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19320" windowHeight="7365" tabRatio="722" activeTab="12"/>
  </bookViews>
  <sheets>
    <sheet name="สำนัก" sheetId="12" r:id="rId1"/>
    <sheet name="คณะเภสัช" sheetId="1" r:id="rId2"/>
    <sheet name="พยาบาล" sheetId="21" r:id="rId3"/>
    <sheet name="_ศ.ประยุกต์" sheetId="22" r:id="rId4"/>
    <sheet name="_นิติ" sheetId="20" r:id="rId5"/>
    <sheet name="แพทย์" sheetId="13" r:id="rId6"/>
    <sheet name="วิทย์" sheetId="14" r:id="rId7"/>
    <sheet name="วิศวะ" sheetId="15" r:id="rId8"/>
    <sheet name="เกษตร" sheetId="16" r:id="rId9"/>
    <sheet name="บริหาร" sheetId="17" r:id="rId10"/>
    <sheet name="ศิลปศาสตร์" sheetId="18" r:id="rId11"/>
    <sheet name="รัฐศาสตร์" sheetId="19" r:id="rId12"/>
    <sheet name="9.2.1" sheetId="23" r:id="rId13"/>
  </sheets>
  <externalReferences>
    <externalReference r:id="rId14"/>
  </externalReferences>
  <definedNames>
    <definedName name="_xlnm.Print_Titles" localSheetId="1">คณะเภสัช!$4:$7</definedName>
    <definedName name="_xlnm.Print_Titles" localSheetId="0">สำนัก!$4:$7</definedName>
  </definedNames>
  <calcPr calcId="125725"/>
</workbook>
</file>

<file path=xl/calcChain.xml><?xml version="1.0" encoding="utf-8"?>
<calcChain xmlns="http://schemas.openxmlformats.org/spreadsheetml/2006/main">
  <c r="Y21" i="23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B20"/>
  <c r="AB19"/>
  <c r="AB18"/>
  <c r="AB17"/>
  <c r="AA16"/>
  <c r="AB16" s="1"/>
  <c r="Z16"/>
  <c r="AA15"/>
  <c r="AB15" s="1"/>
  <c r="Z15"/>
  <c r="AA14"/>
  <c r="AB14" s="1"/>
  <c r="Z14"/>
  <c r="AA13"/>
  <c r="AB13" s="1"/>
  <c r="Z13"/>
  <c r="AA12"/>
  <c r="AB12" s="1"/>
  <c r="Z12"/>
  <c r="AA11"/>
  <c r="AB11" s="1"/>
  <c r="Z11"/>
  <c r="AA10"/>
  <c r="AB10" s="1"/>
  <c r="Z10"/>
  <c r="AA9"/>
  <c r="AB9" s="1"/>
  <c r="Z9"/>
  <c r="AA8"/>
  <c r="AB8" s="1"/>
  <c r="Z8"/>
  <c r="AA7"/>
  <c r="AB7" s="1"/>
  <c r="Z7"/>
  <c r="AA6"/>
  <c r="AA21" s="1"/>
  <c r="AB21" s="1"/>
  <c r="Z6"/>
  <c r="Z21" s="1"/>
  <c r="B447" i="20"/>
  <c r="U455"/>
  <c r="U458" s="1"/>
  <c r="Q455"/>
  <c r="Q458" s="1"/>
  <c r="P455"/>
  <c r="P458" s="1"/>
  <c r="O455"/>
  <c r="O458" s="1"/>
  <c r="N455"/>
  <c r="N458" s="1"/>
  <c r="M455"/>
  <c r="M458" s="1"/>
  <c r="L455"/>
  <c r="L458" s="1"/>
  <c r="K455"/>
  <c r="K458" s="1"/>
  <c r="J455"/>
  <c r="J458" s="1"/>
  <c r="I455"/>
  <c r="I458" s="1"/>
  <c r="H455"/>
  <c r="H458" s="1"/>
  <c r="D455"/>
  <c r="D458" s="1"/>
  <c r="T454"/>
  <c r="S454"/>
  <c r="R454"/>
  <c r="U449"/>
  <c r="U447" s="1"/>
  <c r="U448"/>
  <c r="V447"/>
  <c r="Q447"/>
  <c r="P447"/>
  <c r="O447"/>
  <c r="N447"/>
  <c r="M447"/>
  <c r="L447"/>
  <c r="K447"/>
  <c r="J447"/>
  <c r="I447"/>
  <c r="H447"/>
  <c r="D447"/>
  <c r="R437"/>
  <c r="N437"/>
  <c r="J437"/>
  <c r="U436"/>
  <c r="U437" s="1"/>
  <c r="U435" s="1"/>
  <c r="T436"/>
  <c r="T437" s="1"/>
  <c r="T435" s="1"/>
  <c r="S436"/>
  <c r="S437" s="1"/>
  <c r="S435" s="1"/>
  <c r="R436"/>
  <c r="Q436"/>
  <c r="Q437" s="1"/>
  <c r="Q435" s="1"/>
  <c r="P436"/>
  <c r="P437" s="1"/>
  <c r="P435" s="1"/>
  <c r="O436"/>
  <c r="O437" s="1"/>
  <c r="O435" s="1"/>
  <c r="N436"/>
  <c r="M436"/>
  <c r="M437" s="1"/>
  <c r="M435" s="1"/>
  <c r="L436"/>
  <c r="L437" s="1"/>
  <c r="L435" s="1"/>
  <c r="K436"/>
  <c r="K437" s="1"/>
  <c r="K435" s="1"/>
  <c r="J436"/>
  <c r="I436"/>
  <c r="I437" s="1"/>
  <c r="I435" s="1"/>
  <c r="H436"/>
  <c r="H437" s="1"/>
  <c r="H435" s="1"/>
  <c r="D436"/>
  <c r="D437" s="1"/>
  <c r="D435" s="1"/>
  <c r="R435"/>
  <c r="N435"/>
  <c r="J435"/>
  <c r="U426"/>
  <c r="U427" s="1"/>
  <c r="U425" s="1"/>
  <c r="T426"/>
  <c r="T427" s="1"/>
  <c r="T425" s="1"/>
  <c r="S426"/>
  <c r="S427" s="1"/>
  <c r="S425" s="1"/>
  <c r="R426"/>
  <c r="R427" s="1"/>
  <c r="R425" s="1"/>
  <c r="Q426"/>
  <c r="Q427" s="1"/>
  <c r="Q425" s="1"/>
  <c r="P426"/>
  <c r="P427" s="1"/>
  <c r="P425" s="1"/>
  <c r="O426"/>
  <c r="O427" s="1"/>
  <c r="O425" s="1"/>
  <c r="N426"/>
  <c r="N427" s="1"/>
  <c r="N425" s="1"/>
  <c r="M426"/>
  <c r="M427" s="1"/>
  <c r="M425" s="1"/>
  <c r="L426"/>
  <c r="L427" s="1"/>
  <c r="L425" s="1"/>
  <c r="K426"/>
  <c r="K427" s="1"/>
  <c r="K425" s="1"/>
  <c r="J426"/>
  <c r="J427" s="1"/>
  <c r="J425" s="1"/>
  <c r="I426"/>
  <c r="I427" s="1"/>
  <c r="I425" s="1"/>
  <c r="H426"/>
  <c r="H427" s="1"/>
  <c r="H425" s="1"/>
  <c r="D426"/>
  <c r="D427" s="1"/>
  <c r="D425" s="1"/>
  <c r="R409"/>
  <c r="N409"/>
  <c r="J409"/>
  <c r="U408"/>
  <c r="U409" s="1"/>
  <c r="T408"/>
  <c r="T409" s="1"/>
  <c r="S408"/>
  <c r="S409" s="1"/>
  <c r="R408"/>
  <c r="Q408"/>
  <c r="Q409" s="1"/>
  <c r="P408"/>
  <c r="P409" s="1"/>
  <c r="O408"/>
  <c r="O409" s="1"/>
  <c r="N408"/>
  <c r="M408"/>
  <c r="M409" s="1"/>
  <c r="L408"/>
  <c r="L409" s="1"/>
  <c r="K408"/>
  <c r="K409" s="1"/>
  <c r="J408"/>
  <c r="I408"/>
  <c r="I409" s="1"/>
  <c r="H408"/>
  <c r="H409" s="1"/>
  <c r="D408"/>
  <c r="D409" s="1"/>
  <c r="R402"/>
  <c r="N402"/>
  <c r="J402"/>
  <c r="U401"/>
  <c r="U402" s="1"/>
  <c r="T401"/>
  <c r="T402" s="1"/>
  <c r="S401"/>
  <c r="S402" s="1"/>
  <c r="R401"/>
  <c r="Q401"/>
  <c r="Q402" s="1"/>
  <c r="P401"/>
  <c r="P402" s="1"/>
  <c r="O401"/>
  <c r="O402" s="1"/>
  <c r="N401"/>
  <c r="M401"/>
  <c r="M402" s="1"/>
  <c r="L401"/>
  <c r="L402" s="1"/>
  <c r="K401"/>
  <c r="K402" s="1"/>
  <c r="J401"/>
  <c r="I401"/>
  <c r="I402" s="1"/>
  <c r="H401"/>
  <c r="H402" s="1"/>
  <c r="D401"/>
  <c r="D402" s="1"/>
  <c r="R395"/>
  <c r="N395"/>
  <c r="J395"/>
  <c r="U394"/>
  <c r="U395" s="1"/>
  <c r="T394"/>
  <c r="T395" s="1"/>
  <c r="S394"/>
  <c r="S395" s="1"/>
  <c r="R394"/>
  <c r="Q394"/>
  <c r="Q395" s="1"/>
  <c r="P394"/>
  <c r="P395" s="1"/>
  <c r="O394"/>
  <c r="O395" s="1"/>
  <c r="N394"/>
  <c r="M394"/>
  <c r="M395" s="1"/>
  <c r="L394"/>
  <c r="L395" s="1"/>
  <c r="K394"/>
  <c r="K395" s="1"/>
  <c r="J394"/>
  <c r="I394"/>
  <c r="I395" s="1"/>
  <c r="H394"/>
  <c r="H395" s="1"/>
  <c r="D394"/>
  <c r="D395" s="1"/>
  <c r="R386"/>
  <c r="N386"/>
  <c r="J386"/>
  <c r="U385"/>
  <c r="U386" s="1"/>
  <c r="T385"/>
  <c r="T386" s="1"/>
  <c r="S385"/>
  <c r="S386" s="1"/>
  <c r="R385"/>
  <c r="Q385"/>
  <c r="Q386" s="1"/>
  <c r="P385"/>
  <c r="P386" s="1"/>
  <c r="O385"/>
  <c r="O386" s="1"/>
  <c r="N385"/>
  <c r="M385"/>
  <c r="M386" s="1"/>
  <c r="L385"/>
  <c r="L386" s="1"/>
  <c r="K385"/>
  <c r="K386" s="1"/>
  <c r="J385"/>
  <c r="I385"/>
  <c r="I386" s="1"/>
  <c r="H385"/>
  <c r="H386" s="1"/>
  <c r="D385"/>
  <c r="D386" s="1"/>
  <c r="R384"/>
  <c r="N384"/>
  <c r="J384"/>
  <c r="U383"/>
  <c r="T383"/>
  <c r="S383"/>
  <c r="R383"/>
  <c r="Q383"/>
  <c r="P383"/>
  <c r="O383"/>
  <c r="N383"/>
  <c r="M383"/>
  <c r="L383"/>
  <c r="K383"/>
  <c r="J383"/>
  <c r="I383"/>
  <c r="H383"/>
  <c r="D383"/>
  <c r="R382"/>
  <c r="N382"/>
  <c r="J382"/>
  <c r="U374"/>
  <c r="U375" s="1"/>
  <c r="Q374"/>
  <c r="Q375" s="1"/>
  <c r="P374"/>
  <c r="P375" s="1"/>
  <c r="O374"/>
  <c r="O375" s="1"/>
  <c r="N374"/>
  <c r="N375" s="1"/>
  <c r="M374"/>
  <c r="M375" s="1"/>
  <c r="L374"/>
  <c r="L375" s="1"/>
  <c r="K374"/>
  <c r="K375" s="1"/>
  <c r="J374"/>
  <c r="J375" s="1"/>
  <c r="I374"/>
  <c r="I375" s="1"/>
  <c r="H374"/>
  <c r="H375" s="1"/>
  <c r="D374"/>
  <c r="D375" s="1"/>
  <c r="U367"/>
  <c r="U368" s="1"/>
  <c r="U356" s="1"/>
  <c r="Q367"/>
  <c r="Q368" s="1"/>
  <c r="Q356" s="1"/>
  <c r="P367"/>
  <c r="P368" s="1"/>
  <c r="P356" s="1"/>
  <c r="O367"/>
  <c r="O368" s="1"/>
  <c r="O356" s="1"/>
  <c r="N367"/>
  <c r="N368" s="1"/>
  <c r="N356" s="1"/>
  <c r="M367"/>
  <c r="M368" s="1"/>
  <c r="M356" s="1"/>
  <c r="L367"/>
  <c r="L368" s="1"/>
  <c r="L356" s="1"/>
  <c r="K367"/>
  <c r="K368" s="1"/>
  <c r="K356" s="1"/>
  <c r="J367"/>
  <c r="J368" s="1"/>
  <c r="J356" s="1"/>
  <c r="I367"/>
  <c r="I368" s="1"/>
  <c r="I356" s="1"/>
  <c r="H367"/>
  <c r="H368" s="1"/>
  <c r="H356" s="1"/>
  <c r="D367"/>
  <c r="D368" s="1"/>
  <c r="D356" s="1"/>
  <c r="U358"/>
  <c r="U359" s="1"/>
  <c r="Q358"/>
  <c r="Q359" s="1"/>
  <c r="P358"/>
  <c r="P359" s="1"/>
  <c r="O358"/>
  <c r="O359" s="1"/>
  <c r="N358"/>
  <c r="N359" s="1"/>
  <c r="M358"/>
  <c r="M359" s="1"/>
  <c r="L358"/>
  <c r="L359" s="1"/>
  <c r="K358"/>
  <c r="K359" s="1"/>
  <c r="J358"/>
  <c r="J359" s="1"/>
  <c r="I358"/>
  <c r="I359" s="1"/>
  <c r="H358"/>
  <c r="H359" s="1"/>
  <c r="D358"/>
  <c r="D359" s="1"/>
  <c r="U347"/>
  <c r="U348" s="1"/>
  <c r="Q347"/>
  <c r="Q348" s="1"/>
  <c r="P347"/>
  <c r="P348" s="1"/>
  <c r="O347"/>
  <c r="O348" s="1"/>
  <c r="N347"/>
  <c r="N348" s="1"/>
  <c r="M347"/>
  <c r="M348" s="1"/>
  <c r="L347"/>
  <c r="L348" s="1"/>
  <c r="K347"/>
  <c r="K348" s="1"/>
  <c r="J347"/>
  <c r="J348" s="1"/>
  <c r="I347"/>
  <c r="I348" s="1"/>
  <c r="H347"/>
  <c r="H348" s="1"/>
  <c r="D347"/>
  <c r="D348" s="1"/>
  <c r="U346"/>
  <c r="U345"/>
  <c r="U344"/>
  <c r="Q344"/>
  <c r="U343"/>
  <c r="U342" s="1"/>
  <c r="U340" s="1"/>
  <c r="U341" s="1"/>
  <c r="U323" s="1"/>
  <c r="Q342"/>
  <c r="P342"/>
  <c r="P340" s="1"/>
  <c r="P341" s="1"/>
  <c r="O342"/>
  <c r="N342"/>
  <c r="N340" s="1"/>
  <c r="N341" s="1"/>
  <c r="M342"/>
  <c r="L342"/>
  <c r="L340" s="1"/>
  <c r="L341" s="1"/>
  <c r="K342"/>
  <c r="J342"/>
  <c r="J340" s="1"/>
  <c r="J341" s="1"/>
  <c r="I342"/>
  <c r="H342"/>
  <c r="H340" s="1"/>
  <c r="H341" s="1"/>
  <c r="D342"/>
  <c r="Q340"/>
  <c r="Q341" s="1"/>
  <c r="Q323" s="1"/>
  <c r="O340"/>
  <c r="O341" s="1"/>
  <c r="O323" s="1"/>
  <c r="M340"/>
  <c r="M341" s="1"/>
  <c r="M323" s="1"/>
  <c r="K340"/>
  <c r="K341" s="1"/>
  <c r="I340"/>
  <c r="I341" s="1"/>
  <c r="I323" s="1"/>
  <c r="D340"/>
  <c r="D341" s="1"/>
  <c r="D323" s="1"/>
  <c r="U332"/>
  <c r="U333" s="1"/>
  <c r="Q332"/>
  <c r="Q333" s="1"/>
  <c r="P332"/>
  <c r="P333" s="1"/>
  <c r="O332"/>
  <c r="O333" s="1"/>
  <c r="N332"/>
  <c r="N333" s="1"/>
  <c r="M332"/>
  <c r="M333" s="1"/>
  <c r="L332"/>
  <c r="L333" s="1"/>
  <c r="K332"/>
  <c r="K333" s="1"/>
  <c r="J332"/>
  <c r="J333" s="1"/>
  <c r="I332"/>
  <c r="I333" s="1"/>
  <c r="H332"/>
  <c r="H333" s="1"/>
  <c r="D332"/>
  <c r="D333" s="1"/>
  <c r="U325"/>
  <c r="U326" s="1"/>
  <c r="Q325"/>
  <c r="Q326" s="1"/>
  <c r="P325"/>
  <c r="P326" s="1"/>
  <c r="O325"/>
  <c r="O326" s="1"/>
  <c r="N325"/>
  <c r="N326" s="1"/>
  <c r="M325"/>
  <c r="M326" s="1"/>
  <c r="L325"/>
  <c r="L326" s="1"/>
  <c r="K325"/>
  <c r="K326" s="1"/>
  <c r="J325"/>
  <c r="J326" s="1"/>
  <c r="I325"/>
  <c r="I326" s="1"/>
  <c r="H325"/>
  <c r="H326" s="1"/>
  <c r="D325"/>
  <c r="D326" s="1"/>
  <c r="D324"/>
  <c r="K323"/>
  <c r="O322"/>
  <c r="D322"/>
  <c r="Q319"/>
  <c r="P319"/>
  <c r="O319"/>
  <c r="N319"/>
  <c r="M319"/>
  <c r="L319"/>
  <c r="K319"/>
  <c r="J319"/>
  <c r="I319"/>
  <c r="H319"/>
  <c r="D319"/>
  <c r="U318"/>
  <c r="U319" s="1"/>
  <c r="Q317"/>
  <c r="P317"/>
  <c r="O317"/>
  <c r="N317"/>
  <c r="M317"/>
  <c r="L317"/>
  <c r="K317"/>
  <c r="J317"/>
  <c r="I317"/>
  <c r="H317"/>
  <c r="D317"/>
  <c r="U316"/>
  <c r="U317" s="1"/>
  <c r="Q315"/>
  <c r="P315"/>
  <c r="O315"/>
  <c r="N315"/>
  <c r="M315"/>
  <c r="L315"/>
  <c r="K315"/>
  <c r="J315"/>
  <c r="I315"/>
  <c r="H315"/>
  <c r="D315"/>
  <c r="U314"/>
  <c r="U315" s="1"/>
  <c r="Q313"/>
  <c r="P313"/>
  <c r="P310" s="1"/>
  <c r="O313"/>
  <c r="N313"/>
  <c r="N310" s="1"/>
  <c r="M313"/>
  <c r="L313"/>
  <c r="L310" s="1"/>
  <c r="K313"/>
  <c r="J313"/>
  <c r="J310" s="1"/>
  <c r="I313"/>
  <c r="H313"/>
  <c r="H310" s="1"/>
  <c r="D313"/>
  <c r="U312"/>
  <c r="U311" s="1"/>
  <c r="Q311"/>
  <c r="P311"/>
  <c r="O311"/>
  <c r="N311"/>
  <c r="M311"/>
  <c r="L311"/>
  <c r="K311"/>
  <c r="J311"/>
  <c r="I311"/>
  <c r="H311"/>
  <c r="D311"/>
  <c r="Q310"/>
  <c r="M310"/>
  <c r="I310"/>
  <c r="U306"/>
  <c r="U305"/>
  <c r="U304" s="1"/>
  <c r="Q304"/>
  <c r="P304"/>
  <c r="O304"/>
  <c r="N304"/>
  <c r="M304"/>
  <c r="L304"/>
  <c r="K304"/>
  <c r="J304"/>
  <c r="I304"/>
  <c r="H304"/>
  <c r="D304"/>
  <c r="Q300"/>
  <c r="P300"/>
  <c r="O300"/>
  <c r="N300"/>
  <c r="M300"/>
  <c r="L300"/>
  <c r="K300"/>
  <c r="J300"/>
  <c r="I300"/>
  <c r="H300"/>
  <c r="D300"/>
  <c r="U299"/>
  <c r="U300" s="1"/>
  <c r="Q298"/>
  <c r="P298"/>
  <c r="O298"/>
  <c r="N298"/>
  <c r="M298"/>
  <c r="L298"/>
  <c r="K298"/>
  <c r="J298"/>
  <c r="I298"/>
  <c r="H298"/>
  <c r="D298"/>
  <c r="U297"/>
  <c r="U298" s="1"/>
  <c r="Q296"/>
  <c r="P296"/>
  <c r="O296"/>
  <c r="N296"/>
  <c r="M296"/>
  <c r="L296"/>
  <c r="K296"/>
  <c r="J296"/>
  <c r="I296"/>
  <c r="H296"/>
  <c r="D296"/>
  <c r="U295"/>
  <c r="U296" s="1"/>
  <c r="Q294"/>
  <c r="P294"/>
  <c r="O294"/>
  <c r="N294"/>
  <c r="M294"/>
  <c r="L294"/>
  <c r="K294"/>
  <c r="J294"/>
  <c r="I294"/>
  <c r="H294"/>
  <c r="D294"/>
  <c r="U293"/>
  <c r="U294" s="1"/>
  <c r="Q292"/>
  <c r="P292"/>
  <c r="O292"/>
  <c r="N292"/>
  <c r="M292"/>
  <c r="L292"/>
  <c r="K292"/>
  <c r="J292"/>
  <c r="I292"/>
  <c r="H292"/>
  <c r="D292"/>
  <c r="U291"/>
  <c r="U292" s="1"/>
  <c r="U290"/>
  <c r="Q290"/>
  <c r="P290"/>
  <c r="O290"/>
  <c r="N290"/>
  <c r="M290"/>
  <c r="L290"/>
  <c r="K290"/>
  <c r="J290"/>
  <c r="I290"/>
  <c r="H290"/>
  <c r="D290"/>
  <c r="Q289"/>
  <c r="P289"/>
  <c r="O289"/>
  <c r="N289"/>
  <c r="M289"/>
  <c r="L289"/>
  <c r="K289"/>
  <c r="J289"/>
  <c r="I289"/>
  <c r="H289"/>
  <c r="D289"/>
  <c r="U288"/>
  <c r="U289" s="1"/>
  <c r="Q287"/>
  <c r="P287"/>
  <c r="O287"/>
  <c r="N287"/>
  <c r="M287"/>
  <c r="L287"/>
  <c r="K287"/>
  <c r="J287"/>
  <c r="I287"/>
  <c r="H287"/>
  <c r="D287"/>
  <c r="U286"/>
  <c r="U287" s="1"/>
  <c r="Q285"/>
  <c r="P285"/>
  <c r="O285"/>
  <c r="N285"/>
  <c r="M285"/>
  <c r="L285"/>
  <c r="K285"/>
  <c r="J285"/>
  <c r="I285"/>
  <c r="H285"/>
  <c r="D285"/>
  <c r="U284"/>
  <c r="U285" s="1"/>
  <c r="Q283"/>
  <c r="P283"/>
  <c r="O283"/>
  <c r="O279" s="1"/>
  <c r="N283"/>
  <c r="M283"/>
  <c r="L283"/>
  <c r="K283"/>
  <c r="K279" s="1"/>
  <c r="J283"/>
  <c r="I283"/>
  <c r="H283"/>
  <c r="D283"/>
  <c r="D279" s="1"/>
  <c r="U282"/>
  <c r="U283" s="1"/>
  <c r="U279" s="1"/>
  <c r="U281"/>
  <c r="Q281"/>
  <c r="P281"/>
  <c r="P280" s="1"/>
  <c r="O281"/>
  <c r="N281"/>
  <c r="N280" s="1"/>
  <c r="M281"/>
  <c r="L281"/>
  <c r="L280" s="1"/>
  <c r="K281"/>
  <c r="J281"/>
  <c r="J280" s="1"/>
  <c r="I281"/>
  <c r="H281"/>
  <c r="H280" s="1"/>
  <c r="D281"/>
  <c r="U280"/>
  <c r="T280"/>
  <c r="S280"/>
  <c r="R280"/>
  <c r="Q280"/>
  <c r="O280"/>
  <c r="M280"/>
  <c r="K280"/>
  <c r="I280"/>
  <c r="D280"/>
  <c r="Q279"/>
  <c r="M279"/>
  <c r="I279"/>
  <c r="U275"/>
  <c r="Q274"/>
  <c r="P274"/>
  <c r="P273" s="1"/>
  <c r="P268" s="1"/>
  <c r="P269" s="1"/>
  <c r="O274"/>
  <c r="N274"/>
  <c r="N273" s="1"/>
  <c r="N268" s="1"/>
  <c r="N269" s="1"/>
  <c r="M274"/>
  <c r="L274"/>
  <c r="L273" s="1"/>
  <c r="L268" s="1"/>
  <c r="L269" s="1"/>
  <c r="K274"/>
  <c r="J274"/>
  <c r="J273" s="1"/>
  <c r="J268" s="1"/>
  <c r="J269" s="1"/>
  <c r="I274"/>
  <c r="H274"/>
  <c r="U274" s="1"/>
  <c r="U273" s="1"/>
  <c r="D274"/>
  <c r="Q273"/>
  <c r="O273"/>
  <c r="M273"/>
  <c r="K273"/>
  <c r="I273"/>
  <c r="D273"/>
  <c r="U272"/>
  <c r="U271"/>
  <c r="U270" s="1"/>
  <c r="Q270"/>
  <c r="Q268" s="1"/>
  <c r="Q269" s="1"/>
  <c r="P270"/>
  <c r="O270"/>
  <c r="O268" s="1"/>
  <c r="O269" s="1"/>
  <c r="N270"/>
  <c r="M270"/>
  <c r="M268" s="1"/>
  <c r="M269" s="1"/>
  <c r="L270"/>
  <c r="K270"/>
  <c r="K268" s="1"/>
  <c r="K269" s="1"/>
  <c r="J270"/>
  <c r="I270"/>
  <c r="I268" s="1"/>
  <c r="I269" s="1"/>
  <c r="H270"/>
  <c r="D270"/>
  <c r="D268" s="1"/>
  <c r="D269" s="1"/>
  <c r="U269" s="1"/>
  <c r="U261"/>
  <c r="U262" s="1"/>
  <c r="Q261"/>
  <c r="Q262" s="1"/>
  <c r="P261"/>
  <c r="P262" s="1"/>
  <c r="O261"/>
  <c r="O262" s="1"/>
  <c r="N261"/>
  <c r="N262" s="1"/>
  <c r="M261"/>
  <c r="M262" s="1"/>
  <c r="L261"/>
  <c r="L262" s="1"/>
  <c r="K261"/>
  <c r="K262" s="1"/>
  <c r="J261"/>
  <c r="J262" s="1"/>
  <c r="I261"/>
  <c r="I262" s="1"/>
  <c r="H261"/>
  <c r="H262" s="1"/>
  <c r="D261"/>
  <c r="D262" s="1"/>
  <c r="U242"/>
  <c r="U245" s="1"/>
  <c r="Q242"/>
  <c r="Q245" s="1"/>
  <c r="P242"/>
  <c r="P245" s="1"/>
  <c r="O242"/>
  <c r="O245" s="1"/>
  <c r="N242"/>
  <c r="N245" s="1"/>
  <c r="M242"/>
  <c r="M245" s="1"/>
  <c r="L242"/>
  <c r="L245" s="1"/>
  <c r="K242"/>
  <c r="K245" s="1"/>
  <c r="J242"/>
  <c r="J245" s="1"/>
  <c r="I242"/>
  <c r="I245" s="1"/>
  <c r="H242"/>
  <c r="H245" s="1"/>
  <c r="D242"/>
  <c r="D245" s="1"/>
  <c r="U241"/>
  <c r="U246" s="1"/>
  <c r="Q241"/>
  <c r="Q246" s="1"/>
  <c r="P241"/>
  <c r="P246" s="1"/>
  <c r="O241"/>
  <c r="O246" s="1"/>
  <c r="N241"/>
  <c r="N246" s="1"/>
  <c r="M241"/>
  <c r="M246" s="1"/>
  <c r="L241"/>
  <c r="L246" s="1"/>
  <c r="K241"/>
  <c r="K246" s="1"/>
  <c r="J241"/>
  <c r="J246" s="1"/>
  <c r="I241"/>
  <c r="I246" s="1"/>
  <c r="H241"/>
  <c r="H246" s="1"/>
  <c r="D241"/>
  <c r="D246" s="1"/>
  <c r="U223"/>
  <c r="U224" s="1"/>
  <c r="Q223"/>
  <c r="Q224" s="1"/>
  <c r="P223"/>
  <c r="P224" s="1"/>
  <c r="O223"/>
  <c r="O224" s="1"/>
  <c r="N223"/>
  <c r="N224" s="1"/>
  <c r="M223"/>
  <c r="M224" s="1"/>
  <c r="L223"/>
  <c r="L224" s="1"/>
  <c r="K223"/>
  <c r="K224" s="1"/>
  <c r="J223"/>
  <c r="J224" s="1"/>
  <c r="I223"/>
  <c r="I224" s="1"/>
  <c r="H223"/>
  <c r="H224" s="1"/>
  <c r="D223"/>
  <c r="D224" s="1"/>
  <c r="U214"/>
  <c r="U215" s="1"/>
  <c r="Q214"/>
  <c r="Q215" s="1"/>
  <c r="P214"/>
  <c r="P215" s="1"/>
  <c r="O214"/>
  <c r="O215" s="1"/>
  <c r="N214"/>
  <c r="N215" s="1"/>
  <c r="M214"/>
  <c r="M215" s="1"/>
  <c r="L214"/>
  <c r="L215" s="1"/>
  <c r="K214"/>
  <c r="K215" s="1"/>
  <c r="J214"/>
  <c r="J215" s="1"/>
  <c r="I214"/>
  <c r="I215" s="1"/>
  <c r="H214"/>
  <c r="H215" s="1"/>
  <c r="D214"/>
  <c r="D215" s="1"/>
  <c r="Q211"/>
  <c r="P211"/>
  <c r="O211"/>
  <c r="N211"/>
  <c r="M211"/>
  <c r="L211"/>
  <c r="K211"/>
  <c r="J211"/>
  <c r="I211"/>
  <c r="H211"/>
  <c r="D211"/>
  <c r="Q209"/>
  <c r="P209"/>
  <c r="O209"/>
  <c r="N209"/>
  <c r="M209"/>
  <c r="L209"/>
  <c r="K209"/>
  <c r="J209"/>
  <c r="I209"/>
  <c r="H209"/>
  <c r="D209"/>
  <c r="U208"/>
  <c r="U209" s="1"/>
  <c r="Q207"/>
  <c r="P207"/>
  <c r="O207"/>
  <c r="N207"/>
  <c r="M207"/>
  <c r="L207"/>
  <c r="K207"/>
  <c r="J207"/>
  <c r="I207"/>
  <c r="H207"/>
  <c r="D207"/>
  <c r="U206"/>
  <c r="U207" s="1"/>
  <c r="Q205"/>
  <c r="P205"/>
  <c r="O205"/>
  <c r="N205"/>
  <c r="M205"/>
  <c r="L205"/>
  <c r="K205"/>
  <c r="J205"/>
  <c r="I205"/>
  <c r="H205"/>
  <c r="D205"/>
  <c r="U204"/>
  <c r="U205" s="1"/>
  <c r="Q203"/>
  <c r="P203"/>
  <c r="O203"/>
  <c r="N203"/>
  <c r="M203"/>
  <c r="L203"/>
  <c r="K203"/>
  <c r="J203"/>
  <c r="I203"/>
  <c r="H203"/>
  <c r="D203"/>
  <c r="U202"/>
  <c r="U203" s="1"/>
  <c r="Q201"/>
  <c r="P201"/>
  <c r="O201"/>
  <c r="N201"/>
  <c r="M201"/>
  <c r="L201"/>
  <c r="K201"/>
  <c r="J201"/>
  <c r="I201"/>
  <c r="H201"/>
  <c r="D201"/>
  <c r="U200"/>
  <c r="U201" s="1"/>
  <c r="Q199"/>
  <c r="P199"/>
  <c r="O199"/>
  <c r="N199"/>
  <c r="M199"/>
  <c r="L199"/>
  <c r="K199"/>
  <c r="J199"/>
  <c r="I199"/>
  <c r="H199"/>
  <c r="D199"/>
  <c r="U198"/>
  <c r="U199" s="1"/>
  <c r="Q197"/>
  <c r="P197"/>
  <c r="O197"/>
  <c r="N197"/>
  <c r="M197"/>
  <c r="L197"/>
  <c r="K197"/>
  <c r="J197"/>
  <c r="I197"/>
  <c r="H197"/>
  <c r="D197"/>
  <c r="U196"/>
  <c r="U197" s="1"/>
  <c r="Q195"/>
  <c r="P195"/>
  <c r="O195"/>
  <c r="N195"/>
  <c r="M195"/>
  <c r="L195"/>
  <c r="K195"/>
  <c r="J195"/>
  <c r="I195"/>
  <c r="H195"/>
  <c r="D195"/>
  <c r="U194"/>
  <c r="U195" s="1"/>
  <c r="Q193"/>
  <c r="P193"/>
  <c r="O193"/>
  <c r="N193"/>
  <c r="M193"/>
  <c r="L193"/>
  <c r="K193"/>
  <c r="J193"/>
  <c r="I193"/>
  <c r="H193"/>
  <c r="D193"/>
  <c r="U192"/>
  <c r="U193" s="1"/>
  <c r="Q191"/>
  <c r="P191"/>
  <c r="O191"/>
  <c r="N191"/>
  <c r="M191"/>
  <c r="L191"/>
  <c r="K191"/>
  <c r="J191"/>
  <c r="I191"/>
  <c r="H191"/>
  <c r="D191"/>
  <c r="U190"/>
  <c r="U191" s="1"/>
  <c r="Q189"/>
  <c r="P189"/>
  <c r="O189"/>
  <c r="N189"/>
  <c r="M189"/>
  <c r="L189"/>
  <c r="K189"/>
  <c r="J189"/>
  <c r="I189"/>
  <c r="H189"/>
  <c r="D189"/>
  <c r="U188"/>
  <c r="U189" s="1"/>
  <c r="U186"/>
  <c r="U211" s="1"/>
  <c r="U183"/>
  <c r="Q182"/>
  <c r="O182"/>
  <c r="M182"/>
  <c r="L182"/>
  <c r="D182"/>
  <c r="J181"/>
  <c r="K181" s="1"/>
  <c r="K182" s="1"/>
  <c r="Q180"/>
  <c r="O180"/>
  <c r="M180"/>
  <c r="L180"/>
  <c r="D180"/>
  <c r="J179"/>
  <c r="J180" s="1"/>
  <c r="Q178"/>
  <c r="O178"/>
  <c r="M178"/>
  <c r="L178"/>
  <c r="D178"/>
  <c r="J177"/>
  <c r="K177" s="1"/>
  <c r="K178" s="1"/>
  <c r="Q176"/>
  <c r="O176"/>
  <c r="M176"/>
  <c r="L176"/>
  <c r="D176"/>
  <c r="J175"/>
  <c r="J176" s="1"/>
  <c r="Q174"/>
  <c r="O174"/>
  <c r="O162" s="1"/>
  <c r="O160" s="1"/>
  <c r="O161" s="1"/>
  <c r="M174"/>
  <c r="L174"/>
  <c r="D174"/>
  <c r="J173"/>
  <c r="Q172"/>
  <c r="P172"/>
  <c r="O172"/>
  <c r="N172"/>
  <c r="M172"/>
  <c r="L172"/>
  <c r="I172"/>
  <c r="H172"/>
  <c r="D172"/>
  <c r="Q171"/>
  <c r="O171"/>
  <c r="M171"/>
  <c r="L171"/>
  <c r="K171"/>
  <c r="J171"/>
  <c r="D171"/>
  <c r="U170"/>
  <c r="U171" s="1"/>
  <c r="Q169"/>
  <c r="O169"/>
  <c r="M169"/>
  <c r="L169"/>
  <c r="K169"/>
  <c r="J169"/>
  <c r="D169"/>
  <c r="U168"/>
  <c r="U169" s="1"/>
  <c r="Q167"/>
  <c r="O167"/>
  <c r="M167"/>
  <c r="L167"/>
  <c r="K167"/>
  <c r="J167"/>
  <c r="D167"/>
  <c r="U166"/>
  <c r="U167" s="1"/>
  <c r="Q165"/>
  <c r="Q162" s="1"/>
  <c r="Q160" s="1"/>
  <c r="Q161" s="1"/>
  <c r="O165"/>
  <c r="M165"/>
  <c r="M162" s="1"/>
  <c r="M160" s="1"/>
  <c r="M161" s="1"/>
  <c r="L165"/>
  <c r="K165"/>
  <c r="J165"/>
  <c r="D165"/>
  <c r="U164"/>
  <c r="U163" s="1"/>
  <c r="Q163"/>
  <c r="P163"/>
  <c r="O163"/>
  <c r="N163"/>
  <c r="M163"/>
  <c r="L163"/>
  <c r="K163"/>
  <c r="J163"/>
  <c r="I163"/>
  <c r="H163"/>
  <c r="D163"/>
  <c r="P162"/>
  <c r="N162"/>
  <c r="I162"/>
  <c r="H162"/>
  <c r="P161"/>
  <c r="N161"/>
  <c r="I161"/>
  <c r="H161"/>
  <c r="Q159"/>
  <c r="N159"/>
  <c r="L159"/>
  <c r="K159"/>
  <c r="J159"/>
  <c r="Q158"/>
  <c r="O158"/>
  <c r="M158"/>
  <c r="L158"/>
  <c r="D158"/>
  <c r="J157"/>
  <c r="J158" s="1"/>
  <c r="Q156"/>
  <c r="O156"/>
  <c r="M156"/>
  <c r="L156"/>
  <c r="D156"/>
  <c r="J155"/>
  <c r="Q154"/>
  <c r="O154"/>
  <c r="M154"/>
  <c r="L154"/>
  <c r="D154"/>
  <c r="K153"/>
  <c r="K154" s="1"/>
  <c r="J153"/>
  <c r="J154" s="1"/>
  <c r="Q152"/>
  <c r="O152"/>
  <c r="M152"/>
  <c r="L152"/>
  <c r="D152"/>
  <c r="J151"/>
  <c r="Q150"/>
  <c r="O150"/>
  <c r="M150"/>
  <c r="L150"/>
  <c r="J150"/>
  <c r="D150"/>
  <c r="K149"/>
  <c r="J149"/>
  <c r="Q148"/>
  <c r="P148"/>
  <c r="O148"/>
  <c r="M148"/>
  <c r="L148"/>
  <c r="I148"/>
  <c r="H148"/>
  <c r="D148"/>
  <c r="U147"/>
  <c r="Q147"/>
  <c r="O147"/>
  <c r="N147"/>
  <c r="M147"/>
  <c r="L147"/>
  <c r="K147"/>
  <c r="J147"/>
  <c r="D147"/>
  <c r="U146"/>
  <c r="U145"/>
  <c r="Q145"/>
  <c r="O145"/>
  <c r="N145"/>
  <c r="M145"/>
  <c r="L145"/>
  <c r="K145"/>
  <c r="J145"/>
  <c r="D145"/>
  <c r="U144"/>
  <c r="Q143"/>
  <c r="O143"/>
  <c r="N143"/>
  <c r="M143"/>
  <c r="L143"/>
  <c r="L138" s="1"/>
  <c r="L136" s="1"/>
  <c r="L137" s="1"/>
  <c r="K143"/>
  <c r="J143"/>
  <c r="D143"/>
  <c r="U142"/>
  <c r="U143" s="1"/>
  <c r="Q141"/>
  <c r="O141"/>
  <c r="N141"/>
  <c r="M141"/>
  <c r="L141"/>
  <c r="K141"/>
  <c r="J141"/>
  <c r="D141"/>
  <c r="U140"/>
  <c r="U141" s="1"/>
  <c r="U139"/>
  <c r="Q139"/>
  <c r="P139"/>
  <c r="O139"/>
  <c r="N139"/>
  <c r="M139"/>
  <c r="L139"/>
  <c r="K139"/>
  <c r="J139"/>
  <c r="I139"/>
  <c r="H139"/>
  <c r="D139"/>
  <c r="P138"/>
  <c r="I138"/>
  <c r="H138"/>
  <c r="Q135"/>
  <c r="O135"/>
  <c r="M135"/>
  <c r="L135"/>
  <c r="K135"/>
  <c r="J135"/>
  <c r="D135"/>
  <c r="Q134"/>
  <c r="O134"/>
  <c r="N134"/>
  <c r="M134"/>
  <c r="L134"/>
  <c r="K134"/>
  <c r="J134"/>
  <c r="Q133"/>
  <c r="P133"/>
  <c r="O133"/>
  <c r="N133"/>
  <c r="M133"/>
  <c r="L133"/>
  <c r="K133"/>
  <c r="J133"/>
  <c r="H133"/>
  <c r="D133"/>
  <c r="Q132"/>
  <c r="O132"/>
  <c r="N132"/>
  <c r="M132"/>
  <c r="L132"/>
  <c r="K132"/>
  <c r="J132"/>
  <c r="I132"/>
  <c r="H132"/>
  <c r="D132"/>
  <c r="U131"/>
  <c r="Q131"/>
  <c r="O131"/>
  <c r="N131"/>
  <c r="M131"/>
  <c r="M129" s="1"/>
  <c r="L131"/>
  <c r="K131"/>
  <c r="K129" s="1"/>
  <c r="J131"/>
  <c r="I131"/>
  <c r="I129" s="1"/>
  <c r="H131"/>
  <c r="D131"/>
  <c r="Q130"/>
  <c r="P130"/>
  <c r="P129" s="1"/>
  <c r="O130"/>
  <c r="N130"/>
  <c r="M130"/>
  <c r="L130"/>
  <c r="K130"/>
  <c r="J130"/>
  <c r="I130"/>
  <c r="H130"/>
  <c r="D130"/>
  <c r="Q129"/>
  <c r="O129"/>
  <c r="D129"/>
  <c r="U128"/>
  <c r="U127"/>
  <c r="U134" s="1"/>
  <c r="U126"/>
  <c r="U125"/>
  <c r="Q125"/>
  <c r="P125"/>
  <c r="O125"/>
  <c r="N125"/>
  <c r="M125"/>
  <c r="L125"/>
  <c r="K125"/>
  <c r="J125"/>
  <c r="I125"/>
  <c r="H125"/>
  <c r="D125"/>
  <c r="U124"/>
  <c r="U132" s="1"/>
  <c r="U123"/>
  <c r="U122"/>
  <c r="Q121"/>
  <c r="P121"/>
  <c r="P115" s="1"/>
  <c r="P116" s="1"/>
  <c r="O121"/>
  <c r="N121"/>
  <c r="M121"/>
  <c r="L121"/>
  <c r="L115" s="1"/>
  <c r="L116" s="1"/>
  <c r="K121"/>
  <c r="J121"/>
  <c r="I121"/>
  <c r="H121"/>
  <c r="H115" s="1"/>
  <c r="H116" s="1"/>
  <c r="D121"/>
  <c r="Q117"/>
  <c r="Q115" s="1"/>
  <c r="P117"/>
  <c r="O117"/>
  <c r="O115" s="1"/>
  <c r="O116" s="1"/>
  <c r="N117"/>
  <c r="M117"/>
  <c r="M115" s="1"/>
  <c r="M116" s="1"/>
  <c r="L117"/>
  <c r="K117"/>
  <c r="K115" s="1"/>
  <c r="K116" s="1"/>
  <c r="J117"/>
  <c r="I117"/>
  <c r="H117"/>
  <c r="D117"/>
  <c r="D115" s="1"/>
  <c r="D116" s="1"/>
  <c r="U116"/>
  <c r="Q116"/>
  <c r="I116"/>
  <c r="N115"/>
  <c r="N116" s="1"/>
  <c r="J115"/>
  <c r="J116" s="1"/>
  <c r="Q113"/>
  <c r="P113"/>
  <c r="O113"/>
  <c r="N113"/>
  <c r="M113"/>
  <c r="L113"/>
  <c r="K113"/>
  <c r="J113"/>
  <c r="H113"/>
  <c r="D113"/>
  <c r="Q112"/>
  <c r="P112"/>
  <c r="O112"/>
  <c r="N112"/>
  <c r="M112"/>
  <c r="L112"/>
  <c r="K112"/>
  <c r="J112"/>
  <c r="I112"/>
  <c r="H112"/>
  <c r="D112"/>
  <c r="U111"/>
  <c r="U109"/>
  <c r="U108"/>
  <c r="U107"/>
  <c r="U106"/>
  <c r="U105"/>
  <c r="U104"/>
  <c r="Q103"/>
  <c r="Q110" s="1"/>
  <c r="P103"/>
  <c r="P110" s="1"/>
  <c r="P114" s="1"/>
  <c r="P100" s="1"/>
  <c r="P101" s="1"/>
  <c r="O103"/>
  <c r="O110" s="1"/>
  <c r="O114" s="1"/>
  <c r="O100" s="1"/>
  <c r="O101" s="1"/>
  <c r="N103"/>
  <c r="N110" s="1"/>
  <c r="N114" s="1"/>
  <c r="N100" s="1"/>
  <c r="N101" s="1"/>
  <c r="M103"/>
  <c r="M110" s="1"/>
  <c r="L103"/>
  <c r="L110" s="1"/>
  <c r="L114" s="1"/>
  <c r="L100" s="1"/>
  <c r="L101" s="1"/>
  <c r="K103"/>
  <c r="K110" s="1"/>
  <c r="K114" s="1"/>
  <c r="K100" s="1"/>
  <c r="K101" s="1"/>
  <c r="J103"/>
  <c r="J110" s="1"/>
  <c r="J114" s="1"/>
  <c r="J100" s="1"/>
  <c r="J101" s="1"/>
  <c r="I103"/>
  <c r="I110" s="1"/>
  <c r="H103"/>
  <c r="H110" s="1"/>
  <c r="H114" s="1"/>
  <c r="H100" s="1"/>
  <c r="H101" s="1"/>
  <c r="D103"/>
  <c r="D110" s="1"/>
  <c r="U102"/>
  <c r="U113" s="1"/>
  <c r="I101"/>
  <c r="U92"/>
  <c r="U93" s="1"/>
  <c r="Q92"/>
  <c r="Q93" s="1"/>
  <c r="P92"/>
  <c r="P93" s="1"/>
  <c r="O92"/>
  <c r="O93" s="1"/>
  <c r="N92"/>
  <c r="N93" s="1"/>
  <c r="M92"/>
  <c r="M93" s="1"/>
  <c r="L92"/>
  <c r="L93" s="1"/>
  <c r="K92"/>
  <c r="K93" s="1"/>
  <c r="J92"/>
  <c r="J93" s="1"/>
  <c r="I92"/>
  <c r="I93" s="1"/>
  <c r="H92"/>
  <c r="H93" s="1"/>
  <c r="D92"/>
  <c r="D93" s="1"/>
  <c r="U85"/>
  <c r="U86" s="1"/>
  <c r="Q85"/>
  <c r="Q86" s="1"/>
  <c r="P85"/>
  <c r="P86" s="1"/>
  <c r="O85"/>
  <c r="O86" s="1"/>
  <c r="N85"/>
  <c r="N86" s="1"/>
  <c r="M85"/>
  <c r="M86" s="1"/>
  <c r="L85"/>
  <c r="L86" s="1"/>
  <c r="K85"/>
  <c r="K86" s="1"/>
  <c r="J85"/>
  <c r="J86" s="1"/>
  <c r="I85"/>
  <c r="I86" s="1"/>
  <c r="H85"/>
  <c r="H86" s="1"/>
  <c r="D85"/>
  <c r="D86" s="1"/>
  <c r="U76"/>
  <c r="U77" s="1"/>
  <c r="Q76"/>
  <c r="Q77" s="1"/>
  <c r="P76"/>
  <c r="P77" s="1"/>
  <c r="O76"/>
  <c r="O77" s="1"/>
  <c r="N76"/>
  <c r="N77" s="1"/>
  <c r="M76"/>
  <c r="M77" s="1"/>
  <c r="L76"/>
  <c r="L77" s="1"/>
  <c r="K76"/>
  <c r="K77" s="1"/>
  <c r="J76"/>
  <c r="J77" s="1"/>
  <c r="I76"/>
  <c r="I77" s="1"/>
  <c r="H76"/>
  <c r="H77" s="1"/>
  <c r="D76"/>
  <c r="D77" s="1"/>
  <c r="U67"/>
  <c r="U68" s="1"/>
  <c r="Q67"/>
  <c r="Q68" s="1"/>
  <c r="P67"/>
  <c r="P68" s="1"/>
  <c r="O67"/>
  <c r="O68" s="1"/>
  <c r="N67"/>
  <c r="N68" s="1"/>
  <c r="M67"/>
  <c r="M68" s="1"/>
  <c r="L67"/>
  <c r="L68" s="1"/>
  <c r="K67"/>
  <c r="K68" s="1"/>
  <c r="J67"/>
  <c r="J68" s="1"/>
  <c r="I67"/>
  <c r="I68" s="1"/>
  <c r="H67"/>
  <c r="H68" s="1"/>
  <c r="D67"/>
  <c r="D68" s="1"/>
  <c r="U58"/>
  <c r="U59" s="1"/>
  <c r="Q58"/>
  <c r="Q59" s="1"/>
  <c r="P58"/>
  <c r="P59" s="1"/>
  <c r="O58"/>
  <c r="O59" s="1"/>
  <c r="N58"/>
  <c r="N59" s="1"/>
  <c r="M58"/>
  <c r="M59" s="1"/>
  <c r="L58"/>
  <c r="L59" s="1"/>
  <c r="K58"/>
  <c r="K59" s="1"/>
  <c r="J58"/>
  <c r="J59" s="1"/>
  <c r="I58"/>
  <c r="I59" s="1"/>
  <c r="H58"/>
  <c r="H59" s="1"/>
  <c r="D58"/>
  <c r="D59" s="1"/>
  <c r="N54"/>
  <c r="J54"/>
  <c r="U53"/>
  <c r="U52"/>
  <c r="U51"/>
  <c r="Q50"/>
  <c r="P50"/>
  <c r="O50"/>
  <c r="N50"/>
  <c r="M50"/>
  <c r="L50"/>
  <c r="K50"/>
  <c r="J50"/>
  <c r="I50"/>
  <c r="H50"/>
  <c r="D50"/>
  <c r="Q42"/>
  <c r="P42"/>
  <c r="O42"/>
  <c r="N42"/>
  <c r="M42"/>
  <c r="L42"/>
  <c r="K42"/>
  <c r="J42"/>
  <c r="I42"/>
  <c r="H42"/>
  <c r="D42"/>
  <c r="U41"/>
  <c r="U40"/>
  <c r="U39"/>
  <c r="U38"/>
  <c r="U37"/>
  <c r="U36"/>
  <c r="Q36"/>
  <c r="P36"/>
  <c r="O36"/>
  <c r="N36"/>
  <c r="M36"/>
  <c r="L36"/>
  <c r="K36"/>
  <c r="J36"/>
  <c r="I36"/>
  <c r="H36"/>
  <c r="D36"/>
  <c r="P33"/>
  <c r="P45" s="1"/>
  <c r="P35" s="1"/>
  <c r="N33"/>
  <c r="N45" s="1"/>
  <c r="N35" s="1"/>
  <c r="L33"/>
  <c r="L45" s="1"/>
  <c r="L35" s="1"/>
  <c r="J33"/>
  <c r="J45" s="1"/>
  <c r="J35" s="1"/>
  <c r="H33"/>
  <c r="H45" s="1"/>
  <c r="H35" s="1"/>
  <c r="U25"/>
  <c r="U26" s="1"/>
  <c r="Q25"/>
  <c r="Q26" s="1"/>
  <c r="P25"/>
  <c r="P26" s="1"/>
  <c r="O25"/>
  <c r="O26" s="1"/>
  <c r="N25"/>
  <c r="N26" s="1"/>
  <c r="M25"/>
  <c r="M26" s="1"/>
  <c r="L25"/>
  <c r="L26" s="1"/>
  <c r="K25"/>
  <c r="K26" s="1"/>
  <c r="J25"/>
  <c r="J26" s="1"/>
  <c r="I25"/>
  <c r="I26" s="1"/>
  <c r="H25"/>
  <c r="H26" s="1"/>
  <c r="D25"/>
  <c r="D26" s="1"/>
  <c r="U24"/>
  <c r="Q24"/>
  <c r="P24"/>
  <c r="O24"/>
  <c r="N24"/>
  <c r="M24"/>
  <c r="L24"/>
  <c r="K24"/>
  <c r="J24"/>
  <c r="I24"/>
  <c r="H24"/>
  <c r="D22"/>
  <c r="S9"/>
  <c r="O9"/>
  <c r="O7" s="1"/>
  <c r="K9"/>
  <c r="K7" s="1"/>
  <c r="D9"/>
  <c r="D7" s="1"/>
  <c r="U8"/>
  <c r="U9" s="1"/>
  <c r="U7" s="1"/>
  <c r="T8"/>
  <c r="T9" s="1"/>
  <c r="S8"/>
  <c r="R8"/>
  <c r="R9" s="1"/>
  <c r="Q8"/>
  <c r="Q9" s="1"/>
  <c r="Q7" s="1"/>
  <c r="P8"/>
  <c r="P9" s="1"/>
  <c r="O8"/>
  <c r="N8"/>
  <c r="N9" s="1"/>
  <c r="M8"/>
  <c r="M9" s="1"/>
  <c r="M7" s="1"/>
  <c r="L8"/>
  <c r="L9" s="1"/>
  <c r="K8"/>
  <c r="J8"/>
  <c r="J9" s="1"/>
  <c r="I8"/>
  <c r="I9" s="1"/>
  <c r="I7" s="1"/>
  <c r="H8"/>
  <c r="H9" s="1"/>
  <c r="D8"/>
  <c r="U455" i="22"/>
  <c r="U458" s="1"/>
  <c r="Q455"/>
  <c r="Q458" s="1"/>
  <c r="P455"/>
  <c r="P458" s="1"/>
  <c r="O455"/>
  <c r="O458" s="1"/>
  <c r="N455"/>
  <c r="N458" s="1"/>
  <c r="M455"/>
  <c r="M458" s="1"/>
  <c r="L455"/>
  <c r="L458" s="1"/>
  <c r="K455"/>
  <c r="K458" s="1"/>
  <c r="J455"/>
  <c r="J458" s="1"/>
  <c r="I455"/>
  <c r="I458" s="1"/>
  <c r="H455"/>
  <c r="H458" s="1"/>
  <c r="D455"/>
  <c r="D458" s="1"/>
  <c r="T454"/>
  <c r="S454"/>
  <c r="R454"/>
  <c r="U449"/>
  <c r="U448"/>
  <c r="V447"/>
  <c r="Q447"/>
  <c r="P447"/>
  <c r="O447"/>
  <c r="N447"/>
  <c r="M447"/>
  <c r="L447"/>
  <c r="K447"/>
  <c r="J447"/>
  <c r="I447"/>
  <c r="H447"/>
  <c r="D447"/>
  <c r="B447"/>
  <c r="U436"/>
  <c r="U437" s="1"/>
  <c r="U435" s="1"/>
  <c r="T436"/>
  <c r="T437" s="1"/>
  <c r="T435" s="1"/>
  <c r="S436"/>
  <c r="S437" s="1"/>
  <c r="S435" s="1"/>
  <c r="R436"/>
  <c r="R437" s="1"/>
  <c r="R435" s="1"/>
  <c r="Q436"/>
  <c r="Q437" s="1"/>
  <c r="Q435" s="1"/>
  <c r="P436"/>
  <c r="P437" s="1"/>
  <c r="P435" s="1"/>
  <c r="O436"/>
  <c r="O437" s="1"/>
  <c r="O435" s="1"/>
  <c r="N436"/>
  <c r="N437" s="1"/>
  <c r="N435" s="1"/>
  <c r="M436"/>
  <c r="M437" s="1"/>
  <c r="M435" s="1"/>
  <c r="L436"/>
  <c r="L437" s="1"/>
  <c r="L435" s="1"/>
  <c r="K436"/>
  <c r="K437" s="1"/>
  <c r="K435" s="1"/>
  <c r="J436"/>
  <c r="J437" s="1"/>
  <c r="J435" s="1"/>
  <c r="I436"/>
  <c r="I437" s="1"/>
  <c r="I435" s="1"/>
  <c r="H436"/>
  <c r="H437" s="1"/>
  <c r="H435" s="1"/>
  <c r="D436"/>
  <c r="D437" s="1"/>
  <c r="D435" s="1"/>
  <c r="O427"/>
  <c r="O425" s="1"/>
  <c r="D427"/>
  <c r="D425" s="1"/>
  <c r="U426"/>
  <c r="U427" s="1"/>
  <c r="U425" s="1"/>
  <c r="T426"/>
  <c r="T427" s="1"/>
  <c r="T425" s="1"/>
  <c r="S426"/>
  <c r="S427" s="1"/>
  <c r="S425" s="1"/>
  <c r="R426"/>
  <c r="R427" s="1"/>
  <c r="R425" s="1"/>
  <c r="Q426"/>
  <c r="Q427" s="1"/>
  <c r="Q425" s="1"/>
  <c r="P426"/>
  <c r="P427" s="1"/>
  <c r="P425" s="1"/>
  <c r="O426"/>
  <c r="N426"/>
  <c r="N427" s="1"/>
  <c r="N425" s="1"/>
  <c r="M426"/>
  <c r="M427" s="1"/>
  <c r="M425" s="1"/>
  <c r="L426"/>
  <c r="L427" s="1"/>
  <c r="L425" s="1"/>
  <c r="K426"/>
  <c r="K427" s="1"/>
  <c r="K425" s="1"/>
  <c r="J426"/>
  <c r="J427" s="1"/>
  <c r="J425" s="1"/>
  <c r="I426"/>
  <c r="I427" s="1"/>
  <c r="I425" s="1"/>
  <c r="H426"/>
  <c r="H427" s="1"/>
  <c r="H425" s="1"/>
  <c r="D426"/>
  <c r="U408"/>
  <c r="U409" s="1"/>
  <c r="T408"/>
  <c r="T409" s="1"/>
  <c r="S408"/>
  <c r="S409" s="1"/>
  <c r="R408"/>
  <c r="R409" s="1"/>
  <c r="Q408"/>
  <c r="Q409" s="1"/>
  <c r="P408"/>
  <c r="P409" s="1"/>
  <c r="O408"/>
  <c r="O409" s="1"/>
  <c r="N408"/>
  <c r="N409" s="1"/>
  <c r="M408"/>
  <c r="M409" s="1"/>
  <c r="L408"/>
  <c r="L409" s="1"/>
  <c r="K408"/>
  <c r="K409" s="1"/>
  <c r="J408"/>
  <c r="J409" s="1"/>
  <c r="I408"/>
  <c r="I409" s="1"/>
  <c r="H408"/>
  <c r="H409" s="1"/>
  <c r="D408"/>
  <c r="D409" s="1"/>
  <c r="U401"/>
  <c r="U402" s="1"/>
  <c r="T401"/>
  <c r="T402" s="1"/>
  <c r="S401"/>
  <c r="S402" s="1"/>
  <c r="R401"/>
  <c r="R402" s="1"/>
  <c r="Q401"/>
  <c r="Q402" s="1"/>
  <c r="P401"/>
  <c r="P402" s="1"/>
  <c r="O401"/>
  <c r="O402" s="1"/>
  <c r="N401"/>
  <c r="N402" s="1"/>
  <c r="M401"/>
  <c r="M402" s="1"/>
  <c r="L401"/>
  <c r="L402" s="1"/>
  <c r="K401"/>
  <c r="K402" s="1"/>
  <c r="J401"/>
  <c r="J402" s="1"/>
  <c r="I401"/>
  <c r="I402" s="1"/>
  <c r="H401"/>
  <c r="H402" s="1"/>
  <c r="D401"/>
  <c r="D402" s="1"/>
  <c r="U394"/>
  <c r="U395" s="1"/>
  <c r="T394"/>
  <c r="T395" s="1"/>
  <c r="S394"/>
  <c r="S395" s="1"/>
  <c r="R394"/>
  <c r="R395" s="1"/>
  <c r="Q394"/>
  <c r="Q395" s="1"/>
  <c r="P394"/>
  <c r="P395" s="1"/>
  <c r="O394"/>
  <c r="O395" s="1"/>
  <c r="N394"/>
  <c r="N395" s="1"/>
  <c r="M394"/>
  <c r="M395" s="1"/>
  <c r="L394"/>
  <c r="L395" s="1"/>
  <c r="K394"/>
  <c r="K395" s="1"/>
  <c r="J394"/>
  <c r="J395" s="1"/>
  <c r="I394"/>
  <c r="I395" s="1"/>
  <c r="H394"/>
  <c r="H395" s="1"/>
  <c r="D394"/>
  <c r="D395" s="1"/>
  <c r="U385"/>
  <c r="U386" s="1"/>
  <c r="T385"/>
  <c r="T386" s="1"/>
  <c r="S385"/>
  <c r="S386" s="1"/>
  <c r="R385"/>
  <c r="R386" s="1"/>
  <c r="Q385"/>
  <c r="Q386" s="1"/>
  <c r="P385"/>
  <c r="P386" s="1"/>
  <c r="O385"/>
  <c r="O386" s="1"/>
  <c r="N385"/>
  <c r="N386" s="1"/>
  <c r="M385"/>
  <c r="M386" s="1"/>
  <c r="L385"/>
  <c r="L386" s="1"/>
  <c r="K385"/>
  <c r="K386" s="1"/>
  <c r="J385"/>
  <c r="J386" s="1"/>
  <c r="I385"/>
  <c r="I386" s="1"/>
  <c r="H385"/>
  <c r="H386" s="1"/>
  <c r="D385"/>
  <c r="D386" s="1"/>
  <c r="U383"/>
  <c r="T383"/>
  <c r="S383"/>
  <c r="R383"/>
  <c r="Q383"/>
  <c r="P383"/>
  <c r="O383"/>
  <c r="N383"/>
  <c r="M383"/>
  <c r="L383"/>
  <c r="K383"/>
  <c r="J383"/>
  <c r="I383"/>
  <c r="H383"/>
  <c r="D383"/>
  <c r="U374"/>
  <c r="U375" s="1"/>
  <c r="Q374"/>
  <c r="Q375" s="1"/>
  <c r="P374"/>
  <c r="P375" s="1"/>
  <c r="O374"/>
  <c r="O375" s="1"/>
  <c r="N374"/>
  <c r="N375" s="1"/>
  <c r="M374"/>
  <c r="M375" s="1"/>
  <c r="L374"/>
  <c r="L375" s="1"/>
  <c r="K374"/>
  <c r="K375" s="1"/>
  <c r="J374"/>
  <c r="J375" s="1"/>
  <c r="I374"/>
  <c r="I375" s="1"/>
  <c r="H374"/>
  <c r="H375" s="1"/>
  <c r="D374"/>
  <c r="D375" s="1"/>
  <c r="U367"/>
  <c r="U368" s="1"/>
  <c r="U356" s="1"/>
  <c r="Q367"/>
  <c r="Q368" s="1"/>
  <c r="Q356" s="1"/>
  <c r="P367"/>
  <c r="P368" s="1"/>
  <c r="P356" s="1"/>
  <c r="O367"/>
  <c r="O368" s="1"/>
  <c r="O356" s="1"/>
  <c r="N367"/>
  <c r="N368" s="1"/>
  <c r="N356" s="1"/>
  <c r="M367"/>
  <c r="M368" s="1"/>
  <c r="M356" s="1"/>
  <c r="L367"/>
  <c r="L368" s="1"/>
  <c r="L356" s="1"/>
  <c r="K367"/>
  <c r="K368" s="1"/>
  <c r="K356" s="1"/>
  <c r="J367"/>
  <c r="J368" s="1"/>
  <c r="J356" s="1"/>
  <c r="I367"/>
  <c r="I368" s="1"/>
  <c r="I356" s="1"/>
  <c r="H367"/>
  <c r="H368" s="1"/>
  <c r="H356" s="1"/>
  <c r="D367"/>
  <c r="D368" s="1"/>
  <c r="D356" s="1"/>
  <c r="U358"/>
  <c r="U359" s="1"/>
  <c r="Q358"/>
  <c r="Q359" s="1"/>
  <c r="P358"/>
  <c r="P359" s="1"/>
  <c r="O358"/>
  <c r="O359" s="1"/>
  <c r="N358"/>
  <c r="N359" s="1"/>
  <c r="M358"/>
  <c r="M359" s="1"/>
  <c r="L358"/>
  <c r="L359" s="1"/>
  <c r="K358"/>
  <c r="K359" s="1"/>
  <c r="J358"/>
  <c r="J359" s="1"/>
  <c r="I358"/>
  <c r="I359" s="1"/>
  <c r="H358"/>
  <c r="H359" s="1"/>
  <c r="D358"/>
  <c r="D359" s="1"/>
  <c r="U347"/>
  <c r="U348" s="1"/>
  <c r="Q347"/>
  <c r="Q348" s="1"/>
  <c r="P347"/>
  <c r="P348" s="1"/>
  <c r="O347"/>
  <c r="O348" s="1"/>
  <c r="N347"/>
  <c r="N348" s="1"/>
  <c r="M347"/>
  <c r="M348" s="1"/>
  <c r="L347"/>
  <c r="L348" s="1"/>
  <c r="K347"/>
  <c r="K348" s="1"/>
  <c r="J347"/>
  <c r="J348" s="1"/>
  <c r="I347"/>
  <c r="I348" s="1"/>
  <c r="H347"/>
  <c r="H348" s="1"/>
  <c r="D347"/>
  <c r="D348" s="1"/>
  <c r="U346"/>
  <c r="U345"/>
  <c r="Q344"/>
  <c r="U344" s="1"/>
  <c r="U343"/>
  <c r="Q342"/>
  <c r="Q340" s="1"/>
  <c r="Q341" s="1"/>
  <c r="P342"/>
  <c r="O342"/>
  <c r="O340" s="1"/>
  <c r="O341" s="1"/>
  <c r="N342"/>
  <c r="N340" s="1"/>
  <c r="N341" s="1"/>
  <c r="N323" s="1"/>
  <c r="M342"/>
  <c r="M340" s="1"/>
  <c r="M341" s="1"/>
  <c r="L342"/>
  <c r="K342"/>
  <c r="K340" s="1"/>
  <c r="K341" s="1"/>
  <c r="J342"/>
  <c r="J340" s="1"/>
  <c r="J341" s="1"/>
  <c r="J323" s="1"/>
  <c r="I342"/>
  <c r="I340" s="1"/>
  <c r="I341" s="1"/>
  <c r="H342"/>
  <c r="D342"/>
  <c r="D340" s="1"/>
  <c r="D341" s="1"/>
  <c r="D323" s="1"/>
  <c r="P340"/>
  <c r="P341" s="1"/>
  <c r="P323" s="1"/>
  <c r="L340"/>
  <c r="L341" s="1"/>
  <c r="L323" s="1"/>
  <c r="H340"/>
  <c r="H341" s="1"/>
  <c r="H323" s="1"/>
  <c r="U332"/>
  <c r="U333" s="1"/>
  <c r="Q332"/>
  <c r="Q333" s="1"/>
  <c r="P332"/>
  <c r="P333" s="1"/>
  <c r="O332"/>
  <c r="O333" s="1"/>
  <c r="N332"/>
  <c r="N333" s="1"/>
  <c r="M332"/>
  <c r="M333" s="1"/>
  <c r="L332"/>
  <c r="L333" s="1"/>
  <c r="K332"/>
  <c r="K333" s="1"/>
  <c r="J332"/>
  <c r="J333" s="1"/>
  <c r="I332"/>
  <c r="I333" s="1"/>
  <c r="H332"/>
  <c r="H333" s="1"/>
  <c r="D332"/>
  <c r="D333" s="1"/>
  <c r="U325"/>
  <c r="U326" s="1"/>
  <c r="Q325"/>
  <c r="Q326" s="1"/>
  <c r="Q322" s="1"/>
  <c r="P325"/>
  <c r="P326" s="1"/>
  <c r="O325"/>
  <c r="O326" s="1"/>
  <c r="N325"/>
  <c r="N326" s="1"/>
  <c r="M325"/>
  <c r="M326" s="1"/>
  <c r="M322" s="1"/>
  <c r="L325"/>
  <c r="L326" s="1"/>
  <c r="K325"/>
  <c r="K326" s="1"/>
  <c r="J325"/>
  <c r="J326" s="1"/>
  <c r="I325"/>
  <c r="I326" s="1"/>
  <c r="I322" s="1"/>
  <c r="H325"/>
  <c r="H326" s="1"/>
  <c r="D325"/>
  <c r="D326" s="1"/>
  <c r="O322"/>
  <c r="K322"/>
  <c r="D322"/>
  <c r="Q319"/>
  <c r="P319"/>
  <c r="O319"/>
  <c r="N319"/>
  <c r="M319"/>
  <c r="L319"/>
  <c r="K319"/>
  <c r="J319"/>
  <c r="I319"/>
  <c r="H319"/>
  <c r="D319"/>
  <c r="U318"/>
  <c r="U319" s="1"/>
  <c r="Q317"/>
  <c r="P317"/>
  <c r="O317"/>
  <c r="N317"/>
  <c r="M317"/>
  <c r="L317"/>
  <c r="K317"/>
  <c r="J317"/>
  <c r="I317"/>
  <c r="H317"/>
  <c r="D317"/>
  <c r="U316"/>
  <c r="U317" s="1"/>
  <c r="Q315"/>
  <c r="P315"/>
  <c r="O315"/>
  <c r="N315"/>
  <c r="M315"/>
  <c r="L315"/>
  <c r="K315"/>
  <c r="J315"/>
  <c r="I315"/>
  <c r="H315"/>
  <c r="D315"/>
  <c r="U314"/>
  <c r="U315" s="1"/>
  <c r="Q313"/>
  <c r="P313"/>
  <c r="P310" s="1"/>
  <c r="O313"/>
  <c r="N313"/>
  <c r="N310" s="1"/>
  <c r="M313"/>
  <c r="L313"/>
  <c r="L310" s="1"/>
  <c r="K313"/>
  <c r="J313"/>
  <c r="J310" s="1"/>
  <c r="I313"/>
  <c r="H313"/>
  <c r="H310" s="1"/>
  <c r="D313"/>
  <c r="U312"/>
  <c r="U311" s="1"/>
  <c r="Q311"/>
  <c r="P311"/>
  <c r="O311"/>
  <c r="N311"/>
  <c r="M311"/>
  <c r="L311"/>
  <c r="K311"/>
  <c r="J311"/>
  <c r="I311"/>
  <c r="H311"/>
  <c r="D311"/>
  <c r="Q310"/>
  <c r="M310"/>
  <c r="I310"/>
  <c r="U306"/>
  <c r="U305"/>
  <c r="U304" s="1"/>
  <c r="Q304"/>
  <c r="P304"/>
  <c r="O304"/>
  <c r="N304"/>
  <c r="M304"/>
  <c r="L304"/>
  <c r="K304"/>
  <c r="J304"/>
  <c r="I304"/>
  <c r="H304"/>
  <c r="D304"/>
  <c r="Q300"/>
  <c r="P300"/>
  <c r="O300"/>
  <c r="N300"/>
  <c r="M300"/>
  <c r="L300"/>
  <c r="K300"/>
  <c r="J300"/>
  <c r="I300"/>
  <c r="H300"/>
  <c r="D300"/>
  <c r="U299"/>
  <c r="U300" s="1"/>
  <c r="Q298"/>
  <c r="P298"/>
  <c r="O298"/>
  <c r="N298"/>
  <c r="M298"/>
  <c r="L298"/>
  <c r="K298"/>
  <c r="J298"/>
  <c r="I298"/>
  <c r="H298"/>
  <c r="D298"/>
  <c r="U297"/>
  <c r="U298" s="1"/>
  <c r="Q296"/>
  <c r="P296"/>
  <c r="O296"/>
  <c r="N296"/>
  <c r="M296"/>
  <c r="L296"/>
  <c r="K296"/>
  <c r="J296"/>
  <c r="I296"/>
  <c r="H296"/>
  <c r="D296"/>
  <c r="U295"/>
  <c r="U296" s="1"/>
  <c r="Q294"/>
  <c r="P294"/>
  <c r="O294"/>
  <c r="N294"/>
  <c r="M294"/>
  <c r="L294"/>
  <c r="K294"/>
  <c r="J294"/>
  <c r="I294"/>
  <c r="H294"/>
  <c r="D294"/>
  <c r="U293"/>
  <c r="U294" s="1"/>
  <c r="Q292"/>
  <c r="P292"/>
  <c r="O292"/>
  <c r="N292"/>
  <c r="M292"/>
  <c r="L292"/>
  <c r="K292"/>
  <c r="J292"/>
  <c r="I292"/>
  <c r="H292"/>
  <c r="D292"/>
  <c r="U291"/>
  <c r="U292" s="1"/>
  <c r="U290"/>
  <c r="Q290"/>
  <c r="P290"/>
  <c r="O290"/>
  <c r="N290"/>
  <c r="M290"/>
  <c r="L290"/>
  <c r="K290"/>
  <c r="J290"/>
  <c r="I290"/>
  <c r="H290"/>
  <c r="D290"/>
  <c r="Q289"/>
  <c r="P289"/>
  <c r="O289"/>
  <c r="N289"/>
  <c r="M289"/>
  <c r="L289"/>
  <c r="K289"/>
  <c r="J289"/>
  <c r="I289"/>
  <c r="H289"/>
  <c r="D289"/>
  <c r="U288"/>
  <c r="U289" s="1"/>
  <c r="Q287"/>
  <c r="P287"/>
  <c r="O287"/>
  <c r="N287"/>
  <c r="M287"/>
  <c r="L287"/>
  <c r="K287"/>
  <c r="J287"/>
  <c r="I287"/>
  <c r="H287"/>
  <c r="D287"/>
  <c r="U286"/>
  <c r="U287" s="1"/>
  <c r="Q285"/>
  <c r="P285"/>
  <c r="O285"/>
  <c r="N285"/>
  <c r="M285"/>
  <c r="L285"/>
  <c r="K285"/>
  <c r="J285"/>
  <c r="I285"/>
  <c r="H285"/>
  <c r="D285"/>
  <c r="U284"/>
  <c r="U285" s="1"/>
  <c r="Q283"/>
  <c r="P283"/>
  <c r="O283"/>
  <c r="O279" s="1"/>
  <c r="N283"/>
  <c r="M283"/>
  <c r="M279" s="1"/>
  <c r="L283"/>
  <c r="K283"/>
  <c r="K279" s="1"/>
  <c r="J283"/>
  <c r="I283"/>
  <c r="H283"/>
  <c r="D283"/>
  <c r="D279" s="1"/>
  <c r="U282"/>
  <c r="U283" s="1"/>
  <c r="U279" s="1"/>
  <c r="U281"/>
  <c r="Q281"/>
  <c r="P281"/>
  <c r="P280" s="1"/>
  <c r="O281"/>
  <c r="N281"/>
  <c r="N280" s="1"/>
  <c r="M281"/>
  <c r="L281"/>
  <c r="L280" s="1"/>
  <c r="K281"/>
  <c r="J281"/>
  <c r="J280" s="1"/>
  <c r="I281"/>
  <c r="H281"/>
  <c r="H280" s="1"/>
  <c r="D281"/>
  <c r="U280"/>
  <c r="T280"/>
  <c r="S280"/>
  <c r="R280"/>
  <c r="Q280"/>
  <c r="O280"/>
  <c r="M280"/>
  <c r="K280"/>
  <c r="I280"/>
  <c r="D280"/>
  <c r="Q279"/>
  <c r="I279"/>
  <c r="U275"/>
  <c r="Q274"/>
  <c r="Q273" s="1"/>
  <c r="P274"/>
  <c r="P273" s="1"/>
  <c r="O274"/>
  <c r="N274"/>
  <c r="N273" s="1"/>
  <c r="M274"/>
  <c r="M273" s="1"/>
  <c r="L274"/>
  <c r="L273" s="1"/>
  <c r="K274"/>
  <c r="J274"/>
  <c r="J273" s="1"/>
  <c r="I274"/>
  <c r="I273" s="1"/>
  <c r="H274"/>
  <c r="D274"/>
  <c r="O273"/>
  <c r="K273"/>
  <c r="D273"/>
  <c r="U272"/>
  <c r="U271"/>
  <c r="U270" s="1"/>
  <c r="Q270"/>
  <c r="P270"/>
  <c r="O270"/>
  <c r="N270"/>
  <c r="M270"/>
  <c r="L270"/>
  <c r="K270"/>
  <c r="J270"/>
  <c r="I270"/>
  <c r="H270"/>
  <c r="D270"/>
  <c r="U261"/>
  <c r="U262" s="1"/>
  <c r="Q261"/>
  <c r="Q262" s="1"/>
  <c r="P261"/>
  <c r="P262" s="1"/>
  <c r="O261"/>
  <c r="O262" s="1"/>
  <c r="N261"/>
  <c r="N262" s="1"/>
  <c r="M261"/>
  <c r="M262" s="1"/>
  <c r="L261"/>
  <c r="L262" s="1"/>
  <c r="K261"/>
  <c r="K262" s="1"/>
  <c r="J261"/>
  <c r="J262" s="1"/>
  <c r="I261"/>
  <c r="I262" s="1"/>
  <c r="H261"/>
  <c r="H262" s="1"/>
  <c r="D261"/>
  <c r="D262" s="1"/>
  <c r="U242"/>
  <c r="U245" s="1"/>
  <c r="Q242"/>
  <c r="Q245" s="1"/>
  <c r="P242"/>
  <c r="P245" s="1"/>
  <c r="O242"/>
  <c r="O245" s="1"/>
  <c r="N242"/>
  <c r="N245" s="1"/>
  <c r="M242"/>
  <c r="M245" s="1"/>
  <c r="L242"/>
  <c r="L245" s="1"/>
  <c r="K242"/>
  <c r="K245" s="1"/>
  <c r="J242"/>
  <c r="J245" s="1"/>
  <c r="I242"/>
  <c r="I245" s="1"/>
  <c r="H242"/>
  <c r="H245" s="1"/>
  <c r="D242"/>
  <c r="D245" s="1"/>
  <c r="U241"/>
  <c r="U246" s="1"/>
  <c r="Q241"/>
  <c r="Q246" s="1"/>
  <c r="P241"/>
  <c r="P246" s="1"/>
  <c r="O241"/>
  <c r="O246" s="1"/>
  <c r="N241"/>
  <c r="N246" s="1"/>
  <c r="M241"/>
  <c r="M246" s="1"/>
  <c r="L241"/>
  <c r="L246" s="1"/>
  <c r="K241"/>
  <c r="K246" s="1"/>
  <c r="J241"/>
  <c r="J246" s="1"/>
  <c r="I241"/>
  <c r="I246" s="1"/>
  <c r="H241"/>
  <c r="H246" s="1"/>
  <c r="D241"/>
  <c r="D246" s="1"/>
  <c r="U223"/>
  <c r="U224" s="1"/>
  <c r="Q223"/>
  <c r="Q224" s="1"/>
  <c r="P223"/>
  <c r="P224" s="1"/>
  <c r="O223"/>
  <c r="O224" s="1"/>
  <c r="N223"/>
  <c r="N224" s="1"/>
  <c r="M223"/>
  <c r="M224" s="1"/>
  <c r="L223"/>
  <c r="L224" s="1"/>
  <c r="K223"/>
  <c r="K224" s="1"/>
  <c r="J223"/>
  <c r="J224" s="1"/>
  <c r="I223"/>
  <c r="I224" s="1"/>
  <c r="H223"/>
  <c r="H224" s="1"/>
  <c r="D223"/>
  <c r="D224" s="1"/>
  <c r="U214"/>
  <c r="U215" s="1"/>
  <c r="Q214"/>
  <c r="Q215" s="1"/>
  <c r="P214"/>
  <c r="P215" s="1"/>
  <c r="O214"/>
  <c r="O215" s="1"/>
  <c r="N214"/>
  <c r="N215" s="1"/>
  <c r="M214"/>
  <c r="M215" s="1"/>
  <c r="L214"/>
  <c r="L215" s="1"/>
  <c r="K214"/>
  <c r="K215" s="1"/>
  <c r="J214"/>
  <c r="J215" s="1"/>
  <c r="I214"/>
  <c r="I215" s="1"/>
  <c r="H214"/>
  <c r="H215" s="1"/>
  <c r="D214"/>
  <c r="D215" s="1"/>
  <c r="Q211"/>
  <c r="P211"/>
  <c r="O211"/>
  <c r="N211"/>
  <c r="M211"/>
  <c r="L211"/>
  <c r="K211"/>
  <c r="J211"/>
  <c r="I211"/>
  <c r="H211"/>
  <c r="D211"/>
  <c r="Q209"/>
  <c r="P209"/>
  <c r="O209"/>
  <c r="N209"/>
  <c r="M209"/>
  <c r="L209"/>
  <c r="K209"/>
  <c r="J209"/>
  <c r="I209"/>
  <c r="H209"/>
  <c r="D209"/>
  <c r="U208"/>
  <c r="U209" s="1"/>
  <c r="Q207"/>
  <c r="P207"/>
  <c r="O207"/>
  <c r="N207"/>
  <c r="M207"/>
  <c r="L207"/>
  <c r="K207"/>
  <c r="J207"/>
  <c r="I207"/>
  <c r="H207"/>
  <c r="D207"/>
  <c r="U206"/>
  <c r="U207" s="1"/>
  <c r="Q205"/>
  <c r="P205"/>
  <c r="O205"/>
  <c r="N205"/>
  <c r="M205"/>
  <c r="L205"/>
  <c r="K205"/>
  <c r="J205"/>
  <c r="I205"/>
  <c r="H205"/>
  <c r="D205"/>
  <c r="U204"/>
  <c r="U205" s="1"/>
  <c r="Q203"/>
  <c r="P203"/>
  <c r="O203"/>
  <c r="N203"/>
  <c r="M203"/>
  <c r="L203"/>
  <c r="K203"/>
  <c r="J203"/>
  <c r="I203"/>
  <c r="H203"/>
  <c r="D203"/>
  <c r="U202"/>
  <c r="U203" s="1"/>
  <c r="Q201"/>
  <c r="P201"/>
  <c r="O201"/>
  <c r="N201"/>
  <c r="M201"/>
  <c r="L201"/>
  <c r="K201"/>
  <c r="J201"/>
  <c r="I201"/>
  <c r="H201"/>
  <c r="D201"/>
  <c r="U200"/>
  <c r="U201" s="1"/>
  <c r="Q199"/>
  <c r="P199"/>
  <c r="O199"/>
  <c r="N199"/>
  <c r="M199"/>
  <c r="L199"/>
  <c r="K199"/>
  <c r="J199"/>
  <c r="I199"/>
  <c r="H199"/>
  <c r="D199"/>
  <c r="U198"/>
  <c r="U199" s="1"/>
  <c r="Q197"/>
  <c r="P197"/>
  <c r="O197"/>
  <c r="N197"/>
  <c r="M197"/>
  <c r="L197"/>
  <c r="K197"/>
  <c r="J197"/>
  <c r="I197"/>
  <c r="H197"/>
  <c r="D197"/>
  <c r="U196"/>
  <c r="U197" s="1"/>
  <c r="Q195"/>
  <c r="P195"/>
  <c r="O195"/>
  <c r="N195"/>
  <c r="M195"/>
  <c r="L195"/>
  <c r="K195"/>
  <c r="J195"/>
  <c r="I195"/>
  <c r="H195"/>
  <c r="D195"/>
  <c r="U194"/>
  <c r="U195" s="1"/>
  <c r="Q193"/>
  <c r="P193"/>
  <c r="O193"/>
  <c r="N193"/>
  <c r="M193"/>
  <c r="L193"/>
  <c r="K193"/>
  <c r="J193"/>
  <c r="I193"/>
  <c r="H193"/>
  <c r="D193"/>
  <c r="U192"/>
  <c r="U193" s="1"/>
  <c r="Q191"/>
  <c r="P191"/>
  <c r="O191"/>
  <c r="N191"/>
  <c r="M191"/>
  <c r="L191"/>
  <c r="K191"/>
  <c r="J191"/>
  <c r="I191"/>
  <c r="H191"/>
  <c r="D191"/>
  <c r="U190"/>
  <c r="U191" s="1"/>
  <c r="Q189"/>
  <c r="P189"/>
  <c r="O189"/>
  <c r="N189"/>
  <c r="M189"/>
  <c r="L189"/>
  <c r="K189"/>
  <c r="J189"/>
  <c r="I189"/>
  <c r="H189"/>
  <c r="D189"/>
  <c r="U188"/>
  <c r="U189" s="1"/>
  <c r="U186"/>
  <c r="U183"/>
  <c r="Q182"/>
  <c r="O182"/>
  <c r="M182"/>
  <c r="L182"/>
  <c r="D182"/>
  <c r="J181"/>
  <c r="K181" s="1"/>
  <c r="K182" s="1"/>
  <c r="Q180"/>
  <c r="O180"/>
  <c r="M180"/>
  <c r="L180"/>
  <c r="D180"/>
  <c r="J179"/>
  <c r="J180" s="1"/>
  <c r="Q178"/>
  <c r="O178"/>
  <c r="M178"/>
  <c r="L178"/>
  <c r="D178"/>
  <c r="J177"/>
  <c r="K177" s="1"/>
  <c r="K178" s="1"/>
  <c r="Q176"/>
  <c r="O176"/>
  <c r="M176"/>
  <c r="L176"/>
  <c r="D176"/>
  <c r="K175"/>
  <c r="K176" s="1"/>
  <c r="J175"/>
  <c r="J176" s="1"/>
  <c r="Q174"/>
  <c r="O174"/>
  <c r="M174"/>
  <c r="L174"/>
  <c r="D174"/>
  <c r="D162" s="1"/>
  <c r="D160" s="1"/>
  <c r="D161" s="1"/>
  <c r="J173"/>
  <c r="Q172"/>
  <c r="P172"/>
  <c r="O172"/>
  <c r="N172"/>
  <c r="M172"/>
  <c r="L172"/>
  <c r="I172"/>
  <c r="H172"/>
  <c r="D172"/>
  <c r="Q171"/>
  <c r="O171"/>
  <c r="M171"/>
  <c r="L171"/>
  <c r="K171"/>
  <c r="J171"/>
  <c r="D171"/>
  <c r="U170"/>
  <c r="U171" s="1"/>
  <c r="Q169"/>
  <c r="O169"/>
  <c r="M169"/>
  <c r="L169"/>
  <c r="K169"/>
  <c r="J169"/>
  <c r="D169"/>
  <c r="U168"/>
  <c r="U169" s="1"/>
  <c r="Q167"/>
  <c r="O167"/>
  <c r="M167"/>
  <c r="L167"/>
  <c r="K167"/>
  <c r="J167"/>
  <c r="D167"/>
  <c r="U166"/>
  <c r="U167" s="1"/>
  <c r="Q165"/>
  <c r="O165"/>
  <c r="M165"/>
  <c r="L165"/>
  <c r="L162" s="1"/>
  <c r="K165"/>
  <c r="J165"/>
  <c r="D165"/>
  <c r="U164"/>
  <c r="U163" s="1"/>
  <c r="Q163"/>
  <c r="P163"/>
  <c r="O163"/>
  <c r="N163"/>
  <c r="M163"/>
  <c r="L163"/>
  <c r="K163"/>
  <c r="J163"/>
  <c r="I163"/>
  <c r="H163"/>
  <c r="D163"/>
  <c r="Q162"/>
  <c r="Q160" s="1"/>
  <c r="Q161" s="1"/>
  <c r="P162"/>
  <c r="O162"/>
  <c r="O160" s="1"/>
  <c r="O161" s="1"/>
  <c r="N162"/>
  <c r="M162"/>
  <c r="M160" s="1"/>
  <c r="M161" s="1"/>
  <c r="I162"/>
  <c r="H162"/>
  <c r="P161"/>
  <c r="N161"/>
  <c r="I161"/>
  <c r="H161"/>
  <c r="Q159"/>
  <c r="N159"/>
  <c r="L159"/>
  <c r="K159"/>
  <c r="J159"/>
  <c r="U159" s="1"/>
  <c r="Q158"/>
  <c r="O158"/>
  <c r="M158"/>
  <c r="L158"/>
  <c r="D158"/>
  <c r="J157"/>
  <c r="J158" s="1"/>
  <c r="Q156"/>
  <c r="O156"/>
  <c r="M156"/>
  <c r="L156"/>
  <c r="D156"/>
  <c r="J155"/>
  <c r="Q154"/>
  <c r="O154"/>
  <c r="M154"/>
  <c r="L154"/>
  <c r="D154"/>
  <c r="J153"/>
  <c r="Q152"/>
  <c r="O152"/>
  <c r="M152"/>
  <c r="L152"/>
  <c r="D152"/>
  <c r="J151"/>
  <c r="Q150"/>
  <c r="O150"/>
  <c r="M150"/>
  <c r="L150"/>
  <c r="D150"/>
  <c r="J149"/>
  <c r="J150" s="1"/>
  <c r="Q148"/>
  <c r="P148"/>
  <c r="O148"/>
  <c r="M148"/>
  <c r="L148"/>
  <c r="I148"/>
  <c r="H148"/>
  <c r="D148"/>
  <c r="Q147"/>
  <c r="O147"/>
  <c r="N147"/>
  <c r="M147"/>
  <c r="L147"/>
  <c r="K147"/>
  <c r="J147"/>
  <c r="D147"/>
  <c r="U146"/>
  <c r="U147" s="1"/>
  <c r="Q145"/>
  <c r="O145"/>
  <c r="N145"/>
  <c r="M145"/>
  <c r="L145"/>
  <c r="K145"/>
  <c r="J145"/>
  <c r="D145"/>
  <c r="U144"/>
  <c r="U145" s="1"/>
  <c r="Q143"/>
  <c r="O143"/>
  <c r="N143"/>
  <c r="M143"/>
  <c r="L143"/>
  <c r="K143"/>
  <c r="J143"/>
  <c r="D143"/>
  <c r="U142"/>
  <c r="U143" s="1"/>
  <c r="Q141"/>
  <c r="O141"/>
  <c r="N141"/>
  <c r="M141"/>
  <c r="L141"/>
  <c r="L138" s="1"/>
  <c r="L136" s="1"/>
  <c r="L137" s="1"/>
  <c r="K141"/>
  <c r="J141"/>
  <c r="D141"/>
  <c r="U140"/>
  <c r="U141" s="1"/>
  <c r="Q139"/>
  <c r="P139"/>
  <c r="O139"/>
  <c r="N139"/>
  <c r="M139"/>
  <c r="L139"/>
  <c r="K139"/>
  <c r="J139"/>
  <c r="I139"/>
  <c r="H139"/>
  <c r="D139"/>
  <c r="P138"/>
  <c r="I138"/>
  <c r="H138"/>
  <c r="Q135"/>
  <c r="O135"/>
  <c r="M135"/>
  <c r="L135"/>
  <c r="K135"/>
  <c r="J135"/>
  <c r="D135"/>
  <c r="Q134"/>
  <c r="O134"/>
  <c r="N134"/>
  <c r="M134"/>
  <c r="L134"/>
  <c r="K134"/>
  <c r="J134"/>
  <c r="Q133"/>
  <c r="P133"/>
  <c r="O133"/>
  <c r="N133"/>
  <c r="M133"/>
  <c r="L133"/>
  <c r="K133"/>
  <c r="J133"/>
  <c r="H133"/>
  <c r="D133"/>
  <c r="Q132"/>
  <c r="O132"/>
  <c r="N132"/>
  <c r="M132"/>
  <c r="L132"/>
  <c r="K132"/>
  <c r="J132"/>
  <c r="I132"/>
  <c r="H132"/>
  <c r="D132"/>
  <c r="Q131"/>
  <c r="O131"/>
  <c r="N131"/>
  <c r="M131"/>
  <c r="L131"/>
  <c r="K131"/>
  <c r="J131"/>
  <c r="I131"/>
  <c r="H131"/>
  <c r="D131"/>
  <c r="Q130"/>
  <c r="Q129" s="1"/>
  <c r="P130"/>
  <c r="O130"/>
  <c r="O129" s="1"/>
  <c r="N130"/>
  <c r="M130"/>
  <c r="L130"/>
  <c r="K130"/>
  <c r="J130"/>
  <c r="I130"/>
  <c r="H130"/>
  <c r="D130"/>
  <c r="D129" s="1"/>
  <c r="P129"/>
  <c r="K129"/>
  <c r="U128"/>
  <c r="U127"/>
  <c r="U126"/>
  <c r="Q125"/>
  <c r="P125"/>
  <c r="O125"/>
  <c r="N125"/>
  <c r="M125"/>
  <c r="L125"/>
  <c r="K125"/>
  <c r="J125"/>
  <c r="I125"/>
  <c r="H125"/>
  <c r="D125"/>
  <c r="U124"/>
  <c r="U132" s="1"/>
  <c r="U123"/>
  <c r="U131" s="1"/>
  <c r="U122"/>
  <c r="Q121"/>
  <c r="P121"/>
  <c r="O121"/>
  <c r="N121"/>
  <c r="M121"/>
  <c r="L121"/>
  <c r="K121"/>
  <c r="J121"/>
  <c r="I121"/>
  <c r="H121"/>
  <c r="D121"/>
  <c r="Q117"/>
  <c r="P117"/>
  <c r="O117"/>
  <c r="N117"/>
  <c r="N115" s="1"/>
  <c r="N116" s="1"/>
  <c r="M117"/>
  <c r="L117"/>
  <c r="L115" s="1"/>
  <c r="L116" s="1"/>
  <c r="K117"/>
  <c r="J117"/>
  <c r="J115" s="1"/>
  <c r="J116" s="1"/>
  <c r="I117"/>
  <c r="H117"/>
  <c r="D117"/>
  <c r="U116"/>
  <c r="I116"/>
  <c r="P115"/>
  <c r="P116" s="1"/>
  <c r="H115"/>
  <c r="H116" s="1"/>
  <c r="Q113"/>
  <c r="P113"/>
  <c r="O113"/>
  <c r="N113"/>
  <c r="M113"/>
  <c r="L113"/>
  <c r="K113"/>
  <c r="J113"/>
  <c r="H113"/>
  <c r="D113"/>
  <c r="Q112"/>
  <c r="P112"/>
  <c r="O112"/>
  <c r="N112"/>
  <c r="M112"/>
  <c r="L112"/>
  <c r="K112"/>
  <c r="J112"/>
  <c r="I112"/>
  <c r="H112"/>
  <c r="D112"/>
  <c r="U111"/>
  <c r="U109"/>
  <c r="U108"/>
  <c r="U107"/>
  <c r="U106"/>
  <c r="U105"/>
  <c r="U104"/>
  <c r="Q103"/>
  <c r="Q110" s="1"/>
  <c r="P103"/>
  <c r="P110" s="1"/>
  <c r="P114" s="1"/>
  <c r="P100" s="1"/>
  <c r="P101" s="1"/>
  <c r="O103"/>
  <c r="O110" s="1"/>
  <c r="O114" s="1"/>
  <c r="O100" s="1"/>
  <c r="O101" s="1"/>
  <c r="N103"/>
  <c r="N110" s="1"/>
  <c r="N114" s="1"/>
  <c r="N100" s="1"/>
  <c r="N101" s="1"/>
  <c r="M103"/>
  <c r="M110" s="1"/>
  <c r="L103"/>
  <c r="L110" s="1"/>
  <c r="L114" s="1"/>
  <c r="L100" s="1"/>
  <c r="L101" s="1"/>
  <c r="K103"/>
  <c r="K110" s="1"/>
  <c r="K114" s="1"/>
  <c r="K100" s="1"/>
  <c r="K101" s="1"/>
  <c r="J103"/>
  <c r="J110" s="1"/>
  <c r="J114" s="1"/>
  <c r="J100" s="1"/>
  <c r="J101" s="1"/>
  <c r="I103"/>
  <c r="I110" s="1"/>
  <c r="H103"/>
  <c r="H110" s="1"/>
  <c r="H114" s="1"/>
  <c r="H100" s="1"/>
  <c r="H101" s="1"/>
  <c r="D103"/>
  <c r="D110" s="1"/>
  <c r="U102"/>
  <c r="U113" s="1"/>
  <c r="I101"/>
  <c r="U92"/>
  <c r="U93" s="1"/>
  <c r="Q92"/>
  <c r="Q93" s="1"/>
  <c r="P92"/>
  <c r="P93" s="1"/>
  <c r="O92"/>
  <c r="O93" s="1"/>
  <c r="N92"/>
  <c r="N93" s="1"/>
  <c r="M92"/>
  <c r="M93" s="1"/>
  <c r="L92"/>
  <c r="L93" s="1"/>
  <c r="K92"/>
  <c r="K93" s="1"/>
  <c r="J92"/>
  <c r="J93" s="1"/>
  <c r="I92"/>
  <c r="I93" s="1"/>
  <c r="H92"/>
  <c r="H93" s="1"/>
  <c r="D92"/>
  <c r="D93" s="1"/>
  <c r="U85"/>
  <c r="U86" s="1"/>
  <c r="Q85"/>
  <c r="Q86" s="1"/>
  <c r="P85"/>
  <c r="P86" s="1"/>
  <c r="O85"/>
  <c r="O86" s="1"/>
  <c r="N85"/>
  <c r="N86" s="1"/>
  <c r="M85"/>
  <c r="M86" s="1"/>
  <c r="L85"/>
  <c r="L86" s="1"/>
  <c r="K85"/>
  <c r="K86" s="1"/>
  <c r="J85"/>
  <c r="J86" s="1"/>
  <c r="I85"/>
  <c r="I86" s="1"/>
  <c r="H85"/>
  <c r="H86" s="1"/>
  <c r="D85"/>
  <c r="D86" s="1"/>
  <c r="U76"/>
  <c r="U77" s="1"/>
  <c r="Q76"/>
  <c r="Q77" s="1"/>
  <c r="P76"/>
  <c r="P77" s="1"/>
  <c r="O76"/>
  <c r="O77" s="1"/>
  <c r="N76"/>
  <c r="N77" s="1"/>
  <c r="M76"/>
  <c r="M77" s="1"/>
  <c r="L76"/>
  <c r="L77" s="1"/>
  <c r="K76"/>
  <c r="K77" s="1"/>
  <c r="J76"/>
  <c r="J77" s="1"/>
  <c r="I76"/>
  <c r="I77" s="1"/>
  <c r="H76"/>
  <c r="H77" s="1"/>
  <c r="D76"/>
  <c r="D77" s="1"/>
  <c r="U67"/>
  <c r="U68" s="1"/>
  <c r="Q67"/>
  <c r="Q68" s="1"/>
  <c r="P67"/>
  <c r="P68" s="1"/>
  <c r="O67"/>
  <c r="O68" s="1"/>
  <c r="N67"/>
  <c r="N68" s="1"/>
  <c r="M67"/>
  <c r="M68" s="1"/>
  <c r="L67"/>
  <c r="L68" s="1"/>
  <c r="K67"/>
  <c r="K68" s="1"/>
  <c r="J67"/>
  <c r="J68" s="1"/>
  <c r="I67"/>
  <c r="I68" s="1"/>
  <c r="H67"/>
  <c r="H68" s="1"/>
  <c r="D67"/>
  <c r="D68" s="1"/>
  <c r="U58"/>
  <c r="U59" s="1"/>
  <c r="Q58"/>
  <c r="Q59" s="1"/>
  <c r="P58"/>
  <c r="P59" s="1"/>
  <c r="O58"/>
  <c r="O59" s="1"/>
  <c r="N58"/>
  <c r="N59" s="1"/>
  <c r="M58"/>
  <c r="M59" s="1"/>
  <c r="L58"/>
  <c r="L59" s="1"/>
  <c r="K58"/>
  <c r="K59" s="1"/>
  <c r="J58"/>
  <c r="J59" s="1"/>
  <c r="I58"/>
  <c r="I59" s="1"/>
  <c r="H58"/>
  <c r="H59" s="1"/>
  <c r="D58"/>
  <c r="D59" s="1"/>
  <c r="U53"/>
  <c r="U52"/>
  <c r="U51"/>
  <c r="Q50"/>
  <c r="P50"/>
  <c r="O50"/>
  <c r="N50"/>
  <c r="M50"/>
  <c r="L50"/>
  <c r="K50"/>
  <c r="J50"/>
  <c r="I50"/>
  <c r="H50"/>
  <c r="D50"/>
  <c r="Q42"/>
  <c r="P42"/>
  <c r="O42"/>
  <c r="N42"/>
  <c r="M42"/>
  <c r="L42"/>
  <c r="K42"/>
  <c r="J42"/>
  <c r="I42"/>
  <c r="H42"/>
  <c r="D42"/>
  <c r="U41"/>
  <c r="U40"/>
  <c r="U39"/>
  <c r="U38"/>
  <c r="U37"/>
  <c r="Q36"/>
  <c r="P36"/>
  <c r="O36"/>
  <c r="N36"/>
  <c r="M36"/>
  <c r="L36"/>
  <c r="K36"/>
  <c r="J36"/>
  <c r="I36"/>
  <c r="H36"/>
  <c r="D36"/>
  <c r="N33"/>
  <c r="N45" s="1"/>
  <c r="N35" s="1"/>
  <c r="J33"/>
  <c r="J45" s="1"/>
  <c r="J35" s="1"/>
  <c r="U25"/>
  <c r="U26" s="1"/>
  <c r="Q25"/>
  <c r="Q26" s="1"/>
  <c r="P25"/>
  <c r="P26" s="1"/>
  <c r="O25"/>
  <c r="O26" s="1"/>
  <c r="N25"/>
  <c r="N26" s="1"/>
  <c r="M25"/>
  <c r="M26" s="1"/>
  <c r="L25"/>
  <c r="L26" s="1"/>
  <c r="K25"/>
  <c r="K26" s="1"/>
  <c r="J25"/>
  <c r="J26" s="1"/>
  <c r="I25"/>
  <c r="I26" s="1"/>
  <c r="H25"/>
  <c r="H26" s="1"/>
  <c r="D25"/>
  <c r="D26" s="1"/>
  <c r="U24"/>
  <c r="Q24"/>
  <c r="P24"/>
  <c r="O24"/>
  <c r="N24"/>
  <c r="M24"/>
  <c r="L24"/>
  <c r="K24"/>
  <c r="J24"/>
  <c r="I24"/>
  <c r="H24"/>
  <c r="D22"/>
  <c r="U8"/>
  <c r="U9" s="1"/>
  <c r="U7" s="1"/>
  <c r="T8"/>
  <c r="T9" s="1"/>
  <c r="S8"/>
  <c r="S9" s="1"/>
  <c r="R8"/>
  <c r="R9" s="1"/>
  <c r="Q8"/>
  <c r="Q9" s="1"/>
  <c r="Q7" s="1"/>
  <c r="P8"/>
  <c r="P9" s="1"/>
  <c r="O8"/>
  <c r="O9" s="1"/>
  <c r="O7" s="1"/>
  <c r="N8"/>
  <c r="N9" s="1"/>
  <c r="M8"/>
  <c r="M9" s="1"/>
  <c r="M7" s="1"/>
  <c r="L8"/>
  <c r="L9" s="1"/>
  <c r="K8"/>
  <c r="K9" s="1"/>
  <c r="K7" s="1"/>
  <c r="J8"/>
  <c r="J9" s="1"/>
  <c r="I8"/>
  <c r="I9" s="1"/>
  <c r="I7" s="1"/>
  <c r="H8"/>
  <c r="H9" s="1"/>
  <c r="D8"/>
  <c r="D9" s="1"/>
  <c r="D7" s="1"/>
  <c r="D24" i="21"/>
  <c r="D24" i="1"/>
  <c r="U457" i="21"/>
  <c r="U460" s="1"/>
  <c r="Q457"/>
  <c r="Q460" s="1"/>
  <c r="P457"/>
  <c r="P460" s="1"/>
  <c r="O457"/>
  <c r="O460" s="1"/>
  <c r="N457"/>
  <c r="N460" s="1"/>
  <c r="M457"/>
  <c r="M460" s="1"/>
  <c r="L457"/>
  <c r="L460" s="1"/>
  <c r="K457"/>
  <c r="K460" s="1"/>
  <c r="J457"/>
  <c r="J460" s="1"/>
  <c r="I457"/>
  <c r="I460" s="1"/>
  <c r="H457"/>
  <c r="H460" s="1"/>
  <c r="D457"/>
  <c r="D460" s="1"/>
  <c r="T456"/>
  <c r="S456"/>
  <c r="R456"/>
  <c r="U451"/>
  <c r="U450"/>
  <c r="V449"/>
  <c r="U449"/>
  <c r="Q449"/>
  <c r="P449"/>
  <c r="O449"/>
  <c r="N449"/>
  <c r="M449"/>
  <c r="L449"/>
  <c r="K449"/>
  <c r="J449"/>
  <c r="I449"/>
  <c r="H449"/>
  <c r="D449"/>
  <c r="B449"/>
  <c r="R439"/>
  <c r="N439"/>
  <c r="J439"/>
  <c r="U438"/>
  <c r="U439" s="1"/>
  <c r="U437" s="1"/>
  <c r="T438"/>
  <c r="T439" s="1"/>
  <c r="T437" s="1"/>
  <c r="S438"/>
  <c r="S439" s="1"/>
  <c r="S437" s="1"/>
  <c r="R438"/>
  <c r="Q438"/>
  <c r="Q439" s="1"/>
  <c r="Q437" s="1"/>
  <c r="P438"/>
  <c r="P439" s="1"/>
  <c r="P437" s="1"/>
  <c r="O438"/>
  <c r="O439" s="1"/>
  <c r="O437" s="1"/>
  <c r="N438"/>
  <c r="M438"/>
  <c r="M439" s="1"/>
  <c r="M437" s="1"/>
  <c r="L438"/>
  <c r="L439" s="1"/>
  <c r="L437" s="1"/>
  <c r="K438"/>
  <c r="K439" s="1"/>
  <c r="K437" s="1"/>
  <c r="J438"/>
  <c r="I438"/>
  <c r="I439" s="1"/>
  <c r="I437" s="1"/>
  <c r="H438"/>
  <c r="H439" s="1"/>
  <c r="H437" s="1"/>
  <c r="D438"/>
  <c r="D439" s="1"/>
  <c r="D437" s="1"/>
  <c r="R437"/>
  <c r="N437"/>
  <c r="J437"/>
  <c r="U428"/>
  <c r="U429" s="1"/>
  <c r="U427" s="1"/>
  <c r="T428"/>
  <c r="T429" s="1"/>
  <c r="T427" s="1"/>
  <c r="S428"/>
  <c r="S429" s="1"/>
  <c r="S427" s="1"/>
  <c r="R428"/>
  <c r="R429" s="1"/>
  <c r="R427" s="1"/>
  <c r="Q428"/>
  <c r="Q429" s="1"/>
  <c r="Q427" s="1"/>
  <c r="P428"/>
  <c r="P429" s="1"/>
  <c r="P427" s="1"/>
  <c r="O428"/>
  <c r="O429" s="1"/>
  <c r="O427" s="1"/>
  <c r="N428"/>
  <c r="N429" s="1"/>
  <c r="N427" s="1"/>
  <c r="M428"/>
  <c r="M429" s="1"/>
  <c r="M427" s="1"/>
  <c r="L428"/>
  <c r="L429" s="1"/>
  <c r="L427" s="1"/>
  <c r="K428"/>
  <c r="K429" s="1"/>
  <c r="K427" s="1"/>
  <c r="J428"/>
  <c r="J429" s="1"/>
  <c r="J427" s="1"/>
  <c r="I428"/>
  <c r="I429" s="1"/>
  <c r="I427" s="1"/>
  <c r="H428"/>
  <c r="H429" s="1"/>
  <c r="H427" s="1"/>
  <c r="D428"/>
  <c r="D429" s="1"/>
  <c r="D427" s="1"/>
  <c r="R411"/>
  <c r="N411"/>
  <c r="J411"/>
  <c r="U410"/>
  <c r="U411" s="1"/>
  <c r="T410"/>
  <c r="T411" s="1"/>
  <c r="S410"/>
  <c r="S411" s="1"/>
  <c r="R410"/>
  <c r="Q410"/>
  <c r="Q411" s="1"/>
  <c r="P410"/>
  <c r="P411" s="1"/>
  <c r="O410"/>
  <c r="O411" s="1"/>
  <c r="N410"/>
  <c r="M410"/>
  <c r="M411" s="1"/>
  <c r="L410"/>
  <c r="L411" s="1"/>
  <c r="K410"/>
  <c r="K411" s="1"/>
  <c r="J410"/>
  <c r="I410"/>
  <c r="I411" s="1"/>
  <c r="H410"/>
  <c r="H411" s="1"/>
  <c r="D410"/>
  <c r="D411" s="1"/>
  <c r="R404"/>
  <c r="N404"/>
  <c r="J404"/>
  <c r="U403"/>
  <c r="U404" s="1"/>
  <c r="T403"/>
  <c r="T404" s="1"/>
  <c r="S403"/>
  <c r="S404" s="1"/>
  <c r="R403"/>
  <c r="Q403"/>
  <c r="Q404" s="1"/>
  <c r="P403"/>
  <c r="P404" s="1"/>
  <c r="O403"/>
  <c r="O404" s="1"/>
  <c r="N403"/>
  <c r="M403"/>
  <c r="M404" s="1"/>
  <c r="L403"/>
  <c r="L404" s="1"/>
  <c r="K403"/>
  <c r="K404" s="1"/>
  <c r="J403"/>
  <c r="I403"/>
  <c r="I404" s="1"/>
  <c r="H403"/>
  <c r="H404" s="1"/>
  <c r="D403"/>
  <c r="D404" s="1"/>
  <c r="R397"/>
  <c r="N397"/>
  <c r="J397"/>
  <c r="U396"/>
  <c r="U397" s="1"/>
  <c r="T396"/>
  <c r="T397" s="1"/>
  <c r="S396"/>
  <c r="S397" s="1"/>
  <c r="R396"/>
  <c r="Q396"/>
  <c r="Q397" s="1"/>
  <c r="P396"/>
  <c r="P397" s="1"/>
  <c r="O396"/>
  <c r="O397" s="1"/>
  <c r="N396"/>
  <c r="M396"/>
  <c r="M397" s="1"/>
  <c r="L396"/>
  <c r="L397" s="1"/>
  <c r="K396"/>
  <c r="K397" s="1"/>
  <c r="J396"/>
  <c r="I396"/>
  <c r="I397" s="1"/>
  <c r="H396"/>
  <c r="H397" s="1"/>
  <c r="D396"/>
  <c r="D397" s="1"/>
  <c r="R388"/>
  <c r="N388"/>
  <c r="J388"/>
  <c r="U387"/>
  <c r="U388" s="1"/>
  <c r="T387"/>
  <c r="T388" s="1"/>
  <c r="S387"/>
  <c r="S388" s="1"/>
  <c r="R387"/>
  <c r="Q387"/>
  <c r="Q388" s="1"/>
  <c r="P387"/>
  <c r="P388" s="1"/>
  <c r="O387"/>
  <c r="O388" s="1"/>
  <c r="N387"/>
  <c r="M387"/>
  <c r="M388" s="1"/>
  <c r="L387"/>
  <c r="L388" s="1"/>
  <c r="K387"/>
  <c r="K388" s="1"/>
  <c r="J387"/>
  <c r="I387"/>
  <c r="I388" s="1"/>
  <c r="H387"/>
  <c r="H388" s="1"/>
  <c r="D387"/>
  <c r="D388" s="1"/>
  <c r="R386"/>
  <c r="N386"/>
  <c r="J386"/>
  <c r="U385"/>
  <c r="T385"/>
  <c r="S385"/>
  <c r="R385"/>
  <c r="Q385"/>
  <c r="P385"/>
  <c r="O385"/>
  <c r="N385"/>
  <c r="M385"/>
  <c r="L385"/>
  <c r="K385"/>
  <c r="J385"/>
  <c r="I385"/>
  <c r="H385"/>
  <c r="D385"/>
  <c r="R384"/>
  <c r="N384"/>
  <c r="J384"/>
  <c r="U376"/>
  <c r="U377" s="1"/>
  <c r="Q376"/>
  <c r="Q377" s="1"/>
  <c r="P376"/>
  <c r="P377" s="1"/>
  <c r="O376"/>
  <c r="O377" s="1"/>
  <c r="N376"/>
  <c r="N377" s="1"/>
  <c r="M376"/>
  <c r="M377" s="1"/>
  <c r="L376"/>
  <c r="L377" s="1"/>
  <c r="K376"/>
  <c r="K377" s="1"/>
  <c r="J376"/>
  <c r="J377" s="1"/>
  <c r="I376"/>
  <c r="I377" s="1"/>
  <c r="H376"/>
  <c r="H377" s="1"/>
  <c r="D376"/>
  <c r="D377" s="1"/>
  <c r="U369"/>
  <c r="U370" s="1"/>
  <c r="U358" s="1"/>
  <c r="Q369"/>
  <c r="Q370" s="1"/>
  <c r="Q358" s="1"/>
  <c r="P369"/>
  <c r="P370" s="1"/>
  <c r="P358" s="1"/>
  <c r="O369"/>
  <c r="O370" s="1"/>
  <c r="O358" s="1"/>
  <c r="N369"/>
  <c r="N370" s="1"/>
  <c r="N358" s="1"/>
  <c r="M369"/>
  <c r="M370" s="1"/>
  <c r="M358" s="1"/>
  <c r="L369"/>
  <c r="L370" s="1"/>
  <c r="L358" s="1"/>
  <c r="K369"/>
  <c r="K370" s="1"/>
  <c r="K358" s="1"/>
  <c r="J369"/>
  <c r="J370" s="1"/>
  <c r="J358" s="1"/>
  <c r="I369"/>
  <c r="I370" s="1"/>
  <c r="I358" s="1"/>
  <c r="H369"/>
  <c r="H370" s="1"/>
  <c r="H358" s="1"/>
  <c r="D369"/>
  <c r="D370" s="1"/>
  <c r="D358" s="1"/>
  <c r="U360"/>
  <c r="U361" s="1"/>
  <c r="Q360"/>
  <c r="Q361" s="1"/>
  <c r="P360"/>
  <c r="P361" s="1"/>
  <c r="O360"/>
  <c r="O361" s="1"/>
  <c r="N360"/>
  <c r="N361" s="1"/>
  <c r="M360"/>
  <c r="M361" s="1"/>
  <c r="L360"/>
  <c r="L361" s="1"/>
  <c r="K360"/>
  <c r="K361" s="1"/>
  <c r="J360"/>
  <c r="J361" s="1"/>
  <c r="I360"/>
  <c r="I361" s="1"/>
  <c r="H360"/>
  <c r="H361" s="1"/>
  <c r="D360"/>
  <c r="D361" s="1"/>
  <c r="U349"/>
  <c r="U350" s="1"/>
  <c r="Q349"/>
  <c r="Q350" s="1"/>
  <c r="P349"/>
  <c r="P350" s="1"/>
  <c r="O349"/>
  <c r="O350" s="1"/>
  <c r="N349"/>
  <c r="N350" s="1"/>
  <c r="M349"/>
  <c r="M350" s="1"/>
  <c r="L349"/>
  <c r="L350" s="1"/>
  <c r="K349"/>
  <c r="K350" s="1"/>
  <c r="J349"/>
  <c r="J350" s="1"/>
  <c r="I349"/>
  <c r="I350" s="1"/>
  <c r="H349"/>
  <c r="H350" s="1"/>
  <c r="D349"/>
  <c r="D350" s="1"/>
  <c r="U348"/>
  <c r="U347"/>
  <c r="U346"/>
  <c r="Q346"/>
  <c r="U345"/>
  <c r="U344" s="1"/>
  <c r="U342" s="1"/>
  <c r="U343" s="1"/>
  <c r="U325" s="1"/>
  <c r="Q344"/>
  <c r="P344"/>
  <c r="P342" s="1"/>
  <c r="P343" s="1"/>
  <c r="O344"/>
  <c r="N344"/>
  <c r="N342" s="1"/>
  <c r="N343" s="1"/>
  <c r="M344"/>
  <c r="L344"/>
  <c r="L342" s="1"/>
  <c r="L343" s="1"/>
  <c r="K344"/>
  <c r="J344"/>
  <c r="J342" s="1"/>
  <c r="J343" s="1"/>
  <c r="I344"/>
  <c r="H344"/>
  <c r="H342" s="1"/>
  <c r="H343" s="1"/>
  <c r="D344"/>
  <c r="Q342"/>
  <c r="Q343" s="1"/>
  <c r="Q325" s="1"/>
  <c r="O342"/>
  <c r="O343" s="1"/>
  <c r="O325" s="1"/>
  <c r="M342"/>
  <c r="M343" s="1"/>
  <c r="M325" s="1"/>
  <c r="K342"/>
  <c r="K343" s="1"/>
  <c r="K325" s="1"/>
  <c r="I342"/>
  <c r="I343" s="1"/>
  <c r="I325" s="1"/>
  <c r="D342"/>
  <c r="D343" s="1"/>
  <c r="D325" s="1"/>
  <c r="U334"/>
  <c r="U335" s="1"/>
  <c r="Q334"/>
  <c r="Q335" s="1"/>
  <c r="P334"/>
  <c r="P335" s="1"/>
  <c r="O334"/>
  <c r="O335" s="1"/>
  <c r="N334"/>
  <c r="N335" s="1"/>
  <c r="M334"/>
  <c r="M335" s="1"/>
  <c r="L334"/>
  <c r="L335" s="1"/>
  <c r="K334"/>
  <c r="K335" s="1"/>
  <c r="J334"/>
  <c r="J335" s="1"/>
  <c r="I334"/>
  <c r="I335" s="1"/>
  <c r="H334"/>
  <c r="H335" s="1"/>
  <c r="D334"/>
  <c r="D335" s="1"/>
  <c r="U327"/>
  <c r="U328" s="1"/>
  <c r="Q327"/>
  <c r="Q328" s="1"/>
  <c r="P327"/>
  <c r="P328" s="1"/>
  <c r="O327"/>
  <c r="O328" s="1"/>
  <c r="N327"/>
  <c r="N328" s="1"/>
  <c r="M327"/>
  <c r="M328" s="1"/>
  <c r="L327"/>
  <c r="L328" s="1"/>
  <c r="K327"/>
  <c r="K328" s="1"/>
  <c r="J327"/>
  <c r="J328" s="1"/>
  <c r="I327"/>
  <c r="I328" s="1"/>
  <c r="H327"/>
  <c r="H328" s="1"/>
  <c r="D327"/>
  <c r="D328" s="1"/>
  <c r="Q321"/>
  <c r="P321"/>
  <c r="O321"/>
  <c r="N321"/>
  <c r="M321"/>
  <c r="L321"/>
  <c r="K321"/>
  <c r="J321"/>
  <c r="I321"/>
  <c r="H321"/>
  <c r="D321"/>
  <c r="U320"/>
  <c r="U321" s="1"/>
  <c r="Q319"/>
  <c r="P319"/>
  <c r="O319"/>
  <c r="N319"/>
  <c r="M319"/>
  <c r="L319"/>
  <c r="K319"/>
  <c r="J319"/>
  <c r="I319"/>
  <c r="H319"/>
  <c r="D319"/>
  <c r="U318"/>
  <c r="U319" s="1"/>
  <c r="Q317"/>
  <c r="P317"/>
  <c r="O317"/>
  <c r="N317"/>
  <c r="M317"/>
  <c r="L317"/>
  <c r="K317"/>
  <c r="J317"/>
  <c r="I317"/>
  <c r="H317"/>
  <c r="D317"/>
  <c r="U316"/>
  <c r="U317" s="1"/>
  <c r="Q315"/>
  <c r="P315"/>
  <c r="P312" s="1"/>
  <c r="O315"/>
  <c r="N315"/>
  <c r="N312" s="1"/>
  <c r="M315"/>
  <c r="L315"/>
  <c r="L312" s="1"/>
  <c r="K315"/>
  <c r="J315"/>
  <c r="J312" s="1"/>
  <c r="I315"/>
  <c r="H315"/>
  <c r="H312" s="1"/>
  <c r="D315"/>
  <c r="U314"/>
  <c r="U313" s="1"/>
  <c r="Q313"/>
  <c r="P313"/>
  <c r="O313"/>
  <c r="N313"/>
  <c r="M313"/>
  <c r="L313"/>
  <c r="K313"/>
  <c r="J313"/>
  <c r="I313"/>
  <c r="H313"/>
  <c r="D313"/>
  <c r="Q312"/>
  <c r="M312"/>
  <c r="I312"/>
  <c r="U308"/>
  <c r="U307"/>
  <c r="U306" s="1"/>
  <c r="Q306"/>
  <c r="P306"/>
  <c r="O306"/>
  <c r="N306"/>
  <c r="M306"/>
  <c r="L306"/>
  <c r="K306"/>
  <c r="J306"/>
  <c r="I306"/>
  <c r="H306"/>
  <c r="D306"/>
  <c r="Q302"/>
  <c r="P302"/>
  <c r="O302"/>
  <c r="N302"/>
  <c r="M302"/>
  <c r="L302"/>
  <c r="K302"/>
  <c r="J302"/>
  <c r="I302"/>
  <c r="H302"/>
  <c r="D302"/>
  <c r="U301"/>
  <c r="U302" s="1"/>
  <c r="Q300"/>
  <c r="P300"/>
  <c r="O300"/>
  <c r="N300"/>
  <c r="M300"/>
  <c r="L300"/>
  <c r="K300"/>
  <c r="J300"/>
  <c r="I300"/>
  <c r="H300"/>
  <c r="D300"/>
  <c r="U299"/>
  <c r="U300" s="1"/>
  <c r="Q298"/>
  <c r="P298"/>
  <c r="O298"/>
  <c r="N298"/>
  <c r="M298"/>
  <c r="L298"/>
  <c r="K298"/>
  <c r="J298"/>
  <c r="I298"/>
  <c r="H298"/>
  <c r="D298"/>
  <c r="U297"/>
  <c r="U298" s="1"/>
  <c r="Q296"/>
  <c r="P296"/>
  <c r="O296"/>
  <c r="N296"/>
  <c r="M296"/>
  <c r="L296"/>
  <c r="K296"/>
  <c r="J296"/>
  <c r="I296"/>
  <c r="H296"/>
  <c r="D296"/>
  <c r="U295"/>
  <c r="U296" s="1"/>
  <c r="Q294"/>
  <c r="P294"/>
  <c r="O294"/>
  <c r="N294"/>
  <c r="M294"/>
  <c r="L294"/>
  <c r="K294"/>
  <c r="J294"/>
  <c r="I294"/>
  <c r="H294"/>
  <c r="D294"/>
  <c r="U293"/>
  <c r="U294" s="1"/>
  <c r="U292"/>
  <c r="Q292"/>
  <c r="P292"/>
  <c r="O292"/>
  <c r="N292"/>
  <c r="M292"/>
  <c r="L292"/>
  <c r="K292"/>
  <c r="J292"/>
  <c r="I292"/>
  <c r="H292"/>
  <c r="D292"/>
  <c r="Q291"/>
  <c r="P291"/>
  <c r="O291"/>
  <c r="N291"/>
  <c r="M291"/>
  <c r="L291"/>
  <c r="K291"/>
  <c r="J291"/>
  <c r="I291"/>
  <c r="H291"/>
  <c r="D291"/>
  <c r="U290"/>
  <c r="U291" s="1"/>
  <c r="Q289"/>
  <c r="P289"/>
  <c r="O289"/>
  <c r="N289"/>
  <c r="M289"/>
  <c r="L289"/>
  <c r="K289"/>
  <c r="J289"/>
  <c r="I289"/>
  <c r="H289"/>
  <c r="D289"/>
  <c r="U288"/>
  <c r="U289" s="1"/>
  <c r="Q287"/>
  <c r="P287"/>
  <c r="O287"/>
  <c r="N287"/>
  <c r="M287"/>
  <c r="L287"/>
  <c r="K287"/>
  <c r="J287"/>
  <c r="I287"/>
  <c r="H287"/>
  <c r="D287"/>
  <c r="U286"/>
  <c r="U287" s="1"/>
  <c r="Q285"/>
  <c r="P285"/>
  <c r="O285"/>
  <c r="O281" s="1"/>
  <c r="N285"/>
  <c r="M285"/>
  <c r="L285"/>
  <c r="K285"/>
  <c r="K281" s="1"/>
  <c r="J285"/>
  <c r="I285"/>
  <c r="H285"/>
  <c r="D285"/>
  <c r="D281" s="1"/>
  <c r="U284"/>
  <c r="U285" s="1"/>
  <c r="U281" s="1"/>
  <c r="U283"/>
  <c r="Q283"/>
  <c r="P283"/>
  <c r="P282" s="1"/>
  <c r="O283"/>
  <c r="N283"/>
  <c r="N282" s="1"/>
  <c r="M283"/>
  <c r="L283"/>
  <c r="L282" s="1"/>
  <c r="K283"/>
  <c r="J283"/>
  <c r="J282" s="1"/>
  <c r="I283"/>
  <c r="H283"/>
  <c r="H282" s="1"/>
  <c r="D283"/>
  <c r="U282"/>
  <c r="T282"/>
  <c r="S282"/>
  <c r="R282"/>
  <c r="Q282"/>
  <c r="O282"/>
  <c r="M282"/>
  <c r="K282"/>
  <c r="I282"/>
  <c r="D282"/>
  <c r="Q281"/>
  <c r="M281"/>
  <c r="I281"/>
  <c r="U277"/>
  <c r="Q276"/>
  <c r="P276"/>
  <c r="P275" s="1"/>
  <c r="P270" s="1"/>
  <c r="P271" s="1"/>
  <c r="O276"/>
  <c r="N276"/>
  <c r="N275" s="1"/>
  <c r="M276"/>
  <c r="L276"/>
  <c r="L275" s="1"/>
  <c r="L270" s="1"/>
  <c r="L271" s="1"/>
  <c r="K276"/>
  <c r="J276"/>
  <c r="J275" s="1"/>
  <c r="I276"/>
  <c r="H276"/>
  <c r="D276"/>
  <c r="Q275"/>
  <c r="O275"/>
  <c r="M275"/>
  <c r="K275"/>
  <c r="I275"/>
  <c r="D275"/>
  <c r="U274"/>
  <c r="U273"/>
  <c r="U272" s="1"/>
  <c r="Q272"/>
  <c r="Q270" s="1"/>
  <c r="Q271" s="1"/>
  <c r="P272"/>
  <c r="O272"/>
  <c r="O270" s="1"/>
  <c r="O271" s="1"/>
  <c r="N272"/>
  <c r="M272"/>
  <c r="M270" s="1"/>
  <c r="M271" s="1"/>
  <c r="L272"/>
  <c r="K272"/>
  <c r="K270" s="1"/>
  <c r="K271" s="1"/>
  <c r="J272"/>
  <c r="I272"/>
  <c r="I270" s="1"/>
  <c r="I271" s="1"/>
  <c r="H272"/>
  <c r="D272"/>
  <c r="D270" s="1"/>
  <c r="D271" s="1"/>
  <c r="U271" s="1"/>
  <c r="N270"/>
  <c r="N271" s="1"/>
  <c r="J270"/>
  <c r="J271" s="1"/>
  <c r="U263"/>
  <c r="U264" s="1"/>
  <c r="Q263"/>
  <c r="Q264" s="1"/>
  <c r="P263"/>
  <c r="P264" s="1"/>
  <c r="O263"/>
  <c r="O264" s="1"/>
  <c r="N263"/>
  <c r="N264" s="1"/>
  <c r="M263"/>
  <c r="M264" s="1"/>
  <c r="L263"/>
  <c r="L264" s="1"/>
  <c r="K263"/>
  <c r="K264" s="1"/>
  <c r="J263"/>
  <c r="J264" s="1"/>
  <c r="I263"/>
  <c r="I264" s="1"/>
  <c r="H263"/>
  <c r="H264" s="1"/>
  <c r="D263"/>
  <c r="D264" s="1"/>
  <c r="U244"/>
  <c r="U247" s="1"/>
  <c r="Q244"/>
  <c r="Q247" s="1"/>
  <c r="P244"/>
  <c r="P247" s="1"/>
  <c r="O244"/>
  <c r="O247" s="1"/>
  <c r="N244"/>
  <c r="N247" s="1"/>
  <c r="M244"/>
  <c r="M247" s="1"/>
  <c r="L244"/>
  <c r="L247" s="1"/>
  <c r="K244"/>
  <c r="K247" s="1"/>
  <c r="J244"/>
  <c r="J247" s="1"/>
  <c r="I244"/>
  <c r="I247" s="1"/>
  <c r="H244"/>
  <c r="H247" s="1"/>
  <c r="D244"/>
  <c r="D247" s="1"/>
  <c r="U243"/>
  <c r="U248" s="1"/>
  <c r="Q243"/>
  <c r="Q248" s="1"/>
  <c r="P243"/>
  <c r="P248" s="1"/>
  <c r="O243"/>
  <c r="O248" s="1"/>
  <c r="N243"/>
  <c r="N248" s="1"/>
  <c r="M243"/>
  <c r="M248" s="1"/>
  <c r="L243"/>
  <c r="L248" s="1"/>
  <c r="K243"/>
  <c r="K248" s="1"/>
  <c r="J243"/>
  <c r="J248" s="1"/>
  <c r="I243"/>
  <c r="I248" s="1"/>
  <c r="H243"/>
  <c r="H248" s="1"/>
  <c r="D243"/>
  <c r="D248" s="1"/>
  <c r="U225"/>
  <c r="U226" s="1"/>
  <c r="Q225"/>
  <c r="Q226" s="1"/>
  <c r="P225"/>
  <c r="P226" s="1"/>
  <c r="O225"/>
  <c r="O226" s="1"/>
  <c r="N225"/>
  <c r="N226" s="1"/>
  <c r="M225"/>
  <c r="M226" s="1"/>
  <c r="L225"/>
  <c r="L226" s="1"/>
  <c r="K225"/>
  <c r="K226" s="1"/>
  <c r="J225"/>
  <c r="J226" s="1"/>
  <c r="I225"/>
  <c r="I226" s="1"/>
  <c r="H225"/>
  <c r="H226" s="1"/>
  <c r="D225"/>
  <c r="D226" s="1"/>
  <c r="U216"/>
  <c r="U217" s="1"/>
  <c r="U215" s="1"/>
  <c r="Q216"/>
  <c r="Q217" s="1"/>
  <c r="Q215" s="1"/>
  <c r="P216"/>
  <c r="P217" s="1"/>
  <c r="P215" s="1"/>
  <c r="O216"/>
  <c r="O217" s="1"/>
  <c r="O215" s="1"/>
  <c r="N216"/>
  <c r="N217" s="1"/>
  <c r="N215" s="1"/>
  <c r="M216"/>
  <c r="M217" s="1"/>
  <c r="M215" s="1"/>
  <c r="L216"/>
  <c r="L217" s="1"/>
  <c r="L215" s="1"/>
  <c r="K216"/>
  <c r="K217" s="1"/>
  <c r="K215" s="1"/>
  <c r="J216"/>
  <c r="J217" s="1"/>
  <c r="J215" s="1"/>
  <c r="I216"/>
  <c r="I217" s="1"/>
  <c r="I215" s="1"/>
  <c r="H216"/>
  <c r="H217" s="1"/>
  <c r="H215" s="1"/>
  <c r="D216"/>
  <c r="D217" s="1"/>
  <c r="D215" s="1"/>
  <c r="Q213"/>
  <c r="P213"/>
  <c r="O213"/>
  <c r="N213"/>
  <c r="M213"/>
  <c r="L213"/>
  <c r="K213"/>
  <c r="J213"/>
  <c r="I213"/>
  <c r="H213"/>
  <c r="D213"/>
  <c r="Q211"/>
  <c r="P211"/>
  <c r="O211"/>
  <c r="N211"/>
  <c r="M211"/>
  <c r="L211"/>
  <c r="K211"/>
  <c r="J211"/>
  <c r="I211"/>
  <c r="H211"/>
  <c r="D211"/>
  <c r="U210"/>
  <c r="U211" s="1"/>
  <c r="Q209"/>
  <c r="P209"/>
  <c r="O209"/>
  <c r="N209"/>
  <c r="M209"/>
  <c r="L209"/>
  <c r="K209"/>
  <c r="J209"/>
  <c r="I209"/>
  <c r="H209"/>
  <c r="D209"/>
  <c r="U208"/>
  <c r="U209" s="1"/>
  <c r="Q207"/>
  <c r="P207"/>
  <c r="O207"/>
  <c r="N207"/>
  <c r="M207"/>
  <c r="L207"/>
  <c r="K207"/>
  <c r="J207"/>
  <c r="I207"/>
  <c r="H207"/>
  <c r="D207"/>
  <c r="U206"/>
  <c r="U207" s="1"/>
  <c r="Q205"/>
  <c r="P205"/>
  <c r="O205"/>
  <c r="N205"/>
  <c r="M205"/>
  <c r="L205"/>
  <c r="K205"/>
  <c r="J205"/>
  <c r="I205"/>
  <c r="H205"/>
  <c r="D205"/>
  <c r="U204"/>
  <c r="U205" s="1"/>
  <c r="Q203"/>
  <c r="P203"/>
  <c r="O203"/>
  <c r="N203"/>
  <c r="M203"/>
  <c r="L203"/>
  <c r="K203"/>
  <c r="J203"/>
  <c r="I203"/>
  <c r="H203"/>
  <c r="D203"/>
  <c r="U202"/>
  <c r="U203" s="1"/>
  <c r="Q201"/>
  <c r="P201"/>
  <c r="O201"/>
  <c r="N201"/>
  <c r="M201"/>
  <c r="L201"/>
  <c r="K201"/>
  <c r="J201"/>
  <c r="I201"/>
  <c r="H201"/>
  <c r="D201"/>
  <c r="U200"/>
  <c r="U201" s="1"/>
  <c r="Q199"/>
  <c r="P199"/>
  <c r="O199"/>
  <c r="N199"/>
  <c r="M199"/>
  <c r="L199"/>
  <c r="K199"/>
  <c r="J199"/>
  <c r="I199"/>
  <c r="H199"/>
  <c r="D199"/>
  <c r="U198"/>
  <c r="U199" s="1"/>
  <c r="Q197"/>
  <c r="P197"/>
  <c r="O197"/>
  <c r="N197"/>
  <c r="M197"/>
  <c r="L197"/>
  <c r="K197"/>
  <c r="J197"/>
  <c r="I197"/>
  <c r="H197"/>
  <c r="D197"/>
  <c r="U196"/>
  <c r="U197" s="1"/>
  <c r="Q195"/>
  <c r="P195"/>
  <c r="O195"/>
  <c r="N195"/>
  <c r="M195"/>
  <c r="L195"/>
  <c r="K195"/>
  <c r="J195"/>
  <c r="I195"/>
  <c r="H195"/>
  <c r="D195"/>
  <c r="U194"/>
  <c r="U195" s="1"/>
  <c r="Q193"/>
  <c r="P193"/>
  <c r="O193"/>
  <c r="N193"/>
  <c r="M193"/>
  <c r="L193"/>
  <c r="K193"/>
  <c r="J193"/>
  <c r="I193"/>
  <c r="H193"/>
  <c r="D193"/>
  <c r="U192"/>
  <c r="U193" s="1"/>
  <c r="Q191"/>
  <c r="P191"/>
  <c r="O191"/>
  <c r="N191"/>
  <c r="M191"/>
  <c r="L191"/>
  <c r="K191"/>
  <c r="J191"/>
  <c r="I191"/>
  <c r="H191"/>
  <c r="D191"/>
  <c r="U190"/>
  <c r="U191" s="1"/>
  <c r="U188"/>
  <c r="U185"/>
  <c r="Q184"/>
  <c r="O184"/>
  <c r="M184"/>
  <c r="L184"/>
  <c r="D184"/>
  <c r="J183"/>
  <c r="K183" s="1"/>
  <c r="K184" s="1"/>
  <c r="Q182"/>
  <c r="O182"/>
  <c r="M182"/>
  <c r="L182"/>
  <c r="D182"/>
  <c r="J181"/>
  <c r="J182" s="1"/>
  <c r="Q180"/>
  <c r="O180"/>
  <c r="M180"/>
  <c r="L180"/>
  <c r="D180"/>
  <c r="U179"/>
  <c r="U180" s="1"/>
  <c r="J179"/>
  <c r="K179" s="1"/>
  <c r="K180" s="1"/>
  <c r="Q178"/>
  <c r="O178"/>
  <c r="M178"/>
  <c r="L178"/>
  <c r="D178"/>
  <c r="J177"/>
  <c r="J178" s="1"/>
  <c r="Q176"/>
  <c r="O176"/>
  <c r="M176"/>
  <c r="L176"/>
  <c r="D176"/>
  <c r="D164" s="1"/>
  <c r="J175"/>
  <c r="Q174"/>
  <c r="P174"/>
  <c r="O174"/>
  <c r="N174"/>
  <c r="M174"/>
  <c r="L174"/>
  <c r="I174"/>
  <c r="H174"/>
  <c r="D174"/>
  <c r="Q173"/>
  <c r="O173"/>
  <c r="M173"/>
  <c r="L173"/>
  <c r="K173"/>
  <c r="J173"/>
  <c r="D173"/>
  <c r="U172"/>
  <c r="U173" s="1"/>
  <c r="Q171"/>
  <c r="O171"/>
  <c r="M171"/>
  <c r="L171"/>
  <c r="K171"/>
  <c r="J171"/>
  <c r="D171"/>
  <c r="U170"/>
  <c r="U171" s="1"/>
  <c r="Q169"/>
  <c r="O169"/>
  <c r="M169"/>
  <c r="L169"/>
  <c r="K169"/>
  <c r="J169"/>
  <c r="D169"/>
  <c r="U168"/>
  <c r="U169" s="1"/>
  <c r="Q167"/>
  <c r="O167"/>
  <c r="M167"/>
  <c r="L167"/>
  <c r="L164" s="1"/>
  <c r="K167"/>
  <c r="J167"/>
  <c r="D167"/>
  <c r="U166"/>
  <c r="U165" s="1"/>
  <c r="Q165"/>
  <c r="P165"/>
  <c r="O165"/>
  <c r="N165"/>
  <c r="M165"/>
  <c r="L165"/>
  <c r="K165"/>
  <c r="J165"/>
  <c r="I165"/>
  <c r="H165"/>
  <c r="D165"/>
  <c r="Q164"/>
  <c r="Q162" s="1"/>
  <c r="Q163" s="1"/>
  <c r="P164"/>
  <c r="O164"/>
  <c r="O162" s="1"/>
  <c r="O163" s="1"/>
  <c r="N164"/>
  <c r="M164"/>
  <c r="M162" s="1"/>
  <c r="M163" s="1"/>
  <c r="I164"/>
  <c r="H164"/>
  <c r="P163"/>
  <c r="N163"/>
  <c r="I163"/>
  <c r="H163"/>
  <c r="Q161"/>
  <c r="N161"/>
  <c r="L161"/>
  <c r="K161"/>
  <c r="J161"/>
  <c r="U161" s="1"/>
  <c r="Q160"/>
  <c r="O160"/>
  <c r="M160"/>
  <c r="L160"/>
  <c r="D160"/>
  <c r="J159"/>
  <c r="J160" s="1"/>
  <c r="Q158"/>
  <c r="O158"/>
  <c r="M158"/>
  <c r="L158"/>
  <c r="D158"/>
  <c r="J157"/>
  <c r="Q156"/>
  <c r="O156"/>
  <c r="M156"/>
  <c r="L156"/>
  <c r="D156"/>
  <c r="J155"/>
  <c r="J156" s="1"/>
  <c r="Q154"/>
  <c r="O154"/>
  <c r="M154"/>
  <c r="L154"/>
  <c r="D154"/>
  <c r="J153"/>
  <c r="Q152"/>
  <c r="O152"/>
  <c r="M152"/>
  <c r="L152"/>
  <c r="D152"/>
  <c r="J151"/>
  <c r="Q150"/>
  <c r="P150"/>
  <c r="O150"/>
  <c r="M150"/>
  <c r="L150"/>
  <c r="I150"/>
  <c r="H150"/>
  <c r="D150"/>
  <c r="Q149"/>
  <c r="O149"/>
  <c r="N149"/>
  <c r="M149"/>
  <c r="L149"/>
  <c r="K149"/>
  <c r="J149"/>
  <c r="D149"/>
  <c r="U148"/>
  <c r="U149" s="1"/>
  <c r="Q147"/>
  <c r="O147"/>
  <c r="N147"/>
  <c r="M147"/>
  <c r="L147"/>
  <c r="K147"/>
  <c r="J147"/>
  <c r="D147"/>
  <c r="U146"/>
  <c r="U147" s="1"/>
  <c r="Q145"/>
  <c r="O145"/>
  <c r="N145"/>
  <c r="M145"/>
  <c r="L145"/>
  <c r="K145"/>
  <c r="J145"/>
  <c r="D145"/>
  <c r="U144"/>
  <c r="U145" s="1"/>
  <c r="Q143"/>
  <c r="O143"/>
  <c r="N143"/>
  <c r="M143"/>
  <c r="L143"/>
  <c r="K143"/>
  <c r="J143"/>
  <c r="D143"/>
  <c r="U142"/>
  <c r="U143" s="1"/>
  <c r="Q141"/>
  <c r="P141"/>
  <c r="O141"/>
  <c r="N141"/>
  <c r="M141"/>
  <c r="L141"/>
  <c r="K141"/>
  <c r="J141"/>
  <c r="I141"/>
  <c r="H141"/>
  <c r="D141"/>
  <c r="P140"/>
  <c r="L140"/>
  <c r="L138" s="1"/>
  <c r="L139" s="1"/>
  <c r="I140"/>
  <c r="H140"/>
  <c r="Q137"/>
  <c r="O137"/>
  <c r="M137"/>
  <c r="L137"/>
  <c r="K137"/>
  <c r="J137"/>
  <c r="D137"/>
  <c r="Q136"/>
  <c r="O136"/>
  <c r="N136"/>
  <c r="M136"/>
  <c r="L136"/>
  <c r="K136"/>
  <c r="J136"/>
  <c r="Q135"/>
  <c r="P135"/>
  <c r="O135"/>
  <c r="N135"/>
  <c r="M135"/>
  <c r="L135"/>
  <c r="K135"/>
  <c r="J135"/>
  <c r="H135"/>
  <c r="D135"/>
  <c r="Q134"/>
  <c r="O134"/>
  <c r="N134"/>
  <c r="M134"/>
  <c r="L134"/>
  <c r="K134"/>
  <c r="J134"/>
  <c r="I134"/>
  <c r="H134"/>
  <c r="D134"/>
  <c r="Q133"/>
  <c r="O133"/>
  <c r="O131" s="1"/>
  <c r="N133"/>
  <c r="M133"/>
  <c r="L133"/>
  <c r="K133"/>
  <c r="K131" s="1"/>
  <c r="J133"/>
  <c r="I133"/>
  <c r="H133"/>
  <c r="D133"/>
  <c r="D131" s="1"/>
  <c r="Q132"/>
  <c r="P132"/>
  <c r="P131" s="1"/>
  <c r="O132"/>
  <c r="N132"/>
  <c r="M132"/>
  <c r="L132"/>
  <c r="K132"/>
  <c r="J132"/>
  <c r="I132"/>
  <c r="H132"/>
  <c r="D132"/>
  <c r="Q131"/>
  <c r="U130"/>
  <c r="U129"/>
  <c r="U128"/>
  <c r="U127"/>
  <c r="Q127"/>
  <c r="P127"/>
  <c r="O127"/>
  <c r="N127"/>
  <c r="M127"/>
  <c r="L127"/>
  <c r="K127"/>
  <c r="J127"/>
  <c r="I127"/>
  <c r="H127"/>
  <c r="D127"/>
  <c r="U126"/>
  <c r="U134" s="1"/>
  <c r="U125"/>
  <c r="U133" s="1"/>
  <c r="U124"/>
  <c r="Q123"/>
  <c r="P123"/>
  <c r="O123"/>
  <c r="N123"/>
  <c r="N117" s="1"/>
  <c r="N118" s="1"/>
  <c r="M123"/>
  <c r="L123"/>
  <c r="L117" s="1"/>
  <c r="L118" s="1"/>
  <c r="K123"/>
  <c r="J123"/>
  <c r="J117" s="1"/>
  <c r="J118" s="1"/>
  <c r="I123"/>
  <c r="H123"/>
  <c r="D123"/>
  <c r="Q119"/>
  <c r="Q117" s="1"/>
  <c r="P119"/>
  <c r="O119"/>
  <c r="O117" s="1"/>
  <c r="O118" s="1"/>
  <c r="N119"/>
  <c r="M119"/>
  <c r="M117" s="1"/>
  <c r="M118" s="1"/>
  <c r="L119"/>
  <c r="K119"/>
  <c r="K117" s="1"/>
  <c r="K118" s="1"/>
  <c r="J119"/>
  <c r="I119"/>
  <c r="H119"/>
  <c r="D119"/>
  <c r="U118"/>
  <c r="Q118"/>
  <c r="I118"/>
  <c r="P117"/>
  <c r="P118" s="1"/>
  <c r="H117"/>
  <c r="H118" s="1"/>
  <c r="Q115"/>
  <c r="P115"/>
  <c r="O115"/>
  <c r="N115"/>
  <c r="M115"/>
  <c r="L115"/>
  <c r="K115"/>
  <c r="J115"/>
  <c r="H115"/>
  <c r="D115"/>
  <c r="Q114"/>
  <c r="P114"/>
  <c r="O114"/>
  <c r="N114"/>
  <c r="M114"/>
  <c r="L114"/>
  <c r="K114"/>
  <c r="J114"/>
  <c r="I114"/>
  <c r="H114"/>
  <c r="D114"/>
  <c r="U113"/>
  <c r="U111"/>
  <c r="U110"/>
  <c r="U109"/>
  <c r="U108"/>
  <c r="U107"/>
  <c r="U106"/>
  <c r="Q105"/>
  <c r="Q112" s="1"/>
  <c r="P105"/>
  <c r="P112" s="1"/>
  <c r="P116" s="1"/>
  <c r="P102" s="1"/>
  <c r="P103" s="1"/>
  <c r="O105"/>
  <c r="O112" s="1"/>
  <c r="O116" s="1"/>
  <c r="O102" s="1"/>
  <c r="O103" s="1"/>
  <c r="N105"/>
  <c r="N112" s="1"/>
  <c r="N116" s="1"/>
  <c r="N102" s="1"/>
  <c r="N103" s="1"/>
  <c r="M105"/>
  <c r="M112" s="1"/>
  <c r="L105"/>
  <c r="L112" s="1"/>
  <c r="L116" s="1"/>
  <c r="L102" s="1"/>
  <c r="L103" s="1"/>
  <c r="K105"/>
  <c r="K112" s="1"/>
  <c r="K116" s="1"/>
  <c r="K102" s="1"/>
  <c r="K103" s="1"/>
  <c r="J105"/>
  <c r="J112" s="1"/>
  <c r="J116" s="1"/>
  <c r="J102" s="1"/>
  <c r="J103" s="1"/>
  <c r="I105"/>
  <c r="I112" s="1"/>
  <c r="H105"/>
  <c r="H112" s="1"/>
  <c r="H116" s="1"/>
  <c r="H102" s="1"/>
  <c r="H103" s="1"/>
  <c r="D105"/>
  <c r="D112" s="1"/>
  <c r="U104"/>
  <c r="U115" s="1"/>
  <c r="I103"/>
  <c r="U94"/>
  <c r="U95" s="1"/>
  <c r="Q94"/>
  <c r="Q95" s="1"/>
  <c r="P94"/>
  <c r="P95" s="1"/>
  <c r="O94"/>
  <c r="O95" s="1"/>
  <c r="N94"/>
  <c r="N95" s="1"/>
  <c r="M94"/>
  <c r="M95" s="1"/>
  <c r="L94"/>
  <c r="L95" s="1"/>
  <c r="K94"/>
  <c r="K95" s="1"/>
  <c r="J94"/>
  <c r="J95" s="1"/>
  <c r="I94"/>
  <c r="I95" s="1"/>
  <c r="H94"/>
  <c r="H95" s="1"/>
  <c r="D94"/>
  <c r="D95" s="1"/>
  <c r="U87"/>
  <c r="U88" s="1"/>
  <c r="Q87"/>
  <c r="Q88" s="1"/>
  <c r="P87"/>
  <c r="P88" s="1"/>
  <c r="O87"/>
  <c r="O88" s="1"/>
  <c r="N87"/>
  <c r="N88" s="1"/>
  <c r="M87"/>
  <c r="M88" s="1"/>
  <c r="L87"/>
  <c r="L88" s="1"/>
  <c r="K87"/>
  <c r="K88" s="1"/>
  <c r="J87"/>
  <c r="J88" s="1"/>
  <c r="I87"/>
  <c r="I88" s="1"/>
  <c r="H87"/>
  <c r="H88" s="1"/>
  <c r="D87"/>
  <c r="D88" s="1"/>
  <c r="U78"/>
  <c r="U79" s="1"/>
  <c r="Q78"/>
  <c r="Q79" s="1"/>
  <c r="P78"/>
  <c r="P79" s="1"/>
  <c r="O78"/>
  <c r="O79" s="1"/>
  <c r="N78"/>
  <c r="N79" s="1"/>
  <c r="M78"/>
  <c r="M79" s="1"/>
  <c r="L78"/>
  <c r="L79" s="1"/>
  <c r="K78"/>
  <c r="K79" s="1"/>
  <c r="J78"/>
  <c r="J79" s="1"/>
  <c r="I78"/>
  <c r="I79" s="1"/>
  <c r="H78"/>
  <c r="H79" s="1"/>
  <c r="D78"/>
  <c r="D79" s="1"/>
  <c r="U69"/>
  <c r="U70" s="1"/>
  <c r="Q69"/>
  <c r="Q70" s="1"/>
  <c r="P69"/>
  <c r="P70" s="1"/>
  <c r="O69"/>
  <c r="O70" s="1"/>
  <c r="N69"/>
  <c r="N70" s="1"/>
  <c r="M69"/>
  <c r="M70" s="1"/>
  <c r="L69"/>
  <c r="L70" s="1"/>
  <c r="K69"/>
  <c r="K70" s="1"/>
  <c r="J69"/>
  <c r="J70" s="1"/>
  <c r="I69"/>
  <c r="I70" s="1"/>
  <c r="H69"/>
  <c r="H70" s="1"/>
  <c r="D69"/>
  <c r="D70" s="1"/>
  <c r="U60"/>
  <c r="U61" s="1"/>
  <c r="Q60"/>
  <c r="Q61" s="1"/>
  <c r="P60"/>
  <c r="P61" s="1"/>
  <c r="O60"/>
  <c r="O61" s="1"/>
  <c r="N60"/>
  <c r="N61" s="1"/>
  <c r="M60"/>
  <c r="M61" s="1"/>
  <c r="L60"/>
  <c r="L61" s="1"/>
  <c r="K60"/>
  <c r="K61" s="1"/>
  <c r="J60"/>
  <c r="J61" s="1"/>
  <c r="I60"/>
  <c r="I61" s="1"/>
  <c r="H60"/>
  <c r="H61" s="1"/>
  <c r="D60"/>
  <c r="D61" s="1"/>
  <c r="U55"/>
  <c r="U54"/>
  <c r="U53"/>
  <c r="Q52"/>
  <c r="P52"/>
  <c r="O52"/>
  <c r="N52"/>
  <c r="M52"/>
  <c r="L52"/>
  <c r="K52"/>
  <c r="J52"/>
  <c r="I52"/>
  <c r="H52"/>
  <c r="D52"/>
  <c r="Q44"/>
  <c r="P44"/>
  <c r="P51" s="1"/>
  <c r="O44"/>
  <c r="N44"/>
  <c r="M44"/>
  <c r="L44"/>
  <c r="L51" s="1"/>
  <c r="K44"/>
  <c r="J44"/>
  <c r="I44"/>
  <c r="H44"/>
  <c r="H51" s="1"/>
  <c r="D44"/>
  <c r="U43"/>
  <c r="U42"/>
  <c r="U41"/>
  <c r="U44" s="1"/>
  <c r="U56" s="1"/>
  <c r="U303" s="1"/>
  <c r="U309" s="1"/>
  <c r="U40"/>
  <c r="U39"/>
  <c r="U38" s="1"/>
  <c r="Q38"/>
  <c r="P38"/>
  <c r="O38"/>
  <c r="N38"/>
  <c r="M38"/>
  <c r="L38"/>
  <c r="K38"/>
  <c r="J38"/>
  <c r="I38"/>
  <c r="H38"/>
  <c r="D38"/>
  <c r="P35"/>
  <c r="P47" s="1"/>
  <c r="P37" s="1"/>
  <c r="H35"/>
  <c r="H47" s="1"/>
  <c r="H37" s="1"/>
  <c r="U27"/>
  <c r="U28" s="1"/>
  <c r="Q27"/>
  <c r="Q28" s="1"/>
  <c r="P27"/>
  <c r="P28" s="1"/>
  <c r="O27"/>
  <c r="O28" s="1"/>
  <c r="N27"/>
  <c r="N28" s="1"/>
  <c r="M27"/>
  <c r="M28" s="1"/>
  <c r="L27"/>
  <c r="L28" s="1"/>
  <c r="K27"/>
  <c r="K28" s="1"/>
  <c r="J27"/>
  <c r="J28" s="1"/>
  <c r="I27"/>
  <c r="I28" s="1"/>
  <c r="H27"/>
  <c r="H28" s="1"/>
  <c r="D27"/>
  <c r="D28" s="1"/>
  <c r="U26"/>
  <c r="Q26"/>
  <c r="P26"/>
  <c r="O26"/>
  <c r="N26"/>
  <c r="M26"/>
  <c r="L26"/>
  <c r="K26"/>
  <c r="J26"/>
  <c r="I26"/>
  <c r="H26"/>
  <c r="U10"/>
  <c r="U11" s="1"/>
  <c r="U9" s="1"/>
  <c r="T10"/>
  <c r="T11" s="1"/>
  <c r="S10"/>
  <c r="S11" s="1"/>
  <c r="S453" s="1"/>
  <c r="S452" s="1"/>
  <c r="R10"/>
  <c r="R11" s="1"/>
  <c r="Q10"/>
  <c r="Q11" s="1"/>
  <c r="Q9" s="1"/>
  <c r="P10"/>
  <c r="P11" s="1"/>
  <c r="O10"/>
  <c r="O11" s="1"/>
  <c r="N10"/>
  <c r="N11" s="1"/>
  <c r="M10"/>
  <c r="M11" s="1"/>
  <c r="M9" s="1"/>
  <c r="L10"/>
  <c r="L11" s="1"/>
  <c r="K10"/>
  <c r="K11" s="1"/>
  <c r="K9" s="1"/>
  <c r="J10"/>
  <c r="J11" s="1"/>
  <c r="I10"/>
  <c r="I11" s="1"/>
  <c r="I9" s="1"/>
  <c r="H10"/>
  <c r="H11" s="1"/>
  <c r="D10"/>
  <c r="D11" s="1"/>
  <c r="D9" s="1"/>
  <c r="O9"/>
  <c r="F462" i="19"/>
  <c r="E462"/>
  <c r="V457"/>
  <c r="V460" s="1"/>
  <c r="R457"/>
  <c r="R460" s="1"/>
  <c r="Q457"/>
  <c r="Q460" s="1"/>
  <c r="P457"/>
  <c r="P460" s="1"/>
  <c r="O457"/>
  <c r="O460" s="1"/>
  <c r="N457"/>
  <c r="N460" s="1"/>
  <c r="M457"/>
  <c r="M460" s="1"/>
  <c r="L457"/>
  <c r="L460" s="1"/>
  <c r="K457"/>
  <c r="K460" s="1"/>
  <c r="J457"/>
  <c r="J460" s="1"/>
  <c r="I457"/>
  <c r="I460" s="1"/>
  <c r="G457"/>
  <c r="G460" s="1"/>
  <c r="F457"/>
  <c r="F460" s="1"/>
  <c r="E457"/>
  <c r="E460" s="1"/>
  <c r="D457"/>
  <c r="D460" s="1"/>
  <c r="U456"/>
  <c r="T456"/>
  <c r="S456"/>
  <c r="V451"/>
  <c r="G451"/>
  <c r="V450"/>
  <c r="V449" s="1"/>
  <c r="G450"/>
  <c r="W449"/>
  <c r="R449"/>
  <c r="Q449"/>
  <c r="P449"/>
  <c r="O449"/>
  <c r="N449"/>
  <c r="M449"/>
  <c r="L449"/>
  <c r="K449"/>
  <c r="J449"/>
  <c r="I449"/>
  <c r="G449"/>
  <c r="F449"/>
  <c r="E449"/>
  <c r="D449"/>
  <c r="B449"/>
  <c r="V438"/>
  <c r="V439" s="1"/>
  <c r="V437" s="1"/>
  <c r="U438"/>
  <c r="U439" s="1"/>
  <c r="U437" s="1"/>
  <c r="T438"/>
  <c r="T439" s="1"/>
  <c r="T437" s="1"/>
  <c r="S438"/>
  <c r="S439" s="1"/>
  <c r="S437" s="1"/>
  <c r="R438"/>
  <c r="R439" s="1"/>
  <c r="R437" s="1"/>
  <c r="Q438"/>
  <c r="Q439" s="1"/>
  <c r="Q437" s="1"/>
  <c r="P438"/>
  <c r="P439" s="1"/>
  <c r="P437" s="1"/>
  <c r="O438"/>
  <c r="O439" s="1"/>
  <c r="O437" s="1"/>
  <c r="N438"/>
  <c r="N439" s="1"/>
  <c r="N437" s="1"/>
  <c r="M438"/>
  <c r="M439" s="1"/>
  <c r="M437" s="1"/>
  <c r="L438"/>
  <c r="L439" s="1"/>
  <c r="L437" s="1"/>
  <c r="K438"/>
  <c r="K439" s="1"/>
  <c r="K437" s="1"/>
  <c r="J438"/>
  <c r="J439" s="1"/>
  <c r="J437" s="1"/>
  <c r="I438"/>
  <c r="I439" s="1"/>
  <c r="I437" s="1"/>
  <c r="G438"/>
  <c r="G439" s="1"/>
  <c r="G437" s="1"/>
  <c r="D438"/>
  <c r="D439" s="1"/>
  <c r="D437" s="1"/>
  <c r="V428"/>
  <c r="V429" s="1"/>
  <c r="V427" s="1"/>
  <c r="U428"/>
  <c r="U429" s="1"/>
  <c r="U427" s="1"/>
  <c r="T428"/>
  <c r="T429" s="1"/>
  <c r="T427" s="1"/>
  <c r="S428"/>
  <c r="S429" s="1"/>
  <c r="S427" s="1"/>
  <c r="R428"/>
  <c r="R429" s="1"/>
  <c r="R427" s="1"/>
  <c r="Q428"/>
  <c r="Q429" s="1"/>
  <c r="Q427" s="1"/>
  <c r="P428"/>
  <c r="P429" s="1"/>
  <c r="P427" s="1"/>
  <c r="O428"/>
  <c r="O429" s="1"/>
  <c r="O427" s="1"/>
  <c r="N428"/>
  <c r="N429" s="1"/>
  <c r="N427" s="1"/>
  <c r="M428"/>
  <c r="M429" s="1"/>
  <c r="M427" s="1"/>
  <c r="L428"/>
  <c r="L429" s="1"/>
  <c r="L427" s="1"/>
  <c r="K428"/>
  <c r="K429" s="1"/>
  <c r="K427" s="1"/>
  <c r="J428"/>
  <c r="J429" s="1"/>
  <c r="J427" s="1"/>
  <c r="I428"/>
  <c r="I429" s="1"/>
  <c r="I427" s="1"/>
  <c r="G428"/>
  <c r="G429" s="1"/>
  <c r="G427" s="1"/>
  <c r="D428"/>
  <c r="D429" s="1"/>
  <c r="D427" s="1"/>
  <c r="V410"/>
  <c r="V411" s="1"/>
  <c r="U410"/>
  <c r="U411" s="1"/>
  <c r="T410"/>
  <c r="T411" s="1"/>
  <c r="S410"/>
  <c r="S411" s="1"/>
  <c r="R410"/>
  <c r="R411" s="1"/>
  <c r="Q410"/>
  <c r="Q411" s="1"/>
  <c r="P410"/>
  <c r="P411" s="1"/>
  <c r="O410"/>
  <c r="O411" s="1"/>
  <c r="N410"/>
  <c r="N411" s="1"/>
  <c r="M410"/>
  <c r="M411" s="1"/>
  <c r="L410"/>
  <c r="L411" s="1"/>
  <c r="K410"/>
  <c r="K411" s="1"/>
  <c r="J410"/>
  <c r="J411" s="1"/>
  <c r="I410"/>
  <c r="I411" s="1"/>
  <c r="G410"/>
  <c r="G411" s="1"/>
  <c r="D410"/>
  <c r="D411" s="1"/>
  <c r="V403"/>
  <c r="V404" s="1"/>
  <c r="U403"/>
  <c r="U404" s="1"/>
  <c r="T403"/>
  <c r="T404" s="1"/>
  <c r="S403"/>
  <c r="S404" s="1"/>
  <c r="R403"/>
  <c r="R404" s="1"/>
  <c r="Q403"/>
  <c r="Q404" s="1"/>
  <c r="P403"/>
  <c r="P404" s="1"/>
  <c r="O403"/>
  <c r="O404" s="1"/>
  <c r="N403"/>
  <c r="N404" s="1"/>
  <c r="M403"/>
  <c r="M404" s="1"/>
  <c r="L403"/>
  <c r="L404" s="1"/>
  <c r="K403"/>
  <c r="K404" s="1"/>
  <c r="J403"/>
  <c r="J404" s="1"/>
  <c r="I403"/>
  <c r="I404" s="1"/>
  <c r="G403"/>
  <c r="G404" s="1"/>
  <c r="D403"/>
  <c r="D404" s="1"/>
  <c r="V396"/>
  <c r="V397" s="1"/>
  <c r="U396"/>
  <c r="U397" s="1"/>
  <c r="T396"/>
  <c r="T397" s="1"/>
  <c r="S396"/>
  <c r="S397" s="1"/>
  <c r="R396"/>
  <c r="R397" s="1"/>
  <c r="Q396"/>
  <c r="Q397" s="1"/>
  <c r="P396"/>
  <c r="P397" s="1"/>
  <c r="O396"/>
  <c r="O397" s="1"/>
  <c r="N396"/>
  <c r="N397" s="1"/>
  <c r="M396"/>
  <c r="M397" s="1"/>
  <c r="L396"/>
  <c r="L397" s="1"/>
  <c r="K396"/>
  <c r="K397" s="1"/>
  <c r="J396"/>
  <c r="J397" s="1"/>
  <c r="I396"/>
  <c r="I397" s="1"/>
  <c r="G396"/>
  <c r="G397" s="1"/>
  <c r="D396"/>
  <c r="D397" s="1"/>
  <c r="V387"/>
  <c r="V388" s="1"/>
  <c r="U387"/>
  <c r="U388" s="1"/>
  <c r="T387"/>
  <c r="T388" s="1"/>
  <c r="S387"/>
  <c r="S388" s="1"/>
  <c r="R387"/>
  <c r="R388" s="1"/>
  <c r="Q387"/>
  <c r="Q388" s="1"/>
  <c r="P387"/>
  <c r="P388" s="1"/>
  <c r="O387"/>
  <c r="O388" s="1"/>
  <c r="N387"/>
  <c r="N388" s="1"/>
  <c r="M387"/>
  <c r="M388" s="1"/>
  <c r="L387"/>
  <c r="L388" s="1"/>
  <c r="K387"/>
  <c r="K388" s="1"/>
  <c r="J387"/>
  <c r="J388" s="1"/>
  <c r="I387"/>
  <c r="I388" s="1"/>
  <c r="G387"/>
  <c r="G388" s="1"/>
  <c r="D387"/>
  <c r="D388" s="1"/>
  <c r="V385"/>
  <c r="U385"/>
  <c r="T385"/>
  <c r="S385"/>
  <c r="R385"/>
  <c r="Q385"/>
  <c r="P385"/>
  <c r="O385"/>
  <c r="N385"/>
  <c r="M385"/>
  <c r="L385"/>
  <c r="K385"/>
  <c r="J385"/>
  <c r="I385"/>
  <c r="G385"/>
  <c r="D385"/>
  <c r="V376"/>
  <c r="V377" s="1"/>
  <c r="R376"/>
  <c r="R377" s="1"/>
  <c r="Q376"/>
  <c r="Q377" s="1"/>
  <c r="P376"/>
  <c r="P377" s="1"/>
  <c r="O376"/>
  <c r="O377" s="1"/>
  <c r="N376"/>
  <c r="N377" s="1"/>
  <c r="M376"/>
  <c r="M377" s="1"/>
  <c r="L376"/>
  <c r="L377" s="1"/>
  <c r="K376"/>
  <c r="K377" s="1"/>
  <c r="J376"/>
  <c r="J377" s="1"/>
  <c r="I376"/>
  <c r="I377" s="1"/>
  <c r="G376"/>
  <c r="G377" s="1"/>
  <c r="D376"/>
  <c r="D377" s="1"/>
  <c r="V369"/>
  <c r="V370" s="1"/>
  <c r="R369"/>
  <c r="R370" s="1"/>
  <c r="R358" s="1"/>
  <c r="Q369"/>
  <c r="Q370" s="1"/>
  <c r="P369"/>
  <c r="P370" s="1"/>
  <c r="P358" s="1"/>
  <c r="O369"/>
  <c r="O370" s="1"/>
  <c r="N369"/>
  <c r="N370" s="1"/>
  <c r="N358" s="1"/>
  <c r="M369"/>
  <c r="M370" s="1"/>
  <c r="L369"/>
  <c r="L370" s="1"/>
  <c r="L358" s="1"/>
  <c r="K369"/>
  <c r="K370" s="1"/>
  <c r="J369"/>
  <c r="J370" s="1"/>
  <c r="J358" s="1"/>
  <c r="I369"/>
  <c r="I370" s="1"/>
  <c r="G369"/>
  <c r="G370" s="1"/>
  <c r="G358" s="1"/>
  <c r="D369"/>
  <c r="D370" s="1"/>
  <c r="V360"/>
  <c r="V361" s="1"/>
  <c r="R360"/>
  <c r="R361" s="1"/>
  <c r="Q360"/>
  <c r="Q361" s="1"/>
  <c r="P360"/>
  <c r="P361" s="1"/>
  <c r="O360"/>
  <c r="O361" s="1"/>
  <c r="N360"/>
  <c r="N361" s="1"/>
  <c r="M360"/>
  <c r="M361" s="1"/>
  <c r="L360"/>
  <c r="L361" s="1"/>
  <c r="K360"/>
  <c r="K361" s="1"/>
  <c r="J360"/>
  <c r="J361" s="1"/>
  <c r="I360"/>
  <c r="I361" s="1"/>
  <c r="G360"/>
  <c r="G361" s="1"/>
  <c r="D360"/>
  <c r="D361" s="1"/>
  <c r="V349"/>
  <c r="V350" s="1"/>
  <c r="R349"/>
  <c r="R350" s="1"/>
  <c r="Q349"/>
  <c r="Q350" s="1"/>
  <c r="P349"/>
  <c r="P350" s="1"/>
  <c r="O349"/>
  <c r="O350" s="1"/>
  <c r="N349"/>
  <c r="N350" s="1"/>
  <c r="M349"/>
  <c r="M350" s="1"/>
  <c r="L349"/>
  <c r="L350" s="1"/>
  <c r="K349"/>
  <c r="K350" s="1"/>
  <c r="J349"/>
  <c r="J350" s="1"/>
  <c r="I349"/>
  <c r="I350" s="1"/>
  <c r="G349"/>
  <c r="G350" s="1"/>
  <c r="D349"/>
  <c r="D350" s="1"/>
  <c r="G348"/>
  <c r="V348" s="1"/>
  <c r="G347"/>
  <c r="V347" s="1"/>
  <c r="R346"/>
  <c r="R344" s="1"/>
  <c r="R342" s="1"/>
  <c r="R343" s="1"/>
  <c r="G346"/>
  <c r="G345"/>
  <c r="V345" s="1"/>
  <c r="Q344"/>
  <c r="P344"/>
  <c r="O344"/>
  <c r="N344"/>
  <c r="M344"/>
  <c r="L344"/>
  <c r="K344"/>
  <c r="J344"/>
  <c r="I344"/>
  <c r="F344"/>
  <c r="E344"/>
  <c r="D344"/>
  <c r="Q342"/>
  <c r="Q343" s="1"/>
  <c r="Q325" s="1"/>
  <c r="P342"/>
  <c r="P343" s="1"/>
  <c r="O342"/>
  <c r="O343" s="1"/>
  <c r="O325" s="1"/>
  <c r="N342"/>
  <c r="N343" s="1"/>
  <c r="M342"/>
  <c r="M343" s="1"/>
  <c r="M325" s="1"/>
  <c r="L342"/>
  <c r="L343" s="1"/>
  <c r="K342"/>
  <c r="K343" s="1"/>
  <c r="K325" s="1"/>
  <c r="J342"/>
  <c r="J343" s="1"/>
  <c r="I342"/>
  <c r="I343" s="1"/>
  <c r="I325" s="1"/>
  <c r="F342"/>
  <c r="F343" s="1"/>
  <c r="F325" s="1"/>
  <c r="E342"/>
  <c r="E343" s="1"/>
  <c r="E325" s="1"/>
  <c r="D342"/>
  <c r="D343" s="1"/>
  <c r="D325" s="1"/>
  <c r="V334"/>
  <c r="V335" s="1"/>
  <c r="R334"/>
  <c r="R335" s="1"/>
  <c r="Q334"/>
  <c r="Q335" s="1"/>
  <c r="P334"/>
  <c r="P335" s="1"/>
  <c r="O334"/>
  <c r="O335" s="1"/>
  <c r="N334"/>
  <c r="N335" s="1"/>
  <c r="M334"/>
  <c r="M335" s="1"/>
  <c r="L334"/>
  <c r="L335" s="1"/>
  <c r="K334"/>
  <c r="K335" s="1"/>
  <c r="J334"/>
  <c r="J335" s="1"/>
  <c r="I334"/>
  <c r="I335" s="1"/>
  <c r="G334"/>
  <c r="G335" s="1"/>
  <c r="D334"/>
  <c r="D335" s="1"/>
  <c r="V327"/>
  <c r="V328" s="1"/>
  <c r="R327"/>
  <c r="R328" s="1"/>
  <c r="Q327"/>
  <c r="Q328" s="1"/>
  <c r="P327"/>
  <c r="P328" s="1"/>
  <c r="O327"/>
  <c r="O328" s="1"/>
  <c r="N327"/>
  <c r="N328" s="1"/>
  <c r="M327"/>
  <c r="M328" s="1"/>
  <c r="L327"/>
  <c r="L328" s="1"/>
  <c r="K327"/>
  <c r="K328" s="1"/>
  <c r="J327"/>
  <c r="J328" s="1"/>
  <c r="I327"/>
  <c r="I328" s="1"/>
  <c r="G327"/>
  <c r="G328" s="1"/>
  <c r="D327"/>
  <c r="D328" s="1"/>
  <c r="R321"/>
  <c r="Q321"/>
  <c r="P321"/>
  <c r="O321"/>
  <c r="N321"/>
  <c r="M321"/>
  <c r="L321"/>
  <c r="K321"/>
  <c r="J321"/>
  <c r="I321"/>
  <c r="F321"/>
  <c r="E321"/>
  <c r="D321"/>
  <c r="G320"/>
  <c r="R319"/>
  <c r="Q319"/>
  <c r="P319"/>
  <c r="O319"/>
  <c r="N319"/>
  <c r="M319"/>
  <c r="L319"/>
  <c r="K319"/>
  <c r="J319"/>
  <c r="I319"/>
  <c r="F319"/>
  <c r="E319"/>
  <c r="D319"/>
  <c r="G318"/>
  <c r="G319" s="1"/>
  <c r="R317"/>
  <c r="Q317"/>
  <c r="P317"/>
  <c r="O317"/>
  <c r="N317"/>
  <c r="M317"/>
  <c r="L317"/>
  <c r="K317"/>
  <c r="J317"/>
  <c r="I317"/>
  <c r="F317"/>
  <c r="E317"/>
  <c r="E312" s="1"/>
  <c r="D317"/>
  <c r="G316"/>
  <c r="R315"/>
  <c r="Q315"/>
  <c r="P315"/>
  <c r="P312" s="1"/>
  <c r="O315"/>
  <c r="N315"/>
  <c r="M315"/>
  <c r="L315"/>
  <c r="L312" s="1"/>
  <c r="K315"/>
  <c r="J315"/>
  <c r="I315"/>
  <c r="F315"/>
  <c r="E315"/>
  <c r="D315"/>
  <c r="G314"/>
  <c r="G315" s="1"/>
  <c r="R313"/>
  <c r="Q313"/>
  <c r="P313"/>
  <c r="O313"/>
  <c r="N313"/>
  <c r="M313"/>
  <c r="L313"/>
  <c r="K313"/>
  <c r="J313"/>
  <c r="I313"/>
  <c r="F313"/>
  <c r="E313"/>
  <c r="D313"/>
  <c r="R312"/>
  <c r="N312"/>
  <c r="J312"/>
  <c r="G308"/>
  <c r="V308" s="1"/>
  <c r="G307"/>
  <c r="V307" s="1"/>
  <c r="R306"/>
  <c r="Q306"/>
  <c r="P306"/>
  <c r="O306"/>
  <c r="N306"/>
  <c r="M306"/>
  <c r="L306"/>
  <c r="K306"/>
  <c r="J306"/>
  <c r="I306"/>
  <c r="G306"/>
  <c r="F306"/>
  <c r="E306"/>
  <c r="D306"/>
  <c r="R302"/>
  <c r="Q302"/>
  <c r="P302"/>
  <c r="O302"/>
  <c r="N302"/>
  <c r="M302"/>
  <c r="L302"/>
  <c r="K302"/>
  <c r="J302"/>
  <c r="I302"/>
  <c r="G302"/>
  <c r="F302"/>
  <c r="E302"/>
  <c r="D302"/>
  <c r="V301"/>
  <c r="V302" s="1"/>
  <c r="G301"/>
  <c r="R300"/>
  <c r="Q300"/>
  <c r="P300"/>
  <c r="O300"/>
  <c r="N300"/>
  <c r="M300"/>
  <c r="L300"/>
  <c r="K300"/>
  <c r="J300"/>
  <c r="I300"/>
  <c r="F300"/>
  <c r="E300"/>
  <c r="D300"/>
  <c r="G299"/>
  <c r="R298"/>
  <c r="Q298"/>
  <c r="P298"/>
  <c r="O298"/>
  <c r="N298"/>
  <c r="M298"/>
  <c r="L298"/>
  <c r="K298"/>
  <c r="J298"/>
  <c r="I298"/>
  <c r="G298"/>
  <c r="F298"/>
  <c r="E298"/>
  <c r="D298"/>
  <c r="V297"/>
  <c r="V298" s="1"/>
  <c r="G297"/>
  <c r="R296"/>
  <c r="Q296"/>
  <c r="P296"/>
  <c r="O296"/>
  <c r="N296"/>
  <c r="M296"/>
  <c r="L296"/>
  <c r="K296"/>
  <c r="J296"/>
  <c r="I296"/>
  <c r="F296"/>
  <c r="E296"/>
  <c r="D296"/>
  <c r="G295"/>
  <c r="R294"/>
  <c r="Q294"/>
  <c r="P294"/>
  <c r="O294"/>
  <c r="N294"/>
  <c r="M294"/>
  <c r="L294"/>
  <c r="K294"/>
  <c r="J294"/>
  <c r="I294"/>
  <c r="G294"/>
  <c r="F294"/>
  <c r="E294"/>
  <c r="D294"/>
  <c r="V293"/>
  <c r="V294" s="1"/>
  <c r="G293"/>
  <c r="R292"/>
  <c r="R282" s="1"/>
  <c r="Q292"/>
  <c r="P292"/>
  <c r="O292"/>
  <c r="N292"/>
  <c r="N282" s="1"/>
  <c r="M292"/>
  <c r="L292"/>
  <c r="K292"/>
  <c r="J292"/>
  <c r="J282" s="1"/>
  <c r="I292"/>
  <c r="F292"/>
  <c r="F282" s="1"/>
  <c r="E292"/>
  <c r="D292"/>
  <c r="D282" s="1"/>
  <c r="R291"/>
  <c r="Q291"/>
  <c r="P291"/>
  <c r="O291"/>
  <c r="N291"/>
  <c r="M291"/>
  <c r="L291"/>
  <c r="K291"/>
  <c r="J291"/>
  <c r="I291"/>
  <c r="F291"/>
  <c r="E291"/>
  <c r="D291"/>
  <c r="G290"/>
  <c r="G291" s="1"/>
  <c r="R289"/>
  <c r="Q289"/>
  <c r="P289"/>
  <c r="O289"/>
  <c r="N289"/>
  <c r="M289"/>
  <c r="L289"/>
  <c r="K289"/>
  <c r="J289"/>
  <c r="I289"/>
  <c r="F289"/>
  <c r="E289"/>
  <c r="D289"/>
  <c r="G288"/>
  <c r="R287"/>
  <c r="Q287"/>
  <c r="P287"/>
  <c r="O287"/>
  <c r="N287"/>
  <c r="M287"/>
  <c r="L287"/>
  <c r="K287"/>
  <c r="J287"/>
  <c r="I287"/>
  <c r="F287"/>
  <c r="F281" s="1"/>
  <c r="E287"/>
  <c r="D287"/>
  <c r="G286"/>
  <c r="G287" s="1"/>
  <c r="R285"/>
  <c r="Q285"/>
  <c r="Q281" s="1"/>
  <c r="P285"/>
  <c r="O285"/>
  <c r="O281" s="1"/>
  <c r="N285"/>
  <c r="M285"/>
  <c r="M281" s="1"/>
  <c r="L285"/>
  <c r="K285"/>
  <c r="J285"/>
  <c r="I285"/>
  <c r="I281" s="1"/>
  <c r="F285"/>
  <c r="E285"/>
  <c r="D285"/>
  <c r="G284"/>
  <c r="R283"/>
  <c r="Q283"/>
  <c r="P283"/>
  <c r="O283"/>
  <c r="N283"/>
  <c r="M283"/>
  <c r="L283"/>
  <c r="K283"/>
  <c r="J283"/>
  <c r="I283"/>
  <c r="F283"/>
  <c r="E283"/>
  <c r="D283"/>
  <c r="U282"/>
  <c r="T282"/>
  <c r="S282"/>
  <c r="P282"/>
  <c r="L282"/>
  <c r="E282"/>
  <c r="K281"/>
  <c r="V277"/>
  <c r="R276"/>
  <c r="Q276"/>
  <c r="Q275" s="1"/>
  <c r="P276"/>
  <c r="O276"/>
  <c r="O275" s="1"/>
  <c r="N276"/>
  <c r="M276"/>
  <c r="M275" s="1"/>
  <c r="L276"/>
  <c r="K276"/>
  <c r="K275" s="1"/>
  <c r="J276"/>
  <c r="I276"/>
  <c r="I275" s="1"/>
  <c r="F276"/>
  <c r="F275" s="1"/>
  <c r="E276"/>
  <c r="E275" s="1"/>
  <c r="E270" s="1"/>
  <c r="E271" s="1"/>
  <c r="D276"/>
  <c r="D275" s="1"/>
  <c r="R275"/>
  <c r="R270" s="1"/>
  <c r="R271" s="1"/>
  <c r="P275"/>
  <c r="N275"/>
  <c r="N270" s="1"/>
  <c r="N271" s="1"/>
  <c r="L275"/>
  <c r="J275"/>
  <c r="J270" s="1"/>
  <c r="J271" s="1"/>
  <c r="V274"/>
  <c r="G274"/>
  <c r="V273"/>
  <c r="G273"/>
  <c r="V272"/>
  <c r="R272"/>
  <c r="Q272"/>
  <c r="Q270" s="1"/>
  <c r="Q271" s="1"/>
  <c r="P272"/>
  <c r="O272"/>
  <c r="N272"/>
  <c r="M272"/>
  <c r="L272"/>
  <c r="K272"/>
  <c r="J272"/>
  <c r="I272"/>
  <c r="I270" s="1"/>
  <c r="I271" s="1"/>
  <c r="G272"/>
  <c r="F272"/>
  <c r="E272"/>
  <c r="D272"/>
  <c r="D270" s="1"/>
  <c r="D271" s="1"/>
  <c r="M270"/>
  <c r="M271" s="1"/>
  <c r="F270"/>
  <c r="F271" s="1"/>
  <c r="R264"/>
  <c r="N264"/>
  <c r="J264"/>
  <c r="V263"/>
  <c r="V264" s="1"/>
  <c r="R263"/>
  <c r="Q263"/>
  <c r="Q264" s="1"/>
  <c r="P263"/>
  <c r="P264" s="1"/>
  <c r="O263"/>
  <c r="O264" s="1"/>
  <c r="N263"/>
  <c r="M263"/>
  <c r="M264" s="1"/>
  <c r="L263"/>
  <c r="L264" s="1"/>
  <c r="K263"/>
  <c r="K264" s="1"/>
  <c r="J263"/>
  <c r="I263"/>
  <c r="I264" s="1"/>
  <c r="G263"/>
  <c r="G264" s="1"/>
  <c r="D263"/>
  <c r="D264" s="1"/>
  <c r="M245"/>
  <c r="M246" s="1"/>
  <c r="V244"/>
  <c r="V247" s="1"/>
  <c r="R244"/>
  <c r="R247" s="1"/>
  <c r="Q244"/>
  <c r="Q247" s="1"/>
  <c r="P244"/>
  <c r="P247" s="1"/>
  <c r="O244"/>
  <c r="O247" s="1"/>
  <c r="N244"/>
  <c r="N247" s="1"/>
  <c r="M244"/>
  <c r="M247" s="1"/>
  <c r="L244"/>
  <c r="L247" s="1"/>
  <c r="K244"/>
  <c r="K247" s="1"/>
  <c r="J244"/>
  <c r="J247" s="1"/>
  <c r="I244"/>
  <c r="I247" s="1"/>
  <c r="G244"/>
  <c r="G247" s="1"/>
  <c r="D244"/>
  <c r="D247" s="1"/>
  <c r="V243"/>
  <c r="R243"/>
  <c r="R245" s="1"/>
  <c r="R246" s="1"/>
  <c r="R249" s="1"/>
  <c r="Q243"/>
  <c r="P243"/>
  <c r="P245" s="1"/>
  <c r="P246" s="1"/>
  <c r="O243"/>
  <c r="N243"/>
  <c r="N245" s="1"/>
  <c r="N246" s="1"/>
  <c r="M243"/>
  <c r="L243"/>
  <c r="L245" s="1"/>
  <c r="L246" s="1"/>
  <c r="K243"/>
  <c r="J243"/>
  <c r="J245" s="1"/>
  <c r="J246" s="1"/>
  <c r="I243"/>
  <c r="G243"/>
  <c r="G245" s="1"/>
  <c r="G246" s="1"/>
  <c r="D243"/>
  <c r="V225"/>
  <c r="V226" s="1"/>
  <c r="R225"/>
  <c r="R226" s="1"/>
  <c r="Q225"/>
  <c r="Q226" s="1"/>
  <c r="P225"/>
  <c r="P226" s="1"/>
  <c r="O225"/>
  <c r="O226" s="1"/>
  <c r="N225"/>
  <c r="N226" s="1"/>
  <c r="M225"/>
  <c r="M226" s="1"/>
  <c r="L225"/>
  <c r="L226" s="1"/>
  <c r="K225"/>
  <c r="K226" s="1"/>
  <c r="J225"/>
  <c r="J226" s="1"/>
  <c r="I225"/>
  <c r="I226" s="1"/>
  <c r="G225"/>
  <c r="G226" s="1"/>
  <c r="D225"/>
  <c r="D226" s="1"/>
  <c r="V216"/>
  <c r="V217" s="1"/>
  <c r="V215" s="1"/>
  <c r="R216"/>
  <c r="R217" s="1"/>
  <c r="R215" s="1"/>
  <c r="Q216"/>
  <c r="Q217" s="1"/>
  <c r="Q215" s="1"/>
  <c r="P216"/>
  <c r="P217" s="1"/>
  <c r="P215" s="1"/>
  <c r="O216"/>
  <c r="O217" s="1"/>
  <c r="O215" s="1"/>
  <c r="N216"/>
  <c r="N217" s="1"/>
  <c r="N215" s="1"/>
  <c r="M216"/>
  <c r="M217" s="1"/>
  <c r="M215" s="1"/>
  <c r="L216"/>
  <c r="L217" s="1"/>
  <c r="L215" s="1"/>
  <c r="K216"/>
  <c r="K217" s="1"/>
  <c r="K215" s="1"/>
  <c r="J216"/>
  <c r="J217" s="1"/>
  <c r="J215" s="1"/>
  <c r="I216"/>
  <c r="I217" s="1"/>
  <c r="I215" s="1"/>
  <c r="G216"/>
  <c r="G217" s="1"/>
  <c r="G215" s="1"/>
  <c r="D216"/>
  <c r="D217" s="1"/>
  <c r="D215" s="1"/>
  <c r="R213"/>
  <c r="Q213"/>
  <c r="P213"/>
  <c r="O213"/>
  <c r="N213"/>
  <c r="M213"/>
  <c r="L213"/>
  <c r="K213"/>
  <c r="J213"/>
  <c r="I213"/>
  <c r="F213"/>
  <c r="E213"/>
  <c r="D213"/>
  <c r="R211"/>
  <c r="Q211"/>
  <c r="P211"/>
  <c r="O211"/>
  <c r="N211"/>
  <c r="M211"/>
  <c r="L211"/>
  <c r="K211"/>
  <c r="J211"/>
  <c r="I211"/>
  <c r="F211"/>
  <c r="E211"/>
  <c r="D211"/>
  <c r="G210"/>
  <c r="G211" s="1"/>
  <c r="R209"/>
  <c r="Q209"/>
  <c r="P209"/>
  <c r="O209"/>
  <c r="N209"/>
  <c r="M209"/>
  <c r="L209"/>
  <c r="K209"/>
  <c r="J209"/>
  <c r="I209"/>
  <c r="F209"/>
  <c r="E209"/>
  <c r="D209"/>
  <c r="G208"/>
  <c r="R207"/>
  <c r="Q207"/>
  <c r="P207"/>
  <c r="O207"/>
  <c r="N207"/>
  <c r="M207"/>
  <c r="L207"/>
  <c r="K207"/>
  <c r="J207"/>
  <c r="I207"/>
  <c r="F207"/>
  <c r="E207"/>
  <c r="D207"/>
  <c r="G206"/>
  <c r="G207" s="1"/>
  <c r="R205"/>
  <c r="Q205"/>
  <c r="P205"/>
  <c r="O205"/>
  <c r="N205"/>
  <c r="M205"/>
  <c r="L205"/>
  <c r="K205"/>
  <c r="J205"/>
  <c r="I205"/>
  <c r="F205"/>
  <c r="E205"/>
  <c r="D205"/>
  <c r="G204"/>
  <c r="R203"/>
  <c r="Q203"/>
  <c r="P203"/>
  <c r="O203"/>
  <c r="N203"/>
  <c r="M203"/>
  <c r="L203"/>
  <c r="K203"/>
  <c r="J203"/>
  <c r="I203"/>
  <c r="F203"/>
  <c r="E203"/>
  <c r="D203"/>
  <c r="G202"/>
  <c r="G203" s="1"/>
  <c r="R201"/>
  <c r="Q201"/>
  <c r="P201"/>
  <c r="O201"/>
  <c r="N201"/>
  <c r="M201"/>
  <c r="L201"/>
  <c r="K201"/>
  <c r="J201"/>
  <c r="I201"/>
  <c r="F201"/>
  <c r="E201"/>
  <c r="D201"/>
  <c r="G200"/>
  <c r="R199"/>
  <c r="Q199"/>
  <c r="P199"/>
  <c r="O199"/>
  <c r="N199"/>
  <c r="M199"/>
  <c r="L199"/>
  <c r="K199"/>
  <c r="J199"/>
  <c r="I199"/>
  <c r="F199"/>
  <c r="E199"/>
  <c r="D199"/>
  <c r="G198"/>
  <c r="G199" s="1"/>
  <c r="R197"/>
  <c r="Q197"/>
  <c r="P197"/>
  <c r="O197"/>
  <c r="N197"/>
  <c r="M197"/>
  <c r="L197"/>
  <c r="K197"/>
  <c r="J197"/>
  <c r="I197"/>
  <c r="F197"/>
  <c r="E197"/>
  <c r="D197"/>
  <c r="G196"/>
  <c r="R195"/>
  <c r="Q195"/>
  <c r="P195"/>
  <c r="O195"/>
  <c r="N195"/>
  <c r="M195"/>
  <c r="L195"/>
  <c r="K195"/>
  <c r="J195"/>
  <c r="I195"/>
  <c r="F195"/>
  <c r="E195"/>
  <c r="D195"/>
  <c r="G194"/>
  <c r="G195" s="1"/>
  <c r="R193"/>
  <c r="Q193"/>
  <c r="P193"/>
  <c r="O193"/>
  <c r="N193"/>
  <c r="M193"/>
  <c r="L193"/>
  <c r="K193"/>
  <c r="J193"/>
  <c r="I193"/>
  <c r="F193"/>
  <c r="E193"/>
  <c r="D193"/>
  <c r="G192"/>
  <c r="R191"/>
  <c r="Q191"/>
  <c r="P191"/>
  <c r="O191"/>
  <c r="N191"/>
  <c r="M191"/>
  <c r="L191"/>
  <c r="K191"/>
  <c r="J191"/>
  <c r="I191"/>
  <c r="F191"/>
  <c r="E191"/>
  <c r="D191"/>
  <c r="G190"/>
  <c r="G191" s="1"/>
  <c r="G188"/>
  <c r="V188" s="1"/>
  <c r="G185"/>
  <c r="V185" s="1"/>
  <c r="R184"/>
  <c r="P184"/>
  <c r="N184"/>
  <c r="M184"/>
  <c r="F184"/>
  <c r="E184"/>
  <c r="D184"/>
  <c r="G183"/>
  <c r="R182"/>
  <c r="P182"/>
  <c r="N182"/>
  <c r="M182"/>
  <c r="F182"/>
  <c r="E182"/>
  <c r="D182"/>
  <c r="G181"/>
  <c r="G182" s="1"/>
  <c r="R180"/>
  <c r="P180"/>
  <c r="N180"/>
  <c r="M180"/>
  <c r="F180"/>
  <c r="E180"/>
  <c r="D180"/>
  <c r="G179"/>
  <c r="R178"/>
  <c r="P178"/>
  <c r="N178"/>
  <c r="M178"/>
  <c r="F178"/>
  <c r="E178"/>
  <c r="D178"/>
  <c r="G177"/>
  <c r="G178" s="1"/>
  <c r="R176"/>
  <c r="P176"/>
  <c r="N176"/>
  <c r="M176"/>
  <c r="F176"/>
  <c r="E176"/>
  <c r="D176"/>
  <c r="G175"/>
  <c r="R174"/>
  <c r="Q174"/>
  <c r="P174"/>
  <c r="O174"/>
  <c r="N174"/>
  <c r="M174"/>
  <c r="J174"/>
  <c r="I174"/>
  <c r="F174"/>
  <c r="E174"/>
  <c r="D174"/>
  <c r="V173"/>
  <c r="R173"/>
  <c r="P173"/>
  <c r="N173"/>
  <c r="M173"/>
  <c r="M164" s="1"/>
  <c r="L173"/>
  <c r="K173"/>
  <c r="G173"/>
  <c r="F173"/>
  <c r="E173"/>
  <c r="D173"/>
  <c r="V172"/>
  <c r="R171"/>
  <c r="P171"/>
  <c r="N171"/>
  <c r="M171"/>
  <c r="L171"/>
  <c r="K171"/>
  <c r="F171"/>
  <c r="E171"/>
  <c r="D171"/>
  <c r="G170"/>
  <c r="R169"/>
  <c r="P169"/>
  <c r="N169"/>
  <c r="M169"/>
  <c r="L169"/>
  <c r="K169"/>
  <c r="G169"/>
  <c r="F169"/>
  <c r="E169"/>
  <c r="E164" s="1"/>
  <c r="E162" s="1"/>
  <c r="E163" s="1"/>
  <c r="D169"/>
  <c r="V168"/>
  <c r="V169" s="1"/>
  <c r="G168"/>
  <c r="R167"/>
  <c r="P167"/>
  <c r="N167"/>
  <c r="M167"/>
  <c r="L167"/>
  <c r="K167"/>
  <c r="F167"/>
  <c r="E167"/>
  <c r="D167"/>
  <c r="G166"/>
  <c r="R165"/>
  <c r="Q165"/>
  <c r="P165"/>
  <c r="O165"/>
  <c r="N165"/>
  <c r="M165"/>
  <c r="L165"/>
  <c r="K165"/>
  <c r="J165"/>
  <c r="I165"/>
  <c r="F165"/>
  <c r="E165"/>
  <c r="D165"/>
  <c r="Q164"/>
  <c r="O164"/>
  <c r="J164"/>
  <c r="I164"/>
  <c r="F164"/>
  <c r="F162" s="1"/>
  <c r="F163" s="1"/>
  <c r="Q163"/>
  <c r="O163"/>
  <c r="J163"/>
  <c r="I163"/>
  <c r="R161"/>
  <c r="O161"/>
  <c r="M161"/>
  <c r="L161"/>
  <c r="K161"/>
  <c r="G161"/>
  <c r="V161" s="1"/>
  <c r="R160"/>
  <c r="P160"/>
  <c r="N160"/>
  <c r="M160"/>
  <c r="F160"/>
  <c r="E160"/>
  <c r="D160"/>
  <c r="L159"/>
  <c r="L160" s="1"/>
  <c r="G159"/>
  <c r="K159" s="1"/>
  <c r="R158"/>
  <c r="P158"/>
  <c r="N158"/>
  <c r="M158"/>
  <c r="F158"/>
  <c r="E158"/>
  <c r="D158"/>
  <c r="G157"/>
  <c r="G158" s="1"/>
  <c r="R156"/>
  <c r="P156"/>
  <c r="N156"/>
  <c r="M156"/>
  <c r="F156"/>
  <c r="E156"/>
  <c r="D156"/>
  <c r="G155"/>
  <c r="K155" s="1"/>
  <c r="R154"/>
  <c r="P154"/>
  <c r="N154"/>
  <c r="M154"/>
  <c r="F154"/>
  <c r="E154"/>
  <c r="D154"/>
  <c r="G153"/>
  <c r="G154" s="1"/>
  <c r="R152"/>
  <c r="P152"/>
  <c r="N152"/>
  <c r="M152"/>
  <c r="F152"/>
  <c r="E152"/>
  <c r="D152"/>
  <c r="L151"/>
  <c r="G151"/>
  <c r="K151" s="1"/>
  <c r="R150"/>
  <c r="Q150"/>
  <c r="P150"/>
  <c r="N150"/>
  <c r="M150"/>
  <c r="J150"/>
  <c r="I150"/>
  <c r="F150"/>
  <c r="E150"/>
  <c r="D150"/>
  <c r="R149"/>
  <c r="P149"/>
  <c r="O149"/>
  <c r="N149"/>
  <c r="M149"/>
  <c r="L149"/>
  <c r="K149"/>
  <c r="G149"/>
  <c r="F149"/>
  <c r="E149"/>
  <c r="D149"/>
  <c r="V148"/>
  <c r="V149" s="1"/>
  <c r="G148"/>
  <c r="R147"/>
  <c r="P147"/>
  <c r="O147"/>
  <c r="N147"/>
  <c r="M147"/>
  <c r="L147"/>
  <c r="K147"/>
  <c r="F147"/>
  <c r="E147"/>
  <c r="D147"/>
  <c r="G146"/>
  <c r="G147" s="1"/>
  <c r="R145"/>
  <c r="P145"/>
  <c r="O145"/>
  <c r="N145"/>
  <c r="N140" s="1"/>
  <c r="N138" s="1"/>
  <c r="N139" s="1"/>
  <c r="M145"/>
  <c r="L145"/>
  <c r="K145"/>
  <c r="G145"/>
  <c r="F145"/>
  <c r="E145"/>
  <c r="D145"/>
  <c r="V144"/>
  <c r="V145" s="1"/>
  <c r="G144"/>
  <c r="R143"/>
  <c r="P143"/>
  <c r="O143"/>
  <c r="N143"/>
  <c r="M143"/>
  <c r="L143"/>
  <c r="K143"/>
  <c r="F143"/>
  <c r="E143"/>
  <c r="D143"/>
  <c r="G142"/>
  <c r="G143" s="1"/>
  <c r="R141"/>
  <c r="Q141"/>
  <c r="P141"/>
  <c r="O141"/>
  <c r="N141"/>
  <c r="M141"/>
  <c r="L141"/>
  <c r="K141"/>
  <c r="J141"/>
  <c r="I141"/>
  <c r="G141"/>
  <c r="F141"/>
  <c r="E141"/>
  <c r="D141"/>
  <c r="Q140"/>
  <c r="J140"/>
  <c r="I140"/>
  <c r="R137"/>
  <c r="P137"/>
  <c r="N137"/>
  <c r="M137"/>
  <c r="L137"/>
  <c r="K137"/>
  <c r="G137"/>
  <c r="F137"/>
  <c r="E137"/>
  <c r="D137"/>
  <c r="R136"/>
  <c r="P136"/>
  <c r="O136"/>
  <c r="N136"/>
  <c r="M136"/>
  <c r="L136"/>
  <c r="K136"/>
  <c r="R135"/>
  <c r="Q135"/>
  <c r="P135"/>
  <c r="O135"/>
  <c r="N135"/>
  <c r="M135"/>
  <c r="L135"/>
  <c r="K135"/>
  <c r="I135"/>
  <c r="G135"/>
  <c r="F135"/>
  <c r="E135"/>
  <c r="D135"/>
  <c r="R134"/>
  <c r="P134"/>
  <c r="O134"/>
  <c r="N134"/>
  <c r="M134"/>
  <c r="M131" s="1"/>
  <c r="L134"/>
  <c r="K134"/>
  <c r="J134"/>
  <c r="I134"/>
  <c r="G134"/>
  <c r="F134"/>
  <c r="E134"/>
  <c r="D134"/>
  <c r="D131" s="1"/>
  <c r="R133"/>
  <c r="P133"/>
  <c r="O133"/>
  <c r="N133"/>
  <c r="M133"/>
  <c r="L133"/>
  <c r="K133"/>
  <c r="J133"/>
  <c r="I133"/>
  <c r="G133"/>
  <c r="F133"/>
  <c r="E133"/>
  <c r="D133"/>
  <c r="R132"/>
  <c r="Q132"/>
  <c r="P132"/>
  <c r="P131" s="1"/>
  <c r="O132"/>
  <c r="N132"/>
  <c r="N131" s="1"/>
  <c r="M132"/>
  <c r="L132"/>
  <c r="L131" s="1"/>
  <c r="K132"/>
  <c r="J132"/>
  <c r="J131" s="1"/>
  <c r="I132"/>
  <c r="G132"/>
  <c r="G131" s="1"/>
  <c r="F132"/>
  <c r="E132"/>
  <c r="E131" s="1"/>
  <c r="D132"/>
  <c r="Q131"/>
  <c r="I131"/>
  <c r="V130"/>
  <c r="V129"/>
  <c r="V128"/>
  <c r="V127" s="1"/>
  <c r="R127"/>
  <c r="Q127"/>
  <c r="P127"/>
  <c r="O127"/>
  <c r="N127"/>
  <c r="M127"/>
  <c r="L127"/>
  <c r="K127"/>
  <c r="J127"/>
  <c r="I127"/>
  <c r="G127"/>
  <c r="F127"/>
  <c r="E127"/>
  <c r="D127"/>
  <c r="V126"/>
  <c r="V134" s="1"/>
  <c r="V125"/>
  <c r="V124"/>
  <c r="V135" s="1"/>
  <c r="R123"/>
  <c r="Q123"/>
  <c r="P123"/>
  <c r="O123"/>
  <c r="N123"/>
  <c r="M123"/>
  <c r="L123"/>
  <c r="K123"/>
  <c r="J123"/>
  <c r="I123"/>
  <c r="G123"/>
  <c r="F123"/>
  <c r="E123"/>
  <c r="D123"/>
  <c r="R119"/>
  <c r="R117" s="1"/>
  <c r="R118" s="1"/>
  <c r="Q119"/>
  <c r="P119"/>
  <c r="P117" s="1"/>
  <c r="P118" s="1"/>
  <c r="O119"/>
  <c r="N119"/>
  <c r="N117" s="1"/>
  <c r="N118" s="1"/>
  <c r="M119"/>
  <c r="L119"/>
  <c r="L117" s="1"/>
  <c r="L118" s="1"/>
  <c r="K119"/>
  <c r="J119"/>
  <c r="I119"/>
  <c r="G119"/>
  <c r="G117" s="1"/>
  <c r="G118" s="1"/>
  <c r="F119"/>
  <c r="E119"/>
  <c r="D119"/>
  <c r="V118"/>
  <c r="J118"/>
  <c r="Q117"/>
  <c r="Q118" s="1"/>
  <c r="M117"/>
  <c r="M118" s="1"/>
  <c r="E117"/>
  <c r="E118" s="1"/>
  <c r="R115"/>
  <c r="Q115"/>
  <c r="P115"/>
  <c r="O115"/>
  <c r="N115"/>
  <c r="M115"/>
  <c r="L115"/>
  <c r="K115"/>
  <c r="I115"/>
  <c r="F115"/>
  <c r="E115"/>
  <c r="D115"/>
  <c r="R114"/>
  <c r="Q114"/>
  <c r="P114"/>
  <c r="O114"/>
  <c r="N114"/>
  <c r="M114"/>
  <c r="L114"/>
  <c r="K114"/>
  <c r="J114"/>
  <c r="I114"/>
  <c r="F114"/>
  <c r="E114"/>
  <c r="D114"/>
  <c r="G113"/>
  <c r="P112"/>
  <c r="P116" s="1"/>
  <c r="P102" s="1"/>
  <c r="L112"/>
  <c r="L116" s="1"/>
  <c r="L102" s="1"/>
  <c r="G111"/>
  <c r="V111" s="1"/>
  <c r="G110"/>
  <c r="V110" s="1"/>
  <c r="G109"/>
  <c r="V109" s="1"/>
  <c r="G108"/>
  <c r="V108" s="1"/>
  <c r="G107"/>
  <c r="V107" s="1"/>
  <c r="G106"/>
  <c r="V106" s="1"/>
  <c r="R105"/>
  <c r="R112" s="1"/>
  <c r="R116" s="1"/>
  <c r="R102" s="1"/>
  <c r="R103" s="1"/>
  <c r="Q105"/>
  <c r="Q112" s="1"/>
  <c r="Q116" s="1"/>
  <c r="Q102" s="1"/>
  <c r="Q103" s="1"/>
  <c r="P105"/>
  <c r="O105"/>
  <c r="O112" s="1"/>
  <c r="O116" s="1"/>
  <c r="O102" s="1"/>
  <c r="O103" s="1"/>
  <c r="N105"/>
  <c r="N112" s="1"/>
  <c r="N116" s="1"/>
  <c r="N102" s="1"/>
  <c r="N103" s="1"/>
  <c r="M105"/>
  <c r="M112" s="1"/>
  <c r="M116" s="1"/>
  <c r="M102" s="1"/>
  <c r="M103" s="1"/>
  <c r="L105"/>
  <c r="K105"/>
  <c r="K112" s="1"/>
  <c r="K116" s="1"/>
  <c r="K102" s="1"/>
  <c r="K103" s="1"/>
  <c r="J105"/>
  <c r="J112" s="1"/>
  <c r="I105"/>
  <c r="I112" s="1"/>
  <c r="I116" s="1"/>
  <c r="I102" s="1"/>
  <c r="I103" s="1"/>
  <c r="F105"/>
  <c r="F112" s="1"/>
  <c r="F116" s="1"/>
  <c r="F102" s="1"/>
  <c r="F103" s="1"/>
  <c r="F463" s="1"/>
  <c r="E105"/>
  <c r="E112" s="1"/>
  <c r="E116" s="1"/>
  <c r="E102" s="1"/>
  <c r="E103" s="1"/>
  <c r="D105"/>
  <c r="D112" s="1"/>
  <c r="D116" s="1"/>
  <c r="D102" s="1"/>
  <c r="D103" s="1"/>
  <c r="G104"/>
  <c r="V104" s="1"/>
  <c r="P103"/>
  <c r="L103"/>
  <c r="J103"/>
  <c r="V94"/>
  <c r="V95" s="1"/>
  <c r="R94"/>
  <c r="R95" s="1"/>
  <c r="Q94"/>
  <c r="Q95" s="1"/>
  <c r="P94"/>
  <c r="P95" s="1"/>
  <c r="O94"/>
  <c r="O95" s="1"/>
  <c r="N94"/>
  <c r="N95" s="1"/>
  <c r="M94"/>
  <c r="M95" s="1"/>
  <c r="L94"/>
  <c r="L95" s="1"/>
  <c r="K94"/>
  <c r="K95" s="1"/>
  <c r="J94"/>
  <c r="J95" s="1"/>
  <c r="I94"/>
  <c r="I95" s="1"/>
  <c r="G94"/>
  <c r="G95" s="1"/>
  <c r="F94"/>
  <c r="F95" s="1"/>
  <c r="E94"/>
  <c r="E95" s="1"/>
  <c r="D94"/>
  <c r="D95" s="1"/>
  <c r="Q88"/>
  <c r="M88"/>
  <c r="I88"/>
  <c r="D88"/>
  <c r="V87"/>
  <c r="V88" s="1"/>
  <c r="R87"/>
  <c r="R88" s="1"/>
  <c r="Q87"/>
  <c r="P87"/>
  <c r="P88" s="1"/>
  <c r="O87"/>
  <c r="O88" s="1"/>
  <c r="N87"/>
  <c r="N88" s="1"/>
  <c r="M87"/>
  <c r="L87"/>
  <c r="L88" s="1"/>
  <c r="K87"/>
  <c r="K88" s="1"/>
  <c r="J87"/>
  <c r="J88" s="1"/>
  <c r="I87"/>
  <c r="G87"/>
  <c r="G88" s="1"/>
  <c r="F87"/>
  <c r="F88" s="1"/>
  <c r="E87"/>
  <c r="E88" s="1"/>
  <c r="D87"/>
  <c r="V78"/>
  <c r="V79" s="1"/>
  <c r="R78"/>
  <c r="R79" s="1"/>
  <c r="Q78"/>
  <c r="Q79" s="1"/>
  <c r="P78"/>
  <c r="P79" s="1"/>
  <c r="O78"/>
  <c r="O79" s="1"/>
  <c r="N78"/>
  <c r="N79" s="1"/>
  <c r="M78"/>
  <c r="M79" s="1"/>
  <c r="L78"/>
  <c r="L79" s="1"/>
  <c r="K78"/>
  <c r="K79" s="1"/>
  <c r="J78"/>
  <c r="J79" s="1"/>
  <c r="I78"/>
  <c r="I79" s="1"/>
  <c r="G78"/>
  <c r="G79" s="1"/>
  <c r="F78"/>
  <c r="F79" s="1"/>
  <c r="E78"/>
  <c r="E79" s="1"/>
  <c r="D78"/>
  <c r="D79" s="1"/>
  <c r="V69"/>
  <c r="V70" s="1"/>
  <c r="R69"/>
  <c r="R70" s="1"/>
  <c r="Q69"/>
  <c r="Q70" s="1"/>
  <c r="P69"/>
  <c r="P70" s="1"/>
  <c r="O69"/>
  <c r="O70" s="1"/>
  <c r="N69"/>
  <c r="N70" s="1"/>
  <c r="M69"/>
  <c r="M70" s="1"/>
  <c r="L69"/>
  <c r="L70" s="1"/>
  <c r="K69"/>
  <c r="K70" s="1"/>
  <c r="J69"/>
  <c r="J70" s="1"/>
  <c r="I69"/>
  <c r="I70" s="1"/>
  <c r="G69"/>
  <c r="G70" s="1"/>
  <c r="D69"/>
  <c r="D70" s="1"/>
  <c r="V60"/>
  <c r="V61" s="1"/>
  <c r="R60"/>
  <c r="R61" s="1"/>
  <c r="Q60"/>
  <c r="Q61" s="1"/>
  <c r="P60"/>
  <c r="P61" s="1"/>
  <c r="O60"/>
  <c r="O61" s="1"/>
  <c r="N60"/>
  <c r="N61" s="1"/>
  <c r="M60"/>
  <c r="M61" s="1"/>
  <c r="L60"/>
  <c r="L61" s="1"/>
  <c r="K60"/>
  <c r="K61" s="1"/>
  <c r="J60"/>
  <c r="J61" s="1"/>
  <c r="I60"/>
  <c r="I61" s="1"/>
  <c r="G60"/>
  <c r="G61" s="1"/>
  <c r="D60"/>
  <c r="D61" s="1"/>
  <c r="E56"/>
  <c r="G55"/>
  <c r="V55" s="1"/>
  <c r="G54"/>
  <c r="V54" s="1"/>
  <c r="G53"/>
  <c r="V53" s="1"/>
  <c r="V52" s="1"/>
  <c r="R52"/>
  <c r="Q52"/>
  <c r="P52"/>
  <c r="O52"/>
  <c r="N52"/>
  <c r="M52"/>
  <c r="L52"/>
  <c r="K52"/>
  <c r="J52"/>
  <c r="I52"/>
  <c r="G52"/>
  <c r="F52"/>
  <c r="E52"/>
  <c r="D52"/>
  <c r="R44"/>
  <c r="R51" s="1"/>
  <c r="Q44"/>
  <c r="P44"/>
  <c r="P56" s="1"/>
  <c r="O44"/>
  <c r="N44"/>
  <c r="N51" s="1"/>
  <c r="M44"/>
  <c r="L44"/>
  <c r="L56" s="1"/>
  <c r="K44"/>
  <c r="J44"/>
  <c r="J51" s="1"/>
  <c r="I44"/>
  <c r="F44"/>
  <c r="F35" s="1"/>
  <c r="E44"/>
  <c r="E51" s="1"/>
  <c r="D44"/>
  <c r="D35" s="1"/>
  <c r="G43"/>
  <c r="G42"/>
  <c r="V42" s="1"/>
  <c r="G41"/>
  <c r="G40"/>
  <c r="V40" s="1"/>
  <c r="G39"/>
  <c r="R38"/>
  <c r="Q38"/>
  <c r="P38"/>
  <c r="O38"/>
  <c r="N38"/>
  <c r="M38"/>
  <c r="L38"/>
  <c r="K38"/>
  <c r="J38"/>
  <c r="I38"/>
  <c r="F38"/>
  <c r="E38"/>
  <c r="D38"/>
  <c r="Q35"/>
  <c r="O35"/>
  <c r="M35"/>
  <c r="K35"/>
  <c r="I35"/>
  <c r="E35"/>
  <c r="E36" s="1"/>
  <c r="V27"/>
  <c r="V28" s="1"/>
  <c r="R27"/>
  <c r="R28" s="1"/>
  <c r="Q27"/>
  <c r="Q28" s="1"/>
  <c r="P27"/>
  <c r="P28" s="1"/>
  <c r="O27"/>
  <c r="O28" s="1"/>
  <c r="N27"/>
  <c r="N28" s="1"/>
  <c r="M27"/>
  <c r="M28" s="1"/>
  <c r="L27"/>
  <c r="L28" s="1"/>
  <c r="K27"/>
  <c r="K28" s="1"/>
  <c r="J27"/>
  <c r="J28" s="1"/>
  <c r="I27"/>
  <c r="I28" s="1"/>
  <c r="G27"/>
  <c r="G28" s="1"/>
  <c r="F27"/>
  <c r="F28" s="1"/>
  <c r="E27"/>
  <c r="E28" s="1"/>
  <c r="D27"/>
  <c r="D28" s="1"/>
  <c r="V26"/>
  <c r="R26"/>
  <c r="Q26"/>
  <c r="P26"/>
  <c r="O26"/>
  <c r="N26"/>
  <c r="M26"/>
  <c r="L26"/>
  <c r="K26"/>
  <c r="J26"/>
  <c r="I26"/>
  <c r="D26"/>
  <c r="G24"/>
  <c r="F24"/>
  <c r="E24"/>
  <c r="V10"/>
  <c r="V11" s="1"/>
  <c r="U10"/>
  <c r="U11" s="1"/>
  <c r="T10"/>
  <c r="T11" s="1"/>
  <c r="S10"/>
  <c r="S11" s="1"/>
  <c r="R10"/>
  <c r="R11" s="1"/>
  <c r="Q10"/>
  <c r="Q11" s="1"/>
  <c r="P10"/>
  <c r="P11" s="1"/>
  <c r="O10"/>
  <c r="O11" s="1"/>
  <c r="N10"/>
  <c r="N11" s="1"/>
  <c r="M10"/>
  <c r="M11" s="1"/>
  <c r="L10"/>
  <c r="L11" s="1"/>
  <c r="K10"/>
  <c r="K11" s="1"/>
  <c r="J10"/>
  <c r="J11" s="1"/>
  <c r="I10"/>
  <c r="I11" s="1"/>
  <c r="G10"/>
  <c r="G11" s="1"/>
  <c r="D10"/>
  <c r="D11" s="1"/>
  <c r="F449" i="18"/>
  <c r="F344"/>
  <c r="F342" s="1"/>
  <c r="F343" s="1"/>
  <c r="F325" s="1"/>
  <c r="F321"/>
  <c r="F319"/>
  <c r="F317"/>
  <c r="F312" s="1"/>
  <c r="F315"/>
  <c r="F313"/>
  <c r="F306"/>
  <c r="F302"/>
  <c r="F300"/>
  <c r="F298"/>
  <c r="F296"/>
  <c r="F294"/>
  <c r="F292"/>
  <c r="F291"/>
  <c r="F289"/>
  <c r="F287"/>
  <c r="F285"/>
  <c r="F283"/>
  <c r="F281"/>
  <c r="F276"/>
  <c r="F275"/>
  <c r="F270" s="1"/>
  <c r="F271" s="1"/>
  <c r="F272"/>
  <c r="F213"/>
  <c r="F211"/>
  <c r="F209"/>
  <c r="F207"/>
  <c r="F205"/>
  <c r="F203"/>
  <c r="F201"/>
  <c r="F199"/>
  <c r="F197"/>
  <c r="F195"/>
  <c r="F193"/>
  <c r="F191"/>
  <c r="F184"/>
  <c r="F182"/>
  <c r="F180"/>
  <c r="F178"/>
  <c r="F176"/>
  <c r="F174"/>
  <c r="F173"/>
  <c r="F171"/>
  <c r="F169"/>
  <c r="F164" s="1"/>
  <c r="F167"/>
  <c r="F165"/>
  <c r="F160"/>
  <c r="F158"/>
  <c r="F156"/>
  <c r="F154"/>
  <c r="F152"/>
  <c r="F150"/>
  <c r="F149"/>
  <c r="F147"/>
  <c r="F145"/>
  <c r="F143"/>
  <c r="F141"/>
  <c r="F137"/>
  <c r="F135"/>
  <c r="F134"/>
  <c r="F133"/>
  <c r="F132"/>
  <c r="F131" s="1"/>
  <c r="F127"/>
  <c r="F123"/>
  <c r="F119"/>
  <c r="F117"/>
  <c r="F118" s="1"/>
  <c r="F115"/>
  <c r="F114"/>
  <c r="F105"/>
  <c r="F112" s="1"/>
  <c r="F116" s="1"/>
  <c r="F102" s="1"/>
  <c r="F103" s="1"/>
  <c r="F22" s="1"/>
  <c r="F94"/>
  <c r="F95" s="1"/>
  <c r="F87"/>
  <c r="F88" s="1"/>
  <c r="F78"/>
  <c r="F79" s="1"/>
  <c r="F52"/>
  <c r="F44"/>
  <c r="F56" s="1"/>
  <c r="F38"/>
  <c r="F35"/>
  <c r="F47" s="1"/>
  <c r="F37" s="1"/>
  <c r="F27"/>
  <c r="F28" s="1"/>
  <c r="F24"/>
  <c r="H462"/>
  <c r="G462"/>
  <c r="E462"/>
  <c r="X457"/>
  <c r="X460" s="1"/>
  <c r="T457"/>
  <c r="T460" s="1"/>
  <c r="S457"/>
  <c r="S460" s="1"/>
  <c r="R457"/>
  <c r="R460" s="1"/>
  <c r="Q457"/>
  <c r="Q460" s="1"/>
  <c r="P457"/>
  <c r="P460" s="1"/>
  <c r="O457"/>
  <c r="O460" s="1"/>
  <c r="N457"/>
  <c r="N460" s="1"/>
  <c r="M457"/>
  <c r="M460" s="1"/>
  <c r="L457"/>
  <c r="L460" s="1"/>
  <c r="K457"/>
  <c r="K460" s="1"/>
  <c r="I457"/>
  <c r="I460" s="1"/>
  <c r="H457"/>
  <c r="H460" s="1"/>
  <c r="G457"/>
  <c r="G460" s="1"/>
  <c r="E457"/>
  <c r="E460" s="1"/>
  <c r="D457"/>
  <c r="D460" s="1"/>
  <c r="W456"/>
  <c r="V456"/>
  <c r="U456"/>
  <c r="I451"/>
  <c r="X451" s="1"/>
  <c r="I450"/>
  <c r="X450" s="1"/>
  <c r="X449" s="1"/>
  <c r="Y449"/>
  <c r="T449"/>
  <c r="S449"/>
  <c r="R449"/>
  <c r="Q449"/>
  <c r="P449"/>
  <c r="O449"/>
  <c r="N449"/>
  <c r="M449"/>
  <c r="L449"/>
  <c r="K449"/>
  <c r="I449"/>
  <c r="H449"/>
  <c r="G449"/>
  <c r="E449"/>
  <c r="D449"/>
  <c r="B449"/>
  <c r="X438"/>
  <c r="X439" s="1"/>
  <c r="X437" s="1"/>
  <c r="W438"/>
  <c r="W439" s="1"/>
  <c r="W437" s="1"/>
  <c r="V438"/>
  <c r="V439" s="1"/>
  <c r="V437" s="1"/>
  <c r="U438"/>
  <c r="U439" s="1"/>
  <c r="U437" s="1"/>
  <c r="T438"/>
  <c r="T439" s="1"/>
  <c r="T437" s="1"/>
  <c r="S438"/>
  <c r="S439" s="1"/>
  <c r="S437" s="1"/>
  <c r="R438"/>
  <c r="R439" s="1"/>
  <c r="R437" s="1"/>
  <c r="Q438"/>
  <c r="Q439" s="1"/>
  <c r="Q437" s="1"/>
  <c r="P438"/>
  <c r="P439" s="1"/>
  <c r="P437" s="1"/>
  <c r="O438"/>
  <c r="O439" s="1"/>
  <c r="O437" s="1"/>
  <c r="N438"/>
  <c r="N439" s="1"/>
  <c r="N437" s="1"/>
  <c r="M438"/>
  <c r="M439" s="1"/>
  <c r="M437" s="1"/>
  <c r="L438"/>
  <c r="L439" s="1"/>
  <c r="L437" s="1"/>
  <c r="K438"/>
  <c r="K439" s="1"/>
  <c r="K437" s="1"/>
  <c r="I438"/>
  <c r="I439" s="1"/>
  <c r="I437" s="1"/>
  <c r="D438"/>
  <c r="D439" s="1"/>
  <c r="D437" s="1"/>
  <c r="X428"/>
  <c r="X429" s="1"/>
  <c r="X427" s="1"/>
  <c r="W428"/>
  <c r="W429" s="1"/>
  <c r="W427" s="1"/>
  <c r="V428"/>
  <c r="V429" s="1"/>
  <c r="V427" s="1"/>
  <c r="U428"/>
  <c r="U429" s="1"/>
  <c r="U427" s="1"/>
  <c r="T428"/>
  <c r="T429" s="1"/>
  <c r="T427" s="1"/>
  <c r="S428"/>
  <c r="S429" s="1"/>
  <c r="S427" s="1"/>
  <c r="R428"/>
  <c r="R429" s="1"/>
  <c r="R427" s="1"/>
  <c r="Q428"/>
  <c r="Q429" s="1"/>
  <c r="Q427" s="1"/>
  <c r="P428"/>
  <c r="P429" s="1"/>
  <c r="P427" s="1"/>
  <c r="O428"/>
  <c r="O429" s="1"/>
  <c r="O427" s="1"/>
  <c r="N428"/>
  <c r="N429" s="1"/>
  <c r="N427" s="1"/>
  <c r="M428"/>
  <c r="M429" s="1"/>
  <c r="M427" s="1"/>
  <c r="L428"/>
  <c r="L429" s="1"/>
  <c r="L427" s="1"/>
  <c r="K428"/>
  <c r="K429" s="1"/>
  <c r="K427" s="1"/>
  <c r="I428"/>
  <c r="I429" s="1"/>
  <c r="I427" s="1"/>
  <c r="D428"/>
  <c r="D429" s="1"/>
  <c r="D427" s="1"/>
  <c r="X410"/>
  <c r="X411" s="1"/>
  <c r="W410"/>
  <c r="W411" s="1"/>
  <c r="V410"/>
  <c r="V411" s="1"/>
  <c r="U410"/>
  <c r="U411" s="1"/>
  <c r="T410"/>
  <c r="T411" s="1"/>
  <c r="S410"/>
  <c r="S411" s="1"/>
  <c r="R410"/>
  <c r="R411" s="1"/>
  <c r="Q410"/>
  <c r="Q411" s="1"/>
  <c r="P410"/>
  <c r="P411" s="1"/>
  <c r="O410"/>
  <c r="O411" s="1"/>
  <c r="N410"/>
  <c r="N411" s="1"/>
  <c r="M410"/>
  <c r="M411" s="1"/>
  <c r="L410"/>
  <c r="L411" s="1"/>
  <c r="K410"/>
  <c r="K411" s="1"/>
  <c r="I410"/>
  <c r="I411" s="1"/>
  <c r="D410"/>
  <c r="D411" s="1"/>
  <c r="X403"/>
  <c r="X404" s="1"/>
  <c r="W403"/>
  <c r="W404" s="1"/>
  <c r="V403"/>
  <c r="V404" s="1"/>
  <c r="U403"/>
  <c r="U404" s="1"/>
  <c r="T403"/>
  <c r="T404" s="1"/>
  <c r="S403"/>
  <c r="S404" s="1"/>
  <c r="R403"/>
  <c r="R404" s="1"/>
  <c r="Q403"/>
  <c r="Q404" s="1"/>
  <c r="P403"/>
  <c r="P404" s="1"/>
  <c r="O403"/>
  <c r="O404" s="1"/>
  <c r="N403"/>
  <c r="N404" s="1"/>
  <c r="M403"/>
  <c r="M404" s="1"/>
  <c r="L403"/>
  <c r="L404" s="1"/>
  <c r="K403"/>
  <c r="K404" s="1"/>
  <c r="I403"/>
  <c r="I404" s="1"/>
  <c r="D403"/>
  <c r="D404" s="1"/>
  <c r="X396"/>
  <c r="X397" s="1"/>
  <c r="W396"/>
  <c r="W397" s="1"/>
  <c r="V396"/>
  <c r="V397" s="1"/>
  <c r="U396"/>
  <c r="U397" s="1"/>
  <c r="T396"/>
  <c r="T397" s="1"/>
  <c r="S396"/>
  <c r="S397" s="1"/>
  <c r="R396"/>
  <c r="R397" s="1"/>
  <c r="Q396"/>
  <c r="Q397" s="1"/>
  <c r="P396"/>
  <c r="P397" s="1"/>
  <c r="O396"/>
  <c r="O397" s="1"/>
  <c r="N396"/>
  <c r="N397" s="1"/>
  <c r="M396"/>
  <c r="M397" s="1"/>
  <c r="L396"/>
  <c r="L397" s="1"/>
  <c r="K396"/>
  <c r="K397" s="1"/>
  <c r="I396"/>
  <c r="I397" s="1"/>
  <c r="D396"/>
  <c r="D397" s="1"/>
  <c r="X387"/>
  <c r="X388" s="1"/>
  <c r="W387"/>
  <c r="W388" s="1"/>
  <c r="V387"/>
  <c r="V388" s="1"/>
  <c r="U387"/>
  <c r="U388" s="1"/>
  <c r="T387"/>
  <c r="T388" s="1"/>
  <c r="S387"/>
  <c r="S388" s="1"/>
  <c r="R387"/>
  <c r="R388" s="1"/>
  <c r="Q387"/>
  <c r="Q388" s="1"/>
  <c r="P387"/>
  <c r="P388" s="1"/>
  <c r="O387"/>
  <c r="O388" s="1"/>
  <c r="N387"/>
  <c r="N388" s="1"/>
  <c r="M387"/>
  <c r="M388" s="1"/>
  <c r="L387"/>
  <c r="L388" s="1"/>
  <c r="K387"/>
  <c r="K388" s="1"/>
  <c r="I387"/>
  <c r="I388" s="1"/>
  <c r="D387"/>
  <c r="D388" s="1"/>
  <c r="X385"/>
  <c r="W385"/>
  <c r="V385"/>
  <c r="U385"/>
  <c r="T385"/>
  <c r="S385"/>
  <c r="R385"/>
  <c r="Q385"/>
  <c r="P385"/>
  <c r="O385"/>
  <c r="N385"/>
  <c r="M385"/>
  <c r="L385"/>
  <c r="K385"/>
  <c r="I385"/>
  <c r="D385"/>
  <c r="X376"/>
  <c r="X377" s="1"/>
  <c r="T376"/>
  <c r="T377" s="1"/>
  <c r="S376"/>
  <c r="S377" s="1"/>
  <c r="R376"/>
  <c r="R377" s="1"/>
  <c r="Q376"/>
  <c r="Q377" s="1"/>
  <c r="P376"/>
  <c r="P377" s="1"/>
  <c r="O376"/>
  <c r="O377" s="1"/>
  <c r="N376"/>
  <c r="N377" s="1"/>
  <c r="M376"/>
  <c r="M377" s="1"/>
  <c r="L376"/>
  <c r="L377" s="1"/>
  <c r="K376"/>
  <c r="K377" s="1"/>
  <c r="I376"/>
  <c r="I377" s="1"/>
  <c r="D376"/>
  <c r="D377" s="1"/>
  <c r="X369"/>
  <c r="X370" s="1"/>
  <c r="T369"/>
  <c r="T370" s="1"/>
  <c r="S369"/>
  <c r="S370" s="1"/>
  <c r="R369"/>
  <c r="R370" s="1"/>
  <c r="Q369"/>
  <c r="Q370" s="1"/>
  <c r="P369"/>
  <c r="P370" s="1"/>
  <c r="O369"/>
  <c r="O370" s="1"/>
  <c r="N369"/>
  <c r="N370" s="1"/>
  <c r="M369"/>
  <c r="M370" s="1"/>
  <c r="L369"/>
  <c r="L370" s="1"/>
  <c r="K369"/>
  <c r="K370" s="1"/>
  <c r="I369"/>
  <c r="I370" s="1"/>
  <c r="D369"/>
  <c r="D370" s="1"/>
  <c r="X360"/>
  <c r="X361" s="1"/>
  <c r="T360"/>
  <c r="T361" s="1"/>
  <c r="S360"/>
  <c r="S361" s="1"/>
  <c r="R360"/>
  <c r="R361" s="1"/>
  <c r="Q360"/>
  <c r="Q361" s="1"/>
  <c r="P360"/>
  <c r="P361" s="1"/>
  <c r="O360"/>
  <c r="O361" s="1"/>
  <c r="N360"/>
  <c r="N361" s="1"/>
  <c r="M360"/>
  <c r="M361" s="1"/>
  <c r="L360"/>
  <c r="L361" s="1"/>
  <c r="K360"/>
  <c r="K361" s="1"/>
  <c r="I360"/>
  <c r="I361" s="1"/>
  <c r="D360"/>
  <c r="D361" s="1"/>
  <c r="X349"/>
  <c r="X350" s="1"/>
  <c r="T349"/>
  <c r="T350" s="1"/>
  <c r="S349"/>
  <c r="S350" s="1"/>
  <c r="R349"/>
  <c r="R350" s="1"/>
  <c r="Q349"/>
  <c r="Q350" s="1"/>
  <c r="P349"/>
  <c r="P350" s="1"/>
  <c r="O349"/>
  <c r="O350" s="1"/>
  <c r="N349"/>
  <c r="N350" s="1"/>
  <c r="M349"/>
  <c r="M350" s="1"/>
  <c r="L349"/>
  <c r="L350" s="1"/>
  <c r="K349"/>
  <c r="K350" s="1"/>
  <c r="I349"/>
  <c r="I350" s="1"/>
  <c r="D349"/>
  <c r="D350" s="1"/>
  <c r="I348"/>
  <c r="X348" s="1"/>
  <c r="I347"/>
  <c r="X347" s="1"/>
  <c r="T346"/>
  <c r="T344" s="1"/>
  <c r="T342" s="1"/>
  <c r="T343" s="1"/>
  <c r="T325" s="1"/>
  <c r="I346"/>
  <c r="I345"/>
  <c r="X345" s="1"/>
  <c r="S344"/>
  <c r="R344"/>
  <c r="Q344"/>
  <c r="P344"/>
  <c r="O344"/>
  <c r="N344"/>
  <c r="M344"/>
  <c r="L344"/>
  <c r="K344"/>
  <c r="H344"/>
  <c r="G344"/>
  <c r="E344"/>
  <c r="D344"/>
  <c r="S342"/>
  <c r="S343" s="1"/>
  <c r="S325" s="1"/>
  <c r="R342"/>
  <c r="R343" s="1"/>
  <c r="Q342"/>
  <c r="Q343" s="1"/>
  <c r="Q325" s="1"/>
  <c r="P342"/>
  <c r="P343" s="1"/>
  <c r="O342"/>
  <c r="O343" s="1"/>
  <c r="O325" s="1"/>
  <c r="N342"/>
  <c r="N343" s="1"/>
  <c r="M342"/>
  <c r="M343" s="1"/>
  <c r="M325" s="1"/>
  <c r="L342"/>
  <c r="L343" s="1"/>
  <c r="K342"/>
  <c r="K343" s="1"/>
  <c r="K325" s="1"/>
  <c r="H342"/>
  <c r="H343" s="1"/>
  <c r="H325" s="1"/>
  <c r="G342"/>
  <c r="G343" s="1"/>
  <c r="G325" s="1"/>
  <c r="E342"/>
  <c r="E343" s="1"/>
  <c r="E325" s="1"/>
  <c r="D342"/>
  <c r="D343" s="1"/>
  <c r="X334"/>
  <c r="X335" s="1"/>
  <c r="T334"/>
  <c r="T335" s="1"/>
  <c r="S334"/>
  <c r="S335" s="1"/>
  <c r="R334"/>
  <c r="R335" s="1"/>
  <c r="Q334"/>
  <c r="Q335" s="1"/>
  <c r="P334"/>
  <c r="P335" s="1"/>
  <c r="O334"/>
  <c r="O335" s="1"/>
  <c r="N334"/>
  <c r="N335" s="1"/>
  <c r="M334"/>
  <c r="M335" s="1"/>
  <c r="L334"/>
  <c r="L335" s="1"/>
  <c r="K334"/>
  <c r="K335" s="1"/>
  <c r="I334"/>
  <c r="I335" s="1"/>
  <c r="D334"/>
  <c r="D335" s="1"/>
  <c r="X327"/>
  <c r="X328" s="1"/>
  <c r="T327"/>
  <c r="T328" s="1"/>
  <c r="S327"/>
  <c r="S328" s="1"/>
  <c r="R327"/>
  <c r="R328" s="1"/>
  <c r="Q327"/>
  <c r="Q328" s="1"/>
  <c r="P327"/>
  <c r="P328" s="1"/>
  <c r="O327"/>
  <c r="O328" s="1"/>
  <c r="N327"/>
  <c r="N328" s="1"/>
  <c r="M327"/>
  <c r="M328" s="1"/>
  <c r="L327"/>
  <c r="L328" s="1"/>
  <c r="K327"/>
  <c r="K328" s="1"/>
  <c r="I327"/>
  <c r="I328" s="1"/>
  <c r="D327"/>
  <c r="D328" s="1"/>
  <c r="T321"/>
  <c r="S321"/>
  <c r="R321"/>
  <c r="Q321"/>
  <c r="P321"/>
  <c r="O321"/>
  <c r="N321"/>
  <c r="M321"/>
  <c r="L321"/>
  <c r="K321"/>
  <c r="H321"/>
  <c r="G321"/>
  <c r="E321"/>
  <c r="D321"/>
  <c r="I320"/>
  <c r="X320" s="1"/>
  <c r="X321" s="1"/>
  <c r="T319"/>
  <c r="S319"/>
  <c r="R319"/>
  <c r="Q319"/>
  <c r="P319"/>
  <c r="O319"/>
  <c r="N319"/>
  <c r="M319"/>
  <c r="L319"/>
  <c r="K319"/>
  <c r="H319"/>
  <c r="G319"/>
  <c r="E319"/>
  <c r="D319"/>
  <c r="I318"/>
  <c r="X318" s="1"/>
  <c r="X319" s="1"/>
  <c r="T317"/>
  <c r="S317"/>
  <c r="S312" s="1"/>
  <c r="R317"/>
  <c r="Q317"/>
  <c r="P317"/>
  <c r="O317"/>
  <c r="O312" s="1"/>
  <c r="N317"/>
  <c r="M317"/>
  <c r="L317"/>
  <c r="K317"/>
  <c r="K312" s="1"/>
  <c r="H317"/>
  <c r="G317"/>
  <c r="E317"/>
  <c r="D317"/>
  <c r="I316"/>
  <c r="X316" s="1"/>
  <c r="X317" s="1"/>
  <c r="T315"/>
  <c r="T312" s="1"/>
  <c r="S315"/>
  <c r="R315"/>
  <c r="R312" s="1"/>
  <c r="Q315"/>
  <c r="P315"/>
  <c r="P312" s="1"/>
  <c r="O315"/>
  <c r="N315"/>
  <c r="N312" s="1"/>
  <c r="M315"/>
  <c r="L315"/>
  <c r="L312" s="1"/>
  <c r="K315"/>
  <c r="H315"/>
  <c r="G315"/>
  <c r="E315"/>
  <c r="E312" s="1"/>
  <c r="D315"/>
  <c r="I314"/>
  <c r="X314" s="1"/>
  <c r="T313"/>
  <c r="S313"/>
  <c r="R313"/>
  <c r="Q313"/>
  <c r="P313"/>
  <c r="O313"/>
  <c r="N313"/>
  <c r="M313"/>
  <c r="L313"/>
  <c r="K313"/>
  <c r="H313"/>
  <c r="G313"/>
  <c r="E313"/>
  <c r="D313"/>
  <c r="Q312"/>
  <c r="M312"/>
  <c r="H312"/>
  <c r="I308"/>
  <c r="X308" s="1"/>
  <c r="I307"/>
  <c r="X307" s="1"/>
  <c r="T306"/>
  <c r="S306"/>
  <c r="R306"/>
  <c r="Q306"/>
  <c r="P306"/>
  <c r="O306"/>
  <c r="N306"/>
  <c r="M306"/>
  <c r="L306"/>
  <c r="K306"/>
  <c r="H306"/>
  <c r="G306"/>
  <c r="E306"/>
  <c r="D306"/>
  <c r="T302"/>
  <c r="S302"/>
  <c r="R302"/>
  <c r="Q302"/>
  <c r="P302"/>
  <c r="O302"/>
  <c r="N302"/>
  <c r="M302"/>
  <c r="L302"/>
  <c r="K302"/>
  <c r="H302"/>
  <c r="G302"/>
  <c r="E302"/>
  <c r="D302"/>
  <c r="I301"/>
  <c r="X301" s="1"/>
  <c r="X302" s="1"/>
  <c r="T300"/>
  <c r="S300"/>
  <c r="R300"/>
  <c r="Q300"/>
  <c r="P300"/>
  <c r="O300"/>
  <c r="N300"/>
  <c r="M300"/>
  <c r="L300"/>
  <c r="K300"/>
  <c r="H300"/>
  <c r="G300"/>
  <c r="E300"/>
  <c r="D300"/>
  <c r="I299"/>
  <c r="X299" s="1"/>
  <c r="X300" s="1"/>
  <c r="T298"/>
  <c r="S298"/>
  <c r="R298"/>
  <c r="Q298"/>
  <c r="P298"/>
  <c r="O298"/>
  <c r="N298"/>
  <c r="M298"/>
  <c r="L298"/>
  <c r="K298"/>
  <c r="H298"/>
  <c r="G298"/>
  <c r="E298"/>
  <c r="D298"/>
  <c r="I297"/>
  <c r="X297" s="1"/>
  <c r="X298" s="1"/>
  <c r="T296"/>
  <c r="S296"/>
  <c r="R296"/>
  <c r="Q296"/>
  <c r="P296"/>
  <c r="O296"/>
  <c r="N296"/>
  <c r="M296"/>
  <c r="L296"/>
  <c r="K296"/>
  <c r="H296"/>
  <c r="G296"/>
  <c r="E296"/>
  <c r="D296"/>
  <c r="I295"/>
  <c r="X295" s="1"/>
  <c r="X296" s="1"/>
  <c r="T294"/>
  <c r="S294"/>
  <c r="R294"/>
  <c r="Q294"/>
  <c r="P294"/>
  <c r="O294"/>
  <c r="N294"/>
  <c r="M294"/>
  <c r="L294"/>
  <c r="K294"/>
  <c r="H294"/>
  <c r="G294"/>
  <c r="E294"/>
  <c r="D294"/>
  <c r="I293"/>
  <c r="X293" s="1"/>
  <c r="T292"/>
  <c r="S292"/>
  <c r="R292"/>
  <c r="Q292"/>
  <c r="P292"/>
  <c r="O292"/>
  <c r="N292"/>
  <c r="M292"/>
  <c r="L292"/>
  <c r="K292"/>
  <c r="H292"/>
  <c r="G292"/>
  <c r="E292"/>
  <c r="D292"/>
  <c r="T291"/>
  <c r="S291"/>
  <c r="R291"/>
  <c r="Q291"/>
  <c r="P291"/>
  <c r="O291"/>
  <c r="N291"/>
  <c r="M291"/>
  <c r="L291"/>
  <c r="K291"/>
  <c r="H291"/>
  <c r="G291"/>
  <c r="E291"/>
  <c r="D291"/>
  <c r="I290"/>
  <c r="X290" s="1"/>
  <c r="X291" s="1"/>
  <c r="T289"/>
  <c r="S289"/>
  <c r="R289"/>
  <c r="Q289"/>
  <c r="P289"/>
  <c r="O289"/>
  <c r="N289"/>
  <c r="M289"/>
  <c r="L289"/>
  <c r="K289"/>
  <c r="H289"/>
  <c r="G289"/>
  <c r="E289"/>
  <c r="D289"/>
  <c r="I288"/>
  <c r="X288" s="1"/>
  <c r="X289" s="1"/>
  <c r="T287"/>
  <c r="S287"/>
  <c r="S281" s="1"/>
  <c r="R287"/>
  <c r="Q287"/>
  <c r="Q281" s="1"/>
  <c r="P287"/>
  <c r="O287"/>
  <c r="O281" s="1"/>
  <c r="N287"/>
  <c r="M287"/>
  <c r="L287"/>
  <c r="K287"/>
  <c r="K281" s="1"/>
  <c r="H287"/>
  <c r="G287"/>
  <c r="E287"/>
  <c r="D287"/>
  <c r="I286"/>
  <c r="X286" s="1"/>
  <c r="X287" s="1"/>
  <c r="T285"/>
  <c r="T281" s="1"/>
  <c r="S285"/>
  <c r="R285"/>
  <c r="R281" s="1"/>
  <c r="Q285"/>
  <c r="P285"/>
  <c r="P281" s="1"/>
  <c r="O285"/>
  <c r="N285"/>
  <c r="N281" s="1"/>
  <c r="M285"/>
  <c r="L285"/>
  <c r="L281" s="1"/>
  <c r="K285"/>
  <c r="H285"/>
  <c r="H281" s="1"/>
  <c r="G285"/>
  <c r="E285"/>
  <c r="E281" s="1"/>
  <c r="D285"/>
  <c r="I284"/>
  <c r="X284" s="1"/>
  <c r="T283"/>
  <c r="T282" s="1"/>
  <c r="S283"/>
  <c r="R283"/>
  <c r="R282" s="1"/>
  <c r="Q283"/>
  <c r="Q282" s="1"/>
  <c r="P283"/>
  <c r="P282" s="1"/>
  <c r="O283"/>
  <c r="O282" s="1"/>
  <c r="N283"/>
  <c r="N282" s="1"/>
  <c r="M283"/>
  <c r="M282" s="1"/>
  <c r="L283"/>
  <c r="L282" s="1"/>
  <c r="K283"/>
  <c r="H283"/>
  <c r="G283"/>
  <c r="G282" s="1"/>
  <c r="E283"/>
  <c r="D283"/>
  <c r="D282" s="1"/>
  <c r="W282"/>
  <c r="V282"/>
  <c r="U282"/>
  <c r="S282"/>
  <c r="K282"/>
  <c r="H282"/>
  <c r="E282"/>
  <c r="M281"/>
  <c r="X277"/>
  <c r="T276"/>
  <c r="T275" s="1"/>
  <c r="S276"/>
  <c r="S275" s="1"/>
  <c r="S270" s="1"/>
  <c r="S271" s="1"/>
  <c r="R276"/>
  <c r="R275" s="1"/>
  <c r="Q276"/>
  <c r="Q275" s="1"/>
  <c r="Q270" s="1"/>
  <c r="Q271" s="1"/>
  <c r="P276"/>
  <c r="P275" s="1"/>
  <c r="O276"/>
  <c r="O275" s="1"/>
  <c r="O270" s="1"/>
  <c r="O271" s="1"/>
  <c r="N276"/>
  <c r="N275" s="1"/>
  <c r="M276"/>
  <c r="L276"/>
  <c r="L275" s="1"/>
  <c r="K276"/>
  <c r="K275" s="1"/>
  <c r="K270" s="1"/>
  <c r="K271" s="1"/>
  <c r="H276"/>
  <c r="G276"/>
  <c r="G275" s="1"/>
  <c r="E276"/>
  <c r="D276"/>
  <c r="M275"/>
  <c r="M270" s="1"/>
  <c r="M271" s="1"/>
  <c r="H275"/>
  <c r="E275"/>
  <c r="I274"/>
  <c r="X274" s="1"/>
  <c r="I273"/>
  <c r="X273" s="1"/>
  <c r="T272"/>
  <c r="T270" s="1"/>
  <c r="T271" s="1"/>
  <c r="S272"/>
  <c r="R272"/>
  <c r="R270" s="1"/>
  <c r="R271" s="1"/>
  <c r="Q272"/>
  <c r="P272"/>
  <c r="P270" s="1"/>
  <c r="P271" s="1"/>
  <c r="O272"/>
  <c r="N272"/>
  <c r="N270" s="1"/>
  <c r="N271" s="1"/>
  <c r="M272"/>
  <c r="L272"/>
  <c r="L270" s="1"/>
  <c r="L271" s="1"/>
  <c r="K272"/>
  <c r="I272"/>
  <c r="H272"/>
  <c r="G272"/>
  <c r="E272"/>
  <c r="D272"/>
  <c r="H270"/>
  <c r="H271" s="1"/>
  <c r="E270"/>
  <c r="E271" s="1"/>
  <c r="T264"/>
  <c r="P264"/>
  <c r="L264"/>
  <c r="X263"/>
  <c r="X264" s="1"/>
  <c r="T263"/>
  <c r="S263"/>
  <c r="S264" s="1"/>
  <c r="R263"/>
  <c r="R264" s="1"/>
  <c r="Q263"/>
  <c r="Q264" s="1"/>
  <c r="P263"/>
  <c r="O263"/>
  <c r="O264" s="1"/>
  <c r="N263"/>
  <c r="N264" s="1"/>
  <c r="M263"/>
  <c r="M264" s="1"/>
  <c r="L263"/>
  <c r="K263"/>
  <c r="K264" s="1"/>
  <c r="I263"/>
  <c r="I264" s="1"/>
  <c r="D263"/>
  <c r="D264" s="1"/>
  <c r="X244"/>
  <c r="X247" s="1"/>
  <c r="T244"/>
  <c r="T247" s="1"/>
  <c r="S244"/>
  <c r="S247" s="1"/>
  <c r="R244"/>
  <c r="R247" s="1"/>
  <c r="Q244"/>
  <c r="Q247" s="1"/>
  <c r="P244"/>
  <c r="P247" s="1"/>
  <c r="O244"/>
  <c r="O247" s="1"/>
  <c r="N244"/>
  <c r="N247" s="1"/>
  <c r="M244"/>
  <c r="M247" s="1"/>
  <c r="L244"/>
  <c r="L247" s="1"/>
  <c r="K244"/>
  <c r="K247" s="1"/>
  <c r="I244"/>
  <c r="I247" s="1"/>
  <c r="D244"/>
  <c r="D247" s="1"/>
  <c r="X243"/>
  <c r="T243"/>
  <c r="T245" s="1"/>
  <c r="T246" s="1"/>
  <c r="S243"/>
  <c r="R243"/>
  <c r="R245" s="1"/>
  <c r="R246" s="1"/>
  <c r="Q243"/>
  <c r="P243"/>
  <c r="P245" s="1"/>
  <c r="P246" s="1"/>
  <c r="O243"/>
  <c r="N243"/>
  <c r="N245" s="1"/>
  <c r="N246" s="1"/>
  <c r="M243"/>
  <c r="L243"/>
  <c r="L245" s="1"/>
  <c r="L246" s="1"/>
  <c r="K243"/>
  <c r="I243"/>
  <c r="I245" s="1"/>
  <c r="I246" s="1"/>
  <c r="D243"/>
  <c r="T226"/>
  <c r="P226"/>
  <c r="L226"/>
  <c r="X225"/>
  <c r="X226" s="1"/>
  <c r="T225"/>
  <c r="S225"/>
  <c r="S226" s="1"/>
  <c r="R225"/>
  <c r="R226" s="1"/>
  <c r="Q225"/>
  <c r="Q226" s="1"/>
  <c r="P225"/>
  <c r="O225"/>
  <c r="O226" s="1"/>
  <c r="N225"/>
  <c r="N226" s="1"/>
  <c r="M225"/>
  <c r="M226" s="1"/>
  <c r="L225"/>
  <c r="K225"/>
  <c r="K226" s="1"/>
  <c r="I225"/>
  <c r="I226" s="1"/>
  <c r="D225"/>
  <c r="D226" s="1"/>
  <c r="X216"/>
  <c r="X217" s="1"/>
  <c r="T216"/>
  <c r="T217" s="1"/>
  <c r="T215" s="1"/>
  <c r="S216"/>
  <c r="S217" s="1"/>
  <c r="R216"/>
  <c r="R217" s="1"/>
  <c r="Q216"/>
  <c r="Q217" s="1"/>
  <c r="P216"/>
  <c r="P217" s="1"/>
  <c r="P215" s="1"/>
  <c r="O216"/>
  <c r="O217" s="1"/>
  <c r="N216"/>
  <c r="N217" s="1"/>
  <c r="N215" s="1"/>
  <c r="M216"/>
  <c r="M217" s="1"/>
  <c r="L216"/>
  <c r="L217" s="1"/>
  <c r="L215" s="1"/>
  <c r="K216"/>
  <c r="K217" s="1"/>
  <c r="I216"/>
  <c r="I217" s="1"/>
  <c r="I215" s="1"/>
  <c r="D216"/>
  <c r="D217" s="1"/>
  <c r="T213"/>
  <c r="S213"/>
  <c r="R213"/>
  <c r="Q213"/>
  <c r="P213"/>
  <c r="O213"/>
  <c r="N213"/>
  <c r="M213"/>
  <c r="L213"/>
  <c r="K213"/>
  <c r="H213"/>
  <c r="G213"/>
  <c r="E213"/>
  <c r="D213"/>
  <c r="T211"/>
  <c r="S211"/>
  <c r="R211"/>
  <c r="Q211"/>
  <c r="P211"/>
  <c r="O211"/>
  <c r="N211"/>
  <c r="M211"/>
  <c r="L211"/>
  <c r="K211"/>
  <c r="H211"/>
  <c r="G211"/>
  <c r="E211"/>
  <c r="D211"/>
  <c r="I210"/>
  <c r="I211" s="1"/>
  <c r="T209"/>
  <c r="S209"/>
  <c r="R209"/>
  <c r="Q209"/>
  <c r="P209"/>
  <c r="O209"/>
  <c r="N209"/>
  <c r="M209"/>
  <c r="L209"/>
  <c r="K209"/>
  <c r="H209"/>
  <c r="G209"/>
  <c r="E209"/>
  <c r="D209"/>
  <c r="I208"/>
  <c r="I209" s="1"/>
  <c r="T207"/>
  <c r="S207"/>
  <c r="R207"/>
  <c r="Q207"/>
  <c r="P207"/>
  <c r="O207"/>
  <c r="N207"/>
  <c r="M207"/>
  <c r="L207"/>
  <c r="K207"/>
  <c r="H207"/>
  <c r="G207"/>
  <c r="E207"/>
  <c r="D207"/>
  <c r="I206"/>
  <c r="I207" s="1"/>
  <c r="T205"/>
  <c r="S205"/>
  <c r="R205"/>
  <c r="Q205"/>
  <c r="P205"/>
  <c r="O205"/>
  <c r="N205"/>
  <c r="M205"/>
  <c r="L205"/>
  <c r="K205"/>
  <c r="H205"/>
  <c r="G205"/>
  <c r="E205"/>
  <c r="D205"/>
  <c r="I204"/>
  <c r="I205" s="1"/>
  <c r="T203"/>
  <c r="S203"/>
  <c r="R203"/>
  <c r="Q203"/>
  <c r="P203"/>
  <c r="O203"/>
  <c r="N203"/>
  <c r="M203"/>
  <c r="L203"/>
  <c r="K203"/>
  <c r="H203"/>
  <c r="G203"/>
  <c r="E203"/>
  <c r="D203"/>
  <c r="I202"/>
  <c r="I203" s="1"/>
  <c r="T201"/>
  <c r="S201"/>
  <c r="R201"/>
  <c r="Q201"/>
  <c r="P201"/>
  <c r="O201"/>
  <c r="N201"/>
  <c r="M201"/>
  <c r="L201"/>
  <c r="K201"/>
  <c r="H201"/>
  <c r="G201"/>
  <c r="E201"/>
  <c r="D201"/>
  <c r="I200"/>
  <c r="I201" s="1"/>
  <c r="T199"/>
  <c r="S199"/>
  <c r="R199"/>
  <c r="Q199"/>
  <c r="P199"/>
  <c r="O199"/>
  <c r="N199"/>
  <c r="M199"/>
  <c r="L199"/>
  <c r="K199"/>
  <c r="H199"/>
  <c r="G199"/>
  <c r="E199"/>
  <c r="D199"/>
  <c r="I198"/>
  <c r="I199" s="1"/>
  <c r="T197"/>
  <c r="S197"/>
  <c r="R197"/>
  <c r="Q197"/>
  <c r="P197"/>
  <c r="O197"/>
  <c r="N197"/>
  <c r="M197"/>
  <c r="L197"/>
  <c r="K197"/>
  <c r="H197"/>
  <c r="G197"/>
  <c r="E197"/>
  <c r="D197"/>
  <c r="I196"/>
  <c r="I197" s="1"/>
  <c r="T195"/>
  <c r="S195"/>
  <c r="R195"/>
  <c r="Q195"/>
  <c r="P195"/>
  <c r="O195"/>
  <c r="N195"/>
  <c r="M195"/>
  <c r="L195"/>
  <c r="K195"/>
  <c r="H195"/>
  <c r="G195"/>
  <c r="E195"/>
  <c r="D195"/>
  <c r="I194"/>
  <c r="I195" s="1"/>
  <c r="T193"/>
  <c r="S193"/>
  <c r="R193"/>
  <c r="Q193"/>
  <c r="P193"/>
  <c r="O193"/>
  <c r="N193"/>
  <c r="M193"/>
  <c r="L193"/>
  <c r="K193"/>
  <c r="H193"/>
  <c r="G193"/>
  <c r="E193"/>
  <c r="D193"/>
  <c r="I192"/>
  <c r="I193" s="1"/>
  <c r="T191"/>
  <c r="S191"/>
  <c r="R191"/>
  <c r="Q191"/>
  <c r="P191"/>
  <c r="O191"/>
  <c r="N191"/>
  <c r="M191"/>
  <c r="L191"/>
  <c r="K191"/>
  <c r="H191"/>
  <c r="G191"/>
  <c r="E191"/>
  <c r="D191"/>
  <c r="I190"/>
  <c r="I191" s="1"/>
  <c r="I188"/>
  <c r="I213" s="1"/>
  <c r="I185"/>
  <c r="X185" s="1"/>
  <c r="T184"/>
  <c r="R184"/>
  <c r="P184"/>
  <c r="O184"/>
  <c r="H184"/>
  <c r="G184"/>
  <c r="E184"/>
  <c r="D184"/>
  <c r="I183"/>
  <c r="I184" s="1"/>
  <c r="T182"/>
  <c r="R182"/>
  <c r="P182"/>
  <c r="O182"/>
  <c r="H182"/>
  <c r="G182"/>
  <c r="E182"/>
  <c r="D182"/>
  <c r="I181"/>
  <c r="I182" s="1"/>
  <c r="T180"/>
  <c r="R180"/>
  <c r="P180"/>
  <c r="O180"/>
  <c r="H180"/>
  <c r="G180"/>
  <c r="E180"/>
  <c r="D180"/>
  <c r="I179"/>
  <c r="I180" s="1"/>
  <c r="T178"/>
  <c r="R178"/>
  <c r="P178"/>
  <c r="O178"/>
  <c r="H178"/>
  <c r="G178"/>
  <c r="E178"/>
  <c r="D178"/>
  <c r="I177"/>
  <c r="I178" s="1"/>
  <c r="T176"/>
  <c r="R176"/>
  <c r="P176"/>
  <c r="O176"/>
  <c r="H176"/>
  <c r="G176"/>
  <c r="E176"/>
  <c r="D176"/>
  <c r="I175"/>
  <c r="I176" s="1"/>
  <c r="T174"/>
  <c r="S174"/>
  <c r="R174"/>
  <c r="Q174"/>
  <c r="P174"/>
  <c r="O174"/>
  <c r="L174"/>
  <c r="K174"/>
  <c r="H174"/>
  <c r="G174"/>
  <c r="E174"/>
  <c r="D174"/>
  <c r="T173"/>
  <c r="R173"/>
  <c r="P173"/>
  <c r="O173"/>
  <c r="N173"/>
  <c r="M173"/>
  <c r="I173"/>
  <c r="H173"/>
  <c r="G173"/>
  <c r="E173"/>
  <c r="D173"/>
  <c r="X172"/>
  <c r="X173" s="1"/>
  <c r="T171"/>
  <c r="R171"/>
  <c r="P171"/>
  <c r="O171"/>
  <c r="N171"/>
  <c r="M171"/>
  <c r="H171"/>
  <c r="G171"/>
  <c r="E171"/>
  <c r="D171"/>
  <c r="I170"/>
  <c r="X170" s="1"/>
  <c r="X171" s="1"/>
  <c r="T169"/>
  <c r="R169"/>
  <c r="P169"/>
  <c r="O169"/>
  <c r="N169"/>
  <c r="M169"/>
  <c r="H169"/>
  <c r="G169"/>
  <c r="G164" s="1"/>
  <c r="E169"/>
  <c r="D169"/>
  <c r="I168"/>
  <c r="X168" s="1"/>
  <c r="X169" s="1"/>
  <c r="T167"/>
  <c r="T164" s="1"/>
  <c r="T162" s="1"/>
  <c r="T163" s="1"/>
  <c r="R167"/>
  <c r="P167"/>
  <c r="P164" s="1"/>
  <c r="P162" s="1"/>
  <c r="P163" s="1"/>
  <c r="O167"/>
  <c r="N167"/>
  <c r="M167"/>
  <c r="H167"/>
  <c r="G167"/>
  <c r="E167"/>
  <c r="D167"/>
  <c r="I166"/>
  <c r="X166" s="1"/>
  <c r="T165"/>
  <c r="S165"/>
  <c r="R165"/>
  <c r="Q165"/>
  <c r="P165"/>
  <c r="O165"/>
  <c r="N165"/>
  <c r="M165"/>
  <c r="L165"/>
  <c r="K165"/>
  <c r="H165"/>
  <c r="G165"/>
  <c r="E165"/>
  <c r="D165"/>
  <c r="S164"/>
  <c r="Q164"/>
  <c r="L164"/>
  <c r="K164"/>
  <c r="S163"/>
  <c r="Q163"/>
  <c r="L163"/>
  <c r="K163"/>
  <c r="T161"/>
  <c r="Q161"/>
  <c r="O161"/>
  <c r="N161"/>
  <c r="M161"/>
  <c r="I161"/>
  <c r="T160"/>
  <c r="R160"/>
  <c r="P160"/>
  <c r="O160"/>
  <c r="H160"/>
  <c r="G160"/>
  <c r="E160"/>
  <c r="D160"/>
  <c r="M159"/>
  <c r="M160" s="1"/>
  <c r="I159"/>
  <c r="I160" s="1"/>
  <c r="T158"/>
  <c r="R158"/>
  <c r="P158"/>
  <c r="O158"/>
  <c r="H158"/>
  <c r="G158"/>
  <c r="E158"/>
  <c r="D158"/>
  <c r="I157"/>
  <c r="I158" s="1"/>
  <c r="T156"/>
  <c r="R156"/>
  <c r="P156"/>
  <c r="O156"/>
  <c r="H156"/>
  <c r="G156"/>
  <c r="E156"/>
  <c r="D156"/>
  <c r="I155"/>
  <c r="I156" s="1"/>
  <c r="T154"/>
  <c r="R154"/>
  <c r="P154"/>
  <c r="O154"/>
  <c r="H154"/>
  <c r="G154"/>
  <c r="E154"/>
  <c r="D154"/>
  <c r="I153"/>
  <c r="I154" s="1"/>
  <c r="T152"/>
  <c r="R152"/>
  <c r="P152"/>
  <c r="O152"/>
  <c r="H152"/>
  <c r="G152"/>
  <c r="E152"/>
  <c r="D152"/>
  <c r="M151"/>
  <c r="M152" s="1"/>
  <c r="I151"/>
  <c r="I152" s="1"/>
  <c r="T150"/>
  <c r="S150"/>
  <c r="R150"/>
  <c r="P150"/>
  <c r="O150"/>
  <c r="L150"/>
  <c r="K150"/>
  <c r="H150"/>
  <c r="G150"/>
  <c r="E150"/>
  <c r="D150"/>
  <c r="T149"/>
  <c r="R149"/>
  <c r="Q149"/>
  <c r="P149"/>
  <c r="O149"/>
  <c r="N149"/>
  <c r="M149"/>
  <c r="H149"/>
  <c r="G149"/>
  <c r="E149"/>
  <c r="D149"/>
  <c r="I148"/>
  <c r="X148" s="1"/>
  <c r="X149" s="1"/>
  <c r="T147"/>
  <c r="R147"/>
  <c r="Q147"/>
  <c r="P147"/>
  <c r="O147"/>
  <c r="N147"/>
  <c r="M147"/>
  <c r="H147"/>
  <c r="G147"/>
  <c r="E147"/>
  <c r="D147"/>
  <c r="I146"/>
  <c r="I147" s="1"/>
  <c r="T145"/>
  <c r="R145"/>
  <c r="Q145"/>
  <c r="P145"/>
  <c r="O145"/>
  <c r="N145"/>
  <c r="M145"/>
  <c r="H145"/>
  <c r="G145"/>
  <c r="E145"/>
  <c r="D145"/>
  <c r="I144"/>
  <c r="T143"/>
  <c r="R143"/>
  <c r="Q143"/>
  <c r="P143"/>
  <c r="O143"/>
  <c r="N143"/>
  <c r="M143"/>
  <c r="H143"/>
  <c r="G143"/>
  <c r="E143"/>
  <c r="D143"/>
  <c r="I142"/>
  <c r="I143" s="1"/>
  <c r="T141"/>
  <c r="S141"/>
  <c r="R141"/>
  <c r="Q141"/>
  <c r="P141"/>
  <c r="O141"/>
  <c r="N141"/>
  <c r="M141"/>
  <c r="L141"/>
  <c r="K141"/>
  <c r="H141"/>
  <c r="G141"/>
  <c r="E141"/>
  <c r="D141"/>
  <c r="S140"/>
  <c r="O140"/>
  <c r="O138" s="1"/>
  <c r="O139" s="1"/>
  <c r="L140"/>
  <c r="K140"/>
  <c r="H140"/>
  <c r="H138" s="1"/>
  <c r="H139" s="1"/>
  <c r="T137"/>
  <c r="R137"/>
  <c r="P137"/>
  <c r="O137"/>
  <c r="N137"/>
  <c r="M137"/>
  <c r="I137"/>
  <c r="H137"/>
  <c r="G137"/>
  <c r="E137"/>
  <c r="D137"/>
  <c r="T136"/>
  <c r="R136"/>
  <c r="Q136"/>
  <c r="P136"/>
  <c r="O136"/>
  <c r="N136"/>
  <c r="M136"/>
  <c r="T135"/>
  <c r="S135"/>
  <c r="R135"/>
  <c r="Q135"/>
  <c r="P135"/>
  <c r="O135"/>
  <c r="N135"/>
  <c r="M135"/>
  <c r="K135"/>
  <c r="I135"/>
  <c r="H135"/>
  <c r="G135"/>
  <c r="E135"/>
  <c r="D135"/>
  <c r="T134"/>
  <c r="R134"/>
  <c r="Q134"/>
  <c r="P134"/>
  <c r="O134"/>
  <c r="N134"/>
  <c r="M134"/>
  <c r="L134"/>
  <c r="K134"/>
  <c r="I134"/>
  <c r="H134"/>
  <c r="G134"/>
  <c r="E134"/>
  <c r="D134"/>
  <c r="T133"/>
  <c r="R133"/>
  <c r="Q133"/>
  <c r="P133"/>
  <c r="O133"/>
  <c r="N133"/>
  <c r="M133"/>
  <c r="L133"/>
  <c r="K133"/>
  <c r="I133"/>
  <c r="H133"/>
  <c r="G133"/>
  <c r="E133"/>
  <c r="D133"/>
  <c r="T132"/>
  <c r="T131" s="1"/>
  <c r="S132"/>
  <c r="R132"/>
  <c r="R131" s="1"/>
  <c r="Q132"/>
  <c r="P132"/>
  <c r="O132"/>
  <c r="N132"/>
  <c r="M132"/>
  <c r="L132"/>
  <c r="K132"/>
  <c r="I132"/>
  <c r="I131" s="1"/>
  <c r="H132"/>
  <c r="G132"/>
  <c r="E132"/>
  <c r="D132"/>
  <c r="S131"/>
  <c r="N131"/>
  <c r="D131"/>
  <c r="X130"/>
  <c r="X129"/>
  <c r="X136" s="1"/>
  <c r="X128"/>
  <c r="X127"/>
  <c r="T127"/>
  <c r="S127"/>
  <c r="R127"/>
  <c r="Q127"/>
  <c r="P127"/>
  <c r="O127"/>
  <c r="N127"/>
  <c r="M127"/>
  <c r="L127"/>
  <c r="K127"/>
  <c r="I127"/>
  <c r="H127"/>
  <c r="G127"/>
  <c r="E127"/>
  <c r="D127"/>
  <c r="X126"/>
  <c r="X134" s="1"/>
  <c r="X125"/>
  <c r="X133" s="1"/>
  <c r="X124"/>
  <c r="T123"/>
  <c r="S123"/>
  <c r="S117" s="1"/>
  <c r="S118" s="1"/>
  <c r="R123"/>
  <c r="Q123"/>
  <c r="P123"/>
  <c r="O123"/>
  <c r="O117" s="1"/>
  <c r="O118" s="1"/>
  <c r="N123"/>
  <c r="M123"/>
  <c r="L123"/>
  <c r="K123"/>
  <c r="K117" s="1"/>
  <c r="K118" s="1"/>
  <c r="I123"/>
  <c r="H123"/>
  <c r="G123"/>
  <c r="E123"/>
  <c r="E117" s="1"/>
  <c r="E118" s="1"/>
  <c r="D123"/>
  <c r="T119"/>
  <c r="T117" s="1"/>
  <c r="S119"/>
  <c r="R119"/>
  <c r="R117" s="1"/>
  <c r="R118" s="1"/>
  <c r="Q119"/>
  <c r="P119"/>
  <c r="P117" s="1"/>
  <c r="P118" s="1"/>
  <c r="O119"/>
  <c r="N119"/>
  <c r="N117" s="1"/>
  <c r="N118" s="1"/>
  <c r="M119"/>
  <c r="L119"/>
  <c r="K119"/>
  <c r="I119"/>
  <c r="I117" s="1"/>
  <c r="I118" s="1"/>
  <c r="H119"/>
  <c r="G119"/>
  <c r="G117" s="1"/>
  <c r="G118" s="1"/>
  <c r="E119"/>
  <c r="D119"/>
  <c r="D117" s="1"/>
  <c r="D118" s="1"/>
  <c r="X118"/>
  <c r="T118"/>
  <c r="L118"/>
  <c r="Q117"/>
  <c r="Q118" s="1"/>
  <c r="M117"/>
  <c r="M118" s="1"/>
  <c r="H117"/>
  <c r="H118" s="1"/>
  <c r="T115"/>
  <c r="S115"/>
  <c r="R115"/>
  <c r="Q115"/>
  <c r="P115"/>
  <c r="O115"/>
  <c r="N115"/>
  <c r="M115"/>
  <c r="K115"/>
  <c r="H115"/>
  <c r="G115"/>
  <c r="E115"/>
  <c r="D115"/>
  <c r="T114"/>
  <c r="S114"/>
  <c r="R114"/>
  <c r="Q114"/>
  <c r="P114"/>
  <c r="O114"/>
  <c r="N114"/>
  <c r="M114"/>
  <c r="L114"/>
  <c r="K114"/>
  <c r="K116" s="1"/>
  <c r="K102" s="1"/>
  <c r="K103" s="1"/>
  <c r="H114"/>
  <c r="G114"/>
  <c r="E114"/>
  <c r="D114"/>
  <c r="I113"/>
  <c r="X113" s="1"/>
  <c r="I111"/>
  <c r="X111" s="1"/>
  <c r="I110"/>
  <c r="X110" s="1"/>
  <c r="I109"/>
  <c r="X109" s="1"/>
  <c r="I108"/>
  <c r="X108" s="1"/>
  <c r="I107"/>
  <c r="X107" s="1"/>
  <c r="I106"/>
  <c r="X106" s="1"/>
  <c r="T105"/>
  <c r="T112" s="1"/>
  <c r="T116" s="1"/>
  <c r="T102" s="1"/>
  <c r="T103" s="1"/>
  <c r="S105"/>
  <c r="S112" s="1"/>
  <c r="R105"/>
  <c r="R112" s="1"/>
  <c r="R116" s="1"/>
  <c r="R102" s="1"/>
  <c r="R103" s="1"/>
  <c r="Q105"/>
  <c r="Q112" s="1"/>
  <c r="P105"/>
  <c r="P112" s="1"/>
  <c r="P116" s="1"/>
  <c r="P102" s="1"/>
  <c r="P103" s="1"/>
  <c r="O105"/>
  <c r="O112" s="1"/>
  <c r="N105"/>
  <c r="N112" s="1"/>
  <c r="N116" s="1"/>
  <c r="N102" s="1"/>
  <c r="N103" s="1"/>
  <c r="M105"/>
  <c r="M112" s="1"/>
  <c r="L105"/>
  <c r="L112" s="1"/>
  <c r="K105"/>
  <c r="K112" s="1"/>
  <c r="I105"/>
  <c r="I112" s="1"/>
  <c r="H105"/>
  <c r="H112" s="1"/>
  <c r="H116" s="1"/>
  <c r="H102" s="1"/>
  <c r="H103" s="1"/>
  <c r="G105"/>
  <c r="G112" s="1"/>
  <c r="G116" s="1"/>
  <c r="G102" s="1"/>
  <c r="G103" s="1"/>
  <c r="E105"/>
  <c r="E112" s="1"/>
  <c r="E116" s="1"/>
  <c r="E102" s="1"/>
  <c r="E103" s="1"/>
  <c r="D105"/>
  <c r="X105" s="1"/>
  <c r="X112" s="1"/>
  <c r="I104"/>
  <c r="X104" s="1"/>
  <c r="L103"/>
  <c r="O95"/>
  <c r="E95"/>
  <c r="X94"/>
  <c r="X95" s="1"/>
  <c r="T94"/>
  <c r="T95" s="1"/>
  <c r="S94"/>
  <c r="S95" s="1"/>
  <c r="R94"/>
  <c r="R95" s="1"/>
  <c r="Q94"/>
  <c r="Q95" s="1"/>
  <c r="P94"/>
  <c r="P95" s="1"/>
  <c r="O94"/>
  <c r="N94"/>
  <c r="N95" s="1"/>
  <c r="M94"/>
  <c r="M95" s="1"/>
  <c r="L94"/>
  <c r="L95" s="1"/>
  <c r="K94"/>
  <c r="K95" s="1"/>
  <c r="I94"/>
  <c r="I95" s="1"/>
  <c r="H94"/>
  <c r="H95" s="1"/>
  <c r="G94"/>
  <c r="G95" s="1"/>
  <c r="E94"/>
  <c r="D94"/>
  <c r="D95" s="1"/>
  <c r="O88"/>
  <c r="E88"/>
  <c r="X87"/>
  <c r="X88" s="1"/>
  <c r="T87"/>
  <c r="T88" s="1"/>
  <c r="S87"/>
  <c r="S88" s="1"/>
  <c r="R87"/>
  <c r="R88" s="1"/>
  <c r="Q87"/>
  <c r="Q88" s="1"/>
  <c r="P87"/>
  <c r="P88" s="1"/>
  <c r="O87"/>
  <c r="N87"/>
  <c r="N88" s="1"/>
  <c r="M87"/>
  <c r="M88" s="1"/>
  <c r="L87"/>
  <c r="L88" s="1"/>
  <c r="K87"/>
  <c r="K88" s="1"/>
  <c r="I87"/>
  <c r="I88" s="1"/>
  <c r="H87"/>
  <c r="H88" s="1"/>
  <c r="G87"/>
  <c r="G88" s="1"/>
  <c r="E87"/>
  <c r="D87"/>
  <c r="D88" s="1"/>
  <c r="O79"/>
  <c r="E79"/>
  <c r="X78"/>
  <c r="X79" s="1"/>
  <c r="T78"/>
  <c r="T79" s="1"/>
  <c r="S78"/>
  <c r="S79" s="1"/>
  <c r="R78"/>
  <c r="R79" s="1"/>
  <c r="Q78"/>
  <c r="Q79" s="1"/>
  <c r="P78"/>
  <c r="P79" s="1"/>
  <c r="O78"/>
  <c r="N78"/>
  <c r="N79" s="1"/>
  <c r="M78"/>
  <c r="M79" s="1"/>
  <c r="L78"/>
  <c r="L79" s="1"/>
  <c r="K78"/>
  <c r="K79" s="1"/>
  <c r="I78"/>
  <c r="I79" s="1"/>
  <c r="H78"/>
  <c r="H79" s="1"/>
  <c r="G78"/>
  <c r="G79" s="1"/>
  <c r="E78"/>
  <c r="D78"/>
  <c r="D79" s="1"/>
  <c r="X69"/>
  <c r="X70" s="1"/>
  <c r="T69"/>
  <c r="T70" s="1"/>
  <c r="S69"/>
  <c r="S70" s="1"/>
  <c r="R69"/>
  <c r="R70" s="1"/>
  <c r="Q69"/>
  <c r="Q70" s="1"/>
  <c r="P69"/>
  <c r="P70" s="1"/>
  <c r="O69"/>
  <c r="O70" s="1"/>
  <c r="N69"/>
  <c r="N70" s="1"/>
  <c r="M69"/>
  <c r="M70" s="1"/>
  <c r="L69"/>
  <c r="L70" s="1"/>
  <c r="K69"/>
  <c r="K70" s="1"/>
  <c r="I69"/>
  <c r="I70" s="1"/>
  <c r="D69"/>
  <c r="D70" s="1"/>
  <c r="X60"/>
  <c r="X61" s="1"/>
  <c r="T60"/>
  <c r="T61" s="1"/>
  <c r="S60"/>
  <c r="S61" s="1"/>
  <c r="R60"/>
  <c r="R61" s="1"/>
  <c r="Q60"/>
  <c r="Q61" s="1"/>
  <c r="P60"/>
  <c r="P61" s="1"/>
  <c r="O60"/>
  <c r="O61" s="1"/>
  <c r="N60"/>
  <c r="N61" s="1"/>
  <c r="M60"/>
  <c r="M61" s="1"/>
  <c r="L60"/>
  <c r="L61" s="1"/>
  <c r="K60"/>
  <c r="K61" s="1"/>
  <c r="I60"/>
  <c r="I61" s="1"/>
  <c r="D60"/>
  <c r="D61" s="1"/>
  <c r="O56"/>
  <c r="O303" s="1"/>
  <c r="O309" s="1"/>
  <c r="I55"/>
  <c r="X55" s="1"/>
  <c r="I54"/>
  <c r="X54" s="1"/>
  <c r="I53"/>
  <c r="X53" s="1"/>
  <c r="T52"/>
  <c r="S52"/>
  <c r="R52"/>
  <c r="Q52"/>
  <c r="P52"/>
  <c r="O52"/>
  <c r="N52"/>
  <c r="M52"/>
  <c r="L52"/>
  <c r="K52"/>
  <c r="H52"/>
  <c r="G52"/>
  <c r="E52"/>
  <c r="D52"/>
  <c r="S51"/>
  <c r="K51"/>
  <c r="O48"/>
  <c r="O59" s="1"/>
  <c r="O50" s="1"/>
  <c r="T44"/>
  <c r="T56" s="1"/>
  <c r="T48" s="1"/>
  <c r="S44"/>
  <c r="S56" s="1"/>
  <c r="R44"/>
  <c r="R56" s="1"/>
  <c r="R48" s="1"/>
  <c r="Q44"/>
  <c r="Q56" s="1"/>
  <c r="P44"/>
  <c r="P56" s="1"/>
  <c r="P48" s="1"/>
  <c r="O44"/>
  <c r="O51" s="1"/>
  <c r="N44"/>
  <c r="N56" s="1"/>
  <c r="N48" s="1"/>
  <c r="M44"/>
  <c r="M56" s="1"/>
  <c r="L44"/>
  <c r="L56" s="1"/>
  <c r="L48" s="1"/>
  <c r="K44"/>
  <c r="K56" s="1"/>
  <c r="H44"/>
  <c r="H56" s="1"/>
  <c r="G44"/>
  <c r="G56" s="1"/>
  <c r="G48" s="1"/>
  <c r="E44"/>
  <c r="E56" s="1"/>
  <c r="D44"/>
  <c r="D56" s="1"/>
  <c r="D48" s="1"/>
  <c r="I43"/>
  <c r="X43" s="1"/>
  <c r="I42"/>
  <c r="X42" s="1"/>
  <c r="I41"/>
  <c r="I44" s="1"/>
  <c r="I40"/>
  <c r="X40" s="1"/>
  <c r="I39"/>
  <c r="I276" s="1"/>
  <c r="I275" s="1"/>
  <c r="T38"/>
  <c r="S38"/>
  <c r="R38"/>
  <c r="Q38"/>
  <c r="P38"/>
  <c r="O38"/>
  <c r="N38"/>
  <c r="M38"/>
  <c r="L38"/>
  <c r="K38"/>
  <c r="H38"/>
  <c r="G38"/>
  <c r="E38"/>
  <c r="D38"/>
  <c r="T35"/>
  <c r="S35"/>
  <c r="S36" s="1"/>
  <c r="R35"/>
  <c r="Q35"/>
  <c r="Q47" s="1"/>
  <c r="Q37" s="1"/>
  <c r="P35"/>
  <c r="O35"/>
  <c r="O36" s="1"/>
  <c r="N35"/>
  <c r="M35"/>
  <c r="M47" s="1"/>
  <c r="M37" s="1"/>
  <c r="L35"/>
  <c r="L47" s="1"/>
  <c r="L37" s="1"/>
  <c r="K35"/>
  <c r="K47" s="1"/>
  <c r="K37" s="1"/>
  <c r="I35"/>
  <c r="I47" s="1"/>
  <c r="I37" s="1"/>
  <c r="G35"/>
  <c r="G47" s="1"/>
  <c r="G37" s="1"/>
  <c r="D35"/>
  <c r="D47" s="1"/>
  <c r="D37" s="1"/>
  <c r="X27"/>
  <c r="X28" s="1"/>
  <c r="T27"/>
  <c r="T28" s="1"/>
  <c r="S27"/>
  <c r="S28" s="1"/>
  <c r="R27"/>
  <c r="R28" s="1"/>
  <c r="Q27"/>
  <c r="Q28" s="1"/>
  <c r="P27"/>
  <c r="P28" s="1"/>
  <c r="O27"/>
  <c r="O28" s="1"/>
  <c r="N27"/>
  <c r="N28" s="1"/>
  <c r="M27"/>
  <c r="M28" s="1"/>
  <c r="L27"/>
  <c r="L28" s="1"/>
  <c r="K27"/>
  <c r="K28" s="1"/>
  <c r="I27"/>
  <c r="I28" s="1"/>
  <c r="H27"/>
  <c r="H28" s="1"/>
  <c r="G27"/>
  <c r="G28" s="1"/>
  <c r="E27"/>
  <c r="E28" s="1"/>
  <c r="D27"/>
  <c r="D28" s="1"/>
  <c r="X26"/>
  <c r="T26"/>
  <c r="S26"/>
  <c r="R26"/>
  <c r="Q26"/>
  <c r="P26"/>
  <c r="O26"/>
  <c r="N26"/>
  <c r="M26"/>
  <c r="L26"/>
  <c r="K26"/>
  <c r="D26"/>
  <c r="I24"/>
  <c r="H24"/>
  <c r="G24"/>
  <c r="E24"/>
  <c r="X10"/>
  <c r="X11" s="1"/>
  <c r="W10"/>
  <c r="W11" s="1"/>
  <c r="V10"/>
  <c r="V11" s="1"/>
  <c r="U10"/>
  <c r="U11" s="1"/>
  <c r="T10"/>
  <c r="T11" s="1"/>
  <c r="S10"/>
  <c r="S11" s="1"/>
  <c r="R10"/>
  <c r="R11" s="1"/>
  <c r="Q10"/>
  <c r="Q11" s="1"/>
  <c r="P10"/>
  <c r="P11" s="1"/>
  <c r="O10"/>
  <c r="O11" s="1"/>
  <c r="N10"/>
  <c r="N11" s="1"/>
  <c r="M10"/>
  <c r="M11" s="1"/>
  <c r="L10"/>
  <c r="L11" s="1"/>
  <c r="K10"/>
  <c r="K11" s="1"/>
  <c r="I10"/>
  <c r="I11" s="1"/>
  <c r="D10"/>
  <c r="D11" s="1"/>
  <c r="F462" i="17"/>
  <c r="F460"/>
  <c r="F457"/>
  <c r="F449"/>
  <c r="F344"/>
  <c r="F342"/>
  <c r="F343" s="1"/>
  <c r="F325" s="1"/>
  <c r="F321"/>
  <c r="F319"/>
  <c r="F317"/>
  <c r="F312" s="1"/>
  <c r="F315"/>
  <c r="F313"/>
  <c r="F306"/>
  <c r="F302"/>
  <c r="F300"/>
  <c r="F298"/>
  <c r="F296"/>
  <c r="F294"/>
  <c r="F292"/>
  <c r="F291"/>
  <c r="F289"/>
  <c r="F287"/>
  <c r="F285"/>
  <c r="F283"/>
  <c r="F282" s="1"/>
  <c r="F281"/>
  <c r="F276"/>
  <c r="F275" s="1"/>
  <c r="F270" s="1"/>
  <c r="F271" s="1"/>
  <c r="F272"/>
  <c r="F213"/>
  <c r="F211"/>
  <c r="F209"/>
  <c r="F207"/>
  <c r="F205"/>
  <c r="F203"/>
  <c r="F201"/>
  <c r="F212" s="1"/>
  <c r="F186" s="1"/>
  <c r="F187" s="1"/>
  <c r="F199"/>
  <c r="F197"/>
  <c r="F195"/>
  <c r="F193"/>
  <c r="F191"/>
  <c r="F184"/>
  <c r="F182"/>
  <c r="F180"/>
  <c r="F178"/>
  <c r="F176"/>
  <c r="F174"/>
  <c r="F173"/>
  <c r="F171"/>
  <c r="F169"/>
  <c r="F164" s="1"/>
  <c r="F162" s="1"/>
  <c r="F163" s="1"/>
  <c r="F167"/>
  <c r="F165"/>
  <c r="F160"/>
  <c r="F158"/>
  <c r="F156"/>
  <c r="F154"/>
  <c r="F152"/>
  <c r="F150"/>
  <c r="F149"/>
  <c r="F147"/>
  <c r="F145"/>
  <c r="F140" s="1"/>
  <c r="F138" s="1"/>
  <c r="F139" s="1"/>
  <c r="F143"/>
  <c r="F141"/>
  <c r="F137"/>
  <c r="F135"/>
  <c r="F134"/>
  <c r="F133"/>
  <c r="F132"/>
  <c r="F131" s="1"/>
  <c r="F127"/>
  <c r="F123"/>
  <c r="F119"/>
  <c r="F117" s="1"/>
  <c r="F118" s="1"/>
  <c r="F115"/>
  <c r="F114"/>
  <c r="F112"/>
  <c r="F116" s="1"/>
  <c r="F102" s="1"/>
  <c r="F103" s="1"/>
  <c r="F105"/>
  <c r="F95"/>
  <c r="F94"/>
  <c r="F88"/>
  <c r="F87"/>
  <c r="F79"/>
  <c r="F78"/>
  <c r="F56"/>
  <c r="F303" s="1"/>
  <c r="F309" s="1"/>
  <c r="F52"/>
  <c r="F51"/>
  <c r="F47"/>
  <c r="F37" s="1"/>
  <c r="F44"/>
  <c r="F38"/>
  <c r="F36"/>
  <c r="F35"/>
  <c r="F28"/>
  <c r="F461" s="1"/>
  <c r="F27"/>
  <c r="F24"/>
  <c r="F23" s="1"/>
  <c r="F21"/>
  <c r="G462"/>
  <c r="E462"/>
  <c r="W457"/>
  <c r="W460" s="1"/>
  <c r="S457"/>
  <c r="S460" s="1"/>
  <c r="R457"/>
  <c r="R460" s="1"/>
  <c r="Q457"/>
  <c r="Q460" s="1"/>
  <c r="P457"/>
  <c r="P460" s="1"/>
  <c r="O457"/>
  <c r="O460" s="1"/>
  <c r="N457"/>
  <c r="N460" s="1"/>
  <c r="M457"/>
  <c r="M460" s="1"/>
  <c r="L457"/>
  <c r="L460" s="1"/>
  <c r="K457"/>
  <c r="K460" s="1"/>
  <c r="J457"/>
  <c r="J460" s="1"/>
  <c r="H457"/>
  <c r="H460" s="1"/>
  <c r="G457"/>
  <c r="G460" s="1"/>
  <c r="E457"/>
  <c r="E460" s="1"/>
  <c r="D457"/>
  <c r="D460" s="1"/>
  <c r="V456"/>
  <c r="U456"/>
  <c r="T456"/>
  <c r="H451"/>
  <c r="W451" s="1"/>
  <c r="H450"/>
  <c r="W450" s="1"/>
  <c r="X449"/>
  <c r="S449"/>
  <c r="R449"/>
  <c r="Q449"/>
  <c r="P449"/>
  <c r="O449"/>
  <c r="N449"/>
  <c r="M449"/>
  <c r="L449"/>
  <c r="K449"/>
  <c r="J449"/>
  <c r="H449"/>
  <c r="G449"/>
  <c r="E449"/>
  <c r="D449"/>
  <c r="B449"/>
  <c r="W438"/>
  <c r="W439" s="1"/>
  <c r="W437" s="1"/>
  <c r="V438"/>
  <c r="V439" s="1"/>
  <c r="V437" s="1"/>
  <c r="U438"/>
  <c r="U439" s="1"/>
  <c r="U437" s="1"/>
  <c r="T438"/>
  <c r="T439" s="1"/>
  <c r="T437" s="1"/>
  <c r="S438"/>
  <c r="S439" s="1"/>
  <c r="S437" s="1"/>
  <c r="R438"/>
  <c r="R439" s="1"/>
  <c r="R437" s="1"/>
  <c r="Q438"/>
  <c r="Q439" s="1"/>
  <c r="Q437" s="1"/>
  <c r="P438"/>
  <c r="P439" s="1"/>
  <c r="P437" s="1"/>
  <c r="O438"/>
  <c r="O439" s="1"/>
  <c r="O437" s="1"/>
  <c r="N438"/>
  <c r="N439" s="1"/>
  <c r="N437" s="1"/>
  <c r="M438"/>
  <c r="M439" s="1"/>
  <c r="M437" s="1"/>
  <c r="L438"/>
  <c r="L439" s="1"/>
  <c r="L437" s="1"/>
  <c r="K438"/>
  <c r="K439" s="1"/>
  <c r="K437" s="1"/>
  <c r="J438"/>
  <c r="J439" s="1"/>
  <c r="J437" s="1"/>
  <c r="H438"/>
  <c r="H439" s="1"/>
  <c r="H437" s="1"/>
  <c r="D438"/>
  <c r="D439" s="1"/>
  <c r="D437" s="1"/>
  <c r="W428"/>
  <c r="W429" s="1"/>
  <c r="W427" s="1"/>
  <c r="V428"/>
  <c r="V429" s="1"/>
  <c r="V427" s="1"/>
  <c r="U428"/>
  <c r="U429" s="1"/>
  <c r="U427" s="1"/>
  <c r="T428"/>
  <c r="T429" s="1"/>
  <c r="T427" s="1"/>
  <c r="S428"/>
  <c r="S429" s="1"/>
  <c r="S427" s="1"/>
  <c r="R428"/>
  <c r="R429" s="1"/>
  <c r="R427" s="1"/>
  <c r="Q428"/>
  <c r="Q429" s="1"/>
  <c r="Q427" s="1"/>
  <c r="P428"/>
  <c r="P429" s="1"/>
  <c r="P427" s="1"/>
  <c r="O428"/>
  <c r="O429" s="1"/>
  <c r="O427" s="1"/>
  <c r="N428"/>
  <c r="N429" s="1"/>
  <c r="N427" s="1"/>
  <c r="M428"/>
  <c r="M429" s="1"/>
  <c r="M427" s="1"/>
  <c r="L428"/>
  <c r="L429" s="1"/>
  <c r="L427" s="1"/>
  <c r="K428"/>
  <c r="K429" s="1"/>
  <c r="K427" s="1"/>
  <c r="J428"/>
  <c r="J429" s="1"/>
  <c r="J427" s="1"/>
  <c r="H428"/>
  <c r="H429" s="1"/>
  <c r="H427" s="1"/>
  <c r="D428"/>
  <c r="D429" s="1"/>
  <c r="D427" s="1"/>
  <c r="W410"/>
  <c r="W411" s="1"/>
  <c r="V410"/>
  <c r="V411" s="1"/>
  <c r="U410"/>
  <c r="U411" s="1"/>
  <c r="T410"/>
  <c r="T411" s="1"/>
  <c r="S410"/>
  <c r="S411" s="1"/>
  <c r="R410"/>
  <c r="R411" s="1"/>
  <c r="Q410"/>
  <c r="Q411" s="1"/>
  <c r="P410"/>
  <c r="P411" s="1"/>
  <c r="O410"/>
  <c r="O411" s="1"/>
  <c r="N410"/>
  <c r="N411" s="1"/>
  <c r="M410"/>
  <c r="M411" s="1"/>
  <c r="L410"/>
  <c r="L411" s="1"/>
  <c r="K410"/>
  <c r="K411" s="1"/>
  <c r="J410"/>
  <c r="J411" s="1"/>
  <c r="H410"/>
  <c r="H411" s="1"/>
  <c r="D410"/>
  <c r="D411" s="1"/>
  <c r="W403"/>
  <c r="W404" s="1"/>
  <c r="V403"/>
  <c r="V404" s="1"/>
  <c r="U403"/>
  <c r="U404" s="1"/>
  <c r="T403"/>
  <c r="T404" s="1"/>
  <c r="S403"/>
  <c r="S404" s="1"/>
  <c r="R403"/>
  <c r="R404" s="1"/>
  <c r="Q403"/>
  <c r="Q404" s="1"/>
  <c r="P403"/>
  <c r="P404" s="1"/>
  <c r="O403"/>
  <c r="O404" s="1"/>
  <c r="N403"/>
  <c r="N404" s="1"/>
  <c r="M403"/>
  <c r="M404" s="1"/>
  <c r="L403"/>
  <c r="L404" s="1"/>
  <c r="K403"/>
  <c r="K404" s="1"/>
  <c r="J403"/>
  <c r="J404" s="1"/>
  <c r="H403"/>
  <c r="H404" s="1"/>
  <c r="D403"/>
  <c r="D404" s="1"/>
  <c r="W396"/>
  <c r="W397" s="1"/>
  <c r="V396"/>
  <c r="V397" s="1"/>
  <c r="U396"/>
  <c r="U397" s="1"/>
  <c r="T396"/>
  <c r="T397" s="1"/>
  <c r="S396"/>
  <c r="S397" s="1"/>
  <c r="R396"/>
  <c r="R397" s="1"/>
  <c r="Q396"/>
  <c r="Q397" s="1"/>
  <c r="P396"/>
  <c r="P397" s="1"/>
  <c r="O396"/>
  <c r="O397" s="1"/>
  <c r="N396"/>
  <c r="N397" s="1"/>
  <c r="M396"/>
  <c r="M397" s="1"/>
  <c r="L396"/>
  <c r="L397" s="1"/>
  <c r="K396"/>
  <c r="K397" s="1"/>
  <c r="J396"/>
  <c r="J397" s="1"/>
  <c r="H396"/>
  <c r="H397" s="1"/>
  <c r="D396"/>
  <c r="D397" s="1"/>
  <c r="W387"/>
  <c r="W388" s="1"/>
  <c r="V387"/>
  <c r="V388" s="1"/>
  <c r="U387"/>
  <c r="U388" s="1"/>
  <c r="T387"/>
  <c r="T388" s="1"/>
  <c r="S387"/>
  <c r="S388" s="1"/>
  <c r="R387"/>
  <c r="R388" s="1"/>
  <c r="Q387"/>
  <c r="Q388" s="1"/>
  <c r="P387"/>
  <c r="P388" s="1"/>
  <c r="O387"/>
  <c r="O388" s="1"/>
  <c r="N387"/>
  <c r="N388" s="1"/>
  <c r="M387"/>
  <c r="M388" s="1"/>
  <c r="L387"/>
  <c r="L388" s="1"/>
  <c r="K387"/>
  <c r="K388" s="1"/>
  <c r="J387"/>
  <c r="J388" s="1"/>
  <c r="H387"/>
  <c r="H388" s="1"/>
  <c r="D387"/>
  <c r="D388" s="1"/>
  <c r="W385"/>
  <c r="V385"/>
  <c r="U385"/>
  <c r="T385"/>
  <c r="S385"/>
  <c r="R385"/>
  <c r="Q385"/>
  <c r="P385"/>
  <c r="O385"/>
  <c r="N385"/>
  <c r="M385"/>
  <c r="L385"/>
  <c r="K385"/>
  <c r="J385"/>
  <c r="H385"/>
  <c r="D385"/>
  <c r="W376"/>
  <c r="W377" s="1"/>
  <c r="S376"/>
  <c r="S377" s="1"/>
  <c r="R376"/>
  <c r="R377" s="1"/>
  <c r="Q376"/>
  <c r="Q377" s="1"/>
  <c r="P376"/>
  <c r="P377" s="1"/>
  <c r="O376"/>
  <c r="O377" s="1"/>
  <c r="N376"/>
  <c r="N377" s="1"/>
  <c r="M376"/>
  <c r="M377" s="1"/>
  <c r="L376"/>
  <c r="L377" s="1"/>
  <c r="K376"/>
  <c r="K377" s="1"/>
  <c r="J376"/>
  <c r="J377" s="1"/>
  <c r="H376"/>
  <c r="H377" s="1"/>
  <c r="D376"/>
  <c r="D377" s="1"/>
  <c r="W369"/>
  <c r="W370" s="1"/>
  <c r="W358" s="1"/>
  <c r="S369"/>
  <c r="S370" s="1"/>
  <c r="S358" s="1"/>
  <c r="R369"/>
  <c r="R370" s="1"/>
  <c r="R358" s="1"/>
  <c r="Q369"/>
  <c r="Q370" s="1"/>
  <c r="Q358" s="1"/>
  <c r="P369"/>
  <c r="P370" s="1"/>
  <c r="P358" s="1"/>
  <c r="O369"/>
  <c r="O370" s="1"/>
  <c r="O358" s="1"/>
  <c r="N369"/>
  <c r="N370" s="1"/>
  <c r="N358" s="1"/>
  <c r="M369"/>
  <c r="M370" s="1"/>
  <c r="M358" s="1"/>
  <c r="L369"/>
  <c r="L370" s="1"/>
  <c r="L358" s="1"/>
  <c r="K369"/>
  <c r="K370" s="1"/>
  <c r="K358" s="1"/>
  <c r="J369"/>
  <c r="J370" s="1"/>
  <c r="J358" s="1"/>
  <c r="H369"/>
  <c r="H370" s="1"/>
  <c r="H358" s="1"/>
  <c r="D369"/>
  <c r="D370" s="1"/>
  <c r="D358" s="1"/>
  <c r="W360"/>
  <c r="W361" s="1"/>
  <c r="S360"/>
  <c r="S361" s="1"/>
  <c r="R360"/>
  <c r="R361" s="1"/>
  <c r="Q360"/>
  <c r="Q361" s="1"/>
  <c r="P360"/>
  <c r="P361" s="1"/>
  <c r="O360"/>
  <c r="O361" s="1"/>
  <c r="N360"/>
  <c r="N361" s="1"/>
  <c r="M360"/>
  <c r="M361" s="1"/>
  <c r="L360"/>
  <c r="L361" s="1"/>
  <c r="K360"/>
  <c r="K361" s="1"/>
  <c r="J360"/>
  <c r="J361" s="1"/>
  <c r="H360"/>
  <c r="H361" s="1"/>
  <c r="D360"/>
  <c r="D361" s="1"/>
  <c r="W349"/>
  <c r="W350" s="1"/>
  <c r="S349"/>
  <c r="S350" s="1"/>
  <c r="R349"/>
  <c r="R350" s="1"/>
  <c r="Q349"/>
  <c r="Q350" s="1"/>
  <c r="P349"/>
  <c r="P350" s="1"/>
  <c r="O349"/>
  <c r="O350" s="1"/>
  <c r="N349"/>
  <c r="N350" s="1"/>
  <c r="M349"/>
  <c r="M350" s="1"/>
  <c r="L349"/>
  <c r="L350" s="1"/>
  <c r="K349"/>
  <c r="K350" s="1"/>
  <c r="J349"/>
  <c r="J350" s="1"/>
  <c r="H349"/>
  <c r="H350" s="1"/>
  <c r="D349"/>
  <c r="D350" s="1"/>
  <c r="H348"/>
  <c r="W348" s="1"/>
  <c r="H347"/>
  <c r="W347" s="1"/>
  <c r="S346"/>
  <c r="H346"/>
  <c r="W346" s="1"/>
  <c r="H345"/>
  <c r="W345" s="1"/>
  <c r="S344"/>
  <c r="R344"/>
  <c r="Q344"/>
  <c r="P344"/>
  <c r="O344"/>
  <c r="N344"/>
  <c r="M344"/>
  <c r="L344"/>
  <c r="K344"/>
  <c r="J344"/>
  <c r="G344"/>
  <c r="E344"/>
  <c r="D344"/>
  <c r="S342"/>
  <c r="S343" s="1"/>
  <c r="S325" s="1"/>
  <c r="R342"/>
  <c r="R343" s="1"/>
  <c r="R325" s="1"/>
  <c r="Q342"/>
  <c r="Q343" s="1"/>
  <c r="Q325" s="1"/>
  <c r="P342"/>
  <c r="P343" s="1"/>
  <c r="P325" s="1"/>
  <c r="O342"/>
  <c r="O343" s="1"/>
  <c r="O325" s="1"/>
  <c r="N342"/>
  <c r="N343" s="1"/>
  <c r="N325" s="1"/>
  <c r="M342"/>
  <c r="M343" s="1"/>
  <c r="M325" s="1"/>
  <c r="L342"/>
  <c r="L343" s="1"/>
  <c r="L325" s="1"/>
  <c r="K342"/>
  <c r="K343" s="1"/>
  <c r="K325" s="1"/>
  <c r="J342"/>
  <c r="J343" s="1"/>
  <c r="J325" s="1"/>
  <c r="G342"/>
  <c r="G343" s="1"/>
  <c r="G325" s="1"/>
  <c r="E342"/>
  <c r="E343" s="1"/>
  <c r="E325" s="1"/>
  <c r="D342"/>
  <c r="D343" s="1"/>
  <c r="D325" s="1"/>
  <c r="W334"/>
  <c r="W335" s="1"/>
  <c r="S334"/>
  <c r="S335" s="1"/>
  <c r="R334"/>
  <c r="R335" s="1"/>
  <c r="Q334"/>
  <c r="Q335" s="1"/>
  <c r="P334"/>
  <c r="P335" s="1"/>
  <c r="O334"/>
  <c r="O335" s="1"/>
  <c r="N334"/>
  <c r="N335" s="1"/>
  <c r="M334"/>
  <c r="M335" s="1"/>
  <c r="L334"/>
  <c r="L335" s="1"/>
  <c r="K334"/>
  <c r="K335" s="1"/>
  <c r="J334"/>
  <c r="J335" s="1"/>
  <c r="H334"/>
  <c r="H335" s="1"/>
  <c r="D334"/>
  <c r="D335" s="1"/>
  <c r="W327"/>
  <c r="W328" s="1"/>
  <c r="S327"/>
  <c r="S328" s="1"/>
  <c r="R327"/>
  <c r="R328" s="1"/>
  <c r="Q327"/>
  <c r="Q328" s="1"/>
  <c r="P327"/>
  <c r="P328" s="1"/>
  <c r="O327"/>
  <c r="O328" s="1"/>
  <c r="N327"/>
  <c r="N328" s="1"/>
  <c r="M327"/>
  <c r="M328" s="1"/>
  <c r="L327"/>
  <c r="L328" s="1"/>
  <c r="K327"/>
  <c r="K328" s="1"/>
  <c r="J327"/>
  <c r="J328" s="1"/>
  <c r="H327"/>
  <c r="H328" s="1"/>
  <c r="D327"/>
  <c r="D328" s="1"/>
  <c r="S321"/>
  <c r="R321"/>
  <c r="Q321"/>
  <c r="P321"/>
  <c r="O321"/>
  <c r="N321"/>
  <c r="M321"/>
  <c r="L321"/>
  <c r="K321"/>
  <c r="J321"/>
  <c r="G321"/>
  <c r="E321"/>
  <c r="D321"/>
  <c r="W320"/>
  <c r="W321" s="1"/>
  <c r="H320"/>
  <c r="H321" s="1"/>
  <c r="S319"/>
  <c r="R319"/>
  <c r="Q319"/>
  <c r="P319"/>
  <c r="O319"/>
  <c r="N319"/>
  <c r="M319"/>
  <c r="L319"/>
  <c r="K319"/>
  <c r="J319"/>
  <c r="G319"/>
  <c r="E319"/>
  <c r="D319"/>
  <c r="H318"/>
  <c r="H319" s="1"/>
  <c r="S317"/>
  <c r="R317"/>
  <c r="Q317"/>
  <c r="P317"/>
  <c r="O317"/>
  <c r="N317"/>
  <c r="M317"/>
  <c r="L317"/>
  <c r="K317"/>
  <c r="J317"/>
  <c r="H317"/>
  <c r="G317"/>
  <c r="E317"/>
  <c r="D317"/>
  <c r="W316"/>
  <c r="W317" s="1"/>
  <c r="H316"/>
  <c r="S315"/>
  <c r="R315"/>
  <c r="Q315"/>
  <c r="P315"/>
  <c r="O315"/>
  <c r="N315"/>
  <c r="M315"/>
  <c r="L315"/>
  <c r="K315"/>
  <c r="J315"/>
  <c r="G315"/>
  <c r="E315"/>
  <c r="D315"/>
  <c r="H314"/>
  <c r="H315" s="1"/>
  <c r="S313"/>
  <c r="R313"/>
  <c r="Q313"/>
  <c r="P313"/>
  <c r="O313"/>
  <c r="N313"/>
  <c r="M313"/>
  <c r="L313"/>
  <c r="K313"/>
  <c r="J313"/>
  <c r="H313"/>
  <c r="G313"/>
  <c r="E313"/>
  <c r="D313"/>
  <c r="S312"/>
  <c r="R312"/>
  <c r="Q312"/>
  <c r="P312"/>
  <c r="O312"/>
  <c r="N312"/>
  <c r="M312"/>
  <c r="L312"/>
  <c r="K312"/>
  <c r="J312"/>
  <c r="G312"/>
  <c r="E312"/>
  <c r="D312"/>
  <c r="H308"/>
  <c r="W308" s="1"/>
  <c r="H307"/>
  <c r="W307" s="1"/>
  <c r="S306"/>
  <c r="R306"/>
  <c r="Q306"/>
  <c r="P306"/>
  <c r="O306"/>
  <c r="N306"/>
  <c r="M306"/>
  <c r="L306"/>
  <c r="K306"/>
  <c r="J306"/>
  <c r="G306"/>
  <c r="E306"/>
  <c r="D306"/>
  <c r="S302"/>
  <c r="R302"/>
  <c r="Q302"/>
  <c r="P302"/>
  <c r="O302"/>
  <c r="N302"/>
  <c r="M302"/>
  <c r="L302"/>
  <c r="K302"/>
  <c r="J302"/>
  <c r="G302"/>
  <c r="E302"/>
  <c r="D302"/>
  <c r="W301"/>
  <c r="W302" s="1"/>
  <c r="H301"/>
  <c r="H302" s="1"/>
  <c r="S300"/>
  <c r="R300"/>
  <c r="Q300"/>
  <c r="P300"/>
  <c r="O300"/>
  <c r="N300"/>
  <c r="M300"/>
  <c r="L300"/>
  <c r="K300"/>
  <c r="J300"/>
  <c r="G300"/>
  <c r="E300"/>
  <c r="D300"/>
  <c r="H299"/>
  <c r="H300" s="1"/>
  <c r="S298"/>
  <c r="R298"/>
  <c r="Q298"/>
  <c r="P298"/>
  <c r="O298"/>
  <c r="N298"/>
  <c r="M298"/>
  <c r="L298"/>
  <c r="K298"/>
  <c r="J298"/>
  <c r="G298"/>
  <c r="E298"/>
  <c r="D298"/>
  <c r="H297"/>
  <c r="H298" s="1"/>
  <c r="S296"/>
  <c r="R296"/>
  <c r="Q296"/>
  <c r="P296"/>
  <c r="O296"/>
  <c r="N296"/>
  <c r="M296"/>
  <c r="L296"/>
  <c r="K296"/>
  <c r="J296"/>
  <c r="G296"/>
  <c r="E296"/>
  <c r="D296"/>
  <c r="H295"/>
  <c r="H296" s="1"/>
  <c r="S294"/>
  <c r="R294"/>
  <c r="Q294"/>
  <c r="P294"/>
  <c r="O294"/>
  <c r="N294"/>
  <c r="M294"/>
  <c r="L294"/>
  <c r="K294"/>
  <c r="J294"/>
  <c r="G294"/>
  <c r="E294"/>
  <c r="D294"/>
  <c r="H293"/>
  <c r="H294" s="1"/>
  <c r="S292"/>
  <c r="R292"/>
  <c r="Q292"/>
  <c r="P292"/>
  <c r="O292"/>
  <c r="N292"/>
  <c r="M292"/>
  <c r="L292"/>
  <c r="K292"/>
  <c r="J292"/>
  <c r="H292"/>
  <c r="G292"/>
  <c r="E292"/>
  <c r="D292"/>
  <c r="S291"/>
  <c r="R291"/>
  <c r="Q291"/>
  <c r="P291"/>
  <c r="O291"/>
  <c r="N291"/>
  <c r="M291"/>
  <c r="L291"/>
  <c r="K291"/>
  <c r="J291"/>
  <c r="G291"/>
  <c r="E291"/>
  <c r="D291"/>
  <c r="H290"/>
  <c r="H291" s="1"/>
  <c r="S289"/>
  <c r="R289"/>
  <c r="Q289"/>
  <c r="P289"/>
  <c r="O289"/>
  <c r="N289"/>
  <c r="M289"/>
  <c r="L289"/>
  <c r="K289"/>
  <c r="J289"/>
  <c r="G289"/>
  <c r="E289"/>
  <c r="D289"/>
  <c r="H288"/>
  <c r="H289" s="1"/>
  <c r="S287"/>
  <c r="R287"/>
  <c r="Q287"/>
  <c r="P287"/>
  <c r="O287"/>
  <c r="N287"/>
  <c r="M287"/>
  <c r="L287"/>
  <c r="K287"/>
  <c r="J287"/>
  <c r="G287"/>
  <c r="E287"/>
  <c r="D287"/>
  <c r="H286"/>
  <c r="H287" s="1"/>
  <c r="S285"/>
  <c r="R285"/>
  <c r="Q285"/>
  <c r="P285"/>
  <c r="O285"/>
  <c r="N285"/>
  <c r="M285"/>
  <c r="L285"/>
  <c r="K285"/>
  <c r="J285"/>
  <c r="G285"/>
  <c r="E285"/>
  <c r="D285"/>
  <c r="H284"/>
  <c r="H285" s="1"/>
  <c r="S283"/>
  <c r="R283"/>
  <c r="Q283"/>
  <c r="P283"/>
  <c r="O283"/>
  <c r="N283"/>
  <c r="M283"/>
  <c r="L283"/>
  <c r="K283"/>
  <c r="J283"/>
  <c r="H283"/>
  <c r="H282" s="1"/>
  <c r="G283"/>
  <c r="E283"/>
  <c r="D283"/>
  <c r="V282"/>
  <c r="U282"/>
  <c r="T282"/>
  <c r="S282"/>
  <c r="R282"/>
  <c r="Q282"/>
  <c r="P282"/>
  <c r="O282"/>
  <c r="N282"/>
  <c r="M282"/>
  <c r="L282"/>
  <c r="K282"/>
  <c r="J282"/>
  <c r="G282"/>
  <c r="E282"/>
  <c r="D282"/>
  <c r="S281"/>
  <c r="R281"/>
  <c r="Q281"/>
  <c r="P281"/>
  <c r="O281"/>
  <c r="N281"/>
  <c r="M281"/>
  <c r="L281"/>
  <c r="K281"/>
  <c r="J281"/>
  <c r="G281"/>
  <c r="E281"/>
  <c r="D281"/>
  <c r="W277"/>
  <c r="S276"/>
  <c r="R276"/>
  <c r="Q276"/>
  <c r="P276"/>
  <c r="O276"/>
  <c r="N276"/>
  <c r="M276"/>
  <c r="L276"/>
  <c r="K276"/>
  <c r="J276"/>
  <c r="G276"/>
  <c r="E276"/>
  <c r="D276"/>
  <c r="S275"/>
  <c r="R275"/>
  <c r="Q275"/>
  <c r="P275"/>
  <c r="O275"/>
  <c r="N275"/>
  <c r="M275"/>
  <c r="L275"/>
  <c r="K275"/>
  <c r="J275"/>
  <c r="G275"/>
  <c r="E275"/>
  <c r="D275"/>
  <c r="H274"/>
  <c r="W274" s="1"/>
  <c r="H273"/>
  <c r="W273" s="1"/>
  <c r="W272" s="1"/>
  <c r="S272"/>
  <c r="R272"/>
  <c r="Q272"/>
  <c r="P272"/>
  <c r="O272"/>
  <c r="N272"/>
  <c r="M272"/>
  <c r="L272"/>
  <c r="K272"/>
  <c r="J272"/>
  <c r="H272"/>
  <c r="G272"/>
  <c r="E272"/>
  <c r="D272"/>
  <c r="S270"/>
  <c r="S271" s="1"/>
  <c r="R270"/>
  <c r="R271" s="1"/>
  <c r="Q270"/>
  <c r="Q271" s="1"/>
  <c r="P270"/>
  <c r="P271" s="1"/>
  <c r="O270"/>
  <c r="O271" s="1"/>
  <c r="N270"/>
  <c r="N271" s="1"/>
  <c r="M270"/>
  <c r="M271" s="1"/>
  <c r="L270"/>
  <c r="L271" s="1"/>
  <c r="K270"/>
  <c r="K271" s="1"/>
  <c r="J270"/>
  <c r="J271" s="1"/>
  <c r="G270"/>
  <c r="G271" s="1"/>
  <c r="E270"/>
  <c r="E271" s="1"/>
  <c r="D270"/>
  <c r="D271" s="1"/>
  <c r="W263"/>
  <c r="W264" s="1"/>
  <c r="S263"/>
  <c r="S264" s="1"/>
  <c r="R263"/>
  <c r="R264" s="1"/>
  <c r="Q263"/>
  <c r="Q264" s="1"/>
  <c r="P263"/>
  <c r="P264" s="1"/>
  <c r="O263"/>
  <c r="O264" s="1"/>
  <c r="N263"/>
  <c r="N264" s="1"/>
  <c r="M263"/>
  <c r="M264" s="1"/>
  <c r="L263"/>
  <c r="L264" s="1"/>
  <c r="K263"/>
  <c r="K264" s="1"/>
  <c r="J263"/>
  <c r="J264" s="1"/>
  <c r="H263"/>
  <c r="H264" s="1"/>
  <c r="D263"/>
  <c r="D264" s="1"/>
  <c r="W244"/>
  <c r="W247" s="1"/>
  <c r="S244"/>
  <c r="S247" s="1"/>
  <c r="R244"/>
  <c r="R247" s="1"/>
  <c r="Q244"/>
  <c r="Q247" s="1"/>
  <c r="P244"/>
  <c r="P247" s="1"/>
  <c r="O244"/>
  <c r="O247" s="1"/>
  <c r="N244"/>
  <c r="N247" s="1"/>
  <c r="M244"/>
  <c r="M247" s="1"/>
  <c r="L244"/>
  <c r="L247" s="1"/>
  <c r="K244"/>
  <c r="K247" s="1"/>
  <c r="J244"/>
  <c r="J247" s="1"/>
  <c r="H244"/>
  <c r="H247" s="1"/>
  <c r="D244"/>
  <c r="D247" s="1"/>
  <c r="W243"/>
  <c r="W245" s="1"/>
  <c r="W246" s="1"/>
  <c r="S243"/>
  <c r="S248" s="1"/>
  <c r="R243"/>
  <c r="R245" s="1"/>
  <c r="R246" s="1"/>
  <c r="Q243"/>
  <c r="Q248" s="1"/>
  <c r="P243"/>
  <c r="P245" s="1"/>
  <c r="P246" s="1"/>
  <c r="O243"/>
  <c r="O248" s="1"/>
  <c r="N243"/>
  <c r="N245" s="1"/>
  <c r="N246" s="1"/>
  <c r="M243"/>
  <c r="M248" s="1"/>
  <c r="L243"/>
  <c r="L245" s="1"/>
  <c r="L246" s="1"/>
  <c r="K243"/>
  <c r="K248" s="1"/>
  <c r="J243"/>
  <c r="J245" s="1"/>
  <c r="J246" s="1"/>
  <c r="H243"/>
  <c r="H248" s="1"/>
  <c r="D243"/>
  <c r="D245" s="1"/>
  <c r="D246" s="1"/>
  <c r="W225"/>
  <c r="W226" s="1"/>
  <c r="S225"/>
  <c r="S226" s="1"/>
  <c r="R225"/>
  <c r="R226" s="1"/>
  <c r="Q225"/>
  <c r="Q226" s="1"/>
  <c r="P225"/>
  <c r="P226" s="1"/>
  <c r="O225"/>
  <c r="O226" s="1"/>
  <c r="N225"/>
  <c r="N226" s="1"/>
  <c r="M225"/>
  <c r="M226" s="1"/>
  <c r="L225"/>
  <c r="L226" s="1"/>
  <c r="K225"/>
  <c r="K226" s="1"/>
  <c r="J225"/>
  <c r="J226" s="1"/>
  <c r="H225"/>
  <c r="H226" s="1"/>
  <c r="D225"/>
  <c r="D226" s="1"/>
  <c r="W216"/>
  <c r="W217" s="1"/>
  <c r="W215" s="1"/>
  <c r="S216"/>
  <c r="S217" s="1"/>
  <c r="R216"/>
  <c r="R217" s="1"/>
  <c r="R215" s="1"/>
  <c r="Q216"/>
  <c r="Q217" s="1"/>
  <c r="P216"/>
  <c r="P217" s="1"/>
  <c r="P215" s="1"/>
  <c r="O216"/>
  <c r="O217" s="1"/>
  <c r="N216"/>
  <c r="N217" s="1"/>
  <c r="N215" s="1"/>
  <c r="M216"/>
  <c r="M217" s="1"/>
  <c r="L216"/>
  <c r="L217" s="1"/>
  <c r="L215" s="1"/>
  <c r="K216"/>
  <c r="K217" s="1"/>
  <c r="J216"/>
  <c r="J217" s="1"/>
  <c r="J215" s="1"/>
  <c r="H216"/>
  <c r="H217" s="1"/>
  <c r="D216"/>
  <c r="D217" s="1"/>
  <c r="D215" s="1"/>
  <c r="S213"/>
  <c r="R213"/>
  <c r="Q213"/>
  <c r="P213"/>
  <c r="O213"/>
  <c r="N213"/>
  <c r="M213"/>
  <c r="L213"/>
  <c r="K213"/>
  <c r="J213"/>
  <c r="G213"/>
  <c r="E213"/>
  <c r="D213"/>
  <c r="S211"/>
  <c r="R211"/>
  <c r="Q211"/>
  <c r="P211"/>
  <c r="O211"/>
  <c r="N211"/>
  <c r="M211"/>
  <c r="L211"/>
  <c r="K211"/>
  <c r="J211"/>
  <c r="G211"/>
  <c r="E211"/>
  <c r="D211"/>
  <c r="H210"/>
  <c r="H211" s="1"/>
  <c r="S209"/>
  <c r="R209"/>
  <c r="Q209"/>
  <c r="P209"/>
  <c r="O209"/>
  <c r="N209"/>
  <c r="M209"/>
  <c r="L209"/>
  <c r="K209"/>
  <c r="J209"/>
  <c r="G209"/>
  <c r="E209"/>
  <c r="D209"/>
  <c r="H208"/>
  <c r="H209" s="1"/>
  <c r="S207"/>
  <c r="R207"/>
  <c r="Q207"/>
  <c r="P207"/>
  <c r="O207"/>
  <c r="N207"/>
  <c r="M207"/>
  <c r="L207"/>
  <c r="K207"/>
  <c r="J207"/>
  <c r="G207"/>
  <c r="E207"/>
  <c r="D207"/>
  <c r="H206"/>
  <c r="H207" s="1"/>
  <c r="S205"/>
  <c r="R205"/>
  <c r="Q205"/>
  <c r="P205"/>
  <c r="O205"/>
  <c r="N205"/>
  <c r="M205"/>
  <c r="L205"/>
  <c r="K205"/>
  <c r="J205"/>
  <c r="G205"/>
  <c r="E205"/>
  <c r="D205"/>
  <c r="H204"/>
  <c r="H205" s="1"/>
  <c r="S203"/>
  <c r="R203"/>
  <c r="Q203"/>
  <c r="P203"/>
  <c r="O203"/>
  <c r="N203"/>
  <c r="M203"/>
  <c r="L203"/>
  <c r="K203"/>
  <c r="J203"/>
  <c r="G203"/>
  <c r="E203"/>
  <c r="D203"/>
  <c r="H202"/>
  <c r="H203" s="1"/>
  <c r="S201"/>
  <c r="R201"/>
  <c r="Q201"/>
  <c r="P201"/>
  <c r="O201"/>
  <c r="N201"/>
  <c r="M201"/>
  <c r="L201"/>
  <c r="K201"/>
  <c r="J201"/>
  <c r="G201"/>
  <c r="E201"/>
  <c r="D201"/>
  <c r="H200"/>
  <c r="H201" s="1"/>
  <c r="S199"/>
  <c r="R199"/>
  <c r="Q199"/>
  <c r="P199"/>
  <c r="O199"/>
  <c r="N199"/>
  <c r="M199"/>
  <c r="L199"/>
  <c r="K199"/>
  <c r="J199"/>
  <c r="G199"/>
  <c r="E199"/>
  <c r="D199"/>
  <c r="H198"/>
  <c r="H199" s="1"/>
  <c r="S197"/>
  <c r="R197"/>
  <c r="Q197"/>
  <c r="P197"/>
  <c r="O197"/>
  <c r="N197"/>
  <c r="M197"/>
  <c r="L197"/>
  <c r="K197"/>
  <c r="J197"/>
  <c r="G197"/>
  <c r="E197"/>
  <c r="D197"/>
  <c r="H196"/>
  <c r="H197" s="1"/>
  <c r="S195"/>
  <c r="R195"/>
  <c r="Q195"/>
  <c r="P195"/>
  <c r="O195"/>
  <c r="N195"/>
  <c r="M195"/>
  <c r="L195"/>
  <c r="K195"/>
  <c r="J195"/>
  <c r="G195"/>
  <c r="E195"/>
  <c r="D195"/>
  <c r="H194"/>
  <c r="H195" s="1"/>
  <c r="S193"/>
  <c r="R193"/>
  <c r="Q193"/>
  <c r="P193"/>
  <c r="O193"/>
  <c r="N193"/>
  <c r="M193"/>
  <c r="L193"/>
  <c r="K193"/>
  <c r="J193"/>
  <c r="G193"/>
  <c r="E193"/>
  <c r="D193"/>
  <c r="H192"/>
  <c r="H193" s="1"/>
  <c r="S191"/>
  <c r="R191"/>
  <c r="Q191"/>
  <c r="P191"/>
  <c r="O191"/>
  <c r="N191"/>
  <c r="M191"/>
  <c r="L191"/>
  <c r="K191"/>
  <c r="J191"/>
  <c r="G191"/>
  <c r="E191"/>
  <c r="D191"/>
  <c r="H190"/>
  <c r="H191" s="1"/>
  <c r="H188"/>
  <c r="H213" s="1"/>
  <c r="H185"/>
  <c r="W185" s="1"/>
  <c r="S184"/>
  <c r="Q184"/>
  <c r="O184"/>
  <c r="N184"/>
  <c r="G184"/>
  <c r="E184"/>
  <c r="D184"/>
  <c r="H183"/>
  <c r="S182"/>
  <c r="Q182"/>
  <c r="O182"/>
  <c r="N182"/>
  <c r="G182"/>
  <c r="E182"/>
  <c r="D182"/>
  <c r="H181"/>
  <c r="H182" s="1"/>
  <c r="S180"/>
  <c r="Q180"/>
  <c r="O180"/>
  <c r="N180"/>
  <c r="G180"/>
  <c r="E180"/>
  <c r="D180"/>
  <c r="H179"/>
  <c r="S178"/>
  <c r="Q178"/>
  <c r="O178"/>
  <c r="N178"/>
  <c r="G178"/>
  <c r="E178"/>
  <c r="D178"/>
  <c r="H177"/>
  <c r="H178" s="1"/>
  <c r="S176"/>
  <c r="Q176"/>
  <c r="O176"/>
  <c r="N176"/>
  <c r="G176"/>
  <c r="E176"/>
  <c r="D176"/>
  <c r="H175"/>
  <c r="S174"/>
  <c r="R174"/>
  <c r="Q174"/>
  <c r="P174"/>
  <c r="O174"/>
  <c r="N174"/>
  <c r="K174"/>
  <c r="J174"/>
  <c r="H174"/>
  <c r="G174"/>
  <c r="E174"/>
  <c r="D174"/>
  <c r="S173"/>
  <c r="Q173"/>
  <c r="O173"/>
  <c r="N173"/>
  <c r="M173"/>
  <c r="L173"/>
  <c r="H173"/>
  <c r="G173"/>
  <c r="E173"/>
  <c r="D173"/>
  <c r="W172"/>
  <c r="W173" s="1"/>
  <c r="S171"/>
  <c r="Q171"/>
  <c r="O171"/>
  <c r="N171"/>
  <c r="M171"/>
  <c r="L171"/>
  <c r="G171"/>
  <c r="E171"/>
  <c r="D171"/>
  <c r="H170"/>
  <c r="H171" s="1"/>
  <c r="S169"/>
  <c r="Q169"/>
  <c r="O169"/>
  <c r="N169"/>
  <c r="M169"/>
  <c r="L169"/>
  <c r="G169"/>
  <c r="E169"/>
  <c r="D169"/>
  <c r="H168"/>
  <c r="H169" s="1"/>
  <c r="S167"/>
  <c r="Q167"/>
  <c r="O167"/>
  <c r="N167"/>
  <c r="M167"/>
  <c r="L167"/>
  <c r="G167"/>
  <c r="E167"/>
  <c r="D167"/>
  <c r="H166"/>
  <c r="H167" s="1"/>
  <c r="S165"/>
  <c r="R165"/>
  <c r="Q165"/>
  <c r="P165"/>
  <c r="O165"/>
  <c r="N165"/>
  <c r="M165"/>
  <c r="L165"/>
  <c r="K165"/>
  <c r="J165"/>
  <c r="H165"/>
  <c r="G165"/>
  <c r="E165"/>
  <c r="D165"/>
  <c r="S164"/>
  <c r="R164"/>
  <c r="Q164"/>
  <c r="P164"/>
  <c r="O164"/>
  <c r="N164"/>
  <c r="K164"/>
  <c r="J164"/>
  <c r="G164"/>
  <c r="G162" s="1"/>
  <c r="G163" s="1"/>
  <c r="E164"/>
  <c r="E162" s="1"/>
  <c r="E163" s="1"/>
  <c r="D164"/>
  <c r="R163"/>
  <c r="P163"/>
  <c r="K163"/>
  <c r="J163"/>
  <c r="S162"/>
  <c r="S163" s="1"/>
  <c r="Q162"/>
  <c r="Q163" s="1"/>
  <c r="O162"/>
  <c r="O163" s="1"/>
  <c r="S161"/>
  <c r="P161"/>
  <c r="N161"/>
  <c r="M161"/>
  <c r="L161"/>
  <c r="H161"/>
  <c r="W161" s="1"/>
  <c r="S160"/>
  <c r="Q160"/>
  <c r="O160"/>
  <c r="N160"/>
  <c r="G160"/>
  <c r="E160"/>
  <c r="D160"/>
  <c r="H159"/>
  <c r="H160" s="1"/>
  <c r="S158"/>
  <c r="Q158"/>
  <c r="O158"/>
  <c r="N158"/>
  <c r="G158"/>
  <c r="E158"/>
  <c r="D158"/>
  <c r="H157"/>
  <c r="L157" s="1"/>
  <c r="S156"/>
  <c r="Q156"/>
  <c r="O156"/>
  <c r="N156"/>
  <c r="G156"/>
  <c r="E156"/>
  <c r="D156"/>
  <c r="H155"/>
  <c r="H156" s="1"/>
  <c r="S154"/>
  <c r="Q154"/>
  <c r="O154"/>
  <c r="N154"/>
  <c r="G154"/>
  <c r="E154"/>
  <c r="D154"/>
  <c r="L153"/>
  <c r="L154" s="1"/>
  <c r="H153"/>
  <c r="H154" s="1"/>
  <c r="S152"/>
  <c r="Q152"/>
  <c r="O152"/>
  <c r="N152"/>
  <c r="G152"/>
  <c r="E152"/>
  <c r="D152"/>
  <c r="H151"/>
  <c r="L151" s="1"/>
  <c r="S150"/>
  <c r="R150"/>
  <c r="Q150"/>
  <c r="O150"/>
  <c r="N150"/>
  <c r="K150"/>
  <c r="J150"/>
  <c r="H150"/>
  <c r="G150"/>
  <c r="E150"/>
  <c r="D150"/>
  <c r="S149"/>
  <c r="Q149"/>
  <c r="P149"/>
  <c r="O149"/>
  <c r="N149"/>
  <c r="M149"/>
  <c r="L149"/>
  <c r="G149"/>
  <c r="E149"/>
  <c r="D149"/>
  <c r="H148"/>
  <c r="H149" s="1"/>
  <c r="S147"/>
  <c r="Q147"/>
  <c r="P147"/>
  <c r="O147"/>
  <c r="N147"/>
  <c r="M147"/>
  <c r="L147"/>
  <c r="G147"/>
  <c r="E147"/>
  <c r="D147"/>
  <c r="H146"/>
  <c r="H147" s="1"/>
  <c r="S145"/>
  <c r="Q145"/>
  <c r="P145"/>
  <c r="O145"/>
  <c r="N145"/>
  <c r="M145"/>
  <c r="L145"/>
  <c r="G145"/>
  <c r="E145"/>
  <c r="D145"/>
  <c r="H144"/>
  <c r="H145" s="1"/>
  <c r="S143"/>
  <c r="Q143"/>
  <c r="P143"/>
  <c r="O143"/>
  <c r="N143"/>
  <c r="M143"/>
  <c r="L143"/>
  <c r="G143"/>
  <c r="E143"/>
  <c r="D143"/>
  <c r="H142"/>
  <c r="H143" s="1"/>
  <c r="S141"/>
  <c r="R141"/>
  <c r="Q141"/>
  <c r="P141"/>
  <c r="O141"/>
  <c r="N141"/>
  <c r="M141"/>
  <c r="L141"/>
  <c r="K141"/>
  <c r="J141"/>
  <c r="H141"/>
  <c r="G141"/>
  <c r="E141"/>
  <c r="D141"/>
  <c r="S140"/>
  <c r="R140"/>
  <c r="Q140"/>
  <c r="O140"/>
  <c r="N140"/>
  <c r="K140"/>
  <c r="J140"/>
  <c r="G140"/>
  <c r="E140"/>
  <c r="D140"/>
  <c r="S138"/>
  <c r="S139" s="1"/>
  <c r="Q138"/>
  <c r="Q139" s="1"/>
  <c r="O138"/>
  <c r="O139" s="1"/>
  <c r="N138"/>
  <c r="N139" s="1"/>
  <c r="G138"/>
  <c r="G139" s="1"/>
  <c r="E138"/>
  <c r="E139" s="1"/>
  <c r="D138"/>
  <c r="D139" s="1"/>
  <c r="S137"/>
  <c r="Q137"/>
  <c r="O137"/>
  <c r="N137"/>
  <c r="M137"/>
  <c r="L137"/>
  <c r="H137"/>
  <c r="G137"/>
  <c r="E137"/>
  <c r="D137"/>
  <c r="S136"/>
  <c r="Q136"/>
  <c r="P136"/>
  <c r="O136"/>
  <c r="N136"/>
  <c r="M136"/>
  <c r="L136"/>
  <c r="S135"/>
  <c r="R135"/>
  <c r="Q135"/>
  <c r="P135"/>
  <c r="O135"/>
  <c r="N135"/>
  <c r="M135"/>
  <c r="L135"/>
  <c r="J135"/>
  <c r="H135"/>
  <c r="G135"/>
  <c r="E135"/>
  <c r="D135"/>
  <c r="S134"/>
  <c r="Q134"/>
  <c r="P134"/>
  <c r="O134"/>
  <c r="N134"/>
  <c r="M134"/>
  <c r="L134"/>
  <c r="K134"/>
  <c r="J134"/>
  <c r="H134"/>
  <c r="G134"/>
  <c r="E134"/>
  <c r="D134"/>
  <c r="S133"/>
  <c r="Q133"/>
  <c r="P133"/>
  <c r="O133"/>
  <c r="N133"/>
  <c r="M133"/>
  <c r="L133"/>
  <c r="K133"/>
  <c r="J133"/>
  <c r="H133"/>
  <c r="G133"/>
  <c r="E133"/>
  <c r="D133"/>
  <c r="S132"/>
  <c r="S131" s="1"/>
  <c r="R132"/>
  <c r="Q132"/>
  <c r="Q131" s="1"/>
  <c r="P132"/>
  <c r="O132"/>
  <c r="O131" s="1"/>
  <c r="N132"/>
  <c r="M132"/>
  <c r="M131" s="1"/>
  <c r="L132"/>
  <c r="K132"/>
  <c r="K131" s="1"/>
  <c r="J132"/>
  <c r="H132"/>
  <c r="H131" s="1"/>
  <c r="G132"/>
  <c r="E132"/>
  <c r="E131" s="1"/>
  <c r="D132"/>
  <c r="R131"/>
  <c r="P131"/>
  <c r="N131"/>
  <c r="L131"/>
  <c r="J131"/>
  <c r="G131"/>
  <c r="D131"/>
  <c r="W130"/>
  <c r="W129"/>
  <c r="W128"/>
  <c r="S127"/>
  <c r="R127"/>
  <c r="Q127"/>
  <c r="P127"/>
  <c r="O127"/>
  <c r="N127"/>
  <c r="M127"/>
  <c r="L127"/>
  <c r="K127"/>
  <c r="J127"/>
  <c r="H127"/>
  <c r="G127"/>
  <c r="E127"/>
  <c r="D127"/>
  <c r="W126"/>
  <c r="W134" s="1"/>
  <c r="W125"/>
  <c r="W136" s="1"/>
  <c r="W124"/>
  <c r="W135" s="1"/>
  <c r="S123"/>
  <c r="R123"/>
  <c r="Q123"/>
  <c r="P123"/>
  <c r="O123"/>
  <c r="N123"/>
  <c r="M123"/>
  <c r="L123"/>
  <c r="K123"/>
  <c r="J123"/>
  <c r="H123"/>
  <c r="G123"/>
  <c r="E123"/>
  <c r="D123"/>
  <c r="S119"/>
  <c r="R119"/>
  <c r="Q119"/>
  <c r="P119"/>
  <c r="O119"/>
  <c r="N119"/>
  <c r="M119"/>
  <c r="L119"/>
  <c r="K119"/>
  <c r="J119"/>
  <c r="H119"/>
  <c r="G119"/>
  <c r="E119"/>
  <c r="D119"/>
  <c r="W118"/>
  <c r="K118"/>
  <c r="S117"/>
  <c r="S118" s="1"/>
  <c r="R117"/>
  <c r="R118" s="1"/>
  <c r="Q117"/>
  <c r="Q118" s="1"/>
  <c r="P117"/>
  <c r="P118" s="1"/>
  <c r="O117"/>
  <c r="O118" s="1"/>
  <c r="N117"/>
  <c r="N118" s="1"/>
  <c r="M117"/>
  <c r="M118" s="1"/>
  <c r="L117"/>
  <c r="L118" s="1"/>
  <c r="J117"/>
  <c r="J118" s="1"/>
  <c r="H117"/>
  <c r="H118" s="1"/>
  <c r="G117"/>
  <c r="G118" s="1"/>
  <c r="E117"/>
  <c r="E118" s="1"/>
  <c r="D117"/>
  <c r="D118" s="1"/>
  <c r="S115"/>
  <c r="R115"/>
  <c r="Q115"/>
  <c r="P115"/>
  <c r="O115"/>
  <c r="N115"/>
  <c r="M115"/>
  <c r="L115"/>
  <c r="J115"/>
  <c r="G115"/>
  <c r="E115"/>
  <c r="D115"/>
  <c r="S114"/>
  <c r="R114"/>
  <c r="Q114"/>
  <c r="P114"/>
  <c r="O114"/>
  <c r="N114"/>
  <c r="M114"/>
  <c r="L114"/>
  <c r="K114"/>
  <c r="J114"/>
  <c r="G114"/>
  <c r="E114"/>
  <c r="D114"/>
  <c r="H113"/>
  <c r="H111"/>
  <c r="W111" s="1"/>
  <c r="H110"/>
  <c r="W110" s="1"/>
  <c r="H109"/>
  <c r="W109" s="1"/>
  <c r="H108"/>
  <c r="W108" s="1"/>
  <c r="H107"/>
  <c r="W107" s="1"/>
  <c r="H106"/>
  <c r="W106" s="1"/>
  <c r="S105"/>
  <c r="S112" s="1"/>
  <c r="S116" s="1"/>
  <c r="S102" s="1"/>
  <c r="S103" s="1"/>
  <c r="R105"/>
  <c r="R112" s="1"/>
  <c r="R116" s="1"/>
  <c r="R102" s="1"/>
  <c r="R103" s="1"/>
  <c r="Q105"/>
  <c r="Q112" s="1"/>
  <c r="Q116" s="1"/>
  <c r="Q102" s="1"/>
  <c r="Q103" s="1"/>
  <c r="P105"/>
  <c r="P112" s="1"/>
  <c r="P116" s="1"/>
  <c r="P102" s="1"/>
  <c r="P103" s="1"/>
  <c r="O105"/>
  <c r="O112" s="1"/>
  <c r="O116" s="1"/>
  <c r="O102" s="1"/>
  <c r="O103" s="1"/>
  <c r="N105"/>
  <c r="N112" s="1"/>
  <c r="N116" s="1"/>
  <c r="N102" s="1"/>
  <c r="N103" s="1"/>
  <c r="M105"/>
  <c r="M112" s="1"/>
  <c r="M116" s="1"/>
  <c r="M102" s="1"/>
  <c r="M103" s="1"/>
  <c r="L105"/>
  <c r="L112" s="1"/>
  <c r="L116" s="1"/>
  <c r="L102" s="1"/>
  <c r="L103" s="1"/>
  <c r="K105"/>
  <c r="K112" s="1"/>
  <c r="J105"/>
  <c r="J112" s="1"/>
  <c r="J116" s="1"/>
  <c r="J102" s="1"/>
  <c r="J103" s="1"/>
  <c r="H105"/>
  <c r="H112" s="1"/>
  <c r="G105"/>
  <c r="G112" s="1"/>
  <c r="G116" s="1"/>
  <c r="G102" s="1"/>
  <c r="G103" s="1"/>
  <c r="E105"/>
  <c r="E112" s="1"/>
  <c r="E116" s="1"/>
  <c r="E102" s="1"/>
  <c r="E103" s="1"/>
  <c r="D105"/>
  <c r="D112" s="1"/>
  <c r="D116" s="1"/>
  <c r="D102" s="1"/>
  <c r="D103" s="1"/>
  <c r="H104"/>
  <c r="W104" s="1"/>
  <c r="K103"/>
  <c r="W94"/>
  <c r="W95" s="1"/>
  <c r="S94"/>
  <c r="S95" s="1"/>
  <c r="R94"/>
  <c r="R95" s="1"/>
  <c r="Q94"/>
  <c r="Q95" s="1"/>
  <c r="P94"/>
  <c r="P95" s="1"/>
  <c r="O94"/>
  <c r="O95" s="1"/>
  <c r="N94"/>
  <c r="N95" s="1"/>
  <c r="M94"/>
  <c r="M95" s="1"/>
  <c r="L94"/>
  <c r="L95" s="1"/>
  <c r="K94"/>
  <c r="K95" s="1"/>
  <c r="J94"/>
  <c r="J95" s="1"/>
  <c r="H94"/>
  <c r="H95" s="1"/>
  <c r="G94"/>
  <c r="G95" s="1"/>
  <c r="E94"/>
  <c r="E95" s="1"/>
  <c r="D94"/>
  <c r="D95" s="1"/>
  <c r="W87"/>
  <c r="W88" s="1"/>
  <c r="S87"/>
  <c r="S88" s="1"/>
  <c r="R87"/>
  <c r="R88" s="1"/>
  <c r="Q87"/>
  <c r="Q88" s="1"/>
  <c r="P87"/>
  <c r="P88" s="1"/>
  <c r="O87"/>
  <c r="O88" s="1"/>
  <c r="N87"/>
  <c r="N88" s="1"/>
  <c r="M87"/>
  <c r="M88" s="1"/>
  <c r="L87"/>
  <c r="L88" s="1"/>
  <c r="K87"/>
  <c r="K88" s="1"/>
  <c r="J87"/>
  <c r="J88" s="1"/>
  <c r="H87"/>
  <c r="H88" s="1"/>
  <c r="G87"/>
  <c r="G88" s="1"/>
  <c r="E87"/>
  <c r="E88" s="1"/>
  <c r="D87"/>
  <c r="D88" s="1"/>
  <c r="W78"/>
  <c r="W79" s="1"/>
  <c r="S78"/>
  <c r="S79" s="1"/>
  <c r="R78"/>
  <c r="R79" s="1"/>
  <c r="Q78"/>
  <c r="Q79" s="1"/>
  <c r="P78"/>
  <c r="P79" s="1"/>
  <c r="O78"/>
  <c r="O79" s="1"/>
  <c r="N78"/>
  <c r="N79" s="1"/>
  <c r="M78"/>
  <c r="M79" s="1"/>
  <c r="L78"/>
  <c r="L79" s="1"/>
  <c r="K78"/>
  <c r="K79" s="1"/>
  <c r="J78"/>
  <c r="J79" s="1"/>
  <c r="H78"/>
  <c r="H79" s="1"/>
  <c r="G78"/>
  <c r="G79" s="1"/>
  <c r="E78"/>
  <c r="E79" s="1"/>
  <c r="D78"/>
  <c r="D79" s="1"/>
  <c r="W69"/>
  <c r="W70" s="1"/>
  <c r="S69"/>
  <c r="S70" s="1"/>
  <c r="R69"/>
  <c r="R70" s="1"/>
  <c r="Q69"/>
  <c r="Q70" s="1"/>
  <c r="P69"/>
  <c r="P70" s="1"/>
  <c r="O69"/>
  <c r="O70" s="1"/>
  <c r="N69"/>
  <c r="N70" s="1"/>
  <c r="M69"/>
  <c r="M70" s="1"/>
  <c r="L69"/>
  <c r="L70" s="1"/>
  <c r="K69"/>
  <c r="K70" s="1"/>
  <c r="J69"/>
  <c r="J70" s="1"/>
  <c r="H69"/>
  <c r="H70" s="1"/>
  <c r="D69"/>
  <c r="D70" s="1"/>
  <c r="W60"/>
  <c r="W61" s="1"/>
  <c r="S60"/>
  <c r="S61" s="1"/>
  <c r="R60"/>
  <c r="R61" s="1"/>
  <c r="Q60"/>
  <c r="Q61" s="1"/>
  <c r="P60"/>
  <c r="P61" s="1"/>
  <c r="O60"/>
  <c r="O61" s="1"/>
  <c r="N60"/>
  <c r="N61" s="1"/>
  <c r="M60"/>
  <c r="M61" s="1"/>
  <c r="L60"/>
  <c r="L61" s="1"/>
  <c r="K60"/>
  <c r="K61" s="1"/>
  <c r="J60"/>
  <c r="J61" s="1"/>
  <c r="H60"/>
  <c r="H61" s="1"/>
  <c r="D60"/>
  <c r="D61" s="1"/>
  <c r="H55"/>
  <c r="W55" s="1"/>
  <c r="H54"/>
  <c r="W54" s="1"/>
  <c r="H53"/>
  <c r="W53" s="1"/>
  <c r="S52"/>
  <c r="R52"/>
  <c r="Q52"/>
  <c r="P52"/>
  <c r="O52"/>
  <c r="N52"/>
  <c r="M52"/>
  <c r="L52"/>
  <c r="K52"/>
  <c r="J52"/>
  <c r="H52"/>
  <c r="G52"/>
  <c r="E52"/>
  <c r="D52"/>
  <c r="S44"/>
  <c r="S56" s="1"/>
  <c r="R44"/>
  <c r="R56" s="1"/>
  <c r="Q44"/>
  <c r="Q56" s="1"/>
  <c r="P44"/>
  <c r="P56" s="1"/>
  <c r="O44"/>
  <c r="O56" s="1"/>
  <c r="N44"/>
  <c r="N56" s="1"/>
  <c r="M44"/>
  <c r="M56" s="1"/>
  <c r="L44"/>
  <c r="L56" s="1"/>
  <c r="K44"/>
  <c r="K56" s="1"/>
  <c r="J44"/>
  <c r="J56" s="1"/>
  <c r="G44"/>
  <c r="G56" s="1"/>
  <c r="E44"/>
  <c r="E56" s="1"/>
  <c r="D44"/>
  <c r="D56" s="1"/>
  <c r="H43"/>
  <c r="W43" s="1"/>
  <c r="H42"/>
  <c r="W42" s="1"/>
  <c r="W41"/>
  <c r="H41"/>
  <c r="H44" s="1"/>
  <c r="H40"/>
  <c r="W40" s="1"/>
  <c r="H39"/>
  <c r="H276" s="1"/>
  <c r="H275" s="1"/>
  <c r="H270" s="1"/>
  <c r="H271" s="1"/>
  <c r="S38"/>
  <c r="R38"/>
  <c r="Q38"/>
  <c r="P38"/>
  <c r="O38"/>
  <c r="N38"/>
  <c r="M38"/>
  <c r="L38"/>
  <c r="K38"/>
  <c r="J38"/>
  <c r="H38"/>
  <c r="G38"/>
  <c r="E38"/>
  <c r="D38"/>
  <c r="S35"/>
  <c r="S47" s="1"/>
  <c r="S37" s="1"/>
  <c r="R35"/>
  <c r="R47" s="1"/>
  <c r="R37" s="1"/>
  <c r="Q35"/>
  <c r="Q47" s="1"/>
  <c r="Q37" s="1"/>
  <c r="P35"/>
  <c r="P47" s="1"/>
  <c r="P37" s="1"/>
  <c r="O35"/>
  <c r="O47" s="1"/>
  <c r="O37" s="1"/>
  <c r="N35"/>
  <c r="N47" s="1"/>
  <c r="N37" s="1"/>
  <c r="M35"/>
  <c r="M47" s="1"/>
  <c r="M37" s="1"/>
  <c r="L35"/>
  <c r="L47" s="1"/>
  <c r="L37" s="1"/>
  <c r="K35"/>
  <c r="K47" s="1"/>
  <c r="K37" s="1"/>
  <c r="J35"/>
  <c r="J47" s="1"/>
  <c r="J37" s="1"/>
  <c r="G35"/>
  <c r="G47" s="1"/>
  <c r="G37" s="1"/>
  <c r="E35"/>
  <c r="E47" s="1"/>
  <c r="E37" s="1"/>
  <c r="D35"/>
  <c r="D47" s="1"/>
  <c r="D37" s="1"/>
  <c r="W27"/>
  <c r="W28" s="1"/>
  <c r="S27"/>
  <c r="S28" s="1"/>
  <c r="R27"/>
  <c r="R28" s="1"/>
  <c r="Q27"/>
  <c r="Q28" s="1"/>
  <c r="P27"/>
  <c r="P28" s="1"/>
  <c r="O27"/>
  <c r="O28" s="1"/>
  <c r="N27"/>
  <c r="N28" s="1"/>
  <c r="M27"/>
  <c r="M28" s="1"/>
  <c r="L27"/>
  <c r="L28" s="1"/>
  <c r="K27"/>
  <c r="K28" s="1"/>
  <c r="J27"/>
  <c r="J28" s="1"/>
  <c r="H27"/>
  <c r="H28" s="1"/>
  <c r="G27"/>
  <c r="G28" s="1"/>
  <c r="E27"/>
  <c r="E28" s="1"/>
  <c r="D27"/>
  <c r="D28" s="1"/>
  <c r="W26"/>
  <c r="S26"/>
  <c r="R26"/>
  <c r="Q26"/>
  <c r="P26"/>
  <c r="O26"/>
  <c r="N26"/>
  <c r="M26"/>
  <c r="L26"/>
  <c r="K26"/>
  <c r="J26"/>
  <c r="D26"/>
  <c r="H24"/>
  <c r="G24"/>
  <c r="E24"/>
  <c r="W10"/>
  <c r="W11" s="1"/>
  <c r="V10"/>
  <c r="V11" s="1"/>
  <c r="U10"/>
  <c r="U11" s="1"/>
  <c r="T10"/>
  <c r="T11" s="1"/>
  <c r="S10"/>
  <c r="S11" s="1"/>
  <c r="R10"/>
  <c r="R11" s="1"/>
  <c r="Q10"/>
  <c r="Q11" s="1"/>
  <c r="P10"/>
  <c r="P11" s="1"/>
  <c r="O10"/>
  <c r="O11" s="1"/>
  <c r="N10"/>
  <c r="N11" s="1"/>
  <c r="M10"/>
  <c r="M11" s="1"/>
  <c r="L10"/>
  <c r="L11" s="1"/>
  <c r="K10"/>
  <c r="K11" s="1"/>
  <c r="J10"/>
  <c r="J11" s="1"/>
  <c r="H10"/>
  <c r="H11" s="1"/>
  <c r="D10"/>
  <c r="D11" s="1"/>
  <c r="H449" i="16"/>
  <c r="H344"/>
  <c r="H342"/>
  <c r="H343" s="1"/>
  <c r="H325" s="1"/>
  <c r="H321"/>
  <c r="H319"/>
  <c r="H317"/>
  <c r="H312" s="1"/>
  <c r="H315"/>
  <c r="H313"/>
  <c r="H306"/>
  <c r="H302"/>
  <c r="H300"/>
  <c r="H298"/>
  <c r="H296"/>
  <c r="H294"/>
  <c r="H292"/>
  <c r="H291"/>
  <c r="H289"/>
  <c r="H287"/>
  <c r="H285"/>
  <c r="H281" s="1"/>
  <c r="H283"/>
  <c r="H282"/>
  <c r="H276"/>
  <c r="H275" s="1"/>
  <c r="H272"/>
  <c r="H213"/>
  <c r="H211"/>
  <c r="H209"/>
  <c r="H207"/>
  <c r="H205"/>
  <c r="H203"/>
  <c r="H201"/>
  <c r="H199"/>
  <c r="H197"/>
  <c r="H195"/>
  <c r="H193"/>
  <c r="H191"/>
  <c r="H184"/>
  <c r="H182"/>
  <c r="H180"/>
  <c r="H178"/>
  <c r="H176"/>
  <c r="H174"/>
  <c r="H173"/>
  <c r="H171"/>
  <c r="H169"/>
  <c r="H167"/>
  <c r="H165"/>
  <c r="H164"/>
  <c r="H162" s="1"/>
  <c r="H163" s="1"/>
  <c r="H160"/>
  <c r="H158"/>
  <c r="H156"/>
  <c r="H154"/>
  <c r="H152"/>
  <c r="H150"/>
  <c r="H149"/>
  <c r="H147"/>
  <c r="H145"/>
  <c r="H143"/>
  <c r="H141"/>
  <c r="H140"/>
  <c r="H138" s="1"/>
  <c r="H139" s="1"/>
  <c r="H137"/>
  <c r="H135"/>
  <c r="H134"/>
  <c r="H133"/>
  <c r="H132"/>
  <c r="H131" s="1"/>
  <c r="H127"/>
  <c r="H123"/>
  <c r="H119"/>
  <c r="H115"/>
  <c r="H114"/>
  <c r="H105"/>
  <c r="H112" s="1"/>
  <c r="H116" s="1"/>
  <c r="H102" s="1"/>
  <c r="H103" s="1"/>
  <c r="H22" s="1"/>
  <c r="H94"/>
  <c r="H95" s="1"/>
  <c r="H87"/>
  <c r="H88" s="1"/>
  <c r="H78"/>
  <c r="H79" s="1"/>
  <c r="H52"/>
  <c r="H44"/>
  <c r="H56" s="1"/>
  <c r="H38"/>
  <c r="H35"/>
  <c r="H36" s="1"/>
  <c r="H27"/>
  <c r="H28" s="1"/>
  <c r="H24"/>
  <c r="I462"/>
  <c r="E462"/>
  <c r="Y457"/>
  <c r="Y460" s="1"/>
  <c r="U457"/>
  <c r="U460" s="1"/>
  <c r="T457"/>
  <c r="T460" s="1"/>
  <c r="S457"/>
  <c r="S460" s="1"/>
  <c r="R457"/>
  <c r="R460" s="1"/>
  <c r="Q457"/>
  <c r="Q460" s="1"/>
  <c r="P457"/>
  <c r="P460" s="1"/>
  <c r="O457"/>
  <c r="O460" s="1"/>
  <c r="N457"/>
  <c r="N460" s="1"/>
  <c r="M457"/>
  <c r="M460" s="1"/>
  <c r="L457"/>
  <c r="L460" s="1"/>
  <c r="J457"/>
  <c r="J460" s="1"/>
  <c r="I457"/>
  <c r="I460" s="1"/>
  <c r="E457"/>
  <c r="E460" s="1"/>
  <c r="D457"/>
  <c r="D460" s="1"/>
  <c r="X456"/>
  <c r="W456"/>
  <c r="V456"/>
  <c r="J451"/>
  <c r="Y451" s="1"/>
  <c r="J450"/>
  <c r="Y450" s="1"/>
  <c r="Z449"/>
  <c r="U449"/>
  <c r="T449"/>
  <c r="S449"/>
  <c r="R449"/>
  <c r="Q449"/>
  <c r="P449"/>
  <c r="O449"/>
  <c r="N449"/>
  <c r="M449"/>
  <c r="L449"/>
  <c r="J449"/>
  <c r="I449"/>
  <c r="G449"/>
  <c r="F449"/>
  <c r="E449"/>
  <c r="D449"/>
  <c r="B449"/>
  <c r="Y438"/>
  <c r="Y439" s="1"/>
  <c r="Y437" s="1"/>
  <c r="X438"/>
  <c r="X439" s="1"/>
  <c r="X437" s="1"/>
  <c r="W438"/>
  <c r="W439" s="1"/>
  <c r="W437" s="1"/>
  <c r="V438"/>
  <c r="V439" s="1"/>
  <c r="V437" s="1"/>
  <c r="U438"/>
  <c r="U439" s="1"/>
  <c r="U437" s="1"/>
  <c r="T438"/>
  <c r="T439" s="1"/>
  <c r="T437" s="1"/>
  <c r="S438"/>
  <c r="S439" s="1"/>
  <c r="S437" s="1"/>
  <c r="R438"/>
  <c r="R439" s="1"/>
  <c r="R437" s="1"/>
  <c r="Q438"/>
  <c r="Q439" s="1"/>
  <c r="Q437" s="1"/>
  <c r="P438"/>
  <c r="P439" s="1"/>
  <c r="P437" s="1"/>
  <c r="O438"/>
  <c r="O439" s="1"/>
  <c r="O437" s="1"/>
  <c r="N438"/>
  <c r="N439" s="1"/>
  <c r="N437" s="1"/>
  <c r="M438"/>
  <c r="M439" s="1"/>
  <c r="M437" s="1"/>
  <c r="L438"/>
  <c r="L439" s="1"/>
  <c r="L437" s="1"/>
  <c r="J438"/>
  <c r="J439" s="1"/>
  <c r="J437" s="1"/>
  <c r="D438"/>
  <c r="D439" s="1"/>
  <c r="D437" s="1"/>
  <c r="Y428"/>
  <c r="Y429" s="1"/>
  <c r="Y427" s="1"/>
  <c r="X428"/>
  <c r="X429" s="1"/>
  <c r="X427" s="1"/>
  <c r="W428"/>
  <c r="W429" s="1"/>
  <c r="W427" s="1"/>
  <c r="V428"/>
  <c r="V429" s="1"/>
  <c r="V427" s="1"/>
  <c r="U428"/>
  <c r="U429" s="1"/>
  <c r="U427" s="1"/>
  <c r="T428"/>
  <c r="T429" s="1"/>
  <c r="T427" s="1"/>
  <c r="S428"/>
  <c r="S429" s="1"/>
  <c r="S427" s="1"/>
  <c r="R428"/>
  <c r="R429" s="1"/>
  <c r="R427" s="1"/>
  <c r="Q428"/>
  <c r="Q429" s="1"/>
  <c r="Q427" s="1"/>
  <c r="P428"/>
  <c r="P429" s="1"/>
  <c r="P427" s="1"/>
  <c r="O428"/>
  <c r="O429" s="1"/>
  <c r="O427" s="1"/>
  <c r="N428"/>
  <c r="N429" s="1"/>
  <c r="N427" s="1"/>
  <c r="M428"/>
  <c r="M429" s="1"/>
  <c r="M427" s="1"/>
  <c r="L428"/>
  <c r="L429" s="1"/>
  <c r="L427" s="1"/>
  <c r="J428"/>
  <c r="J429" s="1"/>
  <c r="J427" s="1"/>
  <c r="D428"/>
  <c r="D429" s="1"/>
  <c r="D427" s="1"/>
  <c r="Y410"/>
  <c r="Y411" s="1"/>
  <c r="X410"/>
  <c r="X411" s="1"/>
  <c r="W410"/>
  <c r="W411" s="1"/>
  <c r="V410"/>
  <c r="V411" s="1"/>
  <c r="U410"/>
  <c r="U411" s="1"/>
  <c r="T410"/>
  <c r="T411" s="1"/>
  <c r="S410"/>
  <c r="S411" s="1"/>
  <c r="R410"/>
  <c r="R411" s="1"/>
  <c r="Q410"/>
  <c r="Q411" s="1"/>
  <c r="P410"/>
  <c r="P411" s="1"/>
  <c r="O410"/>
  <c r="O411" s="1"/>
  <c r="N410"/>
  <c r="N411" s="1"/>
  <c r="M410"/>
  <c r="M411" s="1"/>
  <c r="L410"/>
  <c r="L411" s="1"/>
  <c r="J410"/>
  <c r="J411" s="1"/>
  <c r="D410"/>
  <c r="D411" s="1"/>
  <c r="Y403"/>
  <c r="Y404" s="1"/>
  <c r="X403"/>
  <c r="X404" s="1"/>
  <c r="W403"/>
  <c r="W404" s="1"/>
  <c r="V403"/>
  <c r="V404" s="1"/>
  <c r="U403"/>
  <c r="U404" s="1"/>
  <c r="T403"/>
  <c r="T404" s="1"/>
  <c r="S403"/>
  <c r="S404" s="1"/>
  <c r="R403"/>
  <c r="R404" s="1"/>
  <c r="Q403"/>
  <c r="Q404" s="1"/>
  <c r="P403"/>
  <c r="P404" s="1"/>
  <c r="O403"/>
  <c r="O404" s="1"/>
  <c r="N403"/>
  <c r="N404" s="1"/>
  <c r="M403"/>
  <c r="M404" s="1"/>
  <c r="L403"/>
  <c r="L404" s="1"/>
  <c r="J403"/>
  <c r="J404" s="1"/>
  <c r="D403"/>
  <c r="D404" s="1"/>
  <c r="Y396"/>
  <c r="Y397" s="1"/>
  <c r="X396"/>
  <c r="X397" s="1"/>
  <c r="W396"/>
  <c r="W397" s="1"/>
  <c r="V396"/>
  <c r="V397" s="1"/>
  <c r="U396"/>
  <c r="U397" s="1"/>
  <c r="T396"/>
  <c r="T397" s="1"/>
  <c r="S396"/>
  <c r="S397" s="1"/>
  <c r="R396"/>
  <c r="R397" s="1"/>
  <c r="Q396"/>
  <c r="Q397" s="1"/>
  <c r="P396"/>
  <c r="P397" s="1"/>
  <c r="O396"/>
  <c r="O397" s="1"/>
  <c r="N396"/>
  <c r="N397" s="1"/>
  <c r="M396"/>
  <c r="M397" s="1"/>
  <c r="L396"/>
  <c r="L397" s="1"/>
  <c r="J396"/>
  <c r="J397" s="1"/>
  <c r="D396"/>
  <c r="D397" s="1"/>
  <c r="Y387"/>
  <c r="Y388" s="1"/>
  <c r="X387"/>
  <c r="X388" s="1"/>
  <c r="W387"/>
  <c r="W388" s="1"/>
  <c r="V387"/>
  <c r="V388" s="1"/>
  <c r="U387"/>
  <c r="U388" s="1"/>
  <c r="T387"/>
  <c r="T388" s="1"/>
  <c r="S387"/>
  <c r="S388" s="1"/>
  <c r="R387"/>
  <c r="R388" s="1"/>
  <c r="Q387"/>
  <c r="Q388" s="1"/>
  <c r="P387"/>
  <c r="P388" s="1"/>
  <c r="O387"/>
  <c r="O388" s="1"/>
  <c r="N387"/>
  <c r="N388" s="1"/>
  <c r="M387"/>
  <c r="M388" s="1"/>
  <c r="L387"/>
  <c r="L388" s="1"/>
  <c r="J387"/>
  <c r="J388" s="1"/>
  <c r="D387"/>
  <c r="D388" s="1"/>
  <c r="Y385"/>
  <c r="X385"/>
  <c r="W385"/>
  <c r="V385"/>
  <c r="U385"/>
  <c r="T385"/>
  <c r="S385"/>
  <c r="R385"/>
  <c r="Q385"/>
  <c r="P385"/>
  <c r="O385"/>
  <c r="N385"/>
  <c r="M385"/>
  <c r="L385"/>
  <c r="J385"/>
  <c r="D385"/>
  <c r="Y376"/>
  <c r="Y377" s="1"/>
  <c r="U376"/>
  <c r="U377" s="1"/>
  <c r="T376"/>
  <c r="T377" s="1"/>
  <c r="S376"/>
  <c r="S377" s="1"/>
  <c r="R376"/>
  <c r="R377" s="1"/>
  <c r="Q376"/>
  <c r="Q377" s="1"/>
  <c r="P376"/>
  <c r="P377" s="1"/>
  <c r="O376"/>
  <c r="O377" s="1"/>
  <c r="N376"/>
  <c r="N377" s="1"/>
  <c r="M376"/>
  <c r="M377" s="1"/>
  <c r="L376"/>
  <c r="L377" s="1"/>
  <c r="J376"/>
  <c r="J377" s="1"/>
  <c r="D376"/>
  <c r="D377" s="1"/>
  <c r="Y369"/>
  <c r="Y370" s="1"/>
  <c r="Y358" s="1"/>
  <c r="U369"/>
  <c r="U370" s="1"/>
  <c r="U358" s="1"/>
  <c r="T369"/>
  <c r="T370" s="1"/>
  <c r="T358" s="1"/>
  <c r="S369"/>
  <c r="S370" s="1"/>
  <c r="S358" s="1"/>
  <c r="R369"/>
  <c r="R370" s="1"/>
  <c r="R358" s="1"/>
  <c r="Q369"/>
  <c r="Q370" s="1"/>
  <c r="Q358" s="1"/>
  <c r="P369"/>
  <c r="P370" s="1"/>
  <c r="P358" s="1"/>
  <c r="O369"/>
  <c r="O370" s="1"/>
  <c r="O358" s="1"/>
  <c r="N369"/>
  <c r="N370" s="1"/>
  <c r="N358" s="1"/>
  <c r="M369"/>
  <c r="M370" s="1"/>
  <c r="M358" s="1"/>
  <c r="L369"/>
  <c r="L370" s="1"/>
  <c r="L358" s="1"/>
  <c r="J369"/>
  <c r="J370" s="1"/>
  <c r="J358" s="1"/>
  <c r="D369"/>
  <c r="D370" s="1"/>
  <c r="D358" s="1"/>
  <c r="Y360"/>
  <c r="Y361" s="1"/>
  <c r="U360"/>
  <c r="U361" s="1"/>
  <c r="T360"/>
  <c r="T361" s="1"/>
  <c r="S360"/>
  <c r="S361" s="1"/>
  <c r="R360"/>
  <c r="R361" s="1"/>
  <c r="Q360"/>
  <c r="Q361" s="1"/>
  <c r="P360"/>
  <c r="P361" s="1"/>
  <c r="O360"/>
  <c r="O361" s="1"/>
  <c r="N360"/>
  <c r="N361" s="1"/>
  <c r="M360"/>
  <c r="M361" s="1"/>
  <c r="L360"/>
  <c r="L361" s="1"/>
  <c r="J360"/>
  <c r="J361" s="1"/>
  <c r="D360"/>
  <c r="D361" s="1"/>
  <c r="Y349"/>
  <c r="Y350" s="1"/>
  <c r="U349"/>
  <c r="U350" s="1"/>
  <c r="T349"/>
  <c r="T350" s="1"/>
  <c r="S349"/>
  <c r="S350" s="1"/>
  <c r="R349"/>
  <c r="R350" s="1"/>
  <c r="Q349"/>
  <c r="Q350" s="1"/>
  <c r="P349"/>
  <c r="P350" s="1"/>
  <c r="O349"/>
  <c r="O350" s="1"/>
  <c r="N349"/>
  <c r="N350" s="1"/>
  <c r="M349"/>
  <c r="M350" s="1"/>
  <c r="L349"/>
  <c r="L350" s="1"/>
  <c r="J349"/>
  <c r="J350" s="1"/>
  <c r="D349"/>
  <c r="D350" s="1"/>
  <c r="J348"/>
  <c r="Y348" s="1"/>
  <c r="J347"/>
  <c r="Y347" s="1"/>
  <c r="U346"/>
  <c r="J346"/>
  <c r="Y346" s="1"/>
  <c r="J345"/>
  <c r="Y345" s="1"/>
  <c r="U344"/>
  <c r="T344"/>
  <c r="S344"/>
  <c r="R344"/>
  <c r="Q344"/>
  <c r="P344"/>
  <c r="O344"/>
  <c r="N344"/>
  <c r="M344"/>
  <c r="L344"/>
  <c r="J344"/>
  <c r="I344"/>
  <c r="G344"/>
  <c r="F344"/>
  <c r="E344"/>
  <c r="D344"/>
  <c r="U342"/>
  <c r="U343" s="1"/>
  <c r="U325" s="1"/>
  <c r="T342"/>
  <c r="T343" s="1"/>
  <c r="T325" s="1"/>
  <c r="S342"/>
  <c r="S343" s="1"/>
  <c r="S325" s="1"/>
  <c r="R342"/>
  <c r="R343" s="1"/>
  <c r="R325" s="1"/>
  <c r="Q342"/>
  <c r="Q343" s="1"/>
  <c r="Q325" s="1"/>
  <c r="P342"/>
  <c r="P343" s="1"/>
  <c r="P325" s="1"/>
  <c r="O342"/>
  <c r="O343" s="1"/>
  <c r="O325" s="1"/>
  <c r="N342"/>
  <c r="N343" s="1"/>
  <c r="N325" s="1"/>
  <c r="M342"/>
  <c r="M343" s="1"/>
  <c r="M325" s="1"/>
  <c r="L342"/>
  <c r="L343" s="1"/>
  <c r="L325" s="1"/>
  <c r="J342"/>
  <c r="J343" s="1"/>
  <c r="J325" s="1"/>
  <c r="I342"/>
  <c r="I343" s="1"/>
  <c r="I325" s="1"/>
  <c r="G342"/>
  <c r="G343" s="1"/>
  <c r="G325" s="1"/>
  <c r="F342"/>
  <c r="F343" s="1"/>
  <c r="F325" s="1"/>
  <c r="E342"/>
  <c r="E343" s="1"/>
  <c r="E325" s="1"/>
  <c r="D342"/>
  <c r="D343" s="1"/>
  <c r="D325" s="1"/>
  <c r="Y334"/>
  <c r="Y335" s="1"/>
  <c r="U334"/>
  <c r="U335" s="1"/>
  <c r="T334"/>
  <c r="T335" s="1"/>
  <c r="S334"/>
  <c r="S335" s="1"/>
  <c r="R334"/>
  <c r="R335" s="1"/>
  <c r="Q334"/>
  <c r="Q335" s="1"/>
  <c r="P334"/>
  <c r="P335" s="1"/>
  <c r="O334"/>
  <c r="O335" s="1"/>
  <c r="N334"/>
  <c r="N335" s="1"/>
  <c r="M334"/>
  <c r="M335" s="1"/>
  <c r="L334"/>
  <c r="L335" s="1"/>
  <c r="J334"/>
  <c r="J335" s="1"/>
  <c r="D334"/>
  <c r="D335" s="1"/>
  <c r="Y327"/>
  <c r="Y328" s="1"/>
  <c r="U327"/>
  <c r="U328" s="1"/>
  <c r="T327"/>
  <c r="T328" s="1"/>
  <c r="S327"/>
  <c r="S328" s="1"/>
  <c r="R327"/>
  <c r="R328" s="1"/>
  <c r="Q327"/>
  <c r="Q328" s="1"/>
  <c r="P327"/>
  <c r="P328" s="1"/>
  <c r="O327"/>
  <c r="O328" s="1"/>
  <c r="N327"/>
  <c r="N328" s="1"/>
  <c r="M327"/>
  <c r="M328" s="1"/>
  <c r="L327"/>
  <c r="L328" s="1"/>
  <c r="J327"/>
  <c r="J328" s="1"/>
  <c r="D327"/>
  <c r="D328" s="1"/>
  <c r="U321"/>
  <c r="T321"/>
  <c r="S321"/>
  <c r="R321"/>
  <c r="Q321"/>
  <c r="P321"/>
  <c r="O321"/>
  <c r="N321"/>
  <c r="M321"/>
  <c r="L321"/>
  <c r="I321"/>
  <c r="G321"/>
  <c r="F321"/>
  <c r="E321"/>
  <c r="D321"/>
  <c r="J320"/>
  <c r="J321" s="1"/>
  <c r="U319"/>
  <c r="T319"/>
  <c r="S319"/>
  <c r="R319"/>
  <c r="Q319"/>
  <c r="P319"/>
  <c r="O319"/>
  <c r="N319"/>
  <c r="M319"/>
  <c r="L319"/>
  <c r="I319"/>
  <c r="G319"/>
  <c r="F319"/>
  <c r="E319"/>
  <c r="D319"/>
  <c r="J318"/>
  <c r="J319" s="1"/>
  <c r="U317"/>
  <c r="T317"/>
  <c r="S317"/>
  <c r="R317"/>
  <c r="Q317"/>
  <c r="P317"/>
  <c r="O317"/>
  <c r="N317"/>
  <c r="M317"/>
  <c r="L317"/>
  <c r="I317"/>
  <c r="G317"/>
  <c r="F317"/>
  <c r="E317"/>
  <c r="D317"/>
  <c r="Y316"/>
  <c r="Y317" s="1"/>
  <c r="J316"/>
  <c r="J317" s="1"/>
  <c r="U315"/>
  <c r="T315"/>
  <c r="S315"/>
  <c r="R315"/>
  <c r="Q315"/>
  <c r="P315"/>
  <c r="O315"/>
  <c r="N315"/>
  <c r="M315"/>
  <c r="L315"/>
  <c r="I315"/>
  <c r="G315"/>
  <c r="F315"/>
  <c r="E315"/>
  <c r="D315"/>
  <c r="J314"/>
  <c r="J315" s="1"/>
  <c r="U313"/>
  <c r="T313"/>
  <c r="S313"/>
  <c r="R313"/>
  <c r="Q313"/>
  <c r="P313"/>
  <c r="O313"/>
  <c r="N313"/>
  <c r="M313"/>
  <c r="L313"/>
  <c r="J313"/>
  <c r="I313"/>
  <c r="G313"/>
  <c r="F313"/>
  <c r="E313"/>
  <c r="D313"/>
  <c r="U312"/>
  <c r="T312"/>
  <c r="S312"/>
  <c r="R312"/>
  <c r="Q312"/>
  <c r="P312"/>
  <c r="O312"/>
  <c r="N312"/>
  <c r="M312"/>
  <c r="L312"/>
  <c r="I312"/>
  <c r="G312"/>
  <c r="F312"/>
  <c r="E312"/>
  <c r="D312"/>
  <c r="J308"/>
  <c r="Y308" s="1"/>
  <c r="J307"/>
  <c r="Y307" s="1"/>
  <c r="Y306" s="1"/>
  <c r="U306"/>
  <c r="T306"/>
  <c r="S306"/>
  <c r="R306"/>
  <c r="Q306"/>
  <c r="P306"/>
  <c r="O306"/>
  <c r="N306"/>
  <c r="M306"/>
  <c r="L306"/>
  <c r="I306"/>
  <c r="G306"/>
  <c r="F306"/>
  <c r="E306"/>
  <c r="D306"/>
  <c r="U302"/>
  <c r="T302"/>
  <c r="S302"/>
  <c r="R302"/>
  <c r="Q302"/>
  <c r="P302"/>
  <c r="O302"/>
  <c r="N302"/>
  <c r="M302"/>
  <c r="L302"/>
  <c r="I302"/>
  <c r="G302"/>
  <c r="F302"/>
  <c r="E302"/>
  <c r="D302"/>
  <c r="J301"/>
  <c r="J302" s="1"/>
  <c r="U300"/>
  <c r="T300"/>
  <c r="S300"/>
  <c r="R300"/>
  <c r="Q300"/>
  <c r="P300"/>
  <c r="O300"/>
  <c r="N300"/>
  <c r="M300"/>
  <c r="L300"/>
  <c r="I300"/>
  <c r="G300"/>
  <c r="F300"/>
  <c r="E300"/>
  <c r="D300"/>
  <c r="J299"/>
  <c r="J300" s="1"/>
  <c r="U298"/>
  <c r="T298"/>
  <c r="S298"/>
  <c r="R298"/>
  <c r="Q298"/>
  <c r="P298"/>
  <c r="O298"/>
  <c r="N298"/>
  <c r="M298"/>
  <c r="L298"/>
  <c r="I298"/>
  <c r="G298"/>
  <c r="F298"/>
  <c r="E298"/>
  <c r="D298"/>
  <c r="J297"/>
  <c r="J298" s="1"/>
  <c r="U296"/>
  <c r="T296"/>
  <c r="S296"/>
  <c r="R296"/>
  <c r="Q296"/>
  <c r="P296"/>
  <c r="O296"/>
  <c r="N296"/>
  <c r="M296"/>
  <c r="L296"/>
  <c r="I296"/>
  <c r="G296"/>
  <c r="F296"/>
  <c r="E296"/>
  <c r="D296"/>
  <c r="J295"/>
  <c r="J296" s="1"/>
  <c r="U294"/>
  <c r="T294"/>
  <c r="S294"/>
  <c r="R294"/>
  <c r="Q294"/>
  <c r="P294"/>
  <c r="O294"/>
  <c r="N294"/>
  <c r="M294"/>
  <c r="L294"/>
  <c r="I294"/>
  <c r="G294"/>
  <c r="F294"/>
  <c r="E294"/>
  <c r="D294"/>
  <c r="Y293"/>
  <c r="Y294" s="1"/>
  <c r="J293"/>
  <c r="J294" s="1"/>
  <c r="U292"/>
  <c r="T292"/>
  <c r="S292"/>
  <c r="R292"/>
  <c r="Q292"/>
  <c r="P292"/>
  <c r="O292"/>
  <c r="N292"/>
  <c r="M292"/>
  <c r="L292"/>
  <c r="J292"/>
  <c r="I292"/>
  <c r="G292"/>
  <c r="F292"/>
  <c r="E292"/>
  <c r="D292"/>
  <c r="U291"/>
  <c r="T291"/>
  <c r="S291"/>
  <c r="R291"/>
  <c r="Q291"/>
  <c r="P291"/>
  <c r="O291"/>
  <c r="N291"/>
  <c r="M291"/>
  <c r="L291"/>
  <c r="I291"/>
  <c r="G291"/>
  <c r="F291"/>
  <c r="E291"/>
  <c r="D291"/>
  <c r="J290"/>
  <c r="J291" s="1"/>
  <c r="U289"/>
  <c r="T289"/>
  <c r="S289"/>
  <c r="R289"/>
  <c r="Q289"/>
  <c r="P289"/>
  <c r="O289"/>
  <c r="N289"/>
  <c r="M289"/>
  <c r="L289"/>
  <c r="I289"/>
  <c r="G289"/>
  <c r="F289"/>
  <c r="E289"/>
  <c r="D289"/>
  <c r="J288"/>
  <c r="J289" s="1"/>
  <c r="U287"/>
  <c r="T287"/>
  <c r="S287"/>
  <c r="R287"/>
  <c r="Q287"/>
  <c r="P287"/>
  <c r="O287"/>
  <c r="N287"/>
  <c r="M287"/>
  <c r="L287"/>
  <c r="I287"/>
  <c r="G287"/>
  <c r="F287"/>
  <c r="E287"/>
  <c r="D287"/>
  <c r="J286"/>
  <c r="J287" s="1"/>
  <c r="U285"/>
  <c r="T285"/>
  <c r="S285"/>
  <c r="R285"/>
  <c r="Q285"/>
  <c r="P285"/>
  <c r="O285"/>
  <c r="N285"/>
  <c r="M285"/>
  <c r="L285"/>
  <c r="I285"/>
  <c r="G285"/>
  <c r="F285"/>
  <c r="E285"/>
  <c r="D285"/>
  <c r="J284"/>
  <c r="J285" s="1"/>
  <c r="J281" s="1"/>
  <c r="U283"/>
  <c r="T283"/>
  <c r="S283"/>
  <c r="R283"/>
  <c r="Q283"/>
  <c r="P283"/>
  <c r="O283"/>
  <c r="N283"/>
  <c r="M283"/>
  <c r="L283"/>
  <c r="J283"/>
  <c r="I283"/>
  <c r="G283"/>
  <c r="F283"/>
  <c r="F282" s="1"/>
  <c r="E283"/>
  <c r="D283"/>
  <c r="D282" s="1"/>
  <c r="X282"/>
  <c r="W282"/>
  <c r="V282"/>
  <c r="U282"/>
  <c r="T282"/>
  <c r="S282"/>
  <c r="R282"/>
  <c r="Q282"/>
  <c r="P282"/>
  <c r="O282"/>
  <c r="N282"/>
  <c r="M282"/>
  <c r="L282"/>
  <c r="J282"/>
  <c r="I282"/>
  <c r="G282"/>
  <c r="E282"/>
  <c r="U281"/>
  <c r="T281"/>
  <c r="S281"/>
  <c r="R281"/>
  <c r="Q281"/>
  <c r="P281"/>
  <c r="O281"/>
  <c r="N281"/>
  <c r="M281"/>
  <c r="L281"/>
  <c r="I281"/>
  <c r="G281"/>
  <c r="F281"/>
  <c r="E281"/>
  <c r="D281"/>
  <c r="Y277"/>
  <c r="U276"/>
  <c r="U275" s="1"/>
  <c r="U270" s="1"/>
  <c r="U271" s="1"/>
  <c r="T276"/>
  <c r="S276"/>
  <c r="S275" s="1"/>
  <c r="S270" s="1"/>
  <c r="S271" s="1"/>
  <c r="R276"/>
  <c r="Q276"/>
  <c r="Q275" s="1"/>
  <c r="Q270" s="1"/>
  <c r="Q271" s="1"/>
  <c r="P276"/>
  <c r="O276"/>
  <c r="O275" s="1"/>
  <c r="O270" s="1"/>
  <c r="O271" s="1"/>
  <c r="N276"/>
  <c r="M276"/>
  <c r="M275" s="1"/>
  <c r="M270" s="1"/>
  <c r="M271" s="1"/>
  <c r="L276"/>
  <c r="I276"/>
  <c r="I275" s="1"/>
  <c r="I270" s="1"/>
  <c r="I271" s="1"/>
  <c r="G276"/>
  <c r="F276"/>
  <c r="F275" s="1"/>
  <c r="F270" s="1"/>
  <c r="F271" s="1"/>
  <c r="E276"/>
  <c r="D276"/>
  <c r="D275" s="1"/>
  <c r="D270" s="1"/>
  <c r="D271" s="1"/>
  <c r="Y271" s="1"/>
  <c r="T275"/>
  <c r="R275"/>
  <c r="P275"/>
  <c r="N275"/>
  <c r="L275"/>
  <c r="G275"/>
  <c r="E275"/>
  <c r="J274"/>
  <c r="Y274" s="1"/>
  <c r="J273"/>
  <c r="Y273" s="1"/>
  <c r="U272"/>
  <c r="T272"/>
  <c r="S272"/>
  <c r="R272"/>
  <c r="Q272"/>
  <c r="P272"/>
  <c r="O272"/>
  <c r="N272"/>
  <c r="M272"/>
  <c r="L272"/>
  <c r="J272"/>
  <c r="I272"/>
  <c r="G272"/>
  <c r="F272"/>
  <c r="E272"/>
  <c r="D272"/>
  <c r="T270"/>
  <c r="T271" s="1"/>
  <c r="R270"/>
  <c r="R271" s="1"/>
  <c r="P270"/>
  <c r="P271" s="1"/>
  <c r="N270"/>
  <c r="N271" s="1"/>
  <c r="L270"/>
  <c r="L271" s="1"/>
  <c r="G270"/>
  <c r="G271" s="1"/>
  <c r="E270"/>
  <c r="E271" s="1"/>
  <c r="Y263"/>
  <c r="Y264" s="1"/>
  <c r="U263"/>
  <c r="U264" s="1"/>
  <c r="T263"/>
  <c r="T264" s="1"/>
  <c r="S263"/>
  <c r="S264" s="1"/>
  <c r="R263"/>
  <c r="R264" s="1"/>
  <c r="Q263"/>
  <c r="Q264" s="1"/>
  <c r="P263"/>
  <c r="P264" s="1"/>
  <c r="O263"/>
  <c r="O264" s="1"/>
  <c r="N263"/>
  <c r="N264" s="1"/>
  <c r="M263"/>
  <c r="M264" s="1"/>
  <c r="L263"/>
  <c r="L264" s="1"/>
  <c r="J263"/>
  <c r="J264" s="1"/>
  <c r="D263"/>
  <c r="D264" s="1"/>
  <c r="Y244"/>
  <c r="Y247" s="1"/>
  <c r="U244"/>
  <c r="U247" s="1"/>
  <c r="T244"/>
  <c r="T247" s="1"/>
  <c r="S244"/>
  <c r="S247" s="1"/>
  <c r="R244"/>
  <c r="R247" s="1"/>
  <c r="Q244"/>
  <c r="Q247" s="1"/>
  <c r="P244"/>
  <c r="P247" s="1"/>
  <c r="O244"/>
  <c r="O247" s="1"/>
  <c r="N244"/>
  <c r="N247" s="1"/>
  <c r="M244"/>
  <c r="M247" s="1"/>
  <c r="L244"/>
  <c r="L247" s="1"/>
  <c r="J244"/>
  <c r="J247" s="1"/>
  <c r="D244"/>
  <c r="D247" s="1"/>
  <c r="Y243"/>
  <c r="Y248" s="1"/>
  <c r="U243"/>
  <c r="U245" s="1"/>
  <c r="U246" s="1"/>
  <c r="T243"/>
  <c r="T248" s="1"/>
  <c r="S243"/>
  <c r="S245" s="1"/>
  <c r="S246" s="1"/>
  <c r="R243"/>
  <c r="R248" s="1"/>
  <c r="Q243"/>
  <c r="Q245" s="1"/>
  <c r="Q246" s="1"/>
  <c r="P243"/>
  <c r="P248" s="1"/>
  <c r="O243"/>
  <c r="O245" s="1"/>
  <c r="O246" s="1"/>
  <c r="N243"/>
  <c r="N248" s="1"/>
  <c r="M243"/>
  <c r="M245" s="1"/>
  <c r="M246" s="1"/>
  <c r="L243"/>
  <c r="L248" s="1"/>
  <c r="J243"/>
  <c r="J245" s="1"/>
  <c r="J246" s="1"/>
  <c r="D243"/>
  <c r="D248" s="1"/>
  <c r="Y225"/>
  <c r="Y226" s="1"/>
  <c r="U225"/>
  <c r="U226" s="1"/>
  <c r="T225"/>
  <c r="T226" s="1"/>
  <c r="S225"/>
  <c r="S226" s="1"/>
  <c r="R225"/>
  <c r="R226" s="1"/>
  <c r="Q225"/>
  <c r="Q226" s="1"/>
  <c r="P225"/>
  <c r="P226" s="1"/>
  <c r="O225"/>
  <c r="O226" s="1"/>
  <c r="N225"/>
  <c r="N226" s="1"/>
  <c r="M225"/>
  <c r="M226" s="1"/>
  <c r="L225"/>
  <c r="L226" s="1"/>
  <c r="J225"/>
  <c r="J226" s="1"/>
  <c r="D225"/>
  <c r="D226" s="1"/>
  <c r="Y216"/>
  <c r="Y217" s="1"/>
  <c r="U216"/>
  <c r="U217" s="1"/>
  <c r="U215" s="1"/>
  <c r="T216"/>
  <c r="T217" s="1"/>
  <c r="S216"/>
  <c r="S217" s="1"/>
  <c r="S215" s="1"/>
  <c r="R216"/>
  <c r="R217" s="1"/>
  <c r="Q216"/>
  <c r="Q217" s="1"/>
  <c r="Q215" s="1"/>
  <c r="P216"/>
  <c r="P217" s="1"/>
  <c r="O216"/>
  <c r="O217" s="1"/>
  <c r="O215" s="1"/>
  <c r="N216"/>
  <c r="N217" s="1"/>
  <c r="M216"/>
  <c r="M217" s="1"/>
  <c r="M215" s="1"/>
  <c r="L216"/>
  <c r="L217" s="1"/>
  <c r="J216"/>
  <c r="J217" s="1"/>
  <c r="J215" s="1"/>
  <c r="D216"/>
  <c r="D217" s="1"/>
  <c r="U213"/>
  <c r="T213"/>
  <c r="S213"/>
  <c r="R213"/>
  <c r="Q213"/>
  <c r="P213"/>
  <c r="O213"/>
  <c r="N213"/>
  <c r="M213"/>
  <c r="L213"/>
  <c r="I213"/>
  <c r="G213"/>
  <c r="F213"/>
  <c r="E213"/>
  <c r="D213"/>
  <c r="U211"/>
  <c r="T211"/>
  <c r="S211"/>
  <c r="R211"/>
  <c r="Q211"/>
  <c r="P211"/>
  <c r="O211"/>
  <c r="N211"/>
  <c r="M211"/>
  <c r="L211"/>
  <c r="I211"/>
  <c r="G211"/>
  <c r="F211"/>
  <c r="E211"/>
  <c r="D211"/>
  <c r="J210"/>
  <c r="J211" s="1"/>
  <c r="U209"/>
  <c r="T209"/>
  <c r="S209"/>
  <c r="R209"/>
  <c r="Q209"/>
  <c r="P209"/>
  <c r="O209"/>
  <c r="N209"/>
  <c r="M209"/>
  <c r="L209"/>
  <c r="I209"/>
  <c r="G209"/>
  <c r="F209"/>
  <c r="E209"/>
  <c r="D209"/>
  <c r="J208"/>
  <c r="J209" s="1"/>
  <c r="U207"/>
  <c r="T207"/>
  <c r="S207"/>
  <c r="R207"/>
  <c r="Q207"/>
  <c r="P207"/>
  <c r="O207"/>
  <c r="N207"/>
  <c r="M207"/>
  <c r="L207"/>
  <c r="I207"/>
  <c r="G207"/>
  <c r="F207"/>
  <c r="E207"/>
  <c r="D207"/>
  <c r="J206"/>
  <c r="J207" s="1"/>
  <c r="U205"/>
  <c r="T205"/>
  <c r="S205"/>
  <c r="R205"/>
  <c r="Q205"/>
  <c r="P205"/>
  <c r="O205"/>
  <c r="N205"/>
  <c r="M205"/>
  <c r="L205"/>
  <c r="I205"/>
  <c r="G205"/>
  <c r="F205"/>
  <c r="E205"/>
  <c r="D205"/>
  <c r="Y204"/>
  <c r="Y205" s="1"/>
  <c r="J204"/>
  <c r="J205" s="1"/>
  <c r="U203"/>
  <c r="T203"/>
  <c r="S203"/>
  <c r="R203"/>
  <c r="Q203"/>
  <c r="P203"/>
  <c r="O203"/>
  <c r="N203"/>
  <c r="M203"/>
  <c r="L203"/>
  <c r="I203"/>
  <c r="G203"/>
  <c r="F203"/>
  <c r="E203"/>
  <c r="D203"/>
  <c r="J202"/>
  <c r="J203" s="1"/>
  <c r="U201"/>
  <c r="T201"/>
  <c r="S201"/>
  <c r="R201"/>
  <c r="Q201"/>
  <c r="P201"/>
  <c r="O201"/>
  <c r="N201"/>
  <c r="M201"/>
  <c r="L201"/>
  <c r="I201"/>
  <c r="G201"/>
  <c r="F201"/>
  <c r="E201"/>
  <c r="D201"/>
  <c r="J200"/>
  <c r="J201" s="1"/>
  <c r="U199"/>
  <c r="T199"/>
  <c r="S199"/>
  <c r="R199"/>
  <c r="Q199"/>
  <c r="P199"/>
  <c r="O199"/>
  <c r="N199"/>
  <c r="M199"/>
  <c r="L199"/>
  <c r="I199"/>
  <c r="G199"/>
  <c r="F199"/>
  <c r="E199"/>
  <c r="D199"/>
  <c r="J198"/>
  <c r="J199" s="1"/>
  <c r="U197"/>
  <c r="T197"/>
  <c r="S197"/>
  <c r="R197"/>
  <c r="Q197"/>
  <c r="P197"/>
  <c r="O197"/>
  <c r="N197"/>
  <c r="M197"/>
  <c r="L197"/>
  <c r="I197"/>
  <c r="G197"/>
  <c r="F197"/>
  <c r="E197"/>
  <c r="D197"/>
  <c r="J196"/>
  <c r="J197" s="1"/>
  <c r="U195"/>
  <c r="T195"/>
  <c r="S195"/>
  <c r="R195"/>
  <c r="Q195"/>
  <c r="P195"/>
  <c r="O195"/>
  <c r="N195"/>
  <c r="M195"/>
  <c r="L195"/>
  <c r="I195"/>
  <c r="G195"/>
  <c r="F195"/>
  <c r="E195"/>
  <c r="D195"/>
  <c r="J194"/>
  <c r="J195" s="1"/>
  <c r="U193"/>
  <c r="T193"/>
  <c r="S193"/>
  <c r="R193"/>
  <c r="Q193"/>
  <c r="P193"/>
  <c r="O193"/>
  <c r="N193"/>
  <c r="M193"/>
  <c r="L193"/>
  <c r="I193"/>
  <c r="G193"/>
  <c r="F193"/>
  <c r="E193"/>
  <c r="D193"/>
  <c r="J192"/>
  <c r="J193" s="1"/>
  <c r="U191"/>
  <c r="T191"/>
  <c r="S191"/>
  <c r="R191"/>
  <c r="Q191"/>
  <c r="P191"/>
  <c r="O191"/>
  <c r="N191"/>
  <c r="M191"/>
  <c r="L191"/>
  <c r="I191"/>
  <c r="G191"/>
  <c r="F191"/>
  <c r="E191"/>
  <c r="D191"/>
  <c r="J190"/>
  <c r="J191" s="1"/>
  <c r="J188"/>
  <c r="J185"/>
  <c r="Y185" s="1"/>
  <c r="U184"/>
  <c r="S184"/>
  <c r="Q184"/>
  <c r="P184"/>
  <c r="I184"/>
  <c r="G184"/>
  <c r="F184"/>
  <c r="E184"/>
  <c r="D184"/>
  <c r="J183"/>
  <c r="J184" s="1"/>
  <c r="U182"/>
  <c r="S182"/>
  <c r="Q182"/>
  <c r="P182"/>
  <c r="I182"/>
  <c r="G182"/>
  <c r="F182"/>
  <c r="E182"/>
  <c r="D182"/>
  <c r="J181"/>
  <c r="U180"/>
  <c r="S180"/>
  <c r="Q180"/>
  <c r="P180"/>
  <c r="I180"/>
  <c r="G180"/>
  <c r="F180"/>
  <c r="E180"/>
  <c r="D180"/>
  <c r="N179"/>
  <c r="J179"/>
  <c r="U178"/>
  <c r="S178"/>
  <c r="Q178"/>
  <c r="P178"/>
  <c r="I178"/>
  <c r="G178"/>
  <c r="F178"/>
  <c r="E178"/>
  <c r="D178"/>
  <c r="J177"/>
  <c r="U176"/>
  <c r="S176"/>
  <c r="Q176"/>
  <c r="P176"/>
  <c r="I176"/>
  <c r="G176"/>
  <c r="F176"/>
  <c r="E176"/>
  <c r="D176"/>
  <c r="J175"/>
  <c r="J176" s="1"/>
  <c r="U174"/>
  <c r="T174"/>
  <c r="S174"/>
  <c r="R174"/>
  <c r="Q174"/>
  <c r="P174"/>
  <c r="M174"/>
  <c r="L174"/>
  <c r="I174"/>
  <c r="G174"/>
  <c r="F174"/>
  <c r="E174"/>
  <c r="D174"/>
  <c r="U173"/>
  <c r="S173"/>
  <c r="Q173"/>
  <c r="P173"/>
  <c r="O173"/>
  <c r="N173"/>
  <c r="J173"/>
  <c r="I173"/>
  <c r="G173"/>
  <c r="F173"/>
  <c r="E173"/>
  <c r="D173"/>
  <c r="Y172"/>
  <c r="Y173" s="1"/>
  <c r="U171"/>
  <c r="S171"/>
  <c r="Q171"/>
  <c r="P171"/>
  <c r="O171"/>
  <c r="N171"/>
  <c r="I171"/>
  <c r="G171"/>
  <c r="F171"/>
  <c r="E171"/>
  <c r="D171"/>
  <c r="J170"/>
  <c r="J171" s="1"/>
  <c r="U169"/>
  <c r="S169"/>
  <c r="Q169"/>
  <c r="P169"/>
  <c r="O169"/>
  <c r="N169"/>
  <c r="I169"/>
  <c r="G169"/>
  <c r="F169"/>
  <c r="E169"/>
  <c r="D169"/>
  <c r="J168"/>
  <c r="J169" s="1"/>
  <c r="U167"/>
  <c r="S167"/>
  <c r="Q167"/>
  <c r="P167"/>
  <c r="O167"/>
  <c r="N167"/>
  <c r="I167"/>
  <c r="G167"/>
  <c r="F167"/>
  <c r="E167"/>
  <c r="D167"/>
  <c r="J166"/>
  <c r="J167" s="1"/>
  <c r="U165"/>
  <c r="T165"/>
  <c r="S165"/>
  <c r="R165"/>
  <c r="Q165"/>
  <c r="P165"/>
  <c r="O165"/>
  <c r="N165"/>
  <c r="M165"/>
  <c r="L165"/>
  <c r="I165"/>
  <c r="G165"/>
  <c r="F165"/>
  <c r="E165"/>
  <c r="D165"/>
  <c r="U164"/>
  <c r="U162" s="1"/>
  <c r="U163" s="1"/>
  <c r="T164"/>
  <c r="S164"/>
  <c r="R164"/>
  <c r="Q164"/>
  <c r="Q162" s="1"/>
  <c r="Q163" s="1"/>
  <c r="M164"/>
  <c r="L164"/>
  <c r="I164"/>
  <c r="I162" s="1"/>
  <c r="I163" s="1"/>
  <c r="G164"/>
  <c r="G162" s="1"/>
  <c r="G163" s="1"/>
  <c r="F164"/>
  <c r="F162" s="1"/>
  <c r="F163" s="1"/>
  <c r="E164"/>
  <c r="E162" s="1"/>
  <c r="E163" s="1"/>
  <c r="D164"/>
  <c r="T163"/>
  <c r="R163"/>
  <c r="M163"/>
  <c r="L163"/>
  <c r="S162"/>
  <c r="S163" s="1"/>
  <c r="U161"/>
  <c r="R161"/>
  <c r="P161"/>
  <c r="O161"/>
  <c r="N161"/>
  <c r="J161"/>
  <c r="Y161" s="1"/>
  <c r="U160"/>
  <c r="S160"/>
  <c r="Q160"/>
  <c r="P160"/>
  <c r="I160"/>
  <c r="G160"/>
  <c r="F160"/>
  <c r="E160"/>
  <c r="D160"/>
  <c r="N159"/>
  <c r="N160" s="1"/>
  <c r="J159"/>
  <c r="J160" s="1"/>
  <c r="U158"/>
  <c r="S158"/>
  <c r="Q158"/>
  <c r="P158"/>
  <c r="I158"/>
  <c r="G158"/>
  <c r="F158"/>
  <c r="E158"/>
  <c r="D158"/>
  <c r="J157"/>
  <c r="N157" s="1"/>
  <c r="U156"/>
  <c r="S156"/>
  <c r="Q156"/>
  <c r="P156"/>
  <c r="I156"/>
  <c r="G156"/>
  <c r="F156"/>
  <c r="E156"/>
  <c r="D156"/>
  <c r="J155"/>
  <c r="J156" s="1"/>
  <c r="U154"/>
  <c r="S154"/>
  <c r="Q154"/>
  <c r="P154"/>
  <c r="I154"/>
  <c r="G154"/>
  <c r="F154"/>
  <c r="E154"/>
  <c r="D154"/>
  <c r="J153"/>
  <c r="N153" s="1"/>
  <c r="U152"/>
  <c r="S152"/>
  <c r="Q152"/>
  <c r="P152"/>
  <c r="I152"/>
  <c r="G152"/>
  <c r="F152"/>
  <c r="E152"/>
  <c r="D152"/>
  <c r="J151"/>
  <c r="J152" s="1"/>
  <c r="U150"/>
  <c r="T150"/>
  <c r="S150"/>
  <c r="Q150"/>
  <c r="P150"/>
  <c r="M150"/>
  <c r="L150"/>
  <c r="J150"/>
  <c r="I150"/>
  <c r="G150"/>
  <c r="F150"/>
  <c r="E150"/>
  <c r="D150"/>
  <c r="U149"/>
  <c r="S149"/>
  <c r="R149"/>
  <c r="Q149"/>
  <c r="P149"/>
  <c r="O149"/>
  <c r="N149"/>
  <c r="I149"/>
  <c r="G149"/>
  <c r="F149"/>
  <c r="E149"/>
  <c r="D149"/>
  <c r="J148"/>
  <c r="J149" s="1"/>
  <c r="U147"/>
  <c r="S147"/>
  <c r="R147"/>
  <c r="Q147"/>
  <c r="P147"/>
  <c r="O147"/>
  <c r="N147"/>
  <c r="I147"/>
  <c r="G147"/>
  <c r="F147"/>
  <c r="E147"/>
  <c r="D147"/>
  <c r="J146"/>
  <c r="J147" s="1"/>
  <c r="U145"/>
  <c r="S145"/>
  <c r="R145"/>
  <c r="Q145"/>
  <c r="P145"/>
  <c r="O145"/>
  <c r="N145"/>
  <c r="I145"/>
  <c r="G145"/>
  <c r="F145"/>
  <c r="E145"/>
  <c r="D145"/>
  <c r="J144"/>
  <c r="J145" s="1"/>
  <c r="U143"/>
  <c r="S143"/>
  <c r="R143"/>
  <c r="Q143"/>
  <c r="P143"/>
  <c r="O143"/>
  <c r="N143"/>
  <c r="I143"/>
  <c r="G143"/>
  <c r="F143"/>
  <c r="E143"/>
  <c r="D143"/>
  <c r="J142"/>
  <c r="J143" s="1"/>
  <c r="U141"/>
  <c r="T141"/>
  <c r="S141"/>
  <c r="R141"/>
  <c r="Q141"/>
  <c r="P141"/>
  <c r="O141"/>
  <c r="N141"/>
  <c r="M141"/>
  <c r="L141"/>
  <c r="J141"/>
  <c r="I141"/>
  <c r="G141"/>
  <c r="F141"/>
  <c r="E141"/>
  <c r="D141"/>
  <c r="U140"/>
  <c r="T140"/>
  <c r="S140"/>
  <c r="Q140"/>
  <c r="P140"/>
  <c r="M140"/>
  <c r="L140"/>
  <c r="I140"/>
  <c r="G140"/>
  <c r="F140"/>
  <c r="E140"/>
  <c r="D140"/>
  <c r="U138"/>
  <c r="U139" s="1"/>
  <c r="S138"/>
  <c r="S139" s="1"/>
  <c r="Q138"/>
  <c r="Q139" s="1"/>
  <c r="P138"/>
  <c r="P139" s="1"/>
  <c r="I138"/>
  <c r="I139" s="1"/>
  <c r="G138"/>
  <c r="G139" s="1"/>
  <c r="F138"/>
  <c r="F139" s="1"/>
  <c r="E138"/>
  <c r="E139" s="1"/>
  <c r="D138"/>
  <c r="D139" s="1"/>
  <c r="U137"/>
  <c r="S137"/>
  <c r="Q137"/>
  <c r="P137"/>
  <c r="O137"/>
  <c r="N137"/>
  <c r="J137"/>
  <c r="I137"/>
  <c r="G137"/>
  <c r="F137"/>
  <c r="E137"/>
  <c r="D137"/>
  <c r="U136"/>
  <c r="S136"/>
  <c r="R136"/>
  <c r="Q136"/>
  <c r="P136"/>
  <c r="O136"/>
  <c r="N136"/>
  <c r="U135"/>
  <c r="T135"/>
  <c r="S135"/>
  <c r="R135"/>
  <c r="Q135"/>
  <c r="P135"/>
  <c r="O135"/>
  <c r="N135"/>
  <c r="L135"/>
  <c r="J135"/>
  <c r="I135"/>
  <c r="G135"/>
  <c r="F135"/>
  <c r="E135"/>
  <c r="D135"/>
  <c r="U134"/>
  <c r="S134"/>
  <c r="R134"/>
  <c r="Q134"/>
  <c r="P134"/>
  <c r="O134"/>
  <c r="N134"/>
  <c r="M134"/>
  <c r="L134"/>
  <c r="J134"/>
  <c r="I134"/>
  <c r="G134"/>
  <c r="F134"/>
  <c r="E134"/>
  <c r="D134"/>
  <c r="U133"/>
  <c r="S133"/>
  <c r="R133"/>
  <c r="Q133"/>
  <c r="P133"/>
  <c r="O133"/>
  <c r="N133"/>
  <c r="M133"/>
  <c r="L133"/>
  <c r="J133"/>
  <c r="I133"/>
  <c r="G133"/>
  <c r="F133"/>
  <c r="E133"/>
  <c r="D133"/>
  <c r="U132"/>
  <c r="T132"/>
  <c r="S132"/>
  <c r="R132"/>
  <c r="Q132"/>
  <c r="P132"/>
  <c r="O132"/>
  <c r="N132"/>
  <c r="M132"/>
  <c r="L132"/>
  <c r="J132"/>
  <c r="I132"/>
  <c r="G132"/>
  <c r="F132"/>
  <c r="E132"/>
  <c r="D132"/>
  <c r="U131"/>
  <c r="T131"/>
  <c r="S131"/>
  <c r="R131"/>
  <c r="Q131"/>
  <c r="P131"/>
  <c r="O131"/>
  <c r="N131"/>
  <c r="M131"/>
  <c r="L131"/>
  <c r="J131"/>
  <c r="I131"/>
  <c r="G131"/>
  <c r="F131"/>
  <c r="E131"/>
  <c r="D131"/>
  <c r="Y130"/>
  <c r="Y129"/>
  <c r="Y128"/>
  <c r="Y127" s="1"/>
  <c r="U127"/>
  <c r="T127"/>
  <c r="S127"/>
  <c r="R127"/>
  <c r="Q127"/>
  <c r="P127"/>
  <c r="O127"/>
  <c r="N127"/>
  <c r="M127"/>
  <c r="L127"/>
  <c r="J127"/>
  <c r="I127"/>
  <c r="G127"/>
  <c r="F127"/>
  <c r="E127"/>
  <c r="D127"/>
  <c r="Y126"/>
  <c r="Y137" s="1"/>
  <c r="Y125"/>
  <c r="Y136" s="1"/>
  <c r="Y124"/>
  <c r="Y123" s="1"/>
  <c r="U123"/>
  <c r="T123"/>
  <c r="S123"/>
  <c r="R123"/>
  <c r="Q123"/>
  <c r="P123"/>
  <c r="O123"/>
  <c r="N123"/>
  <c r="M123"/>
  <c r="L123"/>
  <c r="J123"/>
  <c r="I123"/>
  <c r="G123"/>
  <c r="F123"/>
  <c r="E123"/>
  <c r="D123"/>
  <c r="Y119"/>
  <c r="U119"/>
  <c r="T119"/>
  <c r="S119"/>
  <c r="R119"/>
  <c r="Q119"/>
  <c r="P119"/>
  <c r="O119"/>
  <c r="N119"/>
  <c r="M119"/>
  <c r="L119"/>
  <c r="J119"/>
  <c r="I119"/>
  <c r="G119"/>
  <c r="F119"/>
  <c r="E119"/>
  <c r="D119"/>
  <c r="Y118"/>
  <c r="M118"/>
  <c r="U117"/>
  <c r="U118" s="1"/>
  <c r="T117"/>
  <c r="T118" s="1"/>
  <c r="S117"/>
  <c r="S118" s="1"/>
  <c r="R117"/>
  <c r="R118" s="1"/>
  <c r="Q117"/>
  <c r="Q118" s="1"/>
  <c r="P117"/>
  <c r="P118" s="1"/>
  <c r="O117"/>
  <c r="O118" s="1"/>
  <c r="N117"/>
  <c r="N118" s="1"/>
  <c r="L117"/>
  <c r="L118" s="1"/>
  <c r="J117"/>
  <c r="J118" s="1"/>
  <c r="I117"/>
  <c r="I118" s="1"/>
  <c r="G117"/>
  <c r="G118" s="1"/>
  <c r="F117"/>
  <c r="F118" s="1"/>
  <c r="E117"/>
  <c r="E118" s="1"/>
  <c r="D117"/>
  <c r="D118" s="1"/>
  <c r="U115"/>
  <c r="T115"/>
  <c r="S115"/>
  <c r="R115"/>
  <c r="Q115"/>
  <c r="P115"/>
  <c r="O115"/>
  <c r="N115"/>
  <c r="L115"/>
  <c r="I115"/>
  <c r="G115"/>
  <c r="F115"/>
  <c r="E115"/>
  <c r="D115"/>
  <c r="U114"/>
  <c r="T114"/>
  <c r="S114"/>
  <c r="R114"/>
  <c r="Q114"/>
  <c r="P114"/>
  <c r="O114"/>
  <c r="N114"/>
  <c r="M114"/>
  <c r="L114"/>
  <c r="I114"/>
  <c r="G114"/>
  <c r="F114"/>
  <c r="E114"/>
  <c r="D114"/>
  <c r="J113"/>
  <c r="J111"/>
  <c r="Y111" s="1"/>
  <c r="J110"/>
  <c r="Y110" s="1"/>
  <c r="J109"/>
  <c r="Y109" s="1"/>
  <c r="J108"/>
  <c r="Y108" s="1"/>
  <c r="J107"/>
  <c r="Y107" s="1"/>
  <c r="J106"/>
  <c r="Y106" s="1"/>
  <c r="U105"/>
  <c r="U112" s="1"/>
  <c r="U116" s="1"/>
  <c r="U102" s="1"/>
  <c r="U103" s="1"/>
  <c r="T105"/>
  <c r="T112" s="1"/>
  <c r="T116" s="1"/>
  <c r="T102" s="1"/>
  <c r="T103" s="1"/>
  <c r="S105"/>
  <c r="S112" s="1"/>
  <c r="S116" s="1"/>
  <c r="S102" s="1"/>
  <c r="S103" s="1"/>
  <c r="R105"/>
  <c r="R112" s="1"/>
  <c r="R116" s="1"/>
  <c r="R102" s="1"/>
  <c r="R103" s="1"/>
  <c r="Q105"/>
  <c r="Q112" s="1"/>
  <c r="Q116" s="1"/>
  <c r="Q102" s="1"/>
  <c r="Q103" s="1"/>
  <c r="P105"/>
  <c r="P112" s="1"/>
  <c r="P116" s="1"/>
  <c r="P102" s="1"/>
  <c r="P103" s="1"/>
  <c r="O105"/>
  <c r="O112" s="1"/>
  <c r="O116" s="1"/>
  <c r="O102" s="1"/>
  <c r="O103" s="1"/>
  <c r="N105"/>
  <c r="N112" s="1"/>
  <c r="N116" s="1"/>
  <c r="N102" s="1"/>
  <c r="N103" s="1"/>
  <c r="M105"/>
  <c r="M112" s="1"/>
  <c r="L105"/>
  <c r="L112" s="1"/>
  <c r="L116" s="1"/>
  <c r="L102" s="1"/>
  <c r="L103" s="1"/>
  <c r="J105"/>
  <c r="J112" s="1"/>
  <c r="I105"/>
  <c r="I112" s="1"/>
  <c r="I116" s="1"/>
  <c r="I102" s="1"/>
  <c r="I103" s="1"/>
  <c r="G105"/>
  <c r="G112" s="1"/>
  <c r="G116" s="1"/>
  <c r="G102" s="1"/>
  <c r="G103" s="1"/>
  <c r="G22" s="1"/>
  <c r="F105"/>
  <c r="F112" s="1"/>
  <c r="F116" s="1"/>
  <c r="F102" s="1"/>
  <c r="F103" s="1"/>
  <c r="F22" s="1"/>
  <c r="E105"/>
  <c r="E112" s="1"/>
  <c r="E116" s="1"/>
  <c r="E102" s="1"/>
  <c r="E103" s="1"/>
  <c r="D105"/>
  <c r="Y105" s="1"/>
  <c r="J104"/>
  <c r="Y104" s="1"/>
  <c r="M103"/>
  <c r="Y94"/>
  <c r="Y95" s="1"/>
  <c r="U94"/>
  <c r="U95" s="1"/>
  <c r="T94"/>
  <c r="T95" s="1"/>
  <c r="S94"/>
  <c r="S95" s="1"/>
  <c r="R94"/>
  <c r="R95" s="1"/>
  <c r="Q94"/>
  <c r="Q95" s="1"/>
  <c r="P94"/>
  <c r="P95" s="1"/>
  <c r="O94"/>
  <c r="O95" s="1"/>
  <c r="N94"/>
  <c r="N95" s="1"/>
  <c r="M94"/>
  <c r="M95" s="1"/>
  <c r="L94"/>
  <c r="L95" s="1"/>
  <c r="J94"/>
  <c r="J95" s="1"/>
  <c r="I94"/>
  <c r="I95" s="1"/>
  <c r="G94"/>
  <c r="G95" s="1"/>
  <c r="F94"/>
  <c r="F95" s="1"/>
  <c r="E94"/>
  <c r="E95" s="1"/>
  <c r="D94"/>
  <c r="D95" s="1"/>
  <c r="Y87"/>
  <c r="Y88" s="1"/>
  <c r="U87"/>
  <c r="U88" s="1"/>
  <c r="T87"/>
  <c r="T88" s="1"/>
  <c r="S87"/>
  <c r="S88" s="1"/>
  <c r="R87"/>
  <c r="R88" s="1"/>
  <c r="Q87"/>
  <c r="Q88" s="1"/>
  <c r="P87"/>
  <c r="P88" s="1"/>
  <c r="O87"/>
  <c r="O88" s="1"/>
  <c r="N87"/>
  <c r="N88" s="1"/>
  <c r="M87"/>
  <c r="M88" s="1"/>
  <c r="L87"/>
  <c r="L88" s="1"/>
  <c r="J87"/>
  <c r="J88" s="1"/>
  <c r="I87"/>
  <c r="I88" s="1"/>
  <c r="G87"/>
  <c r="G88" s="1"/>
  <c r="F87"/>
  <c r="F88" s="1"/>
  <c r="E87"/>
  <c r="E88" s="1"/>
  <c r="D87"/>
  <c r="D88" s="1"/>
  <c r="Y78"/>
  <c r="Y79" s="1"/>
  <c r="U78"/>
  <c r="U79" s="1"/>
  <c r="T78"/>
  <c r="T79" s="1"/>
  <c r="S78"/>
  <c r="S79" s="1"/>
  <c r="R78"/>
  <c r="R79" s="1"/>
  <c r="Q78"/>
  <c r="Q79" s="1"/>
  <c r="P78"/>
  <c r="P79" s="1"/>
  <c r="O78"/>
  <c r="O79" s="1"/>
  <c r="N78"/>
  <c r="N79" s="1"/>
  <c r="M78"/>
  <c r="M79" s="1"/>
  <c r="L78"/>
  <c r="L79" s="1"/>
  <c r="J78"/>
  <c r="J79" s="1"/>
  <c r="I78"/>
  <c r="I79" s="1"/>
  <c r="G78"/>
  <c r="G79" s="1"/>
  <c r="F78"/>
  <c r="F79" s="1"/>
  <c r="E78"/>
  <c r="E79" s="1"/>
  <c r="D78"/>
  <c r="D79" s="1"/>
  <c r="Y69"/>
  <c r="Y70" s="1"/>
  <c r="U69"/>
  <c r="U70" s="1"/>
  <c r="T69"/>
  <c r="T70" s="1"/>
  <c r="S69"/>
  <c r="S70" s="1"/>
  <c r="R69"/>
  <c r="R70" s="1"/>
  <c r="Q69"/>
  <c r="Q70" s="1"/>
  <c r="P69"/>
  <c r="P70" s="1"/>
  <c r="O69"/>
  <c r="O70" s="1"/>
  <c r="N69"/>
  <c r="N70" s="1"/>
  <c r="M69"/>
  <c r="M70" s="1"/>
  <c r="L69"/>
  <c r="L70" s="1"/>
  <c r="J69"/>
  <c r="J70" s="1"/>
  <c r="D69"/>
  <c r="D70" s="1"/>
  <c r="Y60"/>
  <c r="Y61" s="1"/>
  <c r="U60"/>
  <c r="U61" s="1"/>
  <c r="T60"/>
  <c r="T61" s="1"/>
  <c r="S60"/>
  <c r="S61" s="1"/>
  <c r="R60"/>
  <c r="R61" s="1"/>
  <c r="Q60"/>
  <c r="Q61" s="1"/>
  <c r="P60"/>
  <c r="P61" s="1"/>
  <c r="O60"/>
  <c r="O61" s="1"/>
  <c r="N60"/>
  <c r="N61" s="1"/>
  <c r="M60"/>
  <c r="M61" s="1"/>
  <c r="L60"/>
  <c r="L61" s="1"/>
  <c r="J60"/>
  <c r="J61" s="1"/>
  <c r="D60"/>
  <c r="D61" s="1"/>
  <c r="J55"/>
  <c r="Y55" s="1"/>
  <c r="J54"/>
  <c r="Y54" s="1"/>
  <c r="J53"/>
  <c r="Y53" s="1"/>
  <c r="U52"/>
  <c r="T52"/>
  <c r="S52"/>
  <c r="R52"/>
  <c r="Q52"/>
  <c r="P52"/>
  <c r="O52"/>
  <c r="N52"/>
  <c r="M52"/>
  <c r="L52"/>
  <c r="J52"/>
  <c r="I52"/>
  <c r="G52"/>
  <c r="F52"/>
  <c r="E52"/>
  <c r="D52"/>
  <c r="U44"/>
  <c r="U56" s="1"/>
  <c r="T44"/>
  <c r="T56" s="1"/>
  <c r="S44"/>
  <c r="S56" s="1"/>
  <c r="R44"/>
  <c r="R56" s="1"/>
  <c r="Q44"/>
  <c r="Q56" s="1"/>
  <c r="P44"/>
  <c r="P56" s="1"/>
  <c r="O44"/>
  <c r="O56" s="1"/>
  <c r="N44"/>
  <c r="N56" s="1"/>
  <c r="M44"/>
  <c r="M56" s="1"/>
  <c r="L44"/>
  <c r="L56" s="1"/>
  <c r="I44"/>
  <c r="I56" s="1"/>
  <c r="G44"/>
  <c r="G56" s="1"/>
  <c r="F44"/>
  <c r="F56" s="1"/>
  <c r="E44"/>
  <c r="E56" s="1"/>
  <c r="D44"/>
  <c r="D56" s="1"/>
  <c r="J43"/>
  <c r="Y43" s="1"/>
  <c r="J42"/>
  <c r="Y42" s="1"/>
  <c r="J41"/>
  <c r="J44" s="1"/>
  <c r="J40"/>
  <c r="Y40" s="1"/>
  <c r="J39"/>
  <c r="J276" s="1"/>
  <c r="J275" s="1"/>
  <c r="J270" s="1"/>
  <c r="J271" s="1"/>
  <c r="U38"/>
  <c r="T38"/>
  <c r="S38"/>
  <c r="R38"/>
  <c r="Q38"/>
  <c r="P38"/>
  <c r="O38"/>
  <c r="N38"/>
  <c r="M38"/>
  <c r="L38"/>
  <c r="J38"/>
  <c r="I38"/>
  <c r="G38"/>
  <c r="F38"/>
  <c r="E38"/>
  <c r="D38"/>
  <c r="U35"/>
  <c r="U47" s="1"/>
  <c r="U37" s="1"/>
  <c r="T35"/>
  <c r="T47" s="1"/>
  <c r="T37" s="1"/>
  <c r="S35"/>
  <c r="S47" s="1"/>
  <c r="S37" s="1"/>
  <c r="R35"/>
  <c r="R47" s="1"/>
  <c r="R37" s="1"/>
  <c r="Q35"/>
  <c r="Q47" s="1"/>
  <c r="Q37" s="1"/>
  <c r="P35"/>
  <c r="P47" s="1"/>
  <c r="P37" s="1"/>
  <c r="O35"/>
  <c r="O47" s="1"/>
  <c r="O37" s="1"/>
  <c r="N35"/>
  <c r="N47" s="1"/>
  <c r="N37" s="1"/>
  <c r="M35"/>
  <c r="M47" s="1"/>
  <c r="M37" s="1"/>
  <c r="L35"/>
  <c r="L47" s="1"/>
  <c r="L37" s="1"/>
  <c r="I35"/>
  <c r="I47" s="1"/>
  <c r="I37" s="1"/>
  <c r="G35"/>
  <c r="G47" s="1"/>
  <c r="G37" s="1"/>
  <c r="F35"/>
  <c r="F47" s="1"/>
  <c r="F37" s="1"/>
  <c r="E35"/>
  <c r="E47" s="1"/>
  <c r="E37" s="1"/>
  <c r="D35"/>
  <c r="D47" s="1"/>
  <c r="D37" s="1"/>
  <c r="Y27"/>
  <c r="Y28" s="1"/>
  <c r="U27"/>
  <c r="U28" s="1"/>
  <c r="T27"/>
  <c r="T28" s="1"/>
  <c r="S27"/>
  <c r="S28" s="1"/>
  <c r="R27"/>
  <c r="R28" s="1"/>
  <c r="Q27"/>
  <c r="Q28" s="1"/>
  <c r="P27"/>
  <c r="P28" s="1"/>
  <c r="O27"/>
  <c r="O28" s="1"/>
  <c r="N27"/>
  <c r="N28" s="1"/>
  <c r="M27"/>
  <c r="M28" s="1"/>
  <c r="L27"/>
  <c r="L28" s="1"/>
  <c r="J27"/>
  <c r="J28" s="1"/>
  <c r="I27"/>
  <c r="I28" s="1"/>
  <c r="G27"/>
  <c r="G28" s="1"/>
  <c r="F27"/>
  <c r="F28" s="1"/>
  <c r="E27"/>
  <c r="E28" s="1"/>
  <c r="D27"/>
  <c r="D28" s="1"/>
  <c r="Y26"/>
  <c r="U26"/>
  <c r="T26"/>
  <c r="S26"/>
  <c r="R26"/>
  <c r="Q26"/>
  <c r="P26"/>
  <c r="O26"/>
  <c r="N26"/>
  <c r="M26"/>
  <c r="L26"/>
  <c r="D26"/>
  <c r="J24"/>
  <c r="I24"/>
  <c r="G24"/>
  <c r="F24"/>
  <c r="E24"/>
  <c r="Y10"/>
  <c r="Y11" s="1"/>
  <c r="X10"/>
  <c r="X11" s="1"/>
  <c r="W10"/>
  <c r="W11" s="1"/>
  <c r="V10"/>
  <c r="V11" s="1"/>
  <c r="U10"/>
  <c r="U11" s="1"/>
  <c r="T10"/>
  <c r="T11" s="1"/>
  <c r="S10"/>
  <c r="S11" s="1"/>
  <c r="R10"/>
  <c r="R11" s="1"/>
  <c r="Q10"/>
  <c r="Q11" s="1"/>
  <c r="P10"/>
  <c r="P11" s="1"/>
  <c r="O10"/>
  <c r="O11" s="1"/>
  <c r="N10"/>
  <c r="N11" s="1"/>
  <c r="M10"/>
  <c r="M11" s="1"/>
  <c r="L10"/>
  <c r="L11" s="1"/>
  <c r="J10"/>
  <c r="J11" s="1"/>
  <c r="D10"/>
  <c r="D11" s="1"/>
  <c r="H449" i="15"/>
  <c r="H344"/>
  <c r="H342"/>
  <c r="H343" s="1"/>
  <c r="H325" s="1"/>
  <c r="H321"/>
  <c r="H319"/>
  <c r="H317"/>
  <c r="H312" s="1"/>
  <c r="H315"/>
  <c r="H313"/>
  <c r="H306"/>
  <c r="H302"/>
  <c r="H300"/>
  <c r="H298"/>
  <c r="H296"/>
  <c r="H294"/>
  <c r="H292"/>
  <c r="H291"/>
  <c r="H289"/>
  <c r="H287"/>
  <c r="H285"/>
  <c r="H281" s="1"/>
  <c r="H283"/>
  <c r="H282"/>
  <c r="H276"/>
  <c r="H275" s="1"/>
  <c r="H272"/>
  <c r="H213"/>
  <c r="H211"/>
  <c r="H209"/>
  <c r="H207"/>
  <c r="H205"/>
  <c r="H203"/>
  <c r="H201"/>
  <c r="H199"/>
  <c r="H197"/>
  <c r="H195"/>
  <c r="H193"/>
  <c r="H191"/>
  <c r="H184"/>
  <c r="H182"/>
  <c r="H180"/>
  <c r="H178"/>
  <c r="H176"/>
  <c r="H174"/>
  <c r="H173"/>
  <c r="H171"/>
  <c r="H169"/>
  <c r="H167"/>
  <c r="H165"/>
  <c r="H164"/>
  <c r="H162" s="1"/>
  <c r="H163" s="1"/>
  <c r="H160"/>
  <c r="H158"/>
  <c r="H156"/>
  <c r="H154"/>
  <c r="H152"/>
  <c r="H150"/>
  <c r="H149"/>
  <c r="H147"/>
  <c r="H145"/>
  <c r="H143"/>
  <c r="H141"/>
  <c r="H140"/>
  <c r="H138" s="1"/>
  <c r="H139" s="1"/>
  <c r="H137"/>
  <c r="H135"/>
  <c r="H134"/>
  <c r="H133"/>
  <c r="H132"/>
  <c r="H131" s="1"/>
  <c r="H127"/>
  <c r="H123"/>
  <c r="H119"/>
  <c r="H115"/>
  <c r="H114"/>
  <c r="H105"/>
  <c r="H112" s="1"/>
  <c r="H116" s="1"/>
  <c r="H102" s="1"/>
  <c r="H103" s="1"/>
  <c r="H22" s="1"/>
  <c r="H94"/>
  <c r="H95" s="1"/>
  <c r="H87"/>
  <c r="H88" s="1"/>
  <c r="H78"/>
  <c r="H79" s="1"/>
  <c r="H52"/>
  <c r="H44"/>
  <c r="H56" s="1"/>
  <c r="H38"/>
  <c r="H35"/>
  <c r="H47" s="1"/>
  <c r="H37" s="1"/>
  <c r="H27"/>
  <c r="H28" s="1"/>
  <c r="H24"/>
  <c r="I462"/>
  <c r="E462"/>
  <c r="Y457"/>
  <c r="Y460" s="1"/>
  <c r="U457"/>
  <c r="U460" s="1"/>
  <c r="T457"/>
  <c r="T460" s="1"/>
  <c r="S457"/>
  <c r="S460" s="1"/>
  <c r="R457"/>
  <c r="R460" s="1"/>
  <c r="Q457"/>
  <c r="Q460" s="1"/>
  <c r="P457"/>
  <c r="P460" s="1"/>
  <c r="O457"/>
  <c r="O460" s="1"/>
  <c r="N457"/>
  <c r="N460" s="1"/>
  <c r="M457"/>
  <c r="M460" s="1"/>
  <c r="L457"/>
  <c r="L460" s="1"/>
  <c r="J457"/>
  <c r="J460" s="1"/>
  <c r="I457"/>
  <c r="I460" s="1"/>
  <c r="E457"/>
  <c r="E460" s="1"/>
  <c r="D457"/>
  <c r="D460" s="1"/>
  <c r="X456"/>
  <c r="W456"/>
  <c r="V456"/>
  <c r="J451"/>
  <c r="Y451" s="1"/>
  <c r="J450"/>
  <c r="Y450" s="1"/>
  <c r="Z449"/>
  <c r="U449"/>
  <c r="T449"/>
  <c r="S449"/>
  <c r="R449"/>
  <c r="Q449"/>
  <c r="P449"/>
  <c r="O449"/>
  <c r="N449"/>
  <c r="M449"/>
  <c r="L449"/>
  <c r="J449"/>
  <c r="I449"/>
  <c r="G449"/>
  <c r="F449"/>
  <c r="E449"/>
  <c r="D449"/>
  <c r="B449"/>
  <c r="Y438"/>
  <c r="Y439" s="1"/>
  <c r="Y437" s="1"/>
  <c r="X438"/>
  <c r="X439" s="1"/>
  <c r="X437" s="1"/>
  <c r="W438"/>
  <c r="W439" s="1"/>
  <c r="W437" s="1"/>
  <c r="V438"/>
  <c r="V439" s="1"/>
  <c r="V437" s="1"/>
  <c r="U438"/>
  <c r="U439" s="1"/>
  <c r="U437" s="1"/>
  <c r="T438"/>
  <c r="T439" s="1"/>
  <c r="T437" s="1"/>
  <c r="S438"/>
  <c r="S439" s="1"/>
  <c r="S437" s="1"/>
  <c r="R438"/>
  <c r="R439" s="1"/>
  <c r="R437" s="1"/>
  <c r="Q438"/>
  <c r="Q439" s="1"/>
  <c r="Q437" s="1"/>
  <c r="P438"/>
  <c r="P439" s="1"/>
  <c r="P437" s="1"/>
  <c r="O438"/>
  <c r="O439" s="1"/>
  <c r="O437" s="1"/>
  <c r="N438"/>
  <c r="N439" s="1"/>
  <c r="N437" s="1"/>
  <c r="M438"/>
  <c r="M439" s="1"/>
  <c r="M437" s="1"/>
  <c r="L438"/>
  <c r="L439" s="1"/>
  <c r="L437" s="1"/>
  <c r="J438"/>
  <c r="J439" s="1"/>
  <c r="J437" s="1"/>
  <c r="D438"/>
  <c r="D439" s="1"/>
  <c r="D437" s="1"/>
  <c r="Y428"/>
  <c r="Y429" s="1"/>
  <c r="Y427" s="1"/>
  <c r="X428"/>
  <c r="X429" s="1"/>
  <c r="X427" s="1"/>
  <c r="W428"/>
  <c r="W429" s="1"/>
  <c r="W427" s="1"/>
  <c r="V428"/>
  <c r="V429" s="1"/>
  <c r="V427" s="1"/>
  <c r="U428"/>
  <c r="U429" s="1"/>
  <c r="U427" s="1"/>
  <c r="T428"/>
  <c r="T429" s="1"/>
  <c r="T427" s="1"/>
  <c r="S428"/>
  <c r="S429" s="1"/>
  <c r="S427" s="1"/>
  <c r="R428"/>
  <c r="R429" s="1"/>
  <c r="R427" s="1"/>
  <c r="Q428"/>
  <c r="Q429" s="1"/>
  <c r="Q427" s="1"/>
  <c r="P428"/>
  <c r="P429" s="1"/>
  <c r="P427" s="1"/>
  <c r="O428"/>
  <c r="O429" s="1"/>
  <c r="O427" s="1"/>
  <c r="N428"/>
  <c r="N429" s="1"/>
  <c r="N427" s="1"/>
  <c r="M428"/>
  <c r="M429" s="1"/>
  <c r="M427" s="1"/>
  <c r="L428"/>
  <c r="L429" s="1"/>
  <c r="L427" s="1"/>
  <c r="J428"/>
  <c r="J429" s="1"/>
  <c r="J427" s="1"/>
  <c r="D428"/>
  <c r="D429" s="1"/>
  <c r="D427" s="1"/>
  <c r="Y410"/>
  <c r="Y411" s="1"/>
  <c r="X410"/>
  <c r="X411" s="1"/>
  <c r="W410"/>
  <c r="W411" s="1"/>
  <c r="V410"/>
  <c r="V411" s="1"/>
  <c r="U410"/>
  <c r="U411" s="1"/>
  <c r="T410"/>
  <c r="T411" s="1"/>
  <c r="S410"/>
  <c r="S411" s="1"/>
  <c r="R410"/>
  <c r="R411" s="1"/>
  <c r="Q410"/>
  <c r="Q411" s="1"/>
  <c r="P410"/>
  <c r="P411" s="1"/>
  <c r="O410"/>
  <c r="O411" s="1"/>
  <c r="N410"/>
  <c r="N411" s="1"/>
  <c r="M410"/>
  <c r="M411" s="1"/>
  <c r="L410"/>
  <c r="L411" s="1"/>
  <c r="J410"/>
  <c r="J411" s="1"/>
  <c r="D410"/>
  <c r="D411" s="1"/>
  <c r="Y403"/>
  <c r="Y404" s="1"/>
  <c r="X403"/>
  <c r="X404" s="1"/>
  <c r="W403"/>
  <c r="W404" s="1"/>
  <c r="V403"/>
  <c r="V404" s="1"/>
  <c r="U403"/>
  <c r="U404" s="1"/>
  <c r="T403"/>
  <c r="T404" s="1"/>
  <c r="S403"/>
  <c r="S404" s="1"/>
  <c r="R403"/>
  <c r="R404" s="1"/>
  <c r="Q403"/>
  <c r="Q404" s="1"/>
  <c r="P403"/>
  <c r="P404" s="1"/>
  <c r="O403"/>
  <c r="O404" s="1"/>
  <c r="N403"/>
  <c r="N404" s="1"/>
  <c r="M403"/>
  <c r="M404" s="1"/>
  <c r="L403"/>
  <c r="L404" s="1"/>
  <c r="J403"/>
  <c r="J404" s="1"/>
  <c r="D403"/>
  <c r="D404" s="1"/>
  <c r="Y396"/>
  <c r="Y397" s="1"/>
  <c r="X396"/>
  <c r="X397" s="1"/>
  <c r="W396"/>
  <c r="W397" s="1"/>
  <c r="V396"/>
  <c r="V397" s="1"/>
  <c r="U396"/>
  <c r="U397" s="1"/>
  <c r="T396"/>
  <c r="T397" s="1"/>
  <c r="S396"/>
  <c r="S397" s="1"/>
  <c r="R396"/>
  <c r="R397" s="1"/>
  <c r="Q396"/>
  <c r="Q397" s="1"/>
  <c r="P396"/>
  <c r="P397" s="1"/>
  <c r="O396"/>
  <c r="O397" s="1"/>
  <c r="N396"/>
  <c r="N397" s="1"/>
  <c r="M396"/>
  <c r="M397" s="1"/>
  <c r="L396"/>
  <c r="L397" s="1"/>
  <c r="J396"/>
  <c r="J397" s="1"/>
  <c r="D396"/>
  <c r="D397" s="1"/>
  <c r="Y387"/>
  <c r="Y388" s="1"/>
  <c r="X387"/>
  <c r="X388" s="1"/>
  <c r="W387"/>
  <c r="W388" s="1"/>
  <c r="V387"/>
  <c r="V388" s="1"/>
  <c r="U387"/>
  <c r="U388" s="1"/>
  <c r="T387"/>
  <c r="T388" s="1"/>
  <c r="S387"/>
  <c r="S388" s="1"/>
  <c r="R387"/>
  <c r="R388" s="1"/>
  <c r="Q387"/>
  <c r="Q388" s="1"/>
  <c r="P387"/>
  <c r="P388" s="1"/>
  <c r="O387"/>
  <c r="O388" s="1"/>
  <c r="N387"/>
  <c r="N388" s="1"/>
  <c r="M387"/>
  <c r="M388" s="1"/>
  <c r="L387"/>
  <c r="L388" s="1"/>
  <c r="J387"/>
  <c r="J388" s="1"/>
  <c r="D387"/>
  <c r="D388" s="1"/>
  <c r="Y385"/>
  <c r="X385"/>
  <c r="W385"/>
  <c r="V385"/>
  <c r="U385"/>
  <c r="T385"/>
  <c r="S385"/>
  <c r="R385"/>
  <c r="Q385"/>
  <c r="P385"/>
  <c r="O385"/>
  <c r="N385"/>
  <c r="M385"/>
  <c r="L385"/>
  <c r="J385"/>
  <c r="D385"/>
  <c r="Y376"/>
  <c r="Y377" s="1"/>
  <c r="U376"/>
  <c r="U377" s="1"/>
  <c r="T376"/>
  <c r="T377" s="1"/>
  <c r="S376"/>
  <c r="S377" s="1"/>
  <c r="R376"/>
  <c r="R377" s="1"/>
  <c r="Q376"/>
  <c r="Q377" s="1"/>
  <c r="P376"/>
  <c r="P377" s="1"/>
  <c r="O376"/>
  <c r="O377" s="1"/>
  <c r="N376"/>
  <c r="N377" s="1"/>
  <c r="M376"/>
  <c r="M377" s="1"/>
  <c r="L376"/>
  <c r="L377" s="1"/>
  <c r="J376"/>
  <c r="J377" s="1"/>
  <c r="D376"/>
  <c r="D377" s="1"/>
  <c r="Y369"/>
  <c r="Y370" s="1"/>
  <c r="Y358" s="1"/>
  <c r="U369"/>
  <c r="U370" s="1"/>
  <c r="T369"/>
  <c r="T370" s="1"/>
  <c r="T358" s="1"/>
  <c r="S369"/>
  <c r="S370" s="1"/>
  <c r="R369"/>
  <c r="R370" s="1"/>
  <c r="R358" s="1"/>
  <c r="Q369"/>
  <c r="Q370" s="1"/>
  <c r="P369"/>
  <c r="P370" s="1"/>
  <c r="P358" s="1"/>
  <c r="O369"/>
  <c r="O370" s="1"/>
  <c r="N369"/>
  <c r="N370" s="1"/>
  <c r="N358" s="1"/>
  <c r="M369"/>
  <c r="M370" s="1"/>
  <c r="L369"/>
  <c r="L370" s="1"/>
  <c r="L358" s="1"/>
  <c r="J369"/>
  <c r="J370" s="1"/>
  <c r="D369"/>
  <c r="D370" s="1"/>
  <c r="D358" s="1"/>
  <c r="Y360"/>
  <c r="Y361" s="1"/>
  <c r="U360"/>
  <c r="U361" s="1"/>
  <c r="T360"/>
  <c r="T361" s="1"/>
  <c r="S360"/>
  <c r="S361" s="1"/>
  <c r="R360"/>
  <c r="R361" s="1"/>
  <c r="Q360"/>
  <c r="Q361" s="1"/>
  <c r="P360"/>
  <c r="P361" s="1"/>
  <c r="O360"/>
  <c r="O361" s="1"/>
  <c r="N360"/>
  <c r="N361" s="1"/>
  <c r="M360"/>
  <c r="M361" s="1"/>
  <c r="L360"/>
  <c r="L361" s="1"/>
  <c r="J360"/>
  <c r="J361" s="1"/>
  <c r="D360"/>
  <c r="D361" s="1"/>
  <c r="Y349"/>
  <c r="Y350" s="1"/>
  <c r="U349"/>
  <c r="U350" s="1"/>
  <c r="T349"/>
  <c r="T350" s="1"/>
  <c r="S349"/>
  <c r="S350" s="1"/>
  <c r="R349"/>
  <c r="R350" s="1"/>
  <c r="Q349"/>
  <c r="Q350" s="1"/>
  <c r="P349"/>
  <c r="P350" s="1"/>
  <c r="O349"/>
  <c r="O350" s="1"/>
  <c r="N349"/>
  <c r="N350" s="1"/>
  <c r="M349"/>
  <c r="M350" s="1"/>
  <c r="L349"/>
  <c r="L350" s="1"/>
  <c r="J349"/>
  <c r="J350" s="1"/>
  <c r="D349"/>
  <c r="D350" s="1"/>
  <c r="J348"/>
  <c r="Y348" s="1"/>
  <c r="J347"/>
  <c r="Y347" s="1"/>
  <c r="U346"/>
  <c r="J346"/>
  <c r="Y346" s="1"/>
  <c r="J345"/>
  <c r="Y345" s="1"/>
  <c r="U344"/>
  <c r="T344"/>
  <c r="S344"/>
  <c r="R344"/>
  <c r="Q344"/>
  <c r="P344"/>
  <c r="O344"/>
  <c r="N344"/>
  <c r="M344"/>
  <c r="L344"/>
  <c r="J344"/>
  <c r="I344"/>
  <c r="G344"/>
  <c r="F344"/>
  <c r="E344"/>
  <c r="D344"/>
  <c r="U342"/>
  <c r="U343" s="1"/>
  <c r="U325" s="1"/>
  <c r="T342"/>
  <c r="T343" s="1"/>
  <c r="T325" s="1"/>
  <c r="S342"/>
  <c r="S343" s="1"/>
  <c r="S325" s="1"/>
  <c r="R342"/>
  <c r="R343" s="1"/>
  <c r="R325" s="1"/>
  <c r="Q342"/>
  <c r="Q343" s="1"/>
  <c r="Q325" s="1"/>
  <c r="P342"/>
  <c r="P343" s="1"/>
  <c r="P325" s="1"/>
  <c r="O342"/>
  <c r="O343" s="1"/>
  <c r="O325" s="1"/>
  <c r="N342"/>
  <c r="N343" s="1"/>
  <c r="N325" s="1"/>
  <c r="M342"/>
  <c r="M343" s="1"/>
  <c r="M325" s="1"/>
  <c r="L342"/>
  <c r="L343" s="1"/>
  <c r="L325" s="1"/>
  <c r="J342"/>
  <c r="J343" s="1"/>
  <c r="J325" s="1"/>
  <c r="I342"/>
  <c r="I343" s="1"/>
  <c r="I325" s="1"/>
  <c r="G342"/>
  <c r="G343" s="1"/>
  <c r="G325" s="1"/>
  <c r="F342"/>
  <c r="F343" s="1"/>
  <c r="F325" s="1"/>
  <c r="E342"/>
  <c r="E343" s="1"/>
  <c r="E325" s="1"/>
  <c r="D342"/>
  <c r="D343" s="1"/>
  <c r="D325" s="1"/>
  <c r="Y334"/>
  <c r="Y335" s="1"/>
  <c r="U334"/>
  <c r="U335" s="1"/>
  <c r="T334"/>
  <c r="T335" s="1"/>
  <c r="S334"/>
  <c r="S335" s="1"/>
  <c r="R334"/>
  <c r="R335" s="1"/>
  <c r="Q334"/>
  <c r="Q335" s="1"/>
  <c r="P334"/>
  <c r="P335" s="1"/>
  <c r="O334"/>
  <c r="O335" s="1"/>
  <c r="N334"/>
  <c r="N335" s="1"/>
  <c r="M334"/>
  <c r="M335" s="1"/>
  <c r="L334"/>
  <c r="L335" s="1"/>
  <c r="J334"/>
  <c r="J335" s="1"/>
  <c r="D334"/>
  <c r="D335" s="1"/>
  <c r="Y327"/>
  <c r="Y328" s="1"/>
  <c r="U327"/>
  <c r="U328" s="1"/>
  <c r="T327"/>
  <c r="T328" s="1"/>
  <c r="S327"/>
  <c r="S328" s="1"/>
  <c r="R327"/>
  <c r="R328" s="1"/>
  <c r="Q327"/>
  <c r="Q328" s="1"/>
  <c r="P327"/>
  <c r="P328" s="1"/>
  <c r="O327"/>
  <c r="O328" s="1"/>
  <c r="N327"/>
  <c r="N328" s="1"/>
  <c r="M327"/>
  <c r="M328" s="1"/>
  <c r="L327"/>
  <c r="L328" s="1"/>
  <c r="J327"/>
  <c r="J328" s="1"/>
  <c r="D327"/>
  <c r="D328" s="1"/>
  <c r="U321"/>
  <c r="T321"/>
  <c r="S321"/>
  <c r="R321"/>
  <c r="Q321"/>
  <c r="P321"/>
  <c r="O321"/>
  <c r="N321"/>
  <c r="M321"/>
  <c r="L321"/>
  <c r="I321"/>
  <c r="G321"/>
  <c r="F321"/>
  <c r="E321"/>
  <c r="D321"/>
  <c r="J320"/>
  <c r="J321" s="1"/>
  <c r="U319"/>
  <c r="T319"/>
  <c r="S319"/>
  <c r="R319"/>
  <c r="Q319"/>
  <c r="P319"/>
  <c r="O319"/>
  <c r="N319"/>
  <c r="M319"/>
  <c r="L319"/>
  <c r="I319"/>
  <c r="G319"/>
  <c r="F319"/>
  <c r="E319"/>
  <c r="D319"/>
  <c r="Y318"/>
  <c r="Y319" s="1"/>
  <c r="J318"/>
  <c r="J319" s="1"/>
  <c r="U317"/>
  <c r="T317"/>
  <c r="S317"/>
  <c r="R317"/>
  <c r="Q317"/>
  <c r="P317"/>
  <c r="O317"/>
  <c r="N317"/>
  <c r="M317"/>
  <c r="L317"/>
  <c r="I317"/>
  <c r="G317"/>
  <c r="F317"/>
  <c r="E317"/>
  <c r="D317"/>
  <c r="J316"/>
  <c r="J317" s="1"/>
  <c r="U315"/>
  <c r="T315"/>
  <c r="S315"/>
  <c r="R315"/>
  <c r="Q315"/>
  <c r="P315"/>
  <c r="O315"/>
  <c r="N315"/>
  <c r="M315"/>
  <c r="L315"/>
  <c r="I315"/>
  <c r="G315"/>
  <c r="F315"/>
  <c r="E315"/>
  <c r="D315"/>
  <c r="J314"/>
  <c r="J315" s="1"/>
  <c r="U313"/>
  <c r="T313"/>
  <c r="S313"/>
  <c r="R313"/>
  <c r="Q313"/>
  <c r="P313"/>
  <c r="O313"/>
  <c r="N313"/>
  <c r="M313"/>
  <c r="L313"/>
  <c r="I313"/>
  <c r="G313"/>
  <c r="F313"/>
  <c r="E313"/>
  <c r="D313"/>
  <c r="U312"/>
  <c r="S312"/>
  <c r="Q312"/>
  <c r="O312"/>
  <c r="M312"/>
  <c r="G312"/>
  <c r="E312"/>
  <c r="J308"/>
  <c r="Y308" s="1"/>
  <c r="J307"/>
  <c r="Y307" s="1"/>
  <c r="U306"/>
  <c r="T306"/>
  <c r="S306"/>
  <c r="R306"/>
  <c r="Q306"/>
  <c r="P306"/>
  <c r="O306"/>
  <c r="N306"/>
  <c r="M306"/>
  <c r="L306"/>
  <c r="J306"/>
  <c r="I306"/>
  <c r="G306"/>
  <c r="F306"/>
  <c r="E306"/>
  <c r="D306"/>
  <c r="U302"/>
  <c r="T302"/>
  <c r="S302"/>
  <c r="R302"/>
  <c r="Q302"/>
  <c r="P302"/>
  <c r="O302"/>
  <c r="N302"/>
  <c r="M302"/>
  <c r="L302"/>
  <c r="I302"/>
  <c r="G302"/>
  <c r="F302"/>
  <c r="E302"/>
  <c r="D302"/>
  <c r="J301"/>
  <c r="J302" s="1"/>
  <c r="U300"/>
  <c r="T300"/>
  <c r="S300"/>
  <c r="R300"/>
  <c r="Q300"/>
  <c r="P300"/>
  <c r="O300"/>
  <c r="N300"/>
  <c r="M300"/>
  <c r="L300"/>
  <c r="I300"/>
  <c r="G300"/>
  <c r="F300"/>
  <c r="E300"/>
  <c r="D300"/>
  <c r="J299"/>
  <c r="J300" s="1"/>
  <c r="U298"/>
  <c r="T298"/>
  <c r="S298"/>
  <c r="R298"/>
  <c r="Q298"/>
  <c r="P298"/>
  <c r="O298"/>
  <c r="N298"/>
  <c r="M298"/>
  <c r="L298"/>
  <c r="I298"/>
  <c r="G298"/>
  <c r="F298"/>
  <c r="E298"/>
  <c r="D298"/>
  <c r="Y297"/>
  <c r="Y298" s="1"/>
  <c r="J297"/>
  <c r="J298" s="1"/>
  <c r="U296"/>
  <c r="T296"/>
  <c r="S296"/>
  <c r="R296"/>
  <c r="Q296"/>
  <c r="P296"/>
  <c r="O296"/>
  <c r="N296"/>
  <c r="M296"/>
  <c r="L296"/>
  <c r="I296"/>
  <c r="G296"/>
  <c r="F296"/>
  <c r="E296"/>
  <c r="D296"/>
  <c r="J295"/>
  <c r="J296" s="1"/>
  <c r="U294"/>
  <c r="T294"/>
  <c r="S294"/>
  <c r="R294"/>
  <c r="Q294"/>
  <c r="P294"/>
  <c r="O294"/>
  <c r="N294"/>
  <c r="M294"/>
  <c r="L294"/>
  <c r="J294"/>
  <c r="I294"/>
  <c r="G294"/>
  <c r="F294"/>
  <c r="E294"/>
  <c r="D294"/>
  <c r="Y293"/>
  <c r="Y294" s="1"/>
  <c r="J293"/>
  <c r="U292"/>
  <c r="T292"/>
  <c r="S292"/>
  <c r="R292"/>
  <c r="Q292"/>
  <c r="P292"/>
  <c r="O292"/>
  <c r="N292"/>
  <c r="M292"/>
  <c r="L292"/>
  <c r="I292"/>
  <c r="G292"/>
  <c r="F292"/>
  <c r="E292"/>
  <c r="D292"/>
  <c r="U291"/>
  <c r="T291"/>
  <c r="S291"/>
  <c r="R291"/>
  <c r="Q291"/>
  <c r="P291"/>
  <c r="O291"/>
  <c r="N291"/>
  <c r="M291"/>
  <c r="L291"/>
  <c r="I291"/>
  <c r="G291"/>
  <c r="F291"/>
  <c r="E291"/>
  <c r="D291"/>
  <c r="J290"/>
  <c r="J291" s="1"/>
  <c r="U289"/>
  <c r="T289"/>
  <c r="S289"/>
  <c r="R289"/>
  <c r="Q289"/>
  <c r="P289"/>
  <c r="O289"/>
  <c r="N289"/>
  <c r="M289"/>
  <c r="L289"/>
  <c r="I289"/>
  <c r="G289"/>
  <c r="F289"/>
  <c r="E289"/>
  <c r="D289"/>
  <c r="J288"/>
  <c r="J289" s="1"/>
  <c r="U287"/>
  <c r="T287"/>
  <c r="S287"/>
  <c r="R287"/>
  <c r="Q287"/>
  <c r="P287"/>
  <c r="O287"/>
  <c r="N287"/>
  <c r="M287"/>
  <c r="L287"/>
  <c r="I287"/>
  <c r="G287"/>
  <c r="F287"/>
  <c r="E287"/>
  <c r="D287"/>
  <c r="Y286"/>
  <c r="Y287" s="1"/>
  <c r="J286"/>
  <c r="J287" s="1"/>
  <c r="U285"/>
  <c r="T285"/>
  <c r="S285"/>
  <c r="R285"/>
  <c r="Q285"/>
  <c r="P285"/>
  <c r="O285"/>
  <c r="N285"/>
  <c r="M285"/>
  <c r="L285"/>
  <c r="I285"/>
  <c r="G285"/>
  <c r="F285"/>
  <c r="E285"/>
  <c r="D285"/>
  <c r="J284"/>
  <c r="J285" s="1"/>
  <c r="U283"/>
  <c r="T283"/>
  <c r="S283"/>
  <c r="R283"/>
  <c r="Q283"/>
  <c r="P283"/>
  <c r="O283"/>
  <c r="N283"/>
  <c r="M283"/>
  <c r="L283"/>
  <c r="J283"/>
  <c r="I283"/>
  <c r="G283"/>
  <c r="F283"/>
  <c r="E283"/>
  <c r="E282" s="1"/>
  <c r="D283"/>
  <c r="X282"/>
  <c r="W282"/>
  <c r="V282"/>
  <c r="U282"/>
  <c r="S282"/>
  <c r="Q282"/>
  <c r="O282"/>
  <c r="M282"/>
  <c r="G282"/>
  <c r="T281"/>
  <c r="R281"/>
  <c r="P281"/>
  <c r="N281"/>
  <c r="L281"/>
  <c r="I281"/>
  <c r="F281"/>
  <c r="D281"/>
  <c r="Y277"/>
  <c r="U276"/>
  <c r="T276"/>
  <c r="T275" s="1"/>
  <c r="S276"/>
  <c r="R276"/>
  <c r="R275" s="1"/>
  <c r="Q276"/>
  <c r="P276"/>
  <c r="P275" s="1"/>
  <c r="O276"/>
  <c r="N276"/>
  <c r="N275" s="1"/>
  <c r="M276"/>
  <c r="L276"/>
  <c r="L275" s="1"/>
  <c r="I276"/>
  <c r="I275" s="1"/>
  <c r="G276"/>
  <c r="G275" s="1"/>
  <c r="G270" s="1"/>
  <c r="G271" s="1"/>
  <c r="F276"/>
  <c r="F275" s="1"/>
  <c r="E276"/>
  <c r="D276"/>
  <c r="D275" s="1"/>
  <c r="U275"/>
  <c r="S275"/>
  <c r="Q275"/>
  <c r="O275"/>
  <c r="M275"/>
  <c r="E275"/>
  <c r="J274"/>
  <c r="Y274" s="1"/>
  <c r="J273"/>
  <c r="Y273" s="1"/>
  <c r="Y272" s="1"/>
  <c r="U272"/>
  <c r="T272"/>
  <c r="S272"/>
  <c r="R272"/>
  <c r="Q272"/>
  <c r="P272"/>
  <c r="O272"/>
  <c r="N272"/>
  <c r="M272"/>
  <c r="L272"/>
  <c r="I272"/>
  <c r="G272"/>
  <c r="F272"/>
  <c r="E272"/>
  <c r="D272"/>
  <c r="Y263"/>
  <c r="Y264" s="1"/>
  <c r="U263"/>
  <c r="U264" s="1"/>
  <c r="T263"/>
  <c r="T264" s="1"/>
  <c r="S263"/>
  <c r="S264" s="1"/>
  <c r="R263"/>
  <c r="R264" s="1"/>
  <c r="Q263"/>
  <c r="Q264" s="1"/>
  <c r="P263"/>
  <c r="P264" s="1"/>
  <c r="O263"/>
  <c r="O264" s="1"/>
  <c r="N263"/>
  <c r="N264" s="1"/>
  <c r="M263"/>
  <c r="M264" s="1"/>
  <c r="L263"/>
  <c r="L264" s="1"/>
  <c r="J263"/>
  <c r="J264" s="1"/>
  <c r="D263"/>
  <c r="D264" s="1"/>
  <c r="Y244"/>
  <c r="Y247" s="1"/>
  <c r="U244"/>
  <c r="U247" s="1"/>
  <c r="T244"/>
  <c r="T247" s="1"/>
  <c r="S244"/>
  <c r="S247" s="1"/>
  <c r="R244"/>
  <c r="R247" s="1"/>
  <c r="Q244"/>
  <c r="Q247" s="1"/>
  <c r="P244"/>
  <c r="P247" s="1"/>
  <c r="O244"/>
  <c r="O247" s="1"/>
  <c r="N244"/>
  <c r="N247" s="1"/>
  <c r="M244"/>
  <c r="M247" s="1"/>
  <c r="L244"/>
  <c r="L247" s="1"/>
  <c r="J244"/>
  <c r="J247" s="1"/>
  <c r="D244"/>
  <c r="D247" s="1"/>
  <c r="Y243"/>
  <c r="U243"/>
  <c r="U245" s="1"/>
  <c r="U246" s="1"/>
  <c r="T243"/>
  <c r="S243"/>
  <c r="S245" s="1"/>
  <c r="S246" s="1"/>
  <c r="R243"/>
  <c r="Q243"/>
  <c r="Q245" s="1"/>
  <c r="Q246" s="1"/>
  <c r="P243"/>
  <c r="O243"/>
  <c r="O245" s="1"/>
  <c r="O246" s="1"/>
  <c r="N243"/>
  <c r="N248" s="1"/>
  <c r="M243"/>
  <c r="M245" s="1"/>
  <c r="M246" s="1"/>
  <c r="L243"/>
  <c r="L248" s="1"/>
  <c r="J243"/>
  <c r="J245" s="1"/>
  <c r="J246" s="1"/>
  <c r="D243"/>
  <c r="D248" s="1"/>
  <c r="Y226"/>
  <c r="R226"/>
  <c r="N226"/>
  <c r="D226"/>
  <c r="Y225"/>
  <c r="U225"/>
  <c r="U226" s="1"/>
  <c r="T225"/>
  <c r="T226" s="1"/>
  <c r="S225"/>
  <c r="S226" s="1"/>
  <c r="R225"/>
  <c r="Q225"/>
  <c r="Q226" s="1"/>
  <c r="P225"/>
  <c r="P226" s="1"/>
  <c r="O225"/>
  <c r="O226" s="1"/>
  <c r="N225"/>
  <c r="M225"/>
  <c r="M226" s="1"/>
  <c r="L225"/>
  <c r="L226" s="1"/>
  <c r="J225"/>
  <c r="J226" s="1"/>
  <c r="D225"/>
  <c r="Y217"/>
  <c r="R217"/>
  <c r="N217"/>
  <c r="D217"/>
  <c r="Y216"/>
  <c r="U216"/>
  <c r="U217" s="1"/>
  <c r="U215" s="1"/>
  <c r="T216"/>
  <c r="T217" s="1"/>
  <c r="T215" s="1"/>
  <c r="S216"/>
  <c r="S217" s="1"/>
  <c r="S215" s="1"/>
  <c r="R216"/>
  <c r="Q216"/>
  <c r="Q217" s="1"/>
  <c r="Q215" s="1"/>
  <c r="P216"/>
  <c r="P217" s="1"/>
  <c r="P215" s="1"/>
  <c r="O216"/>
  <c r="O217" s="1"/>
  <c r="O215" s="1"/>
  <c r="N216"/>
  <c r="M216"/>
  <c r="M217" s="1"/>
  <c r="M215" s="1"/>
  <c r="L216"/>
  <c r="L217" s="1"/>
  <c r="L215" s="1"/>
  <c r="J216"/>
  <c r="J217" s="1"/>
  <c r="J215" s="1"/>
  <c r="D216"/>
  <c r="Y215"/>
  <c r="R215"/>
  <c r="N215"/>
  <c r="D215"/>
  <c r="U213"/>
  <c r="T213"/>
  <c r="S213"/>
  <c r="R213"/>
  <c r="Q213"/>
  <c r="P213"/>
  <c r="O213"/>
  <c r="N213"/>
  <c r="M213"/>
  <c r="L213"/>
  <c r="I213"/>
  <c r="G213"/>
  <c r="F213"/>
  <c r="E213"/>
  <c r="D213"/>
  <c r="U211"/>
  <c r="T211"/>
  <c r="S211"/>
  <c r="R211"/>
  <c r="Q211"/>
  <c r="P211"/>
  <c r="O211"/>
  <c r="N211"/>
  <c r="M211"/>
  <c r="L211"/>
  <c r="I211"/>
  <c r="G211"/>
  <c r="F211"/>
  <c r="E211"/>
  <c r="D211"/>
  <c r="J210"/>
  <c r="J211" s="1"/>
  <c r="U209"/>
  <c r="T209"/>
  <c r="S209"/>
  <c r="R209"/>
  <c r="Q209"/>
  <c r="P209"/>
  <c r="O209"/>
  <c r="N209"/>
  <c r="M209"/>
  <c r="L209"/>
  <c r="I209"/>
  <c r="G209"/>
  <c r="F209"/>
  <c r="E209"/>
  <c r="D209"/>
  <c r="J208"/>
  <c r="J209" s="1"/>
  <c r="U207"/>
  <c r="T207"/>
  <c r="S207"/>
  <c r="R207"/>
  <c r="Q207"/>
  <c r="P207"/>
  <c r="O207"/>
  <c r="N207"/>
  <c r="M207"/>
  <c r="L207"/>
  <c r="I207"/>
  <c r="G207"/>
  <c r="F207"/>
  <c r="E207"/>
  <c r="D207"/>
  <c r="J206"/>
  <c r="J207" s="1"/>
  <c r="U205"/>
  <c r="T205"/>
  <c r="S205"/>
  <c r="R205"/>
  <c r="Q205"/>
  <c r="P205"/>
  <c r="O205"/>
  <c r="N205"/>
  <c r="M205"/>
  <c r="L205"/>
  <c r="I205"/>
  <c r="G205"/>
  <c r="F205"/>
  <c r="E205"/>
  <c r="D205"/>
  <c r="J204"/>
  <c r="J205" s="1"/>
  <c r="U203"/>
  <c r="T203"/>
  <c r="S203"/>
  <c r="R203"/>
  <c r="Q203"/>
  <c r="P203"/>
  <c r="O203"/>
  <c r="N203"/>
  <c r="M203"/>
  <c r="L203"/>
  <c r="I203"/>
  <c r="G203"/>
  <c r="F203"/>
  <c r="E203"/>
  <c r="D203"/>
  <c r="J202"/>
  <c r="J203" s="1"/>
  <c r="U201"/>
  <c r="T201"/>
  <c r="S201"/>
  <c r="R201"/>
  <c r="Q201"/>
  <c r="P201"/>
  <c r="O201"/>
  <c r="N201"/>
  <c r="M201"/>
  <c r="L201"/>
  <c r="I201"/>
  <c r="G201"/>
  <c r="F201"/>
  <c r="E201"/>
  <c r="D201"/>
  <c r="J200"/>
  <c r="J201" s="1"/>
  <c r="U199"/>
  <c r="T199"/>
  <c r="S199"/>
  <c r="R199"/>
  <c r="Q199"/>
  <c r="P199"/>
  <c r="O199"/>
  <c r="N199"/>
  <c r="M199"/>
  <c r="L199"/>
  <c r="I199"/>
  <c r="G199"/>
  <c r="F199"/>
  <c r="E199"/>
  <c r="D199"/>
  <c r="Y198"/>
  <c r="Y199" s="1"/>
  <c r="J198"/>
  <c r="J199" s="1"/>
  <c r="U197"/>
  <c r="T197"/>
  <c r="S197"/>
  <c r="R197"/>
  <c r="Q197"/>
  <c r="P197"/>
  <c r="O197"/>
  <c r="N197"/>
  <c r="M197"/>
  <c r="L197"/>
  <c r="I197"/>
  <c r="G197"/>
  <c r="F197"/>
  <c r="E197"/>
  <c r="D197"/>
  <c r="J196"/>
  <c r="J197" s="1"/>
  <c r="U195"/>
  <c r="T195"/>
  <c r="S195"/>
  <c r="R195"/>
  <c r="Q195"/>
  <c r="P195"/>
  <c r="O195"/>
  <c r="N195"/>
  <c r="M195"/>
  <c r="L195"/>
  <c r="J195"/>
  <c r="I195"/>
  <c r="G195"/>
  <c r="F195"/>
  <c r="E195"/>
  <c r="D195"/>
  <c r="Y194"/>
  <c r="Y195" s="1"/>
  <c r="J194"/>
  <c r="U193"/>
  <c r="T193"/>
  <c r="S193"/>
  <c r="R193"/>
  <c r="Q193"/>
  <c r="P193"/>
  <c r="O193"/>
  <c r="N193"/>
  <c r="M193"/>
  <c r="L193"/>
  <c r="I193"/>
  <c r="G193"/>
  <c r="F193"/>
  <c r="E193"/>
  <c r="D193"/>
  <c r="J192"/>
  <c r="J193" s="1"/>
  <c r="U191"/>
  <c r="T191"/>
  <c r="S191"/>
  <c r="R191"/>
  <c r="Q191"/>
  <c r="P191"/>
  <c r="O191"/>
  <c r="N191"/>
  <c r="M191"/>
  <c r="L191"/>
  <c r="J191"/>
  <c r="I191"/>
  <c r="G191"/>
  <c r="F191"/>
  <c r="E191"/>
  <c r="D191"/>
  <c r="Y190"/>
  <c r="Y191" s="1"/>
  <c r="J190"/>
  <c r="Y188"/>
  <c r="J188"/>
  <c r="Y185"/>
  <c r="J185"/>
  <c r="U184"/>
  <c r="S184"/>
  <c r="Q184"/>
  <c r="P184"/>
  <c r="I184"/>
  <c r="G184"/>
  <c r="F184"/>
  <c r="E184"/>
  <c r="D184"/>
  <c r="J183"/>
  <c r="J184" s="1"/>
  <c r="U182"/>
  <c r="S182"/>
  <c r="Q182"/>
  <c r="P182"/>
  <c r="J182"/>
  <c r="I182"/>
  <c r="G182"/>
  <c r="F182"/>
  <c r="E182"/>
  <c r="D182"/>
  <c r="N181"/>
  <c r="N182" s="1"/>
  <c r="J181"/>
  <c r="U180"/>
  <c r="S180"/>
  <c r="Q180"/>
  <c r="P180"/>
  <c r="I180"/>
  <c r="G180"/>
  <c r="F180"/>
  <c r="E180"/>
  <c r="D180"/>
  <c r="J179"/>
  <c r="J180" s="1"/>
  <c r="U178"/>
  <c r="S178"/>
  <c r="Q178"/>
  <c r="P178"/>
  <c r="J178"/>
  <c r="I178"/>
  <c r="G178"/>
  <c r="F178"/>
  <c r="E178"/>
  <c r="D178"/>
  <c r="N177"/>
  <c r="N178" s="1"/>
  <c r="J177"/>
  <c r="U176"/>
  <c r="S176"/>
  <c r="Q176"/>
  <c r="P176"/>
  <c r="I176"/>
  <c r="G176"/>
  <c r="F176"/>
  <c r="E176"/>
  <c r="D176"/>
  <c r="J175"/>
  <c r="J176" s="1"/>
  <c r="U174"/>
  <c r="T174"/>
  <c r="S174"/>
  <c r="R174"/>
  <c r="Q174"/>
  <c r="P174"/>
  <c r="M174"/>
  <c r="L174"/>
  <c r="J174"/>
  <c r="I174"/>
  <c r="G174"/>
  <c r="F174"/>
  <c r="E174"/>
  <c r="D174"/>
  <c r="U173"/>
  <c r="S173"/>
  <c r="Q173"/>
  <c r="P173"/>
  <c r="O173"/>
  <c r="N173"/>
  <c r="J173"/>
  <c r="I173"/>
  <c r="G173"/>
  <c r="F173"/>
  <c r="E173"/>
  <c r="D173"/>
  <c r="Y172"/>
  <c r="Y173" s="1"/>
  <c r="U171"/>
  <c r="S171"/>
  <c r="Q171"/>
  <c r="P171"/>
  <c r="O171"/>
  <c r="N171"/>
  <c r="I171"/>
  <c r="G171"/>
  <c r="F171"/>
  <c r="E171"/>
  <c r="D171"/>
  <c r="J170"/>
  <c r="J171" s="1"/>
  <c r="U169"/>
  <c r="S169"/>
  <c r="Q169"/>
  <c r="P169"/>
  <c r="O169"/>
  <c r="N169"/>
  <c r="I169"/>
  <c r="G169"/>
  <c r="F169"/>
  <c r="F164" s="1"/>
  <c r="F162" s="1"/>
  <c r="F163" s="1"/>
  <c r="E169"/>
  <c r="D169"/>
  <c r="J168"/>
  <c r="J169" s="1"/>
  <c r="U167"/>
  <c r="S167"/>
  <c r="S164" s="1"/>
  <c r="S162" s="1"/>
  <c r="S163" s="1"/>
  <c r="Q167"/>
  <c r="P167"/>
  <c r="P164" s="1"/>
  <c r="O167"/>
  <c r="N167"/>
  <c r="I167"/>
  <c r="G167"/>
  <c r="F167"/>
  <c r="E167"/>
  <c r="D167"/>
  <c r="J166"/>
  <c r="J167" s="1"/>
  <c r="U165"/>
  <c r="T165"/>
  <c r="S165"/>
  <c r="R165"/>
  <c r="Q165"/>
  <c r="P165"/>
  <c r="O165"/>
  <c r="N165"/>
  <c r="M165"/>
  <c r="L165"/>
  <c r="I165"/>
  <c r="G165"/>
  <c r="F165"/>
  <c r="E165"/>
  <c r="D165"/>
  <c r="T164"/>
  <c r="R164"/>
  <c r="M164"/>
  <c r="L164"/>
  <c r="I164"/>
  <c r="I162" s="1"/>
  <c r="I163" s="1"/>
  <c r="D164"/>
  <c r="T163"/>
  <c r="R163"/>
  <c r="M163"/>
  <c r="L163"/>
  <c r="U161"/>
  <c r="R161"/>
  <c r="P161"/>
  <c r="O161"/>
  <c r="N161"/>
  <c r="J161"/>
  <c r="Y161" s="1"/>
  <c r="U160"/>
  <c r="S160"/>
  <c r="Q160"/>
  <c r="P160"/>
  <c r="I160"/>
  <c r="G160"/>
  <c r="F160"/>
  <c r="E160"/>
  <c r="D160"/>
  <c r="J159"/>
  <c r="N159" s="1"/>
  <c r="U158"/>
  <c r="S158"/>
  <c r="Q158"/>
  <c r="P158"/>
  <c r="I158"/>
  <c r="G158"/>
  <c r="F158"/>
  <c r="E158"/>
  <c r="D158"/>
  <c r="N157"/>
  <c r="N158" s="1"/>
  <c r="J157"/>
  <c r="J158" s="1"/>
  <c r="U156"/>
  <c r="S156"/>
  <c r="Q156"/>
  <c r="P156"/>
  <c r="I156"/>
  <c r="G156"/>
  <c r="F156"/>
  <c r="E156"/>
  <c r="D156"/>
  <c r="J155"/>
  <c r="N155" s="1"/>
  <c r="U154"/>
  <c r="S154"/>
  <c r="Q154"/>
  <c r="P154"/>
  <c r="I154"/>
  <c r="G154"/>
  <c r="F154"/>
  <c r="E154"/>
  <c r="D154"/>
  <c r="J153"/>
  <c r="J154" s="1"/>
  <c r="U152"/>
  <c r="S152"/>
  <c r="Q152"/>
  <c r="P152"/>
  <c r="I152"/>
  <c r="G152"/>
  <c r="F152"/>
  <c r="E152"/>
  <c r="D152"/>
  <c r="J151"/>
  <c r="N151" s="1"/>
  <c r="U150"/>
  <c r="T150"/>
  <c r="S150"/>
  <c r="Q150"/>
  <c r="P150"/>
  <c r="M150"/>
  <c r="L150"/>
  <c r="J150"/>
  <c r="I150"/>
  <c r="G150"/>
  <c r="F150"/>
  <c r="E150"/>
  <c r="D150"/>
  <c r="U149"/>
  <c r="S149"/>
  <c r="R149"/>
  <c r="Q149"/>
  <c r="P149"/>
  <c r="O149"/>
  <c r="N149"/>
  <c r="I149"/>
  <c r="G149"/>
  <c r="F149"/>
  <c r="E149"/>
  <c r="D149"/>
  <c r="J148"/>
  <c r="J149" s="1"/>
  <c r="U147"/>
  <c r="S147"/>
  <c r="R147"/>
  <c r="Q147"/>
  <c r="P147"/>
  <c r="O147"/>
  <c r="N147"/>
  <c r="I147"/>
  <c r="G147"/>
  <c r="F147"/>
  <c r="E147"/>
  <c r="D147"/>
  <c r="J146"/>
  <c r="J147" s="1"/>
  <c r="U145"/>
  <c r="S145"/>
  <c r="S140" s="1"/>
  <c r="S138" s="1"/>
  <c r="S139" s="1"/>
  <c r="R145"/>
  <c r="Q145"/>
  <c r="P145"/>
  <c r="O145"/>
  <c r="N145"/>
  <c r="I145"/>
  <c r="G145"/>
  <c r="F145"/>
  <c r="E145"/>
  <c r="D145"/>
  <c r="J144"/>
  <c r="J145" s="1"/>
  <c r="U143"/>
  <c r="U140" s="1"/>
  <c r="U138" s="1"/>
  <c r="U139" s="1"/>
  <c r="S143"/>
  <c r="R143"/>
  <c r="Q143"/>
  <c r="P143"/>
  <c r="P140" s="1"/>
  <c r="P138" s="1"/>
  <c r="P139" s="1"/>
  <c r="O143"/>
  <c r="N143"/>
  <c r="I143"/>
  <c r="G143"/>
  <c r="G140" s="1"/>
  <c r="G138" s="1"/>
  <c r="G139" s="1"/>
  <c r="F143"/>
  <c r="E143"/>
  <c r="E140" s="1"/>
  <c r="E138" s="1"/>
  <c r="E139" s="1"/>
  <c r="D143"/>
  <c r="J142"/>
  <c r="J143" s="1"/>
  <c r="U141"/>
  <c r="T141"/>
  <c r="S141"/>
  <c r="R141"/>
  <c r="Q141"/>
  <c r="P141"/>
  <c r="O141"/>
  <c r="N141"/>
  <c r="M141"/>
  <c r="L141"/>
  <c r="I141"/>
  <c r="G141"/>
  <c r="F141"/>
  <c r="E141"/>
  <c r="D141"/>
  <c r="T140"/>
  <c r="Q140"/>
  <c r="M140"/>
  <c r="L140"/>
  <c r="I140"/>
  <c r="F140"/>
  <c r="D140"/>
  <c r="Q138"/>
  <c r="Q139" s="1"/>
  <c r="I138"/>
  <c r="I139" s="1"/>
  <c r="F138"/>
  <c r="F139" s="1"/>
  <c r="D138"/>
  <c r="D139" s="1"/>
  <c r="U137"/>
  <c r="S137"/>
  <c r="Q137"/>
  <c r="P137"/>
  <c r="O137"/>
  <c r="N137"/>
  <c r="J137"/>
  <c r="I137"/>
  <c r="G137"/>
  <c r="F137"/>
  <c r="E137"/>
  <c r="D137"/>
  <c r="U136"/>
  <c r="S136"/>
  <c r="R136"/>
  <c r="Q136"/>
  <c r="P136"/>
  <c r="O136"/>
  <c r="N136"/>
  <c r="U135"/>
  <c r="T135"/>
  <c r="S135"/>
  <c r="R135"/>
  <c r="Q135"/>
  <c r="P135"/>
  <c r="O135"/>
  <c r="N135"/>
  <c r="L135"/>
  <c r="J135"/>
  <c r="I135"/>
  <c r="G135"/>
  <c r="F135"/>
  <c r="E135"/>
  <c r="D135"/>
  <c r="U134"/>
  <c r="S134"/>
  <c r="R134"/>
  <c r="Q134"/>
  <c r="P134"/>
  <c r="O134"/>
  <c r="N134"/>
  <c r="M134"/>
  <c r="L134"/>
  <c r="J134"/>
  <c r="I134"/>
  <c r="G134"/>
  <c r="F134"/>
  <c r="E134"/>
  <c r="D134"/>
  <c r="U133"/>
  <c r="S133"/>
  <c r="R133"/>
  <c r="Q133"/>
  <c r="P133"/>
  <c r="O133"/>
  <c r="N133"/>
  <c r="M133"/>
  <c r="L133"/>
  <c r="J133"/>
  <c r="I133"/>
  <c r="G133"/>
  <c r="F133"/>
  <c r="E133"/>
  <c r="D133"/>
  <c r="U132"/>
  <c r="T132"/>
  <c r="T131" s="1"/>
  <c r="S132"/>
  <c r="R132"/>
  <c r="Q132"/>
  <c r="P132"/>
  <c r="P131" s="1"/>
  <c r="O132"/>
  <c r="N132"/>
  <c r="M132"/>
  <c r="L132"/>
  <c r="L131" s="1"/>
  <c r="J132"/>
  <c r="I132"/>
  <c r="G132"/>
  <c r="F132"/>
  <c r="F131" s="1"/>
  <c r="E132"/>
  <c r="D132"/>
  <c r="R131"/>
  <c r="N131"/>
  <c r="I131"/>
  <c r="D131"/>
  <c r="Y130"/>
  <c r="Y129"/>
  <c r="Y128"/>
  <c r="U127"/>
  <c r="T127"/>
  <c r="S127"/>
  <c r="R127"/>
  <c r="Q127"/>
  <c r="P127"/>
  <c r="O127"/>
  <c r="N127"/>
  <c r="M127"/>
  <c r="L127"/>
  <c r="J127"/>
  <c r="I127"/>
  <c r="G127"/>
  <c r="F127"/>
  <c r="E127"/>
  <c r="D127"/>
  <c r="Y126"/>
  <c r="Y134" s="1"/>
  <c r="Y125"/>
  <c r="Y124"/>
  <c r="Y135" s="1"/>
  <c r="U123"/>
  <c r="T123"/>
  <c r="S123"/>
  <c r="R123"/>
  <c r="Q123"/>
  <c r="P123"/>
  <c r="O123"/>
  <c r="N123"/>
  <c r="M123"/>
  <c r="L123"/>
  <c r="J123"/>
  <c r="I123"/>
  <c r="G123"/>
  <c r="F123"/>
  <c r="E123"/>
  <c r="D123"/>
  <c r="U119"/>
  <c r="U117" s="1"/>
  <c r="U118" s="1"/>
  <c r="T119"/>
  <c r="T117" s="1"/>
  <c r="T118" s="1"/>
  <c r="S119"/>
  <c r="S117" s="1"/>
  <c r="S118" s="1"/>
  <c r="R119"/>
  <c r="Q119"/>
  <c r="Q117" s="1"/>
  <c r="Q118" s="1"/>
  <c r="P119"/>
  <c r="P117" s="1"/>
  <c r="P118" s="1"/>
  <c r="O119"/>
  <c r="O117" s="1"/>
  <c r="O118" s="1"/>
  <c r="N119"/>
  <c r="M119"/>
  <c r="L119"/>
  <c r="J119"/>
  <c r="I119"/>
  <c r="G119"/>
  <c r="F119"/>
  <c r="E119"/>
  <c r="D119"/>
  <c r="Y118"/>
  <c r="M118"/>
  <c r="R117"/>
  <c r="R118" s="1"/>
  <c r="N117"/>
  <c r="N118" s="1"/>
  <c r="J117"/>
  <c r="J118" s="1"/>
  <c r="G117"/>
  <c r="G118" s="1"/>
  <c r="E117"/>
  <c r="E118" s="1"/>
  <c r="U115"/>
  <c r="T115"/>
  <c r="S115"/>
  <c r="R115"/>
  <c r="Q115"/>
  <c r="P115"/>
  <c r="O115"/>
  <c r="N115"/>
  <c r="L115"/>
  <c r="I115"/>
  <c r="G115"/>
  <c r="F115"/>
  <c r="E115"/>
  <c r="D115"/>
  <c r="U114"/>
  <c r="T114"/>
  <c r="S114"/>
  <c r="R114"/>
  <c r="Q114"/>
  <c r="P114"/>
  <c r="O114"/>
  <c r="N114"/>
  <c r="M114"/>
  <c r="L114"/>
  <c r="I114"/>
  <c r="G114"/>
  <c r="F114"/>
  <c r="E114"/>
  <c r="D114"/>
  <c r="J113"/>
  <c r="U112"/>
  <c r="U116" s="1"/>
  <c r="U102" s="1"/>
  <c r="U103" s="1"/>
  <c r="Q112"/>
  <c r="Q116" s="1"/>
  <c r="Q102" s="1"/>
  <c r="Q103" s="1"/>
  <c r="J111"/>
  <c r="Y111" s="1"/>
  <c r="J110"/>
  <c r="Y110" s="1"/>
  <c r="J109"/>
  <c r="Y109" s="1"/>
  <c r="J108"/>
  <c r="Y108" s="1"/>
  <c r="J107"/>
  <c r="Y107" s="1"/>
  <c r="J106"/>
  <c r="Y106" s="1"/>
  <c r="U105"/>
  <c r="T105"/>
  <c r="T112" s="1"/>
  <c r="T116" s="1"/>
  <c r="T102" s="1"/>
  <c r="T103" s="1"/>
  <c r="S105"/>
  <c r="S112" s="1"/>
  <c r="S116" s="1"/>
  <c r="S102" s="1"/>
  <c r="S103" s="1"/>
  <c r="R105"/>
  <c r="R112" s="1"/>
  <c r="R116" s="1"/>
  <c r="R102" s="1"/>
  <c r="R103" s="1"/>
  <c r="Q105"/>
  <c r="P105"/>
  <c r="P112" s="1"/>
  <c r="P116" s="1"/>
  <c r="P102" s="1"/>
  <c r="P103" s="1"/>
  <c r="O105"/>
  <c r="O112" s="1"/>
  <c r="O116" s="1"/>
  <c r="O102" s="1"/>
  <c r="O103" s="1"/>
  <c r="N105"/>
  <c r="N112" s="1"/>
  <c r="N116" s="1"/>
  <c r="N102" s="1"/>
  <c r="N103" s="1"/>
  <c r="M105"/>
  <c r="M112" s="1"/>
  <c r="L105"/>
  <c r="L112" s="1"/>
  <c r="L116" s="1"/>
  <c r="L102" s="1"/>
  <c r="L103" s="1"/>
  <c r="I105"/>
  <c r="I112" s="1"/>
  <c r="I116" s="1"/>
  <c r="I102" s="1"/>
  <c r="I103" s="1"/>
  <c r="I463" s="1"/>
  <c r="G105"/>
  <c r="G112" s="1"/>
  <c r="G116" s="1"/>
  <c r="G102" s="1"/>
  <c r="G103" s="1"/>
  <c r="F105"/>
  <c r="F112" s="1"/>
  <c r="F116" s="1"/>
  <c r="F102" s="1"/>
  <c r="F103" s="1"/>
  <c r="F22" s="1"/>
  <c r="E105"/>
  <c r="E112" s="1"/>
  <c r="E116" s="1"/>
  <c r="E102" s="1"/>
  <c r="E103" s="1"/>
  <c r="E463" s="1"/>
  <c r="D105"/>
  <c r="D112" s="1"/>
  <c r="D116" s="1"/>
  <c r="D102" s="1"/>
  <c r="D103" s="1"/>
  <c r="J104"/>
  <c r="Y104" s="1"/>
  <c r="M103"/>
  <c r="Y94"/>
  <c r="Y95" s="1"/>
  <c r="U94"/>
  <c r="U95" s="1"/>
  <c r="T94"/>
  <c r="T95" s="1"/>
  <c r="S94"/>
  <c r="S95" s="1"/>
  <c r="R94"/>
  <c r="R95" s="1"/>
  <c r="Q94"/>
  <c r="Q95" s="1"/>
  <c r="P94"/>
  <c r="P95" s="1"/>
  <c r="O94"/>
  <c r="O95" s="1"/>
  <c r="N94"/>
  <c r="N95" s="1"/>
  <c r="M94"/>
  <c r="M95" s="1"/>
  <c r="L94"/>
  <c r="L95" s="1"/>
  <c r="J94"/>
  <c r="J95" s="1"/>
  <c r="I94"/>
  <c r="I95" s="1"/>
  <c r="G94"/>
  <c r="G95" s="1"/>
  <c r="F94"/>
  <c r="F95" s="1"/>
  <c r="E94"/>
  <c r="E95" s="1"/>
  <c r="D94"/>
  <c r="D95" s="1"/>
  <c r="Y87"/>
  <c r="Y88" s="1"/>
  <c r="U87"/>
  <c r="U88" s="1"/>
  <c r="T87"/>
  <c r="T88" s="1"/>
  <c r="S87"/>
  <c r="S88" s="1"/>
  <c r="R87"/>
  <c r="R88" s="1"/>
  <c r="Q87"/>
  <c r="Q88" s="1"/>
  <c r="P87"/>
  <c r="P88" s="1"/>
  <c r="O87"/>
  <c r="O88" s="1"/>
  <c r="N87"/>
  <c r="N88" s="1"/>
  <c r="M87"/>
  <c r="M88" s="1"/>
  <c r="L87"/>
  <c r="L88" s="1"/>
  <c r="J87"/>
  <c r="J88" s="1"/>
  <c r="I87"/>
  <c r="I88" s="1"/>
  <c r="G87"/>
  <c r="G88" s="1"/>
  <c r="F87"/>
  <c r="F88" s="1"/>
  <c r="E87"/>
  <c r="E88" s="1"/>
  <c r="D87"/>
  <c r="D88" s="1"/>
  <c r="Y78"/>
  <c r="Y79" s="1"/>
  <c r="U78"/>
  <c r="U79" s="1"/>
  <c r="T78"/>
  <c r="T79" s="1"/>
  <c r="S78"/>
  <c r="S79" s="1"/>
  <c r="R78"/>
  <c r="R79" s="1"/>
  <c r="Q78"/>
  <c r="Q79" s="1"/>
  <c r="P78"/>
  <c r="P79" s="1"/>
  <c r="O78"/>
  <c r="O79" s="1"/>
  <c r="N78"/>
  <c r="N79" s="1"/>
  <c r="M78"/>
  <c r="M79" s="1"/>
  <c r="L78"/>
  <c r="L79" s="1"/>
  <c r="J78"/>
  <c r="J79" s="1"/>
  <c r="I78"/>
  <c r="I79" s="1"/>
  <c r="G78"/>
  <c r="G79" s="1"/>
  <c r="F78"/>
  <c r="F79" s="1"/>
  <c r="E78"/>
  <c r="E79" s="1"/>
  <c r="D78"/>
  <c r="D79" s="1"/>
  <c r="Y69"/>
  <c r="Y70" s="1"/>
  <c r="U69"/>
  <c r="U70" s="1"/>
  <c r="T69"/>
  <c r="T70" s="1"/>
  <c r="S69"/>
  <c r="S70" s="1"/>
  <c r="R69"/>
  <c r="R70" s="1"/>
  <c r="Q69"/>
  <c r="Q70" s="1"/>
  <c r="P69"/>
  <c r="P70" s="1"/>
  <c r="O69"/>
  <c r="O70" s="1"/>
  <c r="N69"/>
  <c r="N70" s="1"/>
  <c r="M69"/>
  <c r="M70" s="1"/>
  <c r="L69"/>
  <c r="L70" s="1"/>
  <c r="J69"/>
  <c r="J70" s="1"/>
  <c r="D69"/>
  <c r="D70" s="1"/>
  <c r="Y60"/>
  <c r="Y61" s="1"/>
  <c r="U60"/>
  <c r="U61" s="1"/>
  <c r="T60"/>
  <c r="T61" s="1"/>
  <c r="S60"/>
  <c r="S61" s="1"/>
  <c r="R60"/>
  <c r="R61" s="1"/>
  <c r="Q60"/>
  <c r="Q61" s="1"/>
  <c r="P60"/>
  <c r="P61" s="1"/>
  <c r="O60"/>
  <c r="O61" s="1"/>
  <c r="N60"/>
  <c r="N61" s="1"/>
  <c r="M60"/>
  <c r="M61" s="1"/>
  <c r="L60"/>
  <c r="L61" s="1"/>
  <c r="J60"/>
  <c r="J61" s="1"/>
  <c r="D60"/>
  <c r="D61" s="1"/>
  <c r="G56"/>
  <c r="J55"/>
  <c r="Y55" s="1"/>
  <c r="Y54"/>
  <c r="J54"/>
  <c r="Y53"/>
  <c r="J53"/>
  <c r="U52"/>
  <c r="T52"/>
  <c r="S52"/>
  <c r="R52"/>
  <c r="Q52"/>
  <c r="P52"/>
  <c r="O52"/>
  <c r="N52"/>
  <c r="M52"/>
  <c r="L52"/>
  <c r="J52"/>
  <c r="I52"/>
  <c r="G52"/>
  <c r="F52"/>
  <c r="E52"/>
  <c r="D52"/>
  <c r="E51"/>
  <c r="U44"/>
  <c r="U51" s="1"/>
  <c r="T44"/>
  <c r="S44"/>
  <c r="S56" s="1"/>
  <c r="R44"/>
  <c r="Q44"/>
  <c r="Q51" s="1"/>
  <c r="P44"/>
  <c r="O44"/>
  <c r="O56" s="1"/>
  <c r="N44"/>
  <c r="M44"/>
  <c r="M51" s="1"/>
  <c r="L44"/>
  <c r="I44"/>
  <c r="I35" s="1"/>
  <c r="I47" s="1"/>
  <c r="I37" s="1"/>
  <c r="G44"/>
  <c r="F44"/>
  <c r="F35" s="1"/>
  <c r="F47" s="1"/>
  <c r="F37" s="1"/>
  <c r="E44"/>
  <c r="E56" s="1"/>
  <c r="D44"/>
  <c r="D35" s="1"/>
  <c r="D47" s="1"/>
  <c r="D37" s="1"/>
  <c r="J43"/>
  <c r="Y43" s="1"/>
  <c r="J42"/>
  <c r="Y42" s="1"/>
  <c r="J41"/>
  <c r="J40"/>
  <c r="Y40" s="1"/>
  <c r="J39"/>
  <c r="J276" s="1"/>
  <c r="J275" s="1"/>
  <c r="U38"/>
  <c r="T38"/>
  <c r="S38"/>
  <c r="R38"/>
  <c r="Q38"/>
  <c r="P38"/>
  <c r="O38"/>
  <c r="N38"/>
  <c r="M38"/>
  <c r="L38"/>
  <c r="J38"/>
  <c r="I38"/>
  <c r="G38"/>
  <c r="F38"/>
  <c r="E38"/>
  <c r="D38"/>
  <c r="T35"/>
  <c r="T47" s="1"/>
  <c r="T37" s="1"/>
  <c r="R35"/>
  <c r="R47" s="1"/>
  <c r="R37" s="1"/>
  <c r="P35"/>
  <c r="P47" s="1"/>
  <c r="P37" s="1"/>
  <c r="N35"/>
  <c r="N47" s="1"/>
  <c r="N37" s="1"/>
  <c r="L35"/>
  <c r="L47" s="1"/>
  <c r="L37" s="1"/>
  <c r="G35"/>
  <c r="G36" s="1"/>
  <c r="E35"/>
  <c r="E47" s="1"/>
  <c r="E37" s="1"/>
  <c r="U28"/>
  <c r="Q28"/>
  <c r="M28"/>
  <c r="G28"/>
  <c r="Y27"/>
  <c r="Y28" s="1"/>
  <c r="U27"/>
  <c r="T27"/>
  <c r="T28" s="1"/>
  <c r="S27"/>
  <c r="S28" s="1"/>
  <c r="R27"/>
  <c r="R28" s="1"/>
  <c r="Q27"/>
  <c r="P27"/>
  <c r="P28" s="1"/>
  <c r="O27"/>
  <c r="O28" s="1"/>
  <c r="N27"/>
  <c r="N28" s="1"/>
  <c r="M27"/>
  <c r="L27"/>
  <c r="L28" s="1"/>
  <c r="J27"/>
  <c r="J28" s="1"/>
  <c r="I27"/>
  <c r="I28" s="1"/>
  <c r="G27"/>
  <c r="F27"/>
  <c r="F28" s="1"/>
  <c r="E27"/>
  <c r="E28" s="1"/>
  <c r="D27"/>
  <c r="D28" s="1"/>
  <c r="Y26"/>
  <c r="U26"/>
  <c r="T26"/>
  <c r="S26"/>
  <c r="R26"/>
  <c r="Q26"/>
  <c r="P26"/>
  <c r="O26"/>
  <c r="N26"/>
  <c r="M26"/>
  <c r="L26"/>
  <c r="D26"/>
  <c r="J24"/>
  <c r="I24"/>
  <c r="G24"/>
  <c r="F24"/>
  <c r="E24"/>
  <c r="G22"/>
  <c r="E22"/>
  <c r="Y10"/>
  <c r="Y11" s="1"/>
  <c r="X10"/>
  <c r="X11" s="1"/>
  <c r="W10"/>
  <c r="W11" s="1"/>
  <c r="V10"/>
  <c r="V11" s="1"/>
  <c r="U10"/>
  <c r="U11" s="1"/>
  <c r="T10"/>
  <c r="T11" s="1"/>
  <c r="S10"/>
  <c r="S11" s="1"/>
  <c r="R10"/>
  <c r="R11" s="1"/>
  <c r="Q10"/>
  <c r="Q11" s="1"/>
  <c r="P10"/>
  <c r="P11" s="1"/>
  <c r="O10"/>
  <c r="O11" s="1"/>
  <c r="N10"/>
  <c r="N11" s="1"/>
  <c r="M10"/>
  <c r="M11" s="1"/>
  <c r="L10"/>
  <c r="L11" s="1"/>
  <c r="J10"/>
  <c r="J11" s="1"/>
  <c r="D10"/>
  <c r="D11" s="1"/>
  <c r="G24" i="13"/>
  <c r="I24" i="14"/>
  <c r="F24" i="13"/>
  <c r="H24" i="14"/>
  <c r="G24"/>
  <c r="F24"/>
  <c r="E24" i="13"/>
  <c r="E24" i="14"/>
  <c r="G449"/>
  <c r="G344"/>
  <c r="G343"/>
  <c r="G342"/>
  <c r="G325"/>
  <c r="G321"/>
  <c r="G319"/>
  <c r="G317"/>
  <c r="G315"/>
  <c r="G313"/>
  <c r="G306"/>
  <c r="G302"/>
  <c r="G300"/>
  <c r="G298"/>
  <c r="G296"/>
  <c r="G294"/>
  <c r="G292"/>
  <c r="G291"/>
  <c r="G289"/>
  <c r="G287"/>
  <c r="G285"/>
  <c r="G283"/>
  <c r="G282" s="1"/>
  <c r="G276"/>
  <c r="G275" s="1"/>
  <c r="G272"/>
  <c r="G270"/>
  <c r="G271" s="1"/>
  <c r="G213"/>
  <c r="G211"/>
  <c r="G209"/>
  <c r="G207"/>
  <c r="G205"/>
  <c r="G203"/>
  <c r="G201"/>
  <c r="G199"/>
  <c r="G197"/>
  <c r="G195"/>
  <c r="G193"/>
  <c r="G191"/>
  <c r="G184"/>
  <c r="G182"/>
  <c r="G180"/>
  <c r="G178"/>
  <c r="G176"/>
  <c r="G174"/>
  <c r="G173"/>
  <c r="G171"/>
  <c r="G169"/>
  <c r="G167"/>
  <c r="G165"/>
  <c r="G164"/>
  <c r="G162" s="1"/>
  <c r="G163" s="1"/>
  <c r="G160"/>
  <c r="G158"/>
  <c r="G156"/>
  <c r="G154"/>
  <c r="G152"/>
  <c r="G150"/>
  <c r="G149"/>
  <c r="G147"/>
  <c r="G145"/>
  <c r="G143"/>
  <c r="G141"/>
  <c r="G140"/>
  <c r="G138" s="1"/>
  <c r="G139" s="1"/>
  <c r="G137"/>
  <c r="G135"/>
  <c r="G134"/>
  <c r="G133"/>
  <c r="G132"/>
  <c r="G131"/>
  <c r="G127"/>
  <c r="G123"/>
  <c r="G117" s="1"/>
  <c r="G119"/>
  <c r="G118"/>
  <c r="G115"/>
  <c r="G114"/>
  <c r="G116" s="1"/>
  <c r="G102" s="1"/>
  <c r="G103" s="1"/>
  <c r="G22" s="1"/>
  <c r="G105"/>
  <c r="G112" s="1"/>
  <c r="G94"/>
  <c r="G95" s="1"/>
  <c r="G87"/>
  <c r="G88" s="1"/>
  <c r="F449"/>
  <c r="F344"/>
  <c r="F343"/>
  <c r="F342"/>
  <c r="F325"/>
  <c r="F321"/>
  <c r="F319"/>
  <c r="F317"/>
  <c r="F315"/>
  <c r="F313"/>
  <c r="F312"/>
  <c r="F306"/>
  <c r="F302"/>
  <c r="F300"/>
  <c r="F298"/>
  <c r="F296"/>
  <c r="F294"/>
  <c r="F292"/>
  <c r="F291"/>
  <c r="F289"/>
  <c r="F287"/>
  <c r="F285"/>
  <c r="F283"/>
  <c r="F282" s="1"/>
  <c r="F281"/>
  <c r="F276"/>
  <c r="F275"/>
  <c r="F272"/>
  <c r="F270"/>
  <c r="F271" s="1"/>
  <c r="F213"/>
  <c r="F211"/>
  <c r="F209"/>
  <c r="F207"/>
  <c r="F205"/>
  <c r="F203"/>
  <c r="F201"/>
  <c r="F199"/>
  <c r="F197"/>
  <c r="F195"/>
  <c r="F212" s="1"/>
  <c r="F186" s="1"/>
  <c r="F187" s="1"/>
  <c r="F193"/>
  <c r="F191"/>
  <c r="F184"/>
  <c r="F182"/>
  <c r="F180"/>
  <c r="F178"/>
  <c r="F176"/>
  <c r="F174"/>
  <c r="F173"/>
  <c r="F171"/>
  <c r="F169"/>
  <c r="F167"/>
  <c r="F165"/>
  <c r="F164"/>
  <c r="F162" s="1"/>
  <c r="F163" s="1"/>
  <c r="F160"/>
  <c r="F158"/>
  <c r="F156"/>
  <c r="F154"/>
  <c r="F152"/>
  <c r="F150"/>
  <c r="F149"/>
  <c r="F147"/>
  <c r="F145"/>
  <c r="F143"/>
  <c r="F141"/>
  <c r="F140"/>
  <c r="F138"/>
  <c r="F139" s="1"/>
  <c r="F137"/>
  <c r="F135"/>
  <c r="F134"/>
  <c r="F133"/>
  <c r="F132"/>
  <c r="F131"/>
  <c r="F127"/>
  <c r="F123"/>
  <c r="F117" s="1"/>
  <c r="F118" s="1"/>
  <c r="F119"/>
  <c r="F115"/>
  <c r="F114"/>
  <c r="F112"/>
  <c r="F116" s="1"/>
  <c r="F102" s="1"/>
  <c r="F103" s="1"/>
  <c r="F22" s="1"/>
  <c r="F105"/>
  <c r="F95"/>
  <c r="F94"/>
  <c r="F88"/>
  <c r="F87"/>
  <c r="F79"/>
  <c r="F78"/>
  <c r="G78"/>
  <c r="G79" s="1"/>
  <c r="G52"/>
  <c r="F52"/>
  <c r="G44"/>
  <c r="G56" s="1"/>
  <c r="F44"/>
  <c r="F56" s="1"/>
  <c r="G38"/>
  <c r="F38"/>
  <c r="G35"/>
  <c r="G36" s="1"/>
  <c r="F35"/>
  <c r="F36" s="1"/>
  <c r="G27"/>
  <c r="G28" s="1"/>
  <c r="G21" s="1"/>
  <c r="F27"/>
  <c r="F28" s="1"/>
  <c r="F21" s="1"/>
  <c r="G39" i="13"/>
  <c r="I39" i="14"/>
  <c r="I276" s="1"/>
  <c r="I275" s="1"/>
  <c r="H462"/>
  <c r="E462"/>
  <c r="X457"/>
  <c r="X460" s="1"/>
  <c r="T457"/>
  <c r="T460" s="1"/>
  <c r="S457"/>
  <c r="S460" s="1"/>
  <c r="R457"/>
  <c r="R460" s="1"/>
  <c r="Q457"/>
  <c r="Q460" s="1"/>
  <c r="P457"/>
  <c r="P460" s="1"/>
  <c r="O457"/>
  <c r="O460" s="1"/>
  <c r="N457"/>
  <c r="N460" s="1"/>
  <c r="M457"/>
  <c r="M460" s="1"/>
  <c r="L457"/>
  <c r="L460" s="1"/>
  <c r="K457"/>
  <c r="K460" s="1"/>
  <c r="I457"/>
  <c r="I460" s="1"/>
  <c r="H457"/>
  <c r="H460" s="1"/>
  <c r="E457"/>
  <c r="E460" s="1"/>
  <c r="D457"/>
  <c r="D460" s="1"/>
  <c r="W456"/>
  <c r="V456"/>
  <c r="U456"/>
  <c r="X451"/>
  <c r="I451"/>
  <c r="X450"/>
  <c r="X449" s="1"/>
  <c r="I450"/>
  <c r="Y449"/>
  <c r="T449"/>
  <c r="S449"/>
  <c r="R449"/>
  <c r="Q449"/>
  <c r="P449"/>
  <c r="O449"/>
  <c r="N449"/>
  <c r="M449"/>
  <c r="L449"/>
  <c r="K449"/>
  <c r="I449"/>
  <c r="H449"/>
  <c r="E449"/>
  <c r="D449"/>
  <c r="B449"/>
  <c r="X438"/>
  <c r="X439" s="1"/>
  <c r="X437" s="1"/>
  <c r="W438"/>
  <c r="W439" s="1"/>
  <c r="W437" s="1"/>
  <c r="V438"/>
  <c r="V439" s="1"/>
  <c r="V437" s="1"/>
  <c r="U438"/>
  <c r="U439" s="1"/>
  <c r="U437" s="1"/>
  <c r="T438"/>
  <c r="T439" s="1"/>
  <c r="T437" s="1"/>
  <c r="S438"/>
  <c r="S439" s="1"/>
  <c r="S437" s="1"/>
  <c r="R438"/>
  <c r="R439" s="1"/>
  <c r="R437" s="1"/>
  <c r="Q438"/>
  <c r="Q439" s="1"/>
  <c r="Q437" s="1"/>
  <c r="P438"/>
  <c r="P439" s="1"/>
  <c r="P437" s="1"/>
  <c r="O438"/>
  <c r="O439" s="1"/>
  <c r="O437" s="1"/>
  <c r="N438"/>
  <c r="N439" s="1"/>
  <c r="N437" s="1"/>
  <c r="M438"/>
  <c r="M439" s="1"/>
  <c r="M437" s="1"/>
  <c r="L438"/>
  <c r="L439" s="1"/>
  <c r="L437" s="1"/>
  <c r="K438"/>
  <c r="K439" s="1"/>
  <c r="K437" s="1"/>
  <c r="I438"/>
  <c r="I439" s="1"/>
  <c r="I437" s="1"/>
  <c r="D438"/>
  <c r="D439" s="1"/>
  <c r="D437" s="1"/>
  <c r="X428"/>
  <c r="X429" s="1"/>
  <c r="X427" s="1"/>
  <c r="W428"/>
  <c r="W429" s="1"/>
  <c r="W427" s="1"/>
  <c r="V428"/>
  <c r="V429" s="1"/>
  <c r="V427" s="1"/>
  <c r="U428"/>
  <c r="U429" s="1"/>
  <c r="U427" s="1"/>
  <c r="T428"/>
  <c r="T429" s="1"/>
  <c r="T427" s="1"/>
  <c r="S428"/>
  <c r="S429" s="1"/>
  <c r="S427" s="1"/>
  <c r="R428"/>
  <c r="R429" s="1"/>
  <c r="R427" s="1"/>
  <c r="Q428"/>
  <c r="Q429" s="1"/>
  <c r="Q427" s="1"/>
  <c r="P428"/>
  <c r="P429" s="1"/>
  <c r="P427" s="1"/>
  <c r="O428"/>
  <c r="O429" s="1"/>
  <c r="O427" s="1"/>
  <c r="N428"/>
  <c r="N429" s="1"/>
  <c r="N427" s="1"/>
  <c r="M428"/>
  <c r="M429" s="1"/>
  <c r="M427" s="1"/>
  <c r="L428"/>
  <c r="L429" s="1"/>
  <c r="L427" s="1"/>
  <c r="K428"/>
  <c r="K429" s="1"/>
  <c r="K427" s="1"/>
  <c r="I428"/>
  <c r="I429" s="1"/>
  <c r="I427" s="1"/>
  <c r="D428"/>
  <c r="D429" s="1"/>
  <c r="D427" s="1"/>
  <c r="X410"/>
  <c r="X411" s="1"/>
  <c r="W410"/>
  <c r="W411" s="1"/>
  <c r="V410"/>
  <c r="V411" s="1"/>
  <c r="U410"/>
  <c r="U411" s="1"/>
  <c r="T410"/>
  <c r="T411" s="1"/>
  <c r="S410"/>
  <c r="S411" s="1"/>
  <c r="R410"/>
  <c r="R411" s="1"/>
  <c r="Q410"/>
  <c r="Q411" s="1"/>
  <c r="P410"/>
  <c r="P411" s="1"/>
  <c r="O410"/>
  <c r="O411" s="1"/>
  <c r="N410"/>
  <c r="N411" s="1"/>
  <c r="M410"/>
  <c r="M411" s="1"/>
  <c r="L410"/>
  <c r="L411" s="1"/>
  <c r="K410"/>
  <c r="K411" s="1"/>
  <c r="I410"/>
  <c r="I411" s="1"/>
  <c r="D410"/>
  <c r="D411" s="1"/>
  <c r="X403"/>
  <c r="X404" s="1"/>
  <c r="W403"/>
  <c r="W404" s="1"/>
  <c r="V403"/>
  <c r="V404" s="1"/>
  <c r="U403"/>
  <c r="U404" s="1"/>
  <c r="T403"/>
  <c r="T404" s="1"/>
  <c r="S403"/>
  <c r="S404" s="1"/>
  <c r="R403"/>
  <c r="R404" s="1"/>
  <c r="Q403"/>
  <c r="Q404" s="1"/>
  <c r="P403"/>
  <c r="P404" s="1"/>
  <c r="O403"/>
  <c r="O404" s="1"/>
  <c r="N403"/>
  <c r="N404" s="1"/>
  <c r="M403"/>
  <c r="M404" s="1"/>
  <c r="L403"/>
  <c r="L404" s="1"/>
  <c r="K403"/>
  <c r="K404" s="1"/>
  <c r="I403"/>
  <c r="I404" s="1"/>
  <c r="D403"/>
  <c r="D404" s="1"/>
  <c r="X396"/>
  <c r="X397" s="1"/>
  <c r="W396"/>
  <c r="W397" s="1"/>
  <c r="V396"/>
  <c r="V397" s="1"/>
  <c r="U396"/>
  <c r="U397" s="1"/>
  <c r="T396"/>
  <c r="T397" s="1"/>
  <c r="S396"/>
  <c r="S397" s="1"/>
  <c r="R396"/>
  <c r="R397" s="1"/>
  <c r="Q396"/>
  <c r="Q397" s="1"/>
  <c r="P396"/>
  <c r="P397" s="1"/>
  <c r="O396"/>
  <c r="O397" s="1"/>
  <c r="N396"/>
  <c r="N397" s="1"/>
  <c r="M396"/>
  <c r="M397" s="1"/>
  <c r="L396"/>
  <c r="L397" s="1"/>
  <c r="K396"/>
  <c r="K397" s="1"/>
  <c r="I396"/>
  <c r="I397" s="1"/>
  <c r="D396"/>
  <c r="D397" s="1"/>
  <c r="X387"/>
  <c r="X388" s="1"/>
  <c r="W387"/>
  <c r="W388" s="1"/>
  <c r="V387"/>
  <c r="V388" s="1"/>
  <c r="U387"/>
  <c r="U388" s="1"/>
  <c r="T387"/>
  <c r="T388" s="1"/>
  <c r="S387"/>
  <c r="S388" s="1"/>
  <c r="R387"/>
  <c r="R388" s="1"/>
  <c r="Q387"/>
  <c r="Q388" s="1"/>
  <c r="P387"/>
  <c r="P388" s="1"/>
  <c r="O387"/>
  <c r="O388" s="1"/>
  <c r="N387"/>
  <c r="N388" s="1"/>
  <c r="M387"/>
  <c r="M388" s="1"/>
  <c r="L387"/>
  <c r="L388" s="1"/>
  <c r="K387"/>
  <c r="K388" s="1"/>
  <c r="I387"/>
  <c r="I388" s="1"/>
  <c r="D387"/>
  <c r="D388" s="1"/>
  <c r="X385"/>
  <c r="W385"/>
  <c r="V385"/>
  <c r="U385"/>
  <c r="T385"/>
  <c r="S385"/>
  <c r="R385"/>
  <c r="Q385"/>
  <c r="P385"/>
  <c r="O385"/>
  <c r="N385"/>
  <c r="M385"/>
  <c r="L385"/>
  <c r="K385"/>
  <c r="I385"/>
  <c r="D385"/>
  <c r="X376"/>
  <c r="X377" s="1"/>
  <c r="T376"/>
  <c r="T377" s="1"/>
  <c r="S376"/>
  <c r="S377" s="1"/>
  <c r="R376"/>
  <c r="R377" s="1"/>
  <c r="Q376"/>
  <c r="Q377" s="1"/>
  <c r="P376"/>
  <c r="P377" s="1"/>
  <c r="O376"/>
  <c r="O377" s="1"/>
  <c r="N376"/>
  <c r="N377" s="1"/>
  <c r="M376"/>
  <c r="M377" s="1"/>
  <c r="L376"/>
  <c r="L377" s="1"/>
  <c r="K376"/>
  <c r="K377" s="1"/>
  <c r="I376"/>
  <c r="I377" s="1"/>
  <c r="D376"/>
  <c r="D377" s="1"/>
  <c r="X369"/>
  <c r="X370" s="1"/>
  <c r="X358" s="1"/>
  <c r="T369"/>
  <c r="T370" s="1"/>
  <c r="T358" s="1"/>
  <c r="S369"/>
  <c r="S370" s="1"/>
  <c r="S358" s="1"/>
  <c r="R369"/>
  <c r="R370" s="1"/>
  <c r="R358" s="1"/>
  <c r="Q369"/>
  <c r="Q370" s="1"/>
  <c r="Q358" s="1"/>
  <c r="P369"/>
  <c r="P370" s="1"/>
  <c r="P358" s="1"/>
  <c r="O369"/>
  <c r="O370" s="1"/>
  <c r="O358" s="1"/>
  <c r="N369"/>
  <c r="N370" s="1"/>
  <c r="N358" s="1"/>
  <c r="M369"/>
  <c r="M370" s="1"/>
  <c r="M358" s="1"/>
  <c r="L369"/>
  <c r="L370" s="1"/>
  <c r="L358" s="1"/>
  <c r="K369"/>
  <c r="K370" s="1"/>
  <c r="K358" s="1"/>
  <c r="I369"/>
  <c r="I370" s="1"/>
  <c r="I358" s="1"/>
  <c r="D369"/>
  <c r="D370" s="1"/>
  <c r="D358" s="1"/>
  <c r="X360"/>
  <c r="X361" s="1"/>
  <c r="T360"/>
  <c r="T361" s="1"/>
  <c r="S360"/>
  <c r="S361" s="1"/>
  <c r="R360"/>
  <c r="R361" s="1"/>
  <c r="Q360"/>
  <c r="Q361" s="1"/>
  <c r="P360"/>
  <c r="P361" s="1"/>
  <c r="O360"/>
  <c r="O361" s="1"/>
  <c r="N360"/>
  <c r="N361" s="1"/>
  <c r="M360"/>
  <c r="M361" s="1"/>
  <c r="L360"/>
  <c r="L361" s="1"/>
  <c r="K360"/>
  <c r="K361" s="1"/>
  <c r="I360"/>
  <c r="I361" s="1"/>
  <c r="D360"/>
  <c r="D361" s="1"/>
  <c r="X349"/>
  <c r="X350" s="1"/>
  <c r="T349"/>
  <c r="T350" s="1"/>
  <c r="S349"/>
  <c r="S350" s="1"/>
  <c r="R349"/>
  <c r="R350" s="1"/>
  <c r="Q349"/>
  <c r="Q350" s="1"/>
  <c r="P349"/>
  <c r="P350" s="1"/>
  <c r="O349"/>
  <c r="O350" s="1"/>
  <c r="N349"/>
  <c r="N350" s="1"/>
  <c r="M349"/>
  <c r="M350" s="1"/>
  <c r="L349"/>
  <c r="L350" s="1"/>
  <c r="K349"/>
  <c r="K350" s="1"/>
  <c r="I349"/>
  <c r="I350" s="1"/>
  <c r="D349"/>
  <c r="D350" s="1"/>
  <c r="I348"/>
  <c r="X348" s="1"/>
  <c r="I347"/>
  <c r="X347" s="1"/>
  <c r="T346"/>
  <c r="I346"/>
  <c r="X346" s="1"/>
  <c r="I345"/>
  <c r="T344"/>
  <c r="T342" s="1"/>
  <c r="T343" s="1"/>
  <c r="T325" s="1"/>
  <c r="S344"/>
  <c r="R344"/>
  <c r="R342" s="1"/>
  <c r="R343" s="1"/>
  <c r="R325" s="1"/>
  <c r="Q344"/>
  <c r="P344"/>
  <c r="P342" s="1"/>
  <c r="P343" s="1"/>
  <c r="P325" s="1"/>
  <c r="O344"/>
  <c r="N344"/>
  <c r="N342" s="1"/>
  <c r="N343" s="1"/>
  <c r="N325" s="1"/>
  <c r="M344"/>
  <c r="L344"/>
  <c r="L342" s="1"/>
  <c r="L343" s="1"/>
  <c r="L325" s="1"/>
  <c r="K344"/>
  <c r="H344"/>
  <c r="H342" s="1"/>
  <c r="H343" s="1"/>
  <c r="H325" s="1"/>
  <c r="E344"/>
  <c r="D344"/>
  <c r="D342" s="1"/>
  <c r="D343" s="1"/>
  <c r="D325" s="1"/>
  <c r="S342"/>
  <c r="S343" s="1"/>
  <c r="S325" s="1"/>
  <c r="Q342"/>
  <c r="Q343" s="1"/>
  <c r="Q325" s="1"/>
  <c r="O342"/>
  <c r="O343" s="1"/>
  <c r="O325" s="1"/>
  <c r="M342"/>
  <c r="M343" s="1"/>
  <c r="M325" s="1"/>
  <c r="K342"/>
  <c r="K343" s="1"/>
  <c r="K325" s="1"/>
  <c r="E342"/>
  <c r="E343" s="1"/>
  <c r="E325" s="1"/>
  <c r="X334"/>
  <c r="X335" s="1"/>
  <c r="T334"/>
  <c r="T335" s="1"/>
  <c r="S334"/>
  <c r="S335" s="1"/>
  <c r="R334"/>
  <c r="R335" s="1"/>
  <c r="Q334"/>
  <c r="Q335" s="1"/>
  <c r="P334"/>
  <c r="P335" s="1"/>
  <c r="O334"/>
  <c r="O335" s="1"/>
  <c r="N334"/>
  <c r="N335" s="1"/>
  <c r="M334"/>
  <c r="M335" s="1"/>
  <c r="L334"/>
  <c r="L335" s="1"/>
  <c r="K334"/>
  <c r="K335" s="1"/>
  <c r="I334"/>
  <c r="I335" s="1"/>
  <c r="D334"/>
  <c r="D335" s="1"/>
  <c r="X327"/>
  <c r="X328" s="1"/>
  <c r="T327"/>
  <c r="T328" s="1"/>
  <c r="S327"/>
  <c r="S328" s="1"/>
  <c r="R327"/>
  <c r="R328" s="1"/>
  <c r="Q327"/>
  <c r="Q328" s="1"/>
  <c r="P327"/>
  <c r="P328" s="1"/>
  <c r="O327"/>
  <c r="O328" s="1"/>
  <c r="N327"/>
  <c r="N328" s="1"/>
  <c r="M327"/>
  <c r="M328" s="1"/>
  <c r="L327"/>
  <c r="L328" s="1"/>
  <c r="K327"/>
  <c r="K328" s="1"/>
  <c r="I327"/>
  <c r="I328" s="1"/>
  <c r="D327"/>
  <c r="D328" s="1"/>
  <c r="T321"/>
  <c r="S321"/>
  <c r="R321"/>
  <c r="Q321"/>
  <c r="P321"/>
  <c r="O321"/>
  <c r="N321"/>
  <c r="M321"/>
  <c r="L321"/>
  <c r="K321"/>
  <c r="H321"/>
  <c r="E321"/>
  <c r="D321"/>
  <c r="I320"/>
  <c r="I321" s="1"/>
  <c r="T319"/>
  <c r="S319"/>
  <c r="R319"/>
  <c r="Q319"/>
  <c r="P319"/>
  <c r="O319"/>
  <c r="N319"/>
  <c r="M319"/>
  <c r="L319"/>
  <c r="K319"/>
  <c r="H319"/>
  <c r="E319"/>
  <c r="D319"/>
  <c r="I318"/>
  <c r="I319" s="1"/>
  <c r="T317"/>
  <c r="S317"/>
  <c r="R317"/>
  <c r="Q317"/>
  <c r="P317"/>
  <c r="O317"/>
  <c r="N317"/>
  <c r="M317"/>
  <c r="L317"/>
  <c r="K317"/>
  <c r="H317"/>
  <c r="E317"/>
  <c r="D317"/>
  <c r="I316"/>
  <c r="I317" s="1"/>
  <c r="T315"/>
  <c r="S315"/>
  <c r="S312" s="1"/>
  <c r="R315"/>
  <c r="Q315"/>
  <c r="Q312" s="1"/>
  <c r="P315"/>
  <c r="O315"/>
  <c r="O312" s="1"/>
  <c r="N315"/>
  <c r="M315"/>
  <c r="M312" s="1"/>
  <c r="L315"/>
  <c r="K315"/>
  <c r="K312" s="1"/>
  <c r="H315"/>
  <c r="E315"/>
  <c r="E312" s="1"/>
  <c r="D315"/>
  <c r="I314"/>
  <c r="T313"/>
  <c r="S313"/>
  <c r="R313"/>
  <c r="Q313"/>
  <c r="P313"/>
  <c r="O313"/>
  <c r="N313"/>
  <c r="M313"/>
  <c r="L313"/>
  <c r="K313"/>
  <c r="H313"/>
  <c r="E313"/>
  <c r="D313"/>
  <c r="T312"/>
  <c r="R312"/>
  <c r="P312"/>
  <c r="N312"/>
  <c r="L312"/>
  <c r="H312"/>
  <c r="D312"/>
  <c r="I308"/>
  <c r="X308" s="1"/>
  <c r="I307"/>
  <c r="T306"/>
  <c r="S306"/>
  <c r="R306"/>
  <c r="Q306"/>
  <c r="P306"/>
  <c r="O306"/>
  <c r="N306"/>
  <c r="M306"/>
  <c r="L306"/>
  <c r="K306"/>
  <c r="H306"/>
  <c r="E306"/>
  <c r="D306"/>
  <c r="T302"/>
  <c r="S302"/>
  <c r="R302"/>
  <c r="Q302"/>
  <c r="P302"/>
  <c r="O302"/>
  <c r="N302"/>
  <c r="M302"/>
  <c r="L302"/>
  <c r="K302"/>
  <c r="H302"/>
  <c r="E302"/>
  <c r="D302"/>
  <c r="I301"/>
  <c r="I302" s="1"/>
  <c r="T300"/>
  <c r="S300"/>
  <c r="R300"/>
  <c r="Q300"/>
  <c r="P300"/>
  <c r="O300"/>
  <c r="N300"/>
  <c r="M300"/>
  <c r="L300"/>
  <c r="K300"/>
  <c r="H300"/>
  <c r="E300"/>
  <c r="D300"/>
  <c r="I299"/>
  <c r="I300" s="1"/>
  <c r="T298"/>
  <c r="S298"/>
  <c r="R298"/>
  <c r="Q298"/>
  <c r="P298"/>
  <c r="O298"/>
  <c r="N298"/>
  <c r="M298"/>
  <c r="L298"/>
  <c r="K298"/>
  <c r="H298"/>
  <c r="E298"/>
  <c r="D298"/>
  <c r="I297"/>
  <c r="I298" s="1"/>
  <c r="T296"/>
  <c r="S296"/>
  <c r="R296"/>
  <c r="Q296"/>
  <c r="P296"/>
  <c r="O296"/>
  <c r="N296"/>
  <c r="M296"/>
  <c r="L296"/>
  <c r="K296"/>
  <c r="H296"/>
  <c r="E296"/>
  <c r="D296"/>
  <c r="I295"/>
  <c r="T294"/>
  <c r="S294"/>
  <c r="R294"/>
  <c r="Q294"/>
  <c r="P294"/>
  <c r="O294"/>
  <c r="N294"/>
  <c r="M294"/>
  <c r="L294"/>
  <c r="K294"/>
  <c r="H294"/>
  <c r="E294"/>
  <c r="D294"/>
  <c r="I293"/>
  <c r="T292"/>
  <c r="S292"/>
  <c r="R292"/>
  <c r="Q292"/>
  <c r="P292"/>
  <c r="O292"/>
  <c r="N292"/>
  <c r="M292"/>
  <c r="L292"/>
  <c r="K292"/>
  <c r="H292"/>
  <c r="E292"/>
  <c r="D292"/>
  <c r="T291"/>
  <c r="S291"/>
  <c r="R291"/>
  <c r="Q291"/>
  <c r="P291"/>
  <c r="O291"/>
  <c r="N291"/>
  <c r="M291"/>
  <c r="L291"/>
  <c r="K291"/>
  <c r="H291"/>
  <c r="E291"/>
  <c r="D291"/>
  <c r="I290"/>
  <c r="I291" s="1"/>
  <c r="T289"/>
  <c r="S289"/>
  <c r="R289"/>
  <c r="Q289"/>
  <c r="P289"/>
  <c r="O289"/>
  <c r="N289"/>
  <c r="M289"/>
  <c r="L289"/>
  <c r="K289"/>
  <c r="H289"/>
  <c r="E289"/>
  <c r="D289"/>
  <c r="I288"/>
  <c r="I289" s="1"/>
  <c r="T287"/>
  <c r="S287"/>
  <c r="R287"/>
  <c r="Q287"/>
  <c r="P287"/>
  <c r="O287"/>
  <c r="N287"/>
  <c r="M287"/>
  <c r="L287"/>
  <c r="K287"/>
  <c r="H287"/>
  <c r="E287"/>
  <c r="D287"/>
  <c r="I286"/>
  <c r="I287" s="1"/>
  <c r="T285"/>
  <c r="S285"/>
  <c r="R285"/>
  <c r="Q285"/>
  <c r="P285"/>
  <c r="O285"/>
  <c r="N285"/>
  <c r="M285"/>
  <c r="L285"/>
  <c r="K285"/>
  <c r="H285"/>
  <c r="E285"/>
  <c r="D285"/>
  <c r="I284"/>
  <c r="I285" s="1"/>
  <c r="T283"/>
  <c r="S283"/>
  <c r="S282" s="1"/>
  <c r="R283"/>
  <c r="Q283"/>
  <c r="Q282" s="1"/>
  <c r="P283"/>
  <c r="O283"/>
  <c r="O282" s="1"/>
  <c r="N283"/>
  <c r="M283"/>
  <c r="M282" s="1"/>
  <c r="L283"/>
  <c r="K283"/>
  <c r="K282" s="1"/>
  <c r="H283"/>
  <c r="E283"/>
  <c r="D283"/>
  <c r="W282"/>
  <c r="V282"/>
  <c r="U282"/>
  <c r="T282"/>
  <c r="R282"/>
  <c r="P282"/>
  <c r="N282"/>
  <c r="L282"/>
  <c r="H282"/>
  <c r="E282"/>
  <c r="D282"/>
  <c r="T281"/>
  <c r="S281"/>
  <c r="R281"/>
  <c r="Q281"/>
  <c r="P281"/>
  <c r="O281"/>
  <c r="N281"/>
  <c r="M281"/>
  <c r="L281"/>
  <c r="K281"/>
  <c r="H281"/>
  <c r="E281"/>
  <c r="D281"/>
  <c r="X277"/>
  <c r="T276"/>
  <c r="S276"/>
  <c r="S275" s="1"/>
  <c r="R276"/>
  <c r="Q276"/>
  <c r="Q275" s="1"/>
  <c r="P276"/>
  <c r="O276"/>
  <c r="O275" s="1"/>
  <c r="N276"/>
  <c r="M276"/>
  <c r="M275" s="1"/>
  <c r="L276"/>
  <c r="K276"/>
  <c r="K275" s="1"/>
  <c r="H276"/>
  <c r="E276"/>
  <c r="E275" s="1"/>
  <c r="D276"/>
  <c r="T275"/>
  <c r="R275"/>
  <c r="P275"/>
  <c r="N275"/>
  <c r="L275"/>
  <c r="H275"/>
  <c r="D275"/>
  <c r="I274"/>
  <c r="X274" s="1"/>
  <c r="I273"/>
  <c r="T272"/>
  <c r="S272"/>
  <c r="S270" s="1"/>
  <c r="S271" s="1"/>
  <c r="R272"/>
  <c r="Q272"/>
  <c r="Q270" s="1"/>
  <c r="Q271" s="1"/>
  <c r="P272"/>
  <c r="O272"/>
  <c r="O270" s="1"/>
  <c r="O271" s="1"/>
  <c r="N272"/>
  <c r="M272"/>
  <c r="M270" s="1"/>
  <c r="M271" s="1"/>
  <c r="L272"/>
  <c r="K272"/>
  <c r="K270" s="1"/>
  <c r="K271" s="1"/>
  <c r="H272"/>
  <c r="E272"/>
  <c r="E270" s="1"/>
  <c r="E271" s="1"/>
  <c r="D272"/>
  <c r="T270"/>
  <c r="T271" s="1"/>
  <c r="R270"/>
  <c r="R271" s="1"/>
  <c r="P270"/>
  <c r="P271" s="1"/>
  <c r="N270"/>
  <c r="N271" s="1"/>
  <c r="L270"/>
  <c r="L271" s="1"/>
  <c r="H270"/>
  <c r="H271" s="1"/>
  <c r="D270"/>
  <c r="D271" s="1"/>
  <c r="X263"/>
  <c r="X264" s="1"/>
  <c r="T263"/>
  <c r="T264" s="1"/>
  <c r="S263"/>
  <c r="S264" s="1"/>
  <c r="R263"/>
  <c r="R264" s="1"/>
  <c r="Q263"/>
  <c r="Q264" s="1"/>
  <c r="P263"/>
  <c r="P264" s="1"/>
  <c r="O263"/>
  <c r="O264" s="1"/>
  <c r="N263"/>
  <c r="N264" s="1"/>
  <c r="M263"/>
  <c r="M264" s="1"/>
  <c r="L263"/>
  <c r="L264" s="1"/>
  <c r="K263"/>
  <c r="K264" s="1"/>
  <c r="I263"/>
  <c r="I264" s="1"/>
  <c r="D263"/>
  <c r="D264" s="1"/>
  <c r="X244"/>
  <c r="X247" s="1"/>
  <c r="T244"/>
  <c r="T247" s="1"/>
  <c r="S244"/>
  <c r="S247" s="1"/>
  <c r="R244"/>
  <c r="R247" s="1"/>
  <c r="Q244"/>
  <c r="Q247" s="1"/>
  <c r="P244"/>
  <c r="P247" s="1"/>
  <c r="O244"/>
  <c r="O247" s="1"/>
  <c r="N244"/>
  <c r="N247" s="1"/>
  <c r="M244"/>
  <c r="M247" s="1"/>
  <c r="L244"/>
  <c r="L247" s="1"/>
  <c r="K244"/>
  <c r="K247" s="1"/>
  <c r="I244"/>
  <c r="I247" s="1"/>
  <c r="D244"/>
  <c r="D247" s="1"/>
  <c r="X243"/>
  <c r="T243"/>
  <c r="T245" s="1"/>
  <c r="T246" s="1"/>
  <c r="S243"/>
  <c r="R243"/>
  <c r="R245" s="1"/>
  <c r="R246" s="1"/>
  <c r="Q243"/>
  <c r="P243"/>
  <c r="P245" s="1"/>
  <c r="P246" s="1"/>
  <c r="O243"/>
  <c r="N243"/>
  <c r="N245" s="1"/>
  <c r="N246" s="1"/>
  <c r="M243"/>
  <c r="L243"/>
  <c r="L245" s="1"/>
  <c r="L246" s="1"/>
  <c r="K243"/>
  <c r="I243"/>
  <c r="I245" s="1"/>
  <c r="I246" s="1"/>
  <c r="D243"/>
  <c r="X225"/>
  <c r="X226" s="1"/>
  <c r="T225"/>
  <c r="T226" s="1"/>
  <c r="S225"/>
  <c r="S226" s="1"/>
  <c r="R225"/>
  <c r="R226" s="1"/>
  <c r="Q225"/>
  <c r="Q226" s="1"/>
  <c r="P225"/>
  <c r="P226" s="1"/>
  <c r="O225"/>
  <c r="O226" s="1"/>
  <c r="N225"/>
  <c r="N226" s="1"/>
  <c r="M225"/>
  <c r="M226" s="1"/>
  <c r="L225"/>
  <c r="L226" s="1"/>
  <c r="K225"/>
  <c r="K226" s="1"/>
  <c r="I225"/>
  <c r="I226" s="1"/>
  <c r="D225"/>
  <c r="D226" s="1"/>
  <c r="X216"/>
  <c r="X217" s="1"/>
  <c r="T216"/>
  <c r="T217" s="1"/>
  <c r="T215" s="1"/>
  <c r="S216"/>
  <c r="S217" s="1"/>
  <c r="R216"/>
  <c r="R217" s="1"/>
  <c r="R215" s="1"/>
  <c r="Q216"/>
  <c r="Q217" s="1"/>
  <c r="P216"/>
  <c r="P217" s="1"/>
  <c r="P215" s="1"/>
  <c r="O216"/>
  <c r="O217" s="1"/>
  <c r="N216"/>
  <c r="N217" s="1"/>
  <c r="N215" s="1"/>
  <c r="M216"/>
  <c r="M217" s="1"/>
  <c r="L216"/>
  <c r="L217" s="1"/>
  <c r="L215" s="1"/>
  <c r="K216"/>
  <c r="K217" s="1"/>
  <c r="I216"/>
  <c r="I217" s="1"/>
  <c r="I215" s="1"/>
  <c r="D216"/>
  <c r="D217" s="1"/>
  <c r="T213"/>
  <c r="S213"/>
  <c r="R213"/>
  <c r="Q213"/>
  <c r="P213"/>
  <c r="O213"/>
  <c r="N213"/>
  <c r="M213"/>
  <c r="L213"/>
  <c r="K213"/>
  <c r="H213"/>
  <c r="E213"/>
  <c r="D213"/>
  <c r="T211"/>
  <c r="S211"/>
  <c r="R211"/>
  <c r="Q211"/>
  <c r="P211"/>
  <c r="O211"/>
  <c r="N211"/>
  <c r="M211"/>
  <c r="L211"/>
  <c r="K211"/>
  <c r="H211"/>
  <c r="E211"/>
  <c r="D211"/>
  <c r="I210"/>
  <c r="I211" s="1"/>
  <c r="T209"/>
  <c r="S209"/>
  <c r="R209"/>
  <c r="Q209"/>
  <c r="P209"/>
  <c r="O209"/>
  <c r="N209"/>
  <c r="M209"/>
  <c r="L209"/>
  <c r="K209"/>
  <c r="H209"/>
  <c r="E209"/>
  <c r="D209"/>
  <c r="I208"/>
  <c r="I209" s="1"/>
  <c r="T207"/>
  <c r="S207"/>
  <c r="R207"/>
  <c r="Q207"/>
  <c r="P207"/>
  <c r="O207"/>
  <c r="N207"/>
  <c r="M207"/>
  <c r="L207"/>
  <c r="K207"/>
  <c r="H207"/>
  <c r="E207"/>
  <c r="D207"/>
  <c r="I206"/>
  <c r="I207" s="1"/>
  <c r="T205"/>
  <c r="S205"/>
  <c r="R205"/>
  <c r="Q205"/>
  <c r="P205"/>
  <c r="O205"/>
  <c r="N205"/>
  <c r="M205"/>
  <c r="L205"/>
  <c r="K205"/>
  <c r="H205"/>
  <c r="E205"/>
  <c r="D205"/>
  <c r="I204"/>
  <c r="I205" s="1"/>
  <c r="T203"/>
  <c r="S203"/>
  <c r="R203"/>
  <c r="Q203"/>
  <c r="P203"/>
  <c r="O203"/>
  <c r="N203"/>
  <c r="M203"/>
  <c r="L203"/>
  <c r="K203"/>
  <c r="H203"/>
  <c r="E203"/>
  <c r="D203"/>
  <c r="I202"/>
  <c r="I203" s="1"/>
  <c r="T201"/>
  <c r="S201"/>
  <c r="R201"/>
  <c r="Q201"/>
  <c r="P201"/>
  <c r="O201"/>
  <c r="N201"/>
  <c r="M201"/>
  <c r="L201"/>
  <c r="K201"/>
  <c r="H201"/>
  <c r="E201"/>
  <c r="D201"/>
  <c r="I200"/>
  <c r="I201" s="1"/>
  <c r="T199"/>
  <c r="S199"/>
  <c r="R199"/>
  <c r="Q199"/>
  <c r="P199"/>
  <c r="O199"/>
  <c r="N199"/>
  <c r="M199"/>
  <c r="L199"/>
  <c r="K199"/>
  <c r="H199"/>
  <c r="E199"/>
  <c r="D199"/>
  <c r="I198"/>
  <c r="I199" s="1"/>
  <c r="T197"/>
  <c r="S197"/>
  <c r="R197"/>
  <c r="Q197"/>
  <c r="P197"/>
  <c r="O197"/>
  <c r="N197"/>
  <c r="M197"/>
  <c r="L197"/>
  <c r="K197"/>
  <c r="H197"/>
  <c r="E197"/>
  <c r="D197"/>
  <c r="I196"/>
  <c r="T195"/>
  <c r="S195"/>
  <c r="R195"/>
  <c r="Q195"/>
  <c r="P195"/>
  <c r="O195"/>
  <c r="N195"/>
  <c r="M195"/>
  <c r="L195"/>
  <c r="K195"/>
  <c r="H195"/>
  <c r="E195"/>
  <c r="D195"/>
  <c r="I194"/>
  <c r="I195" s="1"/>
  <c r="T193"/>
  <c r="S193"/>
  <c r="R193"/>
  <c r="Q193"/>
  <c r="P193"/>
  <c r="O193"/>
  <c r="N193"/>
  <c r="M193"/>
  <c r="L193"/>
  <c r="K193"/>
  <c r="H193"/>
  <c r="E193"/>
  <c r="D193"/>
  <c r="X192"/>
  <c r="X193" s="1"/>
  <c r="I192"/>
  <c r="I193" s="1"/>
  <c r="T191"/>
  <c r="S191"/>
  <c r="R191"/>
  <c r="Q191"/>
  <c r="P191"/>
  <c r="O191"/>
  <c r="N191"/>
  <c r="M191"/>
  <c r="L191"/>
  <c r="K191"/>
  <c r="H191"/>
  <c r="E191"/>
  <c r="D191"/>
  <c r="I190"/>
  <c r="I191" s="1"/>
  <c r="I188"/>
  <c r="I213" s="1"/>
  <c r="I185"/>
  <c r="X185" s="1"/>
  <c r="T184"/>
  <c r="R184"/>
  <c r="P184"/>
  <c r="O184"/>
  <c r="H184"/>
  <c r="E184"/>
  <c r="D184"/>
  <c r="I183"/>
  <c r="I184" s="1"/>
  <c r="T182"/>
  <c r="R182"/>
  <c r="P182"/>
  <c r="O182"/>
  <c r="H182"/>
  <c r="E182"/>
  <c r="D182"/>
  <c r="I181"/>
  <c r="T180"/>
  <c r="R180"/>
  <c r="P180"/>
  <c r="O180"/>
  <c r="H180"/>
  <c r="E180"/>
  <c r="D180"/>
  <c r="I179"/>
  <c r="I180" s="1"/>
  <c r="T178"/>
  <c r="R178"/>
  <c r="P178"/>
  <c r="O178"/>
  <c r="H178"/>
  <c r="E178"/>
  <c r="D178"/>
  <c r="I177"/>
  <c r="T176"/>
  <c r="R176"/>
  <c r="P176"/>
  <c r="O176"/>
  <c r="H176"/>
  <c r="E176"/>
  <c r="D176"/>
  <c r="I175"/>
  <c r="T174"/>
  <c r="S174"/>
  <c r="R174"/>
  <c r="Q174"/>
  <c r="P174"/>
  <c r="O174"/>
  <c r="L174"/>
  <c r="K174"/>
  <c r="H174"/>
  <c r="E174"/>
  <c r="D174"/>
  <c r="T173"/>
  <c r="R173"/>
  <c r="R164" s="1"/>
  <c r="R162" s="1"/>
  <c r="R163" s="1"/>
  <c r="P173"/>
  <c r="O173"/>
  <c r="N173"/>
  <c r="M173"/>
  <c r="I173"/>
  <c r="H173"/>
  <c r="E173"/>
  <c r="D173"/>
  <c r="X172"/>
  <c r="X173" s="1"/>
  <c r="T171"/>
  <c r="R171"/>
  <c r="P171"/>
  <c r="O171"/>
  <c r="N171"/>
  <c r="M171"/>
  <c r="H171"/>
  <c r="E171"/>
  <c r="D171"/>
  <c r="I170"/>
  <c r="I171" s="1"/>
  <c r="T169"/>
  <c r="R169"/>
  <c r="P169"/>
  <c r="O169"/>
  <c r="N169"/>
  <c r="M169"/>
  <c r="H169"/>
  <c r="E169"/>
  <c r="D169"/>
  <c r="I168"/>
  <c r="I169" s="1"/>
  <c r="T167"/>
  <c r="T164" s="1"/>
  <c r="T162" s="1"/>
  <c r="T163" s="1"/>
  <c r="R167"/>
  <c r="P167"/>
  <c r="P164" s="1"/>
  <c r="P162" s="1"/>
  <c r="P163" s="1"/>
  <c r="O167"/>
  <c r="N167"/>
  <c r="M167"/>
  <c r="H167"/>
  <c r="H164" s="1"/>
  <c r="H162" s="1"/>
  <c r="H163" s="1"/>
  <c r="E167"/>
  <c r="D167"/>
  <c r="D164" s="1"/>
  <c r="I166"/>
  <c r="T165"/>
  <c r="S165"/>
  <c r="R165"/>
  <c r="Q165"/>
  <c r="P165"/>
  <c r="O165"/>
  <c r="N165"/>
  <c r="M165"/>
  <c r="L165"/>
  <c r="K165"/>
  <c r="H165"/>
  <c r="E165"/>
  <c r="D165"/>
  <c r="S164"/>
  <c r="Q164"/>
  <c r="O164"/>
  <c r="L164"/>
  <c r="K164"/>
  <c r="E164"/>
  <c r="E162" s="1"/>
  <c r="E163" s="1"/>
  <c r="S163"/>
  <c r="Q163"/>
  <c r="L163"/>
  <c r="K163"/>
  <c r="T161"/>
  <c r="Q161"/>
  <c r="O161"/>
  <c r="N161"/>
  <c r="M161"/>
  <c r="I161"/>
  <c r="X161" s="1"/>
  <c r="T160"/>
  <c r="R160"/>
  <c r="P160"/>
  <c r="O160"/>
  <c r="H160"/>
  <c r="E160"/>
  <c r="D160"/>
  <c r="I159"/>
  <c r="M159" s="1"/>
  <c r="T158"/>
  <c r="R158"/>
  <c r="P158"/>
  <c r="O158"/>
  <c r="H158"/>
  <c r="E158"/>
  <c r="D158"/>
  <c r="I157"/>
  <c r="M157" s="1"/>
  <c r="T156"/>
  <c r="R156"/>
  <c r="P156"/>
  <c r="O156"/>
  <c r="H156"/>
  <c r="E156"/>
  <c r="D156"/>
  <c r="M155"/>
  <c r="M156" s="1"/>
  <c r="I155"/>
  <c r="I156" s="1"/>
  <c r="T154"/>
  <c r="R154"/>
  <c r="P154"/>
  <c r="O154"/>
  <c r="H154"/>
  <c r="E154"/>
  <c r="D154"/>
  <c r="I153"/>
  <c r="I154" s="1"/>
  <c r="T152"/>
  <c r="R152"/>
  <c r="P152"/>
  <c r="O152"/>
  <c r="H152"/>
  <c r="E152"/>
  <c r="D152"/>
  <c r="I151"/>
  <c r="T150"/>
  <c r="S150"/>
  <c r="R150"/>
  <c r="P150"/>
  <c r="O150"/>
  <c r="L150"/>
  <c r="K150"/>
  <c r="H150"/>
  <c r="E150"/>
  <c r="D150"/>
  <c r="T149"/>
  <c r="R149"/>
  <c r="Q149"/>
  <c r="P149"/>
  <c r="O149"/>
  <c r="N149"/>
  <c r="M149"/>
  <c r="H149"/>
  <c r="E149"/>
  <c r="D149"/>
  <c r="I148"/>
  <c r="I149" s="1"/>
  <c r="T147"/>
  <c r="R147"/>
  <c r="Q147"/>
  <c r="P147"/>
  <c r="O147"/>
  <c r="N147"/>
  <c r="M147"/>
  <c r="H147"/>
  <c r="E147"/>
  <c r="D147"/>
  <c r="I146"/>
  <c r="I147" s="1"/>
  <c r="T145"/>
  <c r="R145"/>
  <c r="R140" s="1"/>
  <c r="R138" s="1"/>
  <c r="R139" s="1"/>
  <c r="Q145"/>
  <c r="P145"/>
  <c r="O145"/>
  <c r="N145"/>
  <c r="M145"/>
  <c r="H145"/>
  <c r="E145"/>
  <c r="D145"/>
  <c r="I144"/>
  <c r="I145" s="1"/>
  <c r="T143"/>
  <c r="T140" s="1"/>
  <c r="T138" s="1"/>
  <c r="T139" s="1"/>
  <c r="R143"/>
  <c r="Q143"/>
  <c r="P143"/>
  <c r="O143"/>
  <c r="O140" s="1"/>
  <c r="O138" s="1"/>
  <c r="O139" s="1"/>
  <c r="N143"/>
  <c r="M143"/>
  <c r="H143"/>
  <c r="E143"/>
  <c r="E140" s="1"/>
  <c r="E138" s="1"/>
  <c r="E139" s="1"/>
  <c r="D143"/>
  <c r="I142"/>
  <c r="I143" s="1"/>
  <c r="T141"/>
  <c r="S141"/>
  <c r="R141"/>
  <c r="Q141"/>
  <c r="P141"/>
  <c r="O141"/>
  <c r="N141"/>
  <c r="M141"/>
  <c r="L141"/>
  <c r="K141"/>
  <c r="H141"/>
  <c r="E141"/>
  <c r="D141"/>
  <c r="S140"/>
  <c r="P140"/>
  <c r="P138" s="1"/>
  <c r="P139" s="1"/>
  <c r="L140"/>
  <c r="K140"/>
  <c r="H140"/>
  <c r="H138" s="1"/>
  <c r="H139" s="1"/>
  <c r="D140"/>
  <c r="D138" s="1"/>
  <c r="D139" s="1"/>
  <c r="T137"/>
  <c r="R137"/>
  <c r="P137"/>
  <c r="O137"/>
  <c r="N137"/>
  <c r="M137"/>
  <c r="I137"/>
  <c r="H137"/>
  <c r="E137"/>
  <c r="D137"/>
  <c r="T136"/>
  <c r="R136"/>
  <c r="Q136"/>
  <c r="P136"/>
  <c r="O136"/>
  <c r="N136"/>
  <c r="M136"/>
  <c r="T135"/>
  <c r="S135"/>
  <c r="R135"/>
  <c r="Q135"/>
  <c r="P135"/>
  <c r="O135"/>
  <c r="N135"/>
  <c r="M135"/>
  <c r="K135"/>
  <c r="I135"/>
  <c r="H135"/>
  <c r="E135"/>
  <c r="D135"/>
  <c r="T134"/>
  <c r="R134"/>
  <c r="Q134"/>
  <c r="Q131" s="1"/>
  <c r="P134"/>
  <c r="O134"/>
  <c r="O131" s="1"/>
  <c r="N134"/>
  <c r="M134"/>
  <c r="M131" s="1"/>
  <c r="L134"/>
  <c r="K134"/>
  <c r="K131" s="1"/>
  <c r="I134"/>
  <c r="H134"/>
  <c r="H131" s="1"/>
  <c r="E134"/>
  <c r="D134"/>
  <c r="D131" s="1"/>
  <c r="T133"/>
  <c r="R133"/>
  <c r="Q133"/>
  <c r="P133"/>
  <c r="O133"/>
  <c r="N133"/>
  <c r="M133"/>
  <c r="L133"/>
  <c r="K133"/>
  <c r="I133"/>
  <c r="H133"/>
  <c r="E133"/>
  <c r="D133"/>
  <c r="T132"/>
  <c r="S132"/>
  <c r="R132"/>
  <c r="Q132"/>
  <c r="P132"/>
  <c r="O132"/>
  <c r="N132"/>
  <c r="M132"/>
  <c r="L132"/>
  <c r="K132"/>
  <c r="I132"/>
  <c r="H132"/>
  <c r="E132"/>
  <c r="D132"/>
  <c r="T131"/>
  <c r="S131"/>
  <c r="R131"/>
  <c r="P131"/>
  <c r="N131"/>
  <c r="L131"/>
  <c r="I131"/>
  <c r="E131"/>
  <c r="X130"/>
  <c r="X129"/>
  <c r="X128"/>
  <c r="T127"/>
  <c r="S127"/>
  <c r="R127"/>
  <c r="Q127"/>
  <c r="P127"/>
  <c r="O127"/>
  <c r="N127"/>
  <c r="M127"/>
  <c r="L127"/>
  <c r="K127"/>
  <c r="I127"/>
  <c r="H127"/>
  <c r="E127"/>
  <c r="D127"/>
  <c r="X126"/>
  <c r="X134" s="1"/>
  <c r="X125"/>
  <c r="X124"/>
  <c r="T123"/>
  <c r="S123"/>
  <c r="R123"/>
  <c r="Q123"/>
  <c r="P123"/>
  <c r="O123"/>
  <c r="N123"/>
  <c r="M123"/>
  <c r="L123"/>
  <c r="K123"/>
  <c r="I123"/>
  <c r="H123"/>
  <c r="E123"/>
  <c r="D123"/>
  <c r="T119"/>
  <c r="S119"/>
  <c r="R119"/>
  <c r="Q119"/>
  <c r="P119"/>
  <c r="O119"/>
  <c r="N119"/>
  <c r="M119"/>
  <c r="L119"/>
  <c r="K119"/>
  <c r="I119"/>
  <c r="I117" s="1"/>
  <c r="I118" s="1"/>
  <c r="H119"/>
  <c r="E119"/>
  <c r="E117" s="1"/>
  <c r="E118" s="1"/>
  <c r="D119"/>
  <c r="X118"/>
  <c r="L118"/>
  <c r="T117"/>
  <c r="T118" s="1"/>
  <c r="S117"/>
  <c r="S118" s="1"/>
  <c r="R117"/>
  <c r="R118" s="1"/>
  <c r="Q117"/>
  <c r="Q118" s="1"/>
  <c r="P117"/>
  <c r="P118" s="1"/>
  <c r="O117"/>
  <c r="O118" s="1"/>
  <c r="N117"/>
  <c r="N118" s="1"/>
  <c r="M117"/>
  <c r="M118" s="1"/>
  <c r="K117"/>
  <c r="K118" s="1"/>
  <c r="H117"/>
  <c r="H118" s="1"/>
  <c r="D117"/>
  <c r="D118" s="1"/>
  <c r="T115"/>
  <c r="S115"/>
  <c r="R115"/>
  <c r="Q115"/>
  <c r="P115"/>
  <c r="O115"/>
  <c r="N115"/>
  <c r="M115"/>
  <c r="K115"/>
  <c r="H115"/>
  <c r="E115"/>
  <c r="D115"/>
  <c r="T114"/>
  <c r="S114"/>
  <c r="R114"/>
  <c r="Q114"/>
  <c r="P114"/>
  <c r="O114"/>
  <c r="N114"/>
  <c r="M114"/>
  <c r="L114"/>
  <c r="K114"/>
  <c r="H114"/>
  <c r="E114"/>
  <c r="D114"/>
  <c r="I113"/>
  <c r="I105" s="1"/>
  <c r="I112" s="1"/>
  <c r="I111"/>
  <c r="X111" s="1"/>
  <c r="I110"/>
  <c r="X110" s="1"/>
  <c r="I109"/>
  <c r="X109" s="1"/>
  <c r="I108"/>
  <c r="X108" s="1"/>
  <c r="I107"/>
  <c r="X107" s="1"/>
  <c r="I106"/>
  <c r="X106" s="1"/>
  <c r="T105"/>
  <c r="T112" s="1"/>
  <c r="T116" s="1"/>
  <c r="T102" s="1"/>
  <c r="T103" s="1"/>
  <c r="S105"/>
  <c r="S112" s="1"/>
  <c r="S116" s="1"/>
  <c r="S102" s="1"/>
  <c r="S103" s="1"/>
  <c r="R105"/>
  <c r="R112" s="1"/>
  <c r="R116" s="1"/>
  <c r="R102" s="1"/>
  <c r="R103" s="1"/>
  <c r="Q105"/>
  <c r="Q112" s="1"/>
  <c r="Q116" s="1"/>
  <c r="Q102" s="1"/>
  <c r="Q103" s="1"/>
  <c r="P105"/>
  <c r="P112" s="1"/>
  <c r="P116" s="1"/>
  <c r="P102" s="1"/>
  <c r="P103" s="1"/>
  <c r="O105"/>
  <c r="O112" s="1"/>
  <c r="O116" s="1"/>
  <c r="O102" s="1"/>
  <c r="O103" s="1"/>
  <c r="N105"/>
  <c r="N112" s="1"/>
  <c r="N116" s="1"/>
  <c r="N102" s="1"/>
  <c r="N103" s="1"/>
  <c r="M105"/>
  <c r="M112" s="1"/>
  <c r="M116" s="1"/>
  <c r="M102" s="1"/>
  <c r="M103" s="1"/>
  <c r="L105"/>
  <c r="L112" s="1"/>
  <c r="K105"/>
  <c r="K112" s="1"/>
  <c r="K116" s="1"/>
  <c r="K102" s="1"/>
  <c r="K103" s="1"/>
  <c r="H105"/>
  <c r="H112" s="1"/>
  <c r="H116" s="1"/>
  <c r="H102" s="1"/>
  <c r="H103" s="1"/>
  <c r="E105"/>
  <c r="E112" s="1"/>
  <c r="D105"/>
  <c r="D112" s="1"/>
  <c r="D116" s="1"/>
  <c r="D102" s="1"/>
  <c r="D103" s="1"/>
  <c r="I104"/>
  <c r="X104" s="1"/>
  <c r="L103"/>
  <c r="X94"/>
  <c r="X95" s="1"/>
  <c r="T94"/>
  <c r="T95" s="1"/>
  <c r="S94"/>
  <c r="S95" s="1"/>
  <c r="R94"/>
  <c r="R95" s="1"/>
  <c r="Q94"/>
  <c r="Q95" s="1"/>
  <c r="P94"/>
  <c r="P95" s="1"/>
  <c r="O94"/>
  <c r="O95" s="1"/>
  <c r="N94"/>
  <c r="N95" s="1"/>
  <c r="M94"/>
  <c r="M95" s="1"/>
  <c r="L94"/>
  <c r="L95" s="1"/>
  <c r="K94"/>
  <c r="K95" s="1"/>
  <c r="I94"/>
  <c r="I95" s="1"/>
  <c r="H94"/>
  <c r="H95" s="1"/>
  <c r="E94"/>
  <c r="E95" s="1"/>
  <c r="D94"/>
  <c r="D95" s="1"/>
  <c r="X87"/>
  <c r="X88" s="1"/>
  <c r="T87"/>
  <c r="T88" s="1"/>
  <c r="S87"/>
  <c r="S88" s="1"/>
  <c r="R87"/>
  <c r="R88" s="1"/>
  <c r="Q87"/>
  <c r="Q88" s="1"/>
  <c r="P87"/>
  <c r="P88" s="1"/>
  <c r="O87"/>
  <c r="O88" s="1"/>
  <c r="N87"/>
  <c r="N88" s="1"/>
  <c r="M87"/>
  <c r="M88" s="1"/>
  <c r="L87"/>
  <c r="L88" s="1"/>
  <c r="K87"/>
  <c r="K88" s="1"/>
  <c r="I87"/>
  <c r="I88" s="1"/>
  <c r="H87"/>
  <c r="H88" s="1"/>
  <c r="E87"/>
  <c r="E88" s="1"/>
  <c r="D87"/>
  <c r="D88" s="1"/>
  <c r="X78"/>
  <c r="X79" s="1"/>
  <c r="T78"/>
  <c r="T79" s="1"/>
  <c r="S78"/>
  <c r="S79" s="1"/>
  <c r="R78"/>
  <c r="R79" s="1"/>
  <c r="Q78"/>
  <c r="Q79" s="1"/>
  <c r="P78"/>
  <c r="P79" s="1"/>
  <c r="O78"/>
  <c r="O79" s="1"/>
  <c r="N78"/>
  <c r="N79" s="1"/>
  <c r="M78"/>
  <c r="M79" s="1"/>
  <c r="L78"/>
  <c r="L79" s="1"/>
  <c r="K78"/>
  <c r="K79" s="1"/>
  <c r="I78"/>
  <c r="I79" s="1"/>
  <c r="H78"/>
  <c r="H79" s="1"/>
  <c r="E78"/>
  <c r="E79" s="1"/>
  <c r="D78"/>
  <c r="D79" s="1"/>
  <c r="X69"/>
  <c r="X70" s="1"/>
  <c r="T69"/>
  <c r="T70" s="1"/>
  <c r="S69"/>
  <c r="S70" s="1"/>
  <c r="R69"/>
  <c r="R70" s="1"/>
  <c r="Q69"/>
  <c r="Q70" s="1"/>
  <c r="P69"/>
  <c r="P70" s="1"/>
  <c r="O69"/>
  <c r="O70" s="1"/>
  <c r="N69"/>
  <c r="N70" s="1"/>
  <c r="M69"/>
  <c r="M70" s="1"/>
  <c r="L69"/>
  <c r="L70" s="1"/>
  <c r="K69"/>
  <c r="K70" s="1"/>
  <c r="I69"/>
  <c r="I70" s="1"/>
  <c r="D69"/>
  <c r="D70" s="1"/>
  <c r="X60"/>
  <c r="X61" s="1"/>
  <c r="T60"/>
  <c r="T61" s="1"/>
  <c r="S60"/>
  <c r="S61" s="1"/>
  <c r="R60"/>
  <c r="R61" s="1"/>
  <c r="Q60"/>
  <c r="Q61" s="1"/>
  <c r="P60"/>
  <c r="P61" s="1"/>
  <c r="O60"/>
  <c r="O61" s="1"/>
  <c r="N60"/>
  <c r="N61" s="1"/>
  <c r="M60"/>
  <c r="M61" s="1"/>
  <c r="L60"/>
  <c r="L61" s="1"/>
  <c r="K60"/>
  <c r="K61" s="1"/>
  <c r="I60"/>
  <c r="I61" s="1"/>
  <c r="D60"/>
  <c r="D61" s="1"/>
  <c r="I55"/>
  <c r="X55" s="1"/>
  <c r="I54"/>
  <c r="X54" s="1"/>
  <c r="X53"/>
  <c r="I53"/>
  <c r="T52"/>
  <c r="S52"/>
  <c r="R52"/>
  <c r="Q52"/>
  <c r="P52"/>
  <c r="O52"/>
  <c r="N52"/>
  <c r="M52"/>
  <c r="L52"/>
  <c r="K52"/>
  <c r="I52"/>
  <c r="H52"/>
  <c r="E52"/>
  <c r="D52"/>
  <c r="T44"/>
  <c r="T56" s="1"/>
  <c r="S44"/>
  <c r="S56" s="1"/>
  <c r="R44"/>
  <c r="R56" s="1"/>
  <c r="Q44"/>
  <c r="Q56" s="1"/>
  <c r="P44"/>
  <c r="P56" s="1"/>
  <c r="O44"/>
  <c r="O56" s="1"/>
  <c r="N44"/>
  <c r="N56" s="1"/>
  <c r="M44"/>
  <c r="M56" s="1"/>
  <c r="L44"/>
  <c r="L56" s="1"/>
  <c r="K44"/>
  <c r="K56" s="1"/>
  <c r="H44"/>
  <c r="H56" s="1"/>
  <c r="E44"/>
  <c r="E56" s="1"/>
  <c r="D44"/>
  <c r="D56" s="1"/>
  <c r="I43"/>
  <c r="X43" s="1"/>
  <c r="I42"/>
  <c r="X42" s="1"/>
  <c r="I41"/>
  <c r="X40"/>
  <c r="I40"/>
  <c r="X39"/>
  <c r="X38" s="1"/>
  <c r="T38"/>
  <c r="S38"/>
  <c r="R38"/>
  <c r="Q38"/>
  <c r="P38"/>
  <c r="O38"/>
  <c r="N38"/>
  <c r="M38"/>
  <c r="L38"/>
  <c r="K38"/>
  <c r="H38"/>
  <c r="E38"/>
  <c r="D38"/>
  <c r="S35"/>
  <c r="S47" s="1"/>
  <c r="S37" s="1"/>
  <c r="Q35"/>
  <c r="Q47" s="1"/>
  <c r="Q37" s="1"/>
  <c r="O35"/>
  <c r="O47" s="1"/>
  <c r="O37" s="1"/>
  <c r="M35"/>
  <c r="M47" s="1"/>
  <c r="M37" s="1"/>
  <c r="K35"/>
  <c r="K47" s="1"/>
  <c r="K37" s="1"/>
  <c r="E35"/>
  <c r="E47" s="1"/>
  <c r="E37" s="1"/>
  <c r="X27"/>
  <c r="X28" s="1"/>
  <c r="T27"/>
  <c r="T28" s="1"/>
  <c r="S27"/>
  <c r="S28" s="1"/>
  <c r="R27"/>
  <c r="R28" s="1"/>
  <c r="Q27"/>
  <c r="Q28" s="1"/>
  <c r="P27"/>
  <c r="P28" s="1"/>
  <c r="O27"/>
  <c r="O28" s="1"/>
  <c r="N27"/>
  <c r="N28" s="1"/>
  <c r="M27"/>
  <c r="M28" s="1"/>
  <c r="L27"/>
  <c r="L28" s="1"/>
  <c r="K27"/>
  <c r="K28" s="1"/>
  <c r="I27"/>
  <c r="I28" s="1"/>
  <c r="H27"/>
  <c r="H28" s="1"/>
  <c r="E27"/>
  <c r="E28" s="1"/>
  <c r="D27"/>
  <c r="D28" s="1"/>
  <c r="X26"/>
  <c r="T26"/>
  <c r="S26"/>
  <c r="R26"/>
  <c r="Q26"/>
  <c r="P26"/>
  <c r="O26"/>
  <c r="N26"/>
  <c r="M26"/>
  <c r="L26"/>
  <c r="K26"/>
  <c r="D26"/>
  <c r="X10"/>
  <c r="X11" s="1"/>
  <c r="W10"/>
  <c r="W11" s="1"/>
  <c r="V10"/>
  <c r="V11" s="1"/>
  <c r="U10"/>
  <c r="U11" s="1"/>
  <c r="T10"/>
  <c r="T11" s="1"/>
  <c r="S10"/>
  <c r="S11" s="1"/>
  <c r="R10"/>
  <c r="R11" s="1"/>
  <c r="Q10"/>
  <c r="Q11" s="1"/>
  <c r="P10"/>
  <c r="P11" s="1"/>
  <c r="O10"/>
  <c r="O11" s="1"/>
  <c r="N10"/>
  <c r="N11" s="1"/>
  <c r="M10"/>
  <c r="M11" s="1"/>
  <c r="L10"/>
  <c r="L11" s="1"/>
  <c r="K10"/>
  <c r="K11" s="1"/>
  <c r="I10"/>
  <c r="I11" s="1"/>
  <c r="D10"/>
  <c r="D11" s="1"/>
  <c r="G451" i="13"/>
  <c r="G450"/>
  <c r="G348"/>
  <c r="V348" s="1"/>
  <c r="G347"/>
  <c r="G346"/>
  <c r="G345"/>
  <c r="G320"/>
  <c r="G321" s="1"/>
  <c r="G318"/>
  <c r="G316"/>
  <c r="G314"/>
  <c r="G308"/>
  <c r="G307"/>
  <c r="G301"/>
  <c r="G302" s="1"/>
  <c r="G299"/>
  <c r="V299" s="1"/>
  <c r="V300" s="1"/>
  <c r="G297"/>
  <c r="G298" s="1"/>
  <c r="G295"/>
  <c r="G296" s="1"/>
  <c r="G293"/>
  <c r="G290"/>
  <c r="G288"/>
  <c r="G289" s="1"/>
  <c r="G286"/>
  <c r="G284"/>
  <c r="G274"/>
  <c r="G273"/>
  <c r="V273" s="1"/>
  <c r="G210"/>
  <c r="G208"/>
  <c r="G209" s="1"/>
  <c r="G206"/>
  <c r="G207" s="1"/>
  <c r="G204"/>
  <c r="G205" s="1"/>
  <c r="G202"/>
  <c r="G200"/>
  <c r="G201" s="1"/>
  <c r="G198"/>
  <c r="G199" s="1"/>
  <c r="G196"/>
  <c r="G197" s="1"/>
  <c r="G194"/>
  <c r="G192"/>
  <c r="G193" s="1"/>
  <c r="G190"/>
  <c r="G191" s="1"/>
  <c r="G188"/>
  <c r="G185"/>
  <c r="G183"/>
  <c r="G181"/>
  <c r="G179"/>
  <c r="G180" s="1"/>
  <c r="G177"/>
  <c r="G175"/>
  <c r="G176" s="1"/>
  <c r="G170"/>
  <c r="G168"/>
  <c r="G166"/>
  <c r="G161"/>
  <c r="G159"/>
  <c r="G155"/>
  <c r="G156" s="1"/>
  <c r="G157"/>
  <c r="G153"/>
  <c r="G151"/>
  <c r="G142"/>
  <c r="G148"/>
  <c r="G146"/>
  <c r="G147" s="1"/>
  <c r="G144"/>
  <c r="G113"/>
  <c r="V113" s="1"/>
  <c r="G111"/>
  <c r="V111" s="1"/>
  <c r="G110"/>
  <c r="V110" s="1"/>
  <c r="G109"/>
  <c r="V109" s="1"/>
  <c r="G108"/>
  <c r="G107"/>
  <c r="G106"/>
  <c r="V106" s="1"/>
  <c r="G104"/>
  <c r="G55"/>
  <c r="V55" s="1"/>
  <c r="G54"/>
  <c r="G53"/>
  <c r="G43"/>
  <c r="V43" s="1"/>
  <c r="G42"/>
  <c r="G41"/>
  <c r="G44" s="1"/>
  <c r="G40"/>
  <c r="G38" s="1"/>
  <c r="G457"/>
  <c r="G460" s="1"/>
  <c r="F457"/>
  <c r="F460" s="1"/>
  <c r="E457"/>
  <c r="E460" s="1"/>
  <c r="F449"/>
  <c r="E449"/>
  <c r="G438"/>
  <c r="G439" s="1"/>
  <c r="G437" s="1"/>
  <c r="G428"/>
  <c r="G429" s="1"/>
  <c r="G427" s="1"/>
  <c r="G410"/>
  <c r="G411" s="1"/>
  <c r="G403"/>
  <c r="G404" s="1"/>
  <c r="G396"/>
  <c r="G397" s="1"/>
  <c r="G387"/>
  <c r="G388" s="1"/>
  <c r="G385"/>
  <c r="G376"/>
  <c r="G377" s="1"/>
  <c r="G369"/>
  <c r="G370" s="1"/>
  <c r="G360"/>
  <c r="G361" s="1"/>
  <c r="G349"/>
  <c r="G350" s="1"/>
  <c r="F344"/>
  <c r="F342" s="1"/>
  <c r="F343" s="1"/>
  <c r="F325" s="1"/>
  <c r="E344"/>
  <c r="E342" s="1"/>
  <c r="E343" s="1"/>
  <c r="E325" s="1"/>
  <c r="G334"/>
  <c r="G335" s="1"/>
  <c r="G327"/>
  <c r="G328" s="1"/>
  <c r="F321"/>
  <c r="E321"/>
  <c r="G319"/>
  <c r="F319"/>
  <c r="E319"/>
  <c r="F317"/>
  <c r="E317"/>
  <c r="G315"/>
  <c r="F315"/>
  <c r="E315"/>
  <c r="F313"/>
  <c r="E313"/>
  <c r="F306"/>
  <c r="E306"/>
  <c r="F302"/>
  <c r="E302"/>
  <c r="G300"/>
  <c r="F300"/>
  <c r="E300"/>
  <c r="F298"/>
  <c r="E298"/>
  <c r="F296"/>
  <c r="E296"/>
  <c r="F294"/>
  <c r="E294"/>
  <c r="F292"/>
  <c r="E292"/>
  <c r="G291"/>
  <c r="F291"/>
  <c r="E291"/>
  <c r="F289"/>
  <c r="E289"/>
  <c r="G287"/>
  <c r="F287"/>
  <c r="E287"/>
  <c r="F285"/>
  <c r="E285"/>
  <c r="F283"/>
  <c r="E283"/>
  <c r="E282" s="1"/>
  <c r="F282"/>
  <c r="F276"/>
  <c r="F275" s="1"/>
  <c r="E276"/>
  <c r="E275" s="1"/>
  <c r="F272"/>
  <c r="E272"/>
  <c r="G263"/>
  <c r="G264" s="1"/>
  <c r="G244"/>
  <c r="G247" s="1"/>
  <c r="G243"/>
  <c r="G245" s="1"/>
  <c r="G246" s="1"/>
  <c r="G225"/>
  <c r="G226" s="1"/>
  <c r="G216"/>
  <c r="G217" s="1"/>
  <c r="F213"/>
  <c r="E213"/>
  <c r="G211"/>
  <c r="F211"/>
  <c r="E211"/>
  <c r="F209"/>
  <c r="E209"/>
  <c r="F207"/>
  <c r="E207"/>
  <c r="F205"/>
  <c r="E205"/>
  <c r="G203"/>
  <c r="F203"/>
  <c r="E203"/>
  <c r="F201"/>
  <c r="E201"/>
  <c r="F199"/>
  <c r="E199"/>
  <c r="F197"/>
  <c r="E197"/>
  <c r="G195"/>
  <c r="F195"/>
  <c r="E195"/>
  <c r="F193"/>
  <c r="E193"/>
  <c r="F191"/>
  <c r="E191"/>
  <c r="F184"/>
  <c r="E184"/>
  <c r="G182"/>
  <c r="F182"/>
  <c r="E182"/>
  <c r="F180"/>
  <c r="E180"/>
  <c r="G178"/>
  <c r="F178"/>
  <c r="E178"/>
  <c r="F176"/>
  <c r="E176"/>
  <c r="F174"/>
  <c r="E174"/>
  <c r="G173"/>
  <c r="F173"/>
  <c r="E173"/>
  <c r="G171"/>
  <c r="F171"/>
  <c r="E171"/>
  <c r="F169"/>
  <c r="F164" s="1"/>
  <c r="E169"/>
  <c r="G167"/>
  <c r="F167"/>
  <c r="E167"/>
  <c r="F165"/>
  <c r="E165"/>
  <c r="G160"/>
  <c r="F160"/>
  <c r="E160"/>
  <c r="G158"/>
  <c r="F158"/>
  <c r="E158"/>
  <c r="F156"/>
  <c r="E156"/>
  <c r="F154"/>
  <c r="E154"/>
  <c r="G152"/>
  <c r="F152"/>
  <c r="E152"/>
  <c r="F150"/>
  <c r="E150"/>
  <c r="G149"/>
  <c r="F149"/>
  <c r="E149"/>
  <c r="F147"/>
  <c r="E147"/>
  <c r="G145"/>
  <c r="F145"/>
  <c r="E145"/>
  <c r="F143"/>
  <c r="E143"/>
  <c r="F141"/>
  <c r="E141"/>
  <c r="G137"/>
  <c r="F137"/>
  <c r="E137"/>
  <c r="G135"/>
  <c r="F135"/>
  <c r="E135"/>
  <c r="G134"/>
  <c r="F134"/>
  <c r="E134"/>
  <c r="G133"/>
  <c r="F133"/>
  <c r="E133"/>
  <c r="G132"/>
  <c r="F132"/>
  <c r="E132"/>
  <c r="G127"/>
  <c r="F127"/>
  <c r="E127"/>
  <c r="G123"/>
  <c r="F123"/>
  <c r="E123"/>
  <c r="G119"/>
  <c r="F119"/>
  <c r="E119"/>
  <c r="F115"/>
  <c r="E115"/>
  <c r="F114"/>
  <c r="E114"/>
  <c r="F105"/>
  <c r="F112" s="1"/>
  <c r="E105"/>
  <c r="E112" s="1"/>
  <c r="E116" s="1"/>
  <c r="E102" s="1"/>
  <c r="E103" s="1"/>
  <c r="G94"/>
  <c r="G95" s="1"/>
  <c r="F94"/>
  <c r="F95" s="1"/>
  <c r="E94"/>
  <c r="E95" s="1"/>
  <c r="G87"/>
  <c r="G88" s="1"/>
  <c r="F87"/>
  <c r="F88" s="1"/>
  <c r="E87"/>
  <c r="E88" s="1"/>
  <c r="G78"/>
  <c r="G79" s="1"/>
  <c r="F78"/>
  <c r="F79" s="1"/>
  <c r="E78"/>
  <c r="E79" s="1"/>
  <c r="G69"/>
  <c r="G70" s="1"/>
  <c r="G60"/>
  <c r="G61" s="1"/>
  <c r="F52"/>
  <c r="E52"/>
  <c r="F44"/>
  <c r="F56" s="1"/>
  <c r="F303" s="1"/>
  <c r="F309" s="1"/>
  <c r="E44"/>
  <c r="E56" s="1"/>
  <c r="F38"/>
  <c r="E38"/>
  <c r="G27"/>
  <c r="G28" s="1"/>
  <c r="F27"/>
  <c r="F28" s="1"/>
  <c r="E27"/>
  <c r="E28" s="1"/>
  <c r="G10"/>
  <c r="G11" s="1"/>
  <c r="V457"/>
  <c r="V460" s="1"/>
  <c r="R457"/>
  <c r="R460" s="1"/>
  <c r="Q457"/>
  <c r="Q460" s="1"/>
  <c r="P457"/>
  <c r="P460" s="1"/>
  <c r="O457"/>
  <c r="O460" s="1"/>
  <c r="N457"/>
  <c r="N460" s="1"/>
  <c r="M457"/>
  <c r="M460" s="1"/>
  <c r="L457"/>
  <c r="L460" s="1"/>
  <c r="K457"/>
  <c r="K460" s="1"/>
  <c r="J457"/>
  <c r="J460" s="1"/>
  <c r="I457"/>
  <c r="I460" s="1"/>
  <c r="D457"/>
  <c r="D460" s="1"/>
  <c r="U456"/>
  <c r="T456"/>
  <c r="S456"/>
  <c r="V450"/>
  <c r="W449"/>
  <c r="R449"/>
  <c r="Q449"/>
  <c r="P449"/>
  <c r="O449"/>
  <c r="N449"/>
  <c r="M449"/>
  <c r="L449"/>
  <c r="K449"/>
  <c r="J449"/>
  <c r="I449"/>
  <c r="D449"/>
  <c r="B449"/>
  <c r="V438"/>
  <c r="V439" s="1"/>
  <c r="V437" s="1"/>
  <c r="U438"/>
  <c r="U439" s="1"/>
  <c r="U437" s="1"/>
  <c r="T438"/>
  <c r="T439" s="1"/>
  <c r="T437" s="1"/>
  <c r="S438"/>
  <c r="S439" s="1"/>
  <c r="S437" s="1"/>
  <c r="R438"/>
  <c r="R439" s="1"/>
  <c r="R437" s="1"/>
  <c r="Q438"/>
  <c r="Q439" s="1"/>
  <c r="Q437" s="1"/>
  <c r="P438"/>
  <c r="P439" s="1"/>
  <c r="P437" s="1"/>
  <c r="O438"/>
  <c r="O439" s="1"/>
  <c r="O437" s="1"/>
  <c r="N438"/>
  <c r="N439" s="1"/>
  <c r="N437" s="1"/>
  <c r="M438"/>
  <c r="M439" s="1"/>
  <c r="M437" s="1"/>
  <c r="L438"/>
  <c r="L439" s="1"/>
  <c r="L437" s="1"/>
  <c r="K438"/>
  <c r="K439" s="1"/>
  <c r="K437" s="1"/>
  <c r="J438"/>
  <c r="J439" s="1"/>
  <c r="J437" s="1"/>
  <c r="I438"/>
  <c r="I439" s="1"/>
  <c r="I437" s="1"/>
  <c r="D438"/>
  <c r="D439" s="1"/>
  <c r="D437" s="1"/>
  <c r="V428"/>
  <c r="V429" s="1"/>
  <c r="V427" s="1"/>
  <c r="U428"/>
  <c r="U429" s="1"/>
  <c r="U427" s="1"/>
  <c r="T428"/>
  <c r="T429" s="1"/>
  <c r="T427" s="1"/>
  <c r="S428"/>
  <c r="S429" s="1"/>
  <c r="S427" s="1"/>
  <c r="R428"/>
  <c r="R429" s="1"/>
  <c r="R427" s="1"/>
  <c r="Q428"/>
  <c r="Q429" s="1"/>
  <c r="Q427" s="1"/>
  <c r="P428"/>
  <c r="P429" s="1"/>
  <c r="P427" s="1"/>
  <c r="O428"/>
  <c r="O429" s="1"/>
  <c r="O427" s="1"/>
  <c r="N428"/>
  <c r="N429" s="1"/>
  <c r="N427" s="1"/>
  <c r="M428"/>
  <c r="M429" s="1"/>
  <c r="M427" s="1"/>
  <c r="L428"/>
  <c r="L429" s="1"/>
  <c r="L427" s="1"/>
  <c r="K428"/>
  <c r="K429" s="1"/>
  <c r="K427" s="1"/>
  <c r="J428"/>
  <c r="J429" s="1"/>
  <c r="J427" s="1"/>
  <c r="I428"/>
  <c r="I429" s="1"/>
  <c r="I427" s="1"/>
  <c r="D428"/>
  <c r="D429" s="1"/>
  <c r="D427" s="1"/>
  <c r="V410"/>
  <c r="V411" s="1"/>
  <c r="U410"/>
  <c r="U411" s="1"/>
  <c r="T410"/>
  <c r="T411" s="1"/>
  <c r="S410"/>
  <c r="S411" s="1"/>
  <c r="R410"/>
  <c r="R411" s="1"/>
  <c r="Q410"/>
  <c r="Q411" s="1"/>
  <c r="P410"/>
  <c r="P411" s="1"/>
  <c r="O410"/>
  <c r="O411" s="1"/>
  <c r="N410"/>
  <c r="N411" s="1"/>
  <c r="M410"/>
  <c r="M411" s="1"/>
  <c r="L410"/>
  <c r="L411" s="1"/>
  <c r="K410"/>
  <c r="K411" s="1"/>
  <c r="J410"/>
  <c r="J411" s="1"/>
  <c r="I410"/>
  <c r="I411" s="1"/>
  <c r="D410"/>
  <c r="D411" s="1"/>
  <c r="V403"/>
  <c r="V404" s="1"/>
  <c r="U403"/>
  <c r="U404" s="1"/>
  <c r="T403"/>
  <c r="T404" s="1"/>
  <c r="S403"/>
  <c r="S404" s="1"/>
  <c r="R403"/>
  <c r="R404" s="1"/>
  <c r="Q403"/>
  <c r="Q404" s="1"/>
  <c r="P403"/>
  <c r="P404" s="1"/>
  <c r="O403"/>
  <c r="O404" s="1"/>
  <c r="N403"/>
  <c r="N404" s="1"/>
  <c r="M403"/>
  <c r="M404" s="1"/>
  <c r="L403"/>
  <c r="L404" s="1"/>
  <c r="K403"/>
  <c r="K404" s="1"/>
  <c r="J403"/>
  <c r="J404" s="1"/>
  <c r="I403"/>
  <c r="I404" s="1"/>
  <c r="D403"/>
  <c r="D404" s="1"/>
  <c r="V396"/>
  <c r="V397" s="1"/>
  <c r="U396"/>
  <c r="U397" s="1"/>
  <c r="T396"/>
  <c r="T397" s="1"/>
  <c r="S396"/>
  <c r="S397" s="1"/>
  <c r="R396"/>
  <c r="R397" s="1"/>
  <c r="Q396"/>
  <c r="Q397" s="1"/>
  <c r="P396"/>
  <c r="P397" s="1"/>
  <c r="O396"/>
  <c r="O397" s="1"/>
  <c r="N396"/>
  <c r="N397" s="1"/>
  <c r="M396"/>
  <c r="M397" s="1"/>
  <c r="L396"/>
  <c r="L397" s="1"/>
  <c r="K396"/>
  <c r="K397" s="1"/>
  <c r="J396"/>
  <c r="J397" s="1"/>
  <c r="I396"/>
  <c r="I397" s="1"/>
  <c r="D396"/>
  <c r="D397" s="1"/>
  <c r="V387"/>
  <c r="V388" s="1"/>
  <c r="U387"/>
  <c r="U388" s="1"/>
  <c r="T387"/>
  <c r="T388" s="1"/>
  <c r="S387"/>
  <c r="S388" s="1"/>
  <c r="R387"/>
  <c r="R388" s="1"/>
  <c r="Q387"/>
  <c r="Q388" s="1"/>
  <c r="P387"/>
  <c r="P388" s="1"/>
  <c r="O387"/>
  <c r="O388" s="1"/>
  <c r="N387"/>
  <c r="N388" s="1"/>
  <c r="M387"/>
  <c r="M388" s="1"/>
  <c r="L387"/>
  <c r="L388" s="1"/>
  <c r="K387"/>
  <c r="K388" s="1"/>
  <c r="J387"/>
  <c r="J388" s="1"/>
  <c r="I387"/>
  <c r="I388" s="1"/>
  <c r="D387"/>
  <c r="D388" s="1"/>
  <c r="V385"/>
  <c r="U385"/>
  <c r="T385"/>
  <c r="S385"/>
  <c r="R385"/>
  <c r="Q385"/>
  <c r="P385"/>
  <c r="O385"/>
  <c r="N385"/>
  <c r="M385"/>
  <c r="L385"/>
  <c r="K385"/>
  <c r="J385"/>
  <c r="I385"/>
  <c r="D385"/>
  <c r="V376"/>
  <c r="V377" s="1"/>
  <c r="R376"/>
  <c r="R377" s="1"/>
  <c r="Q376"/>
  <c r="Q377" s="1"/>
  <c r="P376"/>
  <c r="P377" s="1"/>
  <c r="O376"/>
  <c r="O377" s="1"/>
  <c r="N376"/>
  <c r="N377" s="1"/>
  <c r="M376"/>
  <c r="M377" s="1"/>
  <c r="L376"/>
  <c r="L377" s="1"/>
  <c r="K376"/>
  <c r="K377" s="1"/>
  <c r="J376"/>
  <c r="J377" s="1"/>
  <c r="I376"/>
  <c r="I377" s="1"/>
  <c r="D376"/>
  <c r="D377" s="1"/>
  <c r="V369"/>
  <c r="V370" s="1"/>
  <c r="V358" s="1"/>
  <c r="R369"/>
  <c r="R370" s="1"/>
  <c r="R358" s="1"/>
  <c r="Q369"/>
  <c r="Q370" s="1"/>
  <c r="Q358" s="1"/>
  <c r="P369"/>
  <c r="P370" s="1"/>
  <c r="P358" s="1"/>
  <c r="O369"/>
  <c r="O370" s="1"/>
  <c r="O358" s="1"/>
  <c r="N369"/>
  <c r="N370" s="1"/>
  <c r="N358" s="1"/>
  <c r="M369"/>
  <c r="M370" s="1"/>
  <c r="M358" s="1"/>
  <c r="L369"/>
  <c r="L370" s="1"/>
  <c r="L358" s="1"/>
  <c r="K369"/>
  <c r="K370" s="1"/>
  <c r="K358" s="1"/>
  <c r="J369"/>
  <c r="J370" s="1"/>
  <c r="J358" s="1"/>
  <c r="I369"/>
  <c r="I370" s="1"/>
  <c r="I358" s="1"/>
  <c r="D369"/>
  <c r="D370" s="1"/>
  <c r="D358" s="1"/>
  <c r="V360"/>
  <c r="V361" s="1"/>
  <c r="R360"/>
  <c r="R361" s="1"/>
  <c r="Q360"/>
  <c r="Q361" s="1"/>
  <c r="P360"/>
  <c r="P361" s="1"/>
  <c r="O360"/>
  <c r="O361" s="1"/>
  <c r="N360"/>
  <c r="N361" s="1"/>
  <c r="M360"/>
  <c r="M361" s="1"/>
  <c r="L360"/>
  <c r="L361" s="1"/>
  <c r="K360"/>
  <c r="K361" s="1"/>
  <c r="J360"/>
  <c r="J361" s="1"/>
  <c r="I360"/>
  <c r="I361" s="1"/>
  <c r="D360"/>
  <c r="D361" s="1"/>
  <c r="V349"/>
  <c r="V350" s="1"/>
  <c r="R349"/>
  <c r="R350" s="1"/>
  <c r="Q349"/>
  <c r="Q350" s="1"/>
  <c r="P349"/>
  <c r="P350" s="1"/>
  <c r="O349"/>
  <c r="O350" s="1"/>
  <c r="N349"/>
  <c r="N350" s="1"/>
  <c r="M349"/>
  <c r="M350" s="1"/>
  <c r="L349"/>
  <c r="L350" s="1"/>
  <c r="K349"/>
  <c r="K350" s="1"/>
  <c r="J349"/>
  <c r="J350" s="1"/>
  <c r="I349"/>
  <c r="I350" s="1"/>
  <c r="D349"/>
  <c r="D350" s="1"/>
  <c r="V347"/>
  <c r="R346"/>
  <c r="V345"/>
  <c r="R344"/>
  <c r="R342" s="1"/>
  <c r="R343" s="1"/>
  <c r="Q344"/>
  <c r="P344"/>
  <c r="P342" s="1"/>
  <c r="P343" s="1"/>
  <c r="O344"/>
  <c r="N344"/>
  <c r="N342" s="1"/>
  <c r="N343" s="1"/>
  <c r="M344"/>
  <c r="L344"/>
  <c r="L342" s="1"/>
  <c r="L343" s="1"/>
  <c r="K344"/>
  <c r="J344"/>
  <c r="J342" s="1"/>
  <c r="J343" s="1"/>
  <c r="I344"/>
  <c r="D344"/>
  <c r="D342" s="1"/>
  <c r="D343" s="1"/>
  <c r="Q342"/>
  <c r="Q343" s="1"/>
  <c r="O342"/>
  <c r="O343" s="1"/>
  <c r="M342"/>
  <c r="M343" s="1"/>
  <c r="K342"/>
  <c r="K343" s="1"/>
  <c r="I342"/>
  <c r="I343" s="1"/>
  <c r="V334"/>
  <c r="V335" s="1"/>
  <c r="R334"/>
  <c r="R335" s="1"/>
  <c r="Q334"/>
  <c r="Q335" s="1"/>
  <c r="P334"/>
  <c r="P335" s="1"/>
  <c r="O334"/>
  <c r="O335" s="1"/>
  <c r="N334"/>
  <c r="N335" s="1"/>
  <c r="M334"/>
  <c r="M335" s="1"/>
  <c r="L334"/>
  <c r="L335" s="1"/>
  <c r="K334"/>
  <c r="K335" s="1"/>
  <c r="J334"/>
  <c r="J335" s="1"/>
  <c r="I334"/>
  <c r="I335" s="1"/>
  <c r="D334"/>
  <c r="D335" s="1"/>
  <c r="V327"/>
  <c r="V328" s="1"/>
  <c r="R327"/>
  <c r="R328" s="1"/>
  <c r="Q327"/>
  <c r="Q328" s="1"/>
  <c r="P327"/>
  <c r="P328" s="1"/>
  <c r="O327"/>
  <c r="O328" s="1"/>
  <c r="N327"/>
  <c r="N328" s="1"/>
  <c r="M327"/>
  <c r="M328" s="1"/>
  <c r="L327"/>
  <c r="L328" s="1"/>
  <c r="K327"/>
  <c r="K328" s="1"/>
  <c r="J327"/>
  <c r="J328" s="1"/>
  <c r="I327"/>
  <c r="I328" s="1"/>
  <c r="D327"/>
  <c r="D328" s="1"/>
  <c r="P324"/>
  <c r="L324"/>
  <c r="D324"/>
  <c r="R321"/>
  <c r="Q321"/>
  <c r="P321"/>
  <c r="O321"/>
  <c r="N321"/>
  <c r="M321"/>
  <c r="L321"/>
  <c r="K321"/>
  <c r="J321"/>
  <c r="I321"/>
  <c r="D321"/>
  <c r="V320"/>
  <c r="V321" s="1"/>
  <c r="R319"/>
  <c r="Q319"/>
  <c r="P319"/>
  <c r="O319"/>
  <c r="N319"/>
  <c r="M319"/>
  <c r="L319"/>
  <c r="K319"/>
  <c r="J319"/>
  <c r="I319"/>
  <c r="D319"/>
  <c r="V318"/>
  <c r="V319" s="1"/>
  <c r="R317"/>
  <c r="Q317"/>
  <c r="P317"/>
  <c r="O317"/>
  <c r="N317"/>
  <c r="M317"/>
  <c r="L317"/>
  <c r="K317"/>
  <c r="J317"/>
  <c r="I317"/>
  <c r="D317"/>
  <c r="V316"/>
  <c r="V317" s="1"/>
  <c r="R315"/>
  <c r="Q315"/>
  <c r="Q312" s="1"/>
  <c r="P315"/>
  <c r="O315"/>
  <c r="O312" s="1"/>
  <c r="N315"/>
  <c r="M315"/>
  <c r="M312" s="1"/>
  <c r="L315"/>
  <c r="K315"/>
  <c r="K312" s="1"/>
  <c r="J315"/>
  <c r="I315"/>
  <c r="I312" s="1"/>
  <c r="D315"/>
  <c r="V314"/>
  <c r="V313" s="1"/>
  <c r="R313"/>
  <c r="Q313"/>
  <c r="P313"/>
  <c r="O313"/>
  <c r="N313"/>
  <c r="M313"/>
  <c r="L313"/>
  <c r="K313"/>
  <c r="J313"/>
  <c r="I313"/>
  <c r="D313"/>
  <c r="R312"/>
  <c r="N312"/>
  <c r="J312"/>
  <c r="V307"/>
  <c r="R306"/>
  <c r="Q306"/>
  <c r="P306"/>
  <c r="O306"/>
  <c r="N306"/>
  <c r="M306"/>
  <c r="L306"/>
  <c r="K306"/>
  <c r="J306"/>
  <c r="I306"/>
  <c r="D306"/>
  <c r="R302"/>
  <c r="Q302"/>
  <c r="P302"/>
  <c r="O302"/>
  <c r="N302"/>
  <c r="M302"/>
  <c r="L302"/>
  <c r="K302"/>
  <c r="J302"/>
  <c r="I302"/>
  <c r="D302"/>
  <c r="R300"/>
  <c r="Q300"/>
  <c r="P300"/>
  <c r="O300"/>
  <c r="N300"/>
  <c r="M300"/>
  <c r="L300"/>
  <c r="K300"/>
  <c r="J300"/>
  <c r="I300"/>
  <c r="D300"/>
  <c r="R298"/>
  <c r="Q298"/>
  <c r="P298"/>
  <c r="O298"/>
  <c r="N298"/>
  <c r="M298"/>
  <c r="L298"/>
  <c r="K298"/>
  <c r="J298"/>
  <c r="I298"/>
  <c r="D298"/>
  <c r="R296"/>
  <c r="Q296"/>
  <c r="P296"/>
  <c r="O296"/>
  <c r="N296"/>
  <c r="M296"/>
  <c r="L296"/>
  <c r="K296"/>
  <c r="J296"/>
  <c r="I296"/>
  <c r="D296"/>
  <c r="V295"/>
  <c r="V296" s="1"/>
  <c r="R294"/>
  <c r="Q294"/>
  <c r="P294"/>
  <c r="O294"/>
  <c r="N294"/>
  <c r="M294"/>
  <c r="L294"/>
  <c r="K294"/>
  <c r="J294"/>
  <c r="I294"/>
  <c r="D294"/>
  <c r="R292"/>
  <c r="Q292"/>
  <c r="P292"/>
  <c r="O292"/>
  <c r="N292"/>
  <c r="M292"/>
  <c r="L292"/>
  <c r="K292"/>
  <c r="J292"/>
  <c r="I292"/>
  <c r="D292"/>
  <c r="R291"/>
  <c r="Q291"/>
  <c r="P291"/>
  <c r="O291"/>
  <c r="N291"/>
  <c r="M291"/>
  <c r="L291"/>
  <c r="K291"/>
  <c r="J291"/>
  <c r="I291"/>
  <c r="D291"/>
  <c r="V290"/>
  <c r="V291" s="1"/>
  <c r="R289"/>
  <c r="Q289"/>
  <c r="P289"/>
  <c r="O289"/>
  <c r="N289"/>
  <c r="M289"/>
  <c r="L289"/>
  <c r="K289"/>
  <c r="J289"/>
  <c r="I289"/>
  <c r="D289"/>
  <c r="R287"/>
  <c r="Q287"/>
  <c r="P287"/>
  <c r="O287"/>
  <c r="N287"/>
  <c r="M287"/>
  <c r="L287"/>
  <c r="K287"/>
  <c r="J287"/>
  <c r="I287"/>
  <c r="D287"/>
  <c r="V286"/>
  <c r="V287" s="1"/>
  <c r="R285"/>
  <c r="Q285"/>
  <c r="P285"/>
  <c r="O285"/>
  <c r="N285"/>
  <c r="M285"/>
  <c r="L285"/>
  <c r="K285"/>
  <c r="J285"/>
  <c r="I285"/>
  <c r="D285"/>
  <c r="R283"/>
  <c r="Q283"/>
  <c r="P283"/>
  <c r="O283"/>
  <c r="N283"/>
  <c r="M283"/>
  <c r="L283"/>
  <c r="K283"/>
  <c r="J283"/>
  <c r="I283"/>
  <c r="D283"/>
  <c r="U282"/>
  <c r="T282"/>
  <c r="S282"/>
  <c r="R281"/>
  <c r="V277"/>
  <c r="R276"/>
  <c r="R275" s="1"/>
  <c r="Q276"/>
  <c r="Q275" s="1"/>
  <c r="P276"/>
  <c r="P275" s="1"/>
  <c r="O276"/>
  <c r="O275" s="1"/>
  <c r="N276"/>
  <c r="N275" s="1"/>
  <c r="M276"/>
  <c r="M275" s="1"/>
  <c r="L276"/>
  <c r="K276"/>
  <c r="K275" s="1"/>
  <c r="J276"/>
  <c r="J275" s="1"/>
  <c r="I276"/>
  <c r="I275" s="1"/>
  <c r="D276"/>
  <c r="D275" s="1"/>
  <c r="L275"/>
  <c r="R272"/>
  <c r="Q272"/>
  <c r="P272"/>
  <c r="O272"/>
  <c r="N272"/>
  <c r="M272"/>
  <c r="L272"/>
  <c r="K272"/>
  <c r="J272"/>
  <c r="I272"/>
  <c r="D272"/>
  <c r="V263"/>
  <c r="V264" s="1"/>
  <c r="R263"/>
  <c r="R264" s="1"/>
  <c r="Q263"/>
  <c r="Q264" s="1"/>
  <c r="P263"/>
  <c r="P264" s="1"/>
  <c r="O263"/>
  <c r="O264" s="1"/>
  <c r="N263"/>
  <c r="N264" s="1"/>
  <c r="M263"/>
  <c r="M264" s="1"/>
  <c r="L263"/>
  <c r="L264" s="1"/>
  <c r="K263"/>
  <c r="K264" s="1"/>
  <c r="J263"/>
  <c r="J264" s="1"/>
  <c r="I263"/>
  <c r="I264" s="1"/>
  <c r="D263"/>
  <c r="D264" s="1"/>
  <c r="V244"/>
  <c r="V247" s="1"/>
  <c r="R244"/>
  <c r="R247" s="1"/>
  <c r="Q244"/>
  <c r="Q247" s="1"/>
  <c r="P244"/>
  <c r="P247" s="1"/>
  <c r="O244"/>
  <c r="O247" s="1"/>
  <c r="N244"/>
  <c r="N247" s="1"/>
  <c r="M244"/>
  <c r="M247" s="1"/>
  <c r="L244"/>
  <c r="L247" s="1"/>
  <c r="K244"/>
  <c r="K247" s="1"/>
  <c r="J244"/>
  <c r="J247" s="1"/>
  <c r="I244"/>
  <c r="I247" s="1"/>
  <c r="D244"/>
  <c r="D247" s="1"/>
  <c r="V243"/>
  <c r="V248" s="1"/>
  <c r="R243"/>
  <c r="R248" s="1"/>
  <c r="Q243"/>
  <c r="Q248" s="1"/>
  <c r="P243"/>
  <c r="P248" s="1"/>
  <c r="O243"/>
  <c r="O248" s="1"/>
  <c r="N243"/>
  <c r="N248" s="1"/>
  <c r="M243"/>
  <c r="M248" s="1"/>
  <c r="L243"/>
  <c r="L248" s="1"/>
  <c r="K243"/>
  <c r="K248" s="1"/>
  <c r="J243"/>
  <c r="J248" s="1"/>
  <c r="I243"/>
  <c r="I248" s="1"/>
  <c r="D243"/>
  <c r="D248" s="1"/>
  <c r="V225"/>
  <c r="V226" s="1"/>
  <c r="R225"/>
  <c r="R226" s="1"/>
  <c r="Q225"/>
  <c r="Q226" s="1"/>
  <c r="P225"/>
  <c r="P226" s="1"/>
  <c r="O225"/>
  <c r="O226" s="1"/>
  <c r="N225"/>
  <c r="N226" s="1"/>
  <c r="M225"/>
  <c r="M226" s="1"/>
  <c r="L225"/>
  <c r="L226" s="1"/>
  <c r="K225"/>
  <c r="K226" s="1"/>
  <c r="J225"/>
  <c r="J226" s="1"/>
  <c r="I225"/>
  <c r="I226" s="1"/>
  <c r="D225"/>
  <c r="D226" s="1"/>
  <c r="V216"/>
  <c r="V217" s="1"/>
  <c r="V215" s="1"/>
  <c r="R216"/>
  <c r="R217" s="1"/>
  <c r="R215" s="1"/>
  <c r="Q216"/>
  <c r="Q217" s="1"/>
  <c r="Q215" s="1"/>
  <c r="P216"/>
  <c r="P217" s="1"/>
  <c r="P215" s="1"/>
  <c r="O216"/>
  <c r="O217" s="1"/>
  <c r="O215" s="1"/>
  <c r="N216"/>
  <c r="N217" s="1"/>
  <c r="N215" s="1"/>
  <c r="M216"/>
  <c r="M217" s="1"/>
  <c r="M215" s="1"/>
  <c r="L216"/>
  <c r="L217" s="1"/>
  <c r="L215" s="1"/>
  <c r="K216"/>
  <c r="K217" s="1"/>
  <c r="K215" s="1"/>
  <c r="J216"/>
  <c r="J217" s="1"/>
  <c r="J215" s="1"/>
  <c r="I216"/>
  <c r="I217" s="1"/>
  <c r="I215" s="1"/>
  <c r="D216"/>
  <c r="D217" s="1"/>
  <c r="D215" s="1"/>
  <c r="R213"/>
  <c r="Q213"/>
  <c r="P213"/>
  <c r="O213"/>
  <c r="N213"/>
  <c r="M213"/>
  <c r="L213"/>
  <c r="K213"/>
  <c r="J213"/>
  <c r="I213"/>
  <c r="D213"/>
  <c r="R211"/>
  <c r="Q211"/>
  <c r="P211"/>
  <c r="O211"/>
  <c r="N211"/>
  <c r="M211"/>
  <c r="L211"/>
  <c r="K211"/>
  <c r="J211"/>
  <c r="I211"/>
  <c r="D211"/>
  <c r="V210"/>
  <c r="V211" s="1"/>
  <c r="R209"/>
  <c r="Q209"/>
  <c r="P209"/>
  <c r="O209"/>
  <c r="N209"/>
  <c r="M209"/>
  <c r="L209"/>
  <c r="K209"/>
  <c r="J209"/>
  <c r="I209"/>
  <c r="D209"/>
  <c r="V208"/>
  <c r="V209" s="1"/>
  <c r="R207"/>
  <c r="Q207"/>
  <c r="P207"/>
  <c r="O207"/>
  <c r="N207"/>
  <c r="M207"/>
  <c r="L207"/>
  <c r="K207"/>
  <c r="J207"/>
  <c r="I207"/>
  <c r="D207"/>
  <c r="V206"/>
  <c r="V207" s="1"/>
  <c r="R205"/>
  <c r="Q205"/>
  <c r="P205"/>
  <c r="O205"/>
  <c r="N205"/>
  <c r="M205"/>
  <c r="L205"/>
  <c r="K205"/>
  <c r="J205"/>
  <c r="I205"/>
  <c r="D205"/>
  <c r="V204"/>
  <c r="V205" s="1"/>
  <c r="R203"/>
  <c r="Q203"/>
  <c r="P203"/>
  <c r="O203"/>
  <c r="N203"/>
  <c r="M203"/>
  <c r="L203"/>
  <c r="K203"/>
  <c r="J203"/>
  <c r="I203"/>
  <c r="D203"/>
  <c r="V202"/>
  <c r="V203" s="1"/>
  <c r="R201"/>
  <c r="Q201"/>
  <c r="P201"/>
  <c r="O201"/>
  <c r="N201"/>
  <c r="M201"/>
  <c r="L201"/>
  <c r="K201"/>
  <c r="J201"/>
  <c r="I201"/>
  <c r="D201"/>
  <c r="V200"/>
  <c r="V201" s="1"/>
  <c r="R199"/>
  <c r="Q199"/>
  <c r="P199"/>
  <c r="O199"/>
  <c r="N199"/>
  <c r="M199"/>
  <c r="L199"/>
  <c r="K199"/>
  <c r="J199"/>
  <c r="I199"/>
  <c r="D199"/>
  <c r="V198"/>
  <c r="V199" s="1"/>
  <c r="R197"/>
  <c r="Q197"/>
  <c r="P197"/>
  <c r="O197"/>
  <c r="N197"/>
  <c r="M197"/>
  <c r="L197"/>
  <c r="K197"/>
  <c r="J197"/>
  <c r="I197"/>
  <c r="D197"/>
  <c r="V196"/>
  <c r="V197" s="1"/>
  <c r="R195"/>
  <c r="Q195"/>
  <c r="P195"/>
  <c r="O195"/>
  <c r="N195"/>
  <c r="M195"/>
  <c r="L195"/>
  <c r="K195"/>
  <c r="J195"/>
  <c r="I195"/>
  <c r="D195"/>
  <c r="V194"/>
  <c r="V195" s="1"/>
  <c r="R193"/>
  <c r="Q193"/>
  <c r="P193"/>
  <c r="O193"/>
  <c r="N193"/>
  <c r="M193"/>
  <c r="L193"/>
  <c r="K193"/>
  <c r="J193"/>
  <c r="I193"/>
  <c r="D193"/>
  <c r="V192"/>
  <c r="V193" s="1"/>
  <c r="R191"/>
  <c r="Q191"/>
  <c r="P191"/>
  <c r="O191"/>
  <c r="N191"/>
  <c r="M191"/>
  <c r="L191"/>
  <c r="K191"/>
  <c r="J191"/>
  <c r="I191"/>
  <c r="D191"/>
  <c r="V190"/>
  <c r="V191" s="1"/>
  <c r="V185"/>
  <c r="R184"/>
  <c r="P184"/>
  <c r="N184"/>
  <c r="M184"/>
  <c r="D184"/>
  <c r="R182"/>
  <c r="P182"/>
  <c r="N182"/>
  <c r="M182"/>
  <c r="D182"/>
  <c r="K181"/>
  <c r="K182" s="1"/>
  <c r="R180"/>
  <c r="P180"/>
  <c r="N180"/>
  <c r="M180"/>
  <c r="D180"/>
  <c r="R178"/>
  <c r="P178"/>
  <c r="N178"/>
  <c r="M178"/>
  <c r="D178"/>
  <c r="K177"/>
  <c r="K178" s="1"/>
  <c r="R176"/>
  <c r="P176"/>
  <c r="N176"/>
  <c r="M176"/>
  <c r="D176"/>
  <c r="R174"/>
  <c r="Q174"/>
  <c r="P174"/>
  <c r="O174"/>
  <c r="N174"/>
  <c r="M174"/>
  <c r="J174"/>
  <c r="I174"/>
  <c r="D174"/>
  <c r="R173"/>
  <c r="P173"/>
  <c r="N173"/>
  <c r="M173"/>
  <c r="L173"/>
  <c r="K173"/>
  <c r="D173"/>
  <c r="V172"/>
  <c r="V173" s="1"/>
  <c r="R171"/>
  <c r="P171"/>
  <c r="N171"/>
  <c r="M171"/>
  <c r="L171"/>
  <c r="K171"/>
  <c r="D171"/>
  <c r="V170"/>
  <c r="V171" s="1"/>
  <c r="R169"/>
  <c r="P169"/>
  <c r="N169"/>
  <c r="M169"/>
  <c r="L169"/>
  <c r="K169"/>
  <c r="D169"/>
  <c r="V168"/>
  <c r="V169" s="1"/>
  <c r="R167"/>
  <c r="P167"/>
  <c r="N167"/>
  <c r="M167"/>
  <c r="L167"/>
  <c r="K167"/>
  <c r="D167"/>
  <c r="V166"/>
  <c r="V165" s="1"/>
  <c r="R165"/>
  <c r="Q165"/>
  <c r="P165"/>
  <c r="O165"/>
  <c r="N165"/>
  <c r="M165"/>
  <c r="L165"/>
  <c r="K165"/>
  <c r="J165"/>
  <c r="I165"/>
  <c r="D165"/>
  <c r="Q164"/>
  <c r="O164"/>
  <c r="J164"/>
  <c r="I164"/>
  <c r="Q163"/>
  <c r="O163"/>
  <c r="J163"/>
  <c r="I163"/>
  <c r="R161"/>
  <c r="O161"/>
  <c r="M161"/>
  <c r="L161"/>
  <c r="K161"/>
  <c r="R160"/>
  <c r="P160"/>
  <c r="N160"/>
  <c r="M160"/>
  <c r="D160"/>
  <c r="K159"/>
  <c r="K160" s="1"/>
  <c r="R158"/>
  <c r="P158"/>
  <c r="N158"/>
  <c r="M158"/>
  <c r="D158"/>
  <c r="K157"/>
  <c r="K158" s="1"/>
  <c r="R156"/>
  <c r="P156"/>
  <c r="N156"/>
  <c r="M156"/>
  <c r="D156"/>
  <c r="R154"/>
  <c r="P154"/>
  <c r="N154"/>
  <c r="M154"/>
  <c r="D154"/>
  <c r="R152"/>
  <c r="P152"/>
  <c r="N152"/>
  <c r="M152"/>
  <c r="D152"/>
  <c r="K151"/>
  <c r="K152" s="1"/>
  <c r="R150"/>
  <c r="Q150"/>
  <c r="P150"/>
  <c r="N150"/>
  <c r="M150"/>
  <c r="J150"/>
  <c r="I150"/>
  <c r="D150"/>
  <c r="R149"/>
  <c r="P149"/>
  <c r="O149"/>
  <c r="N149"/>
  <c r="M149"/>
  <c r="L149"/>
  <c r="K149"/>
  <c r="D149"/>
  <c r="V148"/>
  <c r="V149" s="1"/>
  <c r="R147"/>
  <c r="P147"/>
  <c r="O147"/>
  <c r="N147"/>
  <c r="M147"/>
  <c r="L147"/>
  <c r="K147"/>
  <c r="D147"/>
  <c r="V146"/>
  <c r="V147" s="1"/>
  <c r="R145"/>
  <c r="P145"/>
  <c r="O145"/>
  <c r="N145"/>
  <c r="M145"/>
  <c r="L145"/>
  <c r="K145"/>
  <c r="D145"/>
  <c r="V144"/>
  <c r="V145" s="1"/>
  <c r="R143"/>
  <c r="P143"/>
  <c r="O143"/>
  <c r="N143"/>
  <c r="M143"/>
  <c r="L143"/>
  <c r="K143"/>
  <c r="D143"/>
  <c r="V142"/>
  <c r="V143" s="1"/>
  <c r="R141"/>
  <c r="Q141"/>
  <c r="P141"/>
  <c r="O141"/>
  <c r="N141"/>
  <c r="M141"/>
  <c r="L141"/>
  <c r="K141"/>
  <c r="J141"/>
  <c r="I141"/>
  <c r="D141"/>
  <c r="Q140"/>
  <c r="J140"/>
  <c r="I140"/>
  <c r="R137"/>
  <c r="P137"/>
  <c r="N137"/>
  <c r="M137"/>
  <c r="L137"/>
  <c r="K137"/>
  <c r="D137"/>
  <c r="R136"/>
  <c r="P136"/>
  <c r="O136"/>
  <c r="N136"/>
  <c r="M136"/>
  <c r="L136"/>
  <c r="K136"/>
  <c r="R135"/>
  <c r="Q135"/>
  <c r="P135"/>
  <c r="O135"/>
  <c r="N135"/>
  <c r="M135"/>
  <c r="L135"/>
  <c r="K135"/>
  <c r="I135"/>
  <c r="D135"/>
  <c r="R134"/>
  <c r="P134"/>
  <c r="O134"/>
  <c r="N134"/>
  <c r="M134"/>
  <c r="L134"/>
  <c r="K134"/>
  <c r="J134"/>
  <c r="I134"/>
  <c r="D134"/>
  <c r="R133"/>
  <c r="P133"/>
  <c r="O133"/>
  <c r="N133"/>
  <c r="M133"/>
  <c r="L133"/>
  <c r="K133"/>
  <c r="J133"/>
  <c r="I133"/>
  <c r="D133"/>
  <c r="R132"/>
  <c r="R131" s="1"/>
  <c r="Q132"/>
  <c r="Q131" s="1"/>
  <c r="P132"/>
  <c r="P131" s="1"/>
  <c r="O132"/>
  <c r="N132"/>
  <c r="M132"/>
  <c r="L132"/>
  <c r="K132"/>
  <c r="J132"/>
  <c r="I132"/>
  <c r="D132"/>
  <c r="V130"/>
  <c r="V129"/>
  <c r="V128"/>
  <c r="R127"/>
  <c r="Q127"/>
  <c r="P127"/>
  <c r="O127"/>
  <c r="N127"/>
  <c r="M127"/>
  <c r="L127"/>
  <c r="K127"/>
  <c r="J127"/>
  <c r="I127"/>
  <c r="D127"/>
  <c r="V126"/>
  <c r="V134" s="1"/>
  <c r="V125"/>
  <c r="V133" s="1"/>
  <c r="V124"/>
  <c r="V132" s="1"/>
  <c r="R123"/>
  <c r="Q123"/>
  <c r="P123"/>
  <c r="O123"/>
  <c r="N123"/>
  <c r="M123"/>
  <c r="L123"/>
  <c r="K123"/>
  <c r="J123"/>
  <c r="I123"/>
  <c r="D123"/>
  <c r="R119"/>
  <c r="Q119"/>
  <c r="P119"/>
  <c r="O119"/>
  <c r="N119"/>
  <c r="M119"/>
  <c r="L119"/>
  <c r="K119"/>
  <c r="J119"/>
  <c r="I119"/>
  <c r="D119"/>
  <c r="V118"/>
  <c r="J118"/>
  <c r="I117"/>
  <c r="I118" s="1"/>
  <c r="R115"/>
  <c r="Q115"/>
  <c r="P115"/>
  <c r="O115"/>
  <c r="N115"/>
  <c r="M115"/>
  <c r="L115"/>
  <c r="K115"/>
  <c r="I115"/>
  <c r="D115"/>
  <c r="R114"/>
  <c r="Q114"/>
  <c r="P114"/>
  <c r="O114"/>
  <c r="N114"/>
  <c r="M114"/>
  <c r="L114"/>
  <c r="K114"/>
  <c r="J114"/>
  <c r="I114"/>
  <c r="D114"/>
  <c r="V108"/>
  <c r="R105"/>
  <c r="R112" s="1"/>
  <c r="R116" s="1"/>
  <c r="R102" s="1"/>
  <c r="R103" s="1"/>
  <c r="Q105"/>
  <c r="Q112" s="1"/>
  <c r="Q116" s="1"/>
  <c r="Q102" s="1"/>
  <c r="Q103" s="1"/>
  <c r="P105"/>
  <c r="P112" s="1"/>
  <c r="P116" s="1"/>
  <c r="P102" s="1"/>
  <c r="P103" s="1"/>
  <c r="O105"/>
  <c r="O112" s="1"/>
  <c r="O116" s="1"/>
  <c r="O102" s="1"/>
  <c r="O103" s="1"/>
  <c r="N105"/>
  <c r="N112" s="1"/>
  <c r="N116" s="1"/>
  <c r="N102" s="1"/>
  <c r="N103" s="1"/>
  <c r="M105"/>
  <c r="M112" s="1"/>
  <c r="M116" s="1"/>
  <c r="M102" s="1"/>
  <c r="M103" s="1"/>
  <c r="L105"/>
  <c r="L112" s="1"/>
  <c r="L116" s="1"/>
  <c r="L102" s="1"/>
  <c r="L103" s="1"/>
  <c r="K105"/>
  <c r="K112" s="1"/>
  <c r="K116" s="1"/>
  <c r="K102" s="1"/>
  <c r="K103" s="1"/>
  <c r="J105"/>
  <c r="J112" s="1"/>
  <c r="I105"/>
  <c r="I112" s="1"/>
  <c r="I116" s="1"/>
  <c r="I102" s="1"/>
  <c r="I103" s="1"/>
  <c r="D105"/>
  <c r="D112" s="1"/>
  <c r="D116" s="1"/>
  <c r="D102" s="1"/>
  <c r="D103" s="1"/>
  <c r="J103"/>
  <c r="V94"/>
  <c r="V95" s="1"/>
  <c r="R94"/>
  <c r="R95" s="1"/>
  <c r="Q94"/>
  <c r="Q95" s="1"/>
  <c r="P94"/>
  <c r="P95" s="1"/>
  <c r="O94"/>
  <c r="O95" s="1"/>
  <c r="N94"/>
  <c r="N95" s="1"/>
  <c r="M94"/>
  <c r="M95" s="1"/>
  <c r="L94"/>
  <c r="L95" s="1"/>
  <c r="K94"/>
  <c r="K95" s="1"/>
  <c r="J94"/>
  <c r="J95" s="1"/>
  <c r="I94"/>
  <c r="I95" s="1"/>
  <c r="D94"/>
  <c r="D95" s="1"/>
  <c r="V87"/>
  <c r="V88" s="1"/>
  <c r="R87"/>
  <c r="R88" s="1"/>
  <c r="Q87"/>
  <c r="Q88" s="1"/>
  <c r="P87"/>
  <c r="P88" s="1"/>
  <c r="O87"/>
  <c r="O88" s="1"/>
  <c r="N87"/>
  <c r="N88" s="1"/>
  <c r="M87"/>
  <c r="M88" s="1"/>
  <c r="L87"/>
  <c r="L88" s="1"/>
  <c r="K87"/>
  <c r="K88" s="1"/>
  <c r="J87"/>
  <c r="J88" s="1"/>
  <c r="I87"/>
  <c r="I88" s="1"/>
  <c r="D87"/>
  <c r="D88" s="1"/>
  <c r="V78"/>
  <c r="V79" s="1"/>
  <c r="R78"/>
  <c r="R79" s="1"/>
  <c r="Q78"/>
  <c r="Q79" s="1"/>
  <c r="P78"/>
  <c r="P79" s="1"/>
  <c r="O78"/>
  <c r="O79" s="1"/>
  <c r="N78"/>
  <c r="N79" s="1"/>
  <c r="M78"/>
  <c r="M79" s="1"/>
  <c r="L78"/>
  <c r="L79" s="1"/>
  <c r="K78"/>
  <c r="K79" s="1"/>
  <c r="J78"/>
  <c r="J79" s="1"/>
  <c r="I78"/>
  <c r="I79" s="1"/>
  <c r="D78"/>
  <c r="D79" s="1"/>
  <c r="V69"/>
  <c r="V70" s="1"/>
  <c r="R69"/>
  <c r="R70" s="1"/>
  <c r="Q69"/>
  <c r="Q70" s="1"/>
  <c r="P69"/>
  <c r="P70" s="1"/>
  <c r="O69"/>
  <c r="O70" s="1"/>
  <c r="N69"/>
  <c r="N70" s="1"/>
  <c r="M69"/>
  <c r="M70" s="1"/>
  <c r="L69"/>
  <c r="L70" s="1"/>
  <c r="K69"/>
  <c r="K70" s="1"/>
  <c r="J69"/>
  <c r="J70" s="1"/>
  <c r="I69"/>
  <c r="I70" s="1"/>
  <c r="D69"/>
  <c r="D70" s="1"/>
  <c r="V60"/>
  <c r="V61" s="1"/>
  <c r="R60"/>
  <c r="R61" s="1"/>
  <c r="Q60"/>
  <c r="Q61" s="1"/>
  <c r="P60"/>
  <c r="P61" s="1"/>
  <c r="O60"/>
  <c r="O61" s="1"/>
  <c r="N60"/>
  <c r="N61" s="1"/>
  <c r="M60"/>
  <c r="M61" s="1"/>
  <c r="L60"/>
  <c r="L61" s="1"/>
  <c r="K60"/>
  <c r="K61" s="1"/>
  <c r="J60"/>
  <c r="J61" s="1"/>
  <c r="I60"/>
  <c r="I61" s="1"/>
  <c r="D60"/>
  <c r="D61" s="1"/>
  <c r="V54"/>
  <c r="R52"/>
  <c r="Q52"/>
  <c r="P52"/>
  <c r="O52"/>
  <c r="N52"/>
  <c r="M52"/>
  <c r="L52"/>
  <c r="K52"/>
  <c r="J52"/>
  <c r="I52"/>
  <c r="D52"/>
  <c r="R44"/>
  <c r="R56" s="1"/>
  <c r="Q44"/>
  <c r="Q35" s="1"/>
  <c r="Q47" s="1"/>
  <c r="Q37" s="1"/>
  <c r="P44"/>
  <c r="P56" s="1"/>
  <c r="O44"/>
  <c r="O35" s="1"/>
  <c r="O47" s="1"/>
  <c r="O37" s="1"/>
  <c r="N44"/>
  <c r="N56" s="1"/>
  <c r="M44"/>
  <c r="M35" s="1"/>
  <c r="M47" s="1"/>
  <c r="M37" s="1"/>
  <c r="L44"/>
  <c r="L56" s="1"/>
  <c r="K44"/>
  <c r="K35" s="1"/>
  <c r="K47" s="1"/>
  <c r="K37" s="1"/>
  <c r="J44"/>
  <c r="J56" s="1"/>
  <c r="I44"/>
  <c r="I35" s="1"/>
  <c r="I47" s="1"/>
  <c r="I37" s="1"/>
  <c r="D44"/>
  <c r="D56" s="1"/>
  <c r="V42"/>
  <c r="V40"/>
  <c r="R38"/>
  <c r="Q38"/>
  <c r="P38"/>
  <c r="O38"/>
  <c r="N38"/>
  <c r="M38"/>
  <c r="L38"/>
  <c r="K38"/>
  <c r="J38"/>
  <c r="I38"/>
  <c r="D38"/>
  <c r="V27"/>
  <c r="V28" s="1"/>
  <c r="R27"/>
  <c r="R28" s="1"/>
  <c r="Q27"/>
  <c r="Q28" s="1"/>
  <c r="P27"/>
  <c r="P28" s="1"/>
  <c r="O27"/>
  <c r="O28" s="1"/>
  <c r="N27"/>
  <c r="N28" s="1"/>
  <c r="M27"/>
  <c r="M28" s="1"/>
  <c r="L27"/>
  <c r="L28" s="1"/>
  <c r="K27"/>
  <c r="K28" s="1"/>
  <c r="J27"/>
  <c r="J28" s="1"/>
  <c r="I27"/>
  <c r="I28" s="1"/>
  <c r="D27"/>
  <c r="D28" s="1"/>
  <c r="V26"/>
  <c r="R26"/>
  <c r="Q26"/>
  <c r="P26"/>
  <c r="O26"/>
  <c r="N26"/>
  <c r="M26"/>
  <c r="L26"/>
  <c r="K26"/>
  <c r="J26"/>
  <c r="I26"/>
  <c r="D26"/>
  <c r="V10"/>
  <c r="V11" s="1"/>
  <c r="U10"/>
  <c r="U11" s="1"/>
  <c r="T10"/>
  <c r="T11" s="1"/>
  <c r="S10"/>
  <c r="S11" s="1"/>
  <c r="R10"/>
  <c r="R11" s="1"/>
  <c r="Q10"/>
  <c r="Q11" s="1"/>
  <c r="P10"/>
  <c r="P11" s="1"/>
  <c r="O10"/>
  <c r="O11" s="1"/>
  <c r="N10"/>
  <c r="N11" s="1"/>
  <c r="M10"/>
  <c r="M11" s="1"/>
  <c r="L10"/>
  <c r="L11" s="1"/>
  <c r="K10"/>
  <c r="K11" s="1"/>
  <c r="J10"/>
  <c r="J11" s="1"/>
  <c r="I10"/>
  <c r="I11" s="1"/>
  <c r="D10"/>
  <c r="D11" s="1"/>
  <c r="AB6" i="23" l="1"/>
  <c r="G303" i="14"/>
  <c r="G309" s="1"/>
  <c r="G48"/>
  <c r="G59" s="1"/>
  <c r="G50" s="1"/>
  <c r="F241"/>
  <c r="F239"/>
  <c r="H23" i="16"/>
  <c r="H21"/>
  <c r="K303" i="18"/>
  <c r="K309" s="1"/>
  <c r="K48"/>
  <c r="K59" s="1"/>
  <c r="K50" s="1"/>
  <c r="S303"/>
  <c r="S309" s="1"/>
  <c r="S48"/>
  <c r="S59" s="1"/>
  <c r="S50" s="1"/>
  <c r="E463"/>
  <c r="E22"/>
  <c r="F279" i="17"/>
  <c r="F280" s="1"/>
  <c r="F303" i="14"/>
  <c r="F48"/>
  <c r="F59" s="1"/>
  <c r="F50" s="1"/>
  <c r="R215" i="18"/>
  <c r="D281" i="13"/>
  <c r="J281"/>
  <c r="L281"/>
  <c r="N281"/>
  <c r="P281"/>
  <c r="G358"/>
  <c r="G306"/>
  <c r="G344"/>
  <c r="G342" s="1"/>
  <c r="G343" s="1"/>
  <c r="D35" i="14"/>
  <c r="D47" s="1"/>
  <c r="D37" s="1"/>
  <c r="H35"/>
  <c r="H47" s="1"/>
  <c r="H37" s="1"/>
  <c r="L35"/>
  <c r="L47" s="1"/>
  <c r="L37" s="1"/>
  <c r="N35"/>
  <c r="N47" s="1"/>
  <c r="N37" s="1"/>
  <c r="P35"/>
  <c r="P47" s="1"/>
  <c r="P37" s="1"/>
  <c r="R35"/>
  <c r="R47" s="1"/>
  <c r="R37" s="1"/>
  <c r="T35"/>
  <c r="T47" s="1"/>
  <c r="T37" s="1"/>
  <c r="I44"/>
  <c r="E116"/>
  <c r="E102" s="1"/>
  <c r="E103" s="1"/>
  <c r="I141"/>
  <c r="I150"/>
  <c r="D212"/>
  <c r="D186" s="1"/>
  <c r="D187" s="1"/>
  <c r="H212"/>
  <c r="H186" s="1"/>
  <c r="H187" s="1"/>
  <c r="L212"/>
  <c r="L186" s="1"/>
  <c r="L187" s="1"/>
  <c r="N212"/>
  <c r="N186" s="1"/>
  <c r="N187" s="1"/>
  <c r="P212"/>
  <c r="P186" s="1"/>
  <c r="P187" s="1"/>
  <c r="R212"/>
  <c r="R186" s="1"/>
  <c r="R187" s="1"/>
  <c r="T212"/>
  <c r="T186" s="1"/>
  <c r="T187" s="1"/>
  <c r="D215"/>
  <c r="K215"/>
  <c r="M215"/>
  <c r="O215"/>
  <c r="D248"/>
  <c r="K248"/>
  <c r="M248"/>
  <c r="O248"/>
  <c r="Q248"/>
  <c r="S248"/>
  <c r="X248"/>
  <c r="I283"/>
  <c r="X286"/>
  <c r="X287" s="1"/>
  <c r="X301"/>
  <c r="X302" s="1"/>
  <c r="X318"/>
  <c r="X319" s="1"/>
  <c r="G47"/>
  <c r="G37" s="1"/>
  <c r="G51"/>
  <c r="G23" i="15"/>
  <c r="E36"/>
  <c r="G47"/>
  <c r="G37" s="1"/>
  <c r="S51"/>
  <c r="Q56"/>
  <c r="D117"/>
  <c r="D118" s="1"/>
  <c r="F117"/>
  <c r="F118" s="1"/>
  <c r="I117"/>
  <c r="I118" s="1"/>
  <c r="L117"/>
  <c r="L118" s="1"/>
  <c r="J164"/>
  <c r="J162" s="1"/>
  <c r="J163" s="1"/>
  <c r="E212"/>
  <c r="E186" s="1"/>
  <c r="E187" s="1"/>
  <c r="G212"/>
  <c r="G186" s="1"/>
  <c r="G187" s="1"/>
  <c r="M212"/>
  <c r="M186" s="1"/>
  <c r="M187" s="1"/>
  <c r="M22" s="1"/>
  <c r="O212"/>
  <c r="O186" s="1"/>
  <c r="O187" s="1"/>
  <c r="Q212"/>
  <c r="Q186" s="1"/>
  <c r="Q187" s="1"/>
  <c r="S212"/>
  <c r="S186" s="1"/>
  <c r="S187" s="1"/>
  <c r="S22" s="1"/>
  <c r="U212"/>
  <c r="U186" s="1"/>
  <c r="U187" s="1"/>
  <c r="L212"/>
  <c r="L186" s="1"/>
  <c r="L187" s="1"/>
  <c r="N212"/>
  <c r="N186" s="1"/>
  <c r="N187" s="1"/>
  <c r="P212"/>
  <c r="P186" s="1"/>
  <c r="P187" s="1"/>
  <c r="R212"/>
  <c r="R186" s="1"/>
  <c r="R187" s="1"/>
  <c r="T212"/>
  <c r="T186" s="1"/>
  <c r="T187" s="1"/>
  <c r="J272"/>
  <c r="O270"/>
  <c r="O271" s="1"/>
  <c r="S270"/>
  <c r="S271" s="1"/>
  <c r="D270"/>
  <c r="D271" s="1"/>
  <c r="F270"/>
  <c r="F271" s="1"/>
  <c r="I270"/>
  <c r="I271" s="1"/>
  <c r="M281"/>
  <c r="O281"/>
  <c r="Q281"/>
  <c r="S281"/>
  <c r="U281"/>
  <c r="L282"/>
  <c r="N282"/>
  <c r="P282"/>
  <c r="R282"/>
  <c r="T282"/>
  <c r="Y301"/>
  <c r="Y302" s="1"/>
  <c r="Y306"/>
  <c r="L312"/>
  <c r="N312"/>
  <c r="P312"/>
  <c r="R312"/>
  <c r="T312"/>
  <c r="H36"/>
  <c r="H21" s="1"/>
  <c r="H212"/>
  <c r="H186" s="1"/>
  <c r="H187" s="1"/>
  <c r="P164" i="16"/>
  <c r="J174"/>
  <c r="N175"/>
  <c r="O179"/>
  <c r="O180" s="1"/>
  <c r="N183"/>
  <c r="J213"/>
  <c r="Y192"/>
  <c r="Y193" s="1"/>
  <c r="E212"/>
  <c r="E186" s="1"/>
  <c r="E187" s="1"/>
  <c r="G212"/>
  <c r="G186" s="1"/>
  <c r="G187" s="1"/>
  <c r="L212"/>
  <c r="L186" s="1"/>
  <c r="L187" s="1"/>
  <c r="N212"/>
  <c r="N186" s="1"/>
  <c r="N187" s="1"/>
  <c r="P212"/>
  <c r="P186" s="1"/>
  <c r="P187" s="1"/>
  <c r="R212"/>
  <c r="R186" s="1"/>
  <c r="R187" s="1"/>
  <c r="T212"/>
  <c r="T186" s="1"/>
  <c r="T187" s="1"/>
  <c r="Y286"/>
  <c r="Y287" s="1"/>
  <c r="J306"/>
  <c r="H47"/>
  <c r="H37" s="1"/>
  <c r="H117"/>
  <c r="H118" s="1"/>
  <c r="H270"/>
  <c r="H271" s="1"/>
  <c r="W39" i="17"/>
  <c r="W38" s="1"/>
  <c r="D212"/>
  <c r="D186" s="1"/>
  <c r="D187" s="1"/>
  <c r="G212"/>
  <c r="G186" s="1"/>
  <c r="G187" s="1"/>
  <c r="K212"/>
  <c r="K186" s="1"/>
  <c r="K187" s="1"/>
  <c r="K22" s="1"/>
  <c r="M212"/>
  <c r="M186" s="1"/>
  <c r="M187" s="1"/>
  <c r="O212"/>
  <c r="O186" s="1"/>
  <c r="O187" s="1"/>
  <c r="Q212"/>
  <c r="Q186" s="1"/>
  <c r="Q187" s="1"/>
  <c r="S212"/>
  <c r="S186" s="1"/>
  <c r="S187" s="1"/>
  <c r="W293"/>
  <c r="W294" s="1"/>
  <c r="W297"/>
  <c r="W298" s="1"/>
  <c r="H306"/>
  <c r="F453"/>
  <c r="F452" s="1"/>
  <c r="X52" i="18"/>
  <c r="E131"/>
  <c r="H131"/>
  <c r="K131"/>
  <c r="M131"/>
  <c r="O131"/>
  <c r="Q131"/>
  <c r="R164"/>
  <c r="R162" s="1"/>
  <c r="R163" s="1"/>
  <c r="D212"/>
  <c r="D186" s="1"/>
  <c r="D187" s="1"/>
  <c r="G212"/>
  <c r="G186" s="1"/>
  <c r="G187" s="1"/>
  <c r="K212"/>
  <c r="K186" s="1"/>
  <c r="K187" s="1"/>
  <c r="M212"/>
  <c r="M186" s="1"/>
  <c r="M187" s="1"/>
  <c r="O212"/>
  <c r="O186" s="1"/>
  <c r="O187" s="1"/>
  <c r="Q212"/>
  <c r="Q186" s="1"/>
  <c r="Q187" s="1"/>
  <c r="S212"/>
  <c r="S186" s="1"/>
  <c r="S187" s="1"/>
  <c r="H212"/>
  <c r="H186" s="1"/>
  <c r="H187" s="1"/>
  <c r="V271" i="19"/>
  <c r="E239"/>
  <c r="E241"/>
  <c r="F131" i="13"/>
  <c r="L22" i="14"/>
  <c r="E212"/>
  <c r="E186" s="1"/>
  <c r="E187" s="1"/>
  <c r="K212"/>
  <c r="K186" s="1"/>
  <c r="K187" s="1"/>
  <c r="M212"/>
  <c r="M186" s="1"/>
  <c r="M187" s="1"/>
  <c r="O212"/>
  <c r="O186" s="1"/>
  <c r="O187" s="1"/>
  <c r="Q212"/>
  <c r="Q186" s="1"/>
  <c r="Q187" s="1"/>
  <c r="S212"/>
  <c r="S186" s="1"/>
  <c r="S187" s="1"/>
  <c r="F47"/>
  <c r="F37" s="1"/>
  <c r="F51"/>
  <c r="G281"/>
  <c r="G279" s="1"/>
  <c r="G280" s="1"/>
  <c r="G240" s="1"/>
  <c r="G312"/>
  <c r="M35" i="15"/>
  <c r="O35"/>
  <c r="Q35"/>
  <c r="S35"/>
  <c r="U35"/>
  <c r="J270"/>
  <c r="J271" s="1"/>
  <c r="J44"/>
  <c r="G51"/>
  <c r="O51"/>
  <c r="Y52"/>
  <c r="M56"/>
  <c r="U56"/>
  <c r="J105"/>
  <c r="J112" s="1"/>
  <c r="Y136"/>
  <c r="Y127"/>
  <c r="E131"/>
  <c r="G131"/>
  <c r="J131"/>
  <c r="M131"/>
  <c r="O131"/>
  <c r="Q131"/>
  <c r="S131"/>
  <c r="U131"/>
  <c r="J141"/>
  <c r="Y146"/>
  <c r="Y147" s="1"/>
  <c r="N153"/>
  <c r="N154" s="1"/>
  <c r="J165"/>
  <c r="Y168"/>
  <c r="Y169" s="1"/>
  <c r="E164"/>
  <c r="E162" s="1"/>
  <c r="E163" s="1"/>
  <c r="G164"/>
  <c r="G162" s="1"/>
  <c r="G163" s="1"/>
  <c r="Q164"/>
  <c r="Q162" s="1"/>
  <c r="Q163" s="1"/>
  <c r="Q22" s="1"/>
  <c r="U164"/>
  <c r="U162" s="1"/>
  <c r="U163" s="1"/>
  <c r="U22" s="1"/>
  <c r="D212"/>
  <c r="D186" s="1"/>
  <c r="D187" s="1"/>
  <c r="F212"/>
  <c r="F186" s="1"/>
  <c r="F187" s="1"/>
  <c r="I212"/>
  <c r="I186" s="1"/>
  <c r="I187" s="1"/>
  <c r="Y202"/>
  <c r="Y203" s="1"/>
  <c r="P248"/>
  <c r="R248"/>
  <c r="T248"/>
  <c r="Y248"/>
  <c r="E270"/>
  <c r="E271" s="1"/>
  <c r="M270"/>
  <c r="M271" s="1"/>
  <c r="Q270"/>
  <c r="Q271" s="1"/>
  <c r="U270"/>
  <c r="U271" s="1"/>
  <c r="L270"/>
  <c r="L271" s="1"/>
  <c r="N270"/>
  <c r="N271" s="1"/>
  <c r="P270"/>
  <c r="P271" s="1"/>
  <c r="R270"/>
  <c r="R271" s="1"/>
  <c r="T270"/>
  <c r="T271" s="1"/>
  <c r="E281"/>
  <c r="G281"/>
  <c r="D282"/>
  <c r="F282"/>
  <c r="I282"/>
  <c r="D312"/>
  <c r="F312"/>
  <c r="I312"/>
  <c r="H117"/>
  <c r="H118" s="1"/>
  <c r="H270"/>
  <c r="H271" s="1"/>
  <c r="Y39" i="16"/>
  <c r="Y38" s="1"/>
  <c r="Y41"/>
  <c r="N155"/>
  <c r="N156" s="1"/>
  <c r="D212"/>
  <c r="D186" s="1"/>
  <c r="D187" s="1"/>
  <c r="F212"/>
  <c r="F186" s="1"/>
  <c r="F187" s="1"/>
  <c r="I212"/>
  <c r="I186" s="1"/>
  <c r="I187" s="1"/>
  <c r="M212"/>
  <c r="M186" s="1"/>
  <c r="M187" s="1"/>
  <c r="M22" s="1"/>
  <c r="O212"/>
  <c r="O186" s="1"/>
  <c r="O187" s="1"/>
  <c r="Q212"/>
  <c r="Q186" s="1"/>
  <c r="Q187" s="1"/>
  <c r="S212"/>
  <c r="S186" s="1"/>
  <c r="S187" s="1"/>
  <c r="U212"/>
  <c r="U186" s="1"/>
  <c r="U187" s="1"/>
  <c r="H51"/>
  <c r="H212"/>
  <c r="H186" s="1"/>
  <c r="H187" s="1"/>
  <c r="W127" i="17"/>
  <c r="W146"/>
  <c r="W147" s="1"/>
  <c r="W170"/>
  <c r="W171" s="1"/>
  <c r="L181"/>
  <c r="L182" s="1"/>
  <c r="E212"/>
  <c r="E186" s="1"/>
  <c r="E187" s="1"/>
  <c r="J212"/>
  <c r="J186" s="1"/>
  <c r="J187" s="1"/>
  <c r="L212"/>
  <c r="L186" s="1"/>
  <c r="L187" s="1"/>
  <c r="N212"/>
  <c r="N186" s="1"/>
  <c r="N187" s="1"/>
  <c r="P212"/>
  <c r="P186" s="1"/>
  <c r="P187" s="1"/>
  <c r="R212"/>
  <c r="R186" s="1"/>
  <c r="R187" s="1"/>
  <c r="W271"/>
  <c r="F48"/>
  <c r="F49" s="1"/>
  <c r="E35" i="18"/>
  <c r="E47" s="1"/>
  <c r="E37" s="1"/>
  <c r="H35"/>
  <c r="H47" s="1"/>
  <c r="H37" s="1"/>
  <c r="I38"/>
  <c r="I52"/>
  <c r="M116"/>
  <c r="M102" s="1"/>
  <c r="M103" s="1"/>
  <c r="O116"/>
  <c r="O102" s="1"/>
  <c r="O103" s="1"/>
  <c r="O22" s="1"/>
  <c r="Q116"/>
  <c r="Q102" s="1"/>
  <c r="Q103" s="1"/>
  <c r="S116"/>
  <c r="S102" s="1"/>
  <c r="S103" s="1"/>
  <c r="G131"/>
  <c r="L131"/>
  <c r="P131"/>
  <c r="X142"/>
  <c r="X143" s="1"/>
  <c r="E140"/>
  <c r="E138" s="1"/>
  <c r="E139" s="1"/>
  <c r="I150"/>
  <c r="M155"/>
  <c r="M156" s="1"/>
  <c r="X161"/>
  <c r="D164"/>
  <c r="I174"/>
  <c r="M179"/>
  <c r="M181"/>
  <c r="M182" s="1"/>
  <c r="M183"/>
  <c r="X188"/>
  <c r="X190"/>
  <c r="X191" s="1"/>
  <c r="E212"/>
  <c r="E186" s="1"/>
  <c r="E187" s="1"/>
  <c r="L212"/>
  <c r="L186" s="1"/>
  <c r="L187" s="1"/>
  <c r="N212"/>
  <c r="N186" s="1"/>
  <c r="N187" s="1"/>
  <c r="P212"/>
  <c r="P186" s="1"/>
  <c r="P187" s="1"/>
  <c r="R212"/>
  <c r="R186" s="1"/>
  <c r="R187" s="1"/>
  <c r="T212"/>
  <c r="T186" s="1"/>
  <c r="T187" s="1"/>
  <c r="X196"/>
  <c r="X197" s="1"/>
  <c r="X198"/>
  <c r="X199" s="1"/>
  <c r="X204"/>
  <c r="X205" s="1"/>
  <c r="X206"/>
  <c r="X207" s="1"/>
  <c r="D215"/>
  <c r="K215"/>
  <c r="M215"/>
  <c r="O215"/>
  <c r="Q215"/>
  <c r="S215"/>
  <c r="X215"/>
  <c r="D248"/>
  <c r="K248"/>
  <c r="M248"/>
  <c r="O248"/>
  <c r="Q248"/>
  <c r="S248"/>
  <c r="X248"/>
  <c r="L249"/>
  <c r="P249"/>
  <c r="T249"/>
  <c r="G270"/>
  <c r="G271" s="1"/>
  <c r="J152" i="21"/>
  <c r="K151"/>
  <c r="H386"/>
  <c r="H384"/>
  <c r="L386"/>
  <c r="L384"/>
  <c r="P386"/>
  <c r="P384"/>
  <c r="T386"/>
  <c r="T384"/>
  <c r="H384" i="20"/>
  <c r="H382"/>
  <c r="L384"/>
  <c r="L382"/>
  <c r="P384"/>
  <c r="P382"/>
  <c r="T384"/>
  <c r="T382"/>
  <c r="D281" i="18"/>
  <c r="G281"/>
  <c r="D312"/>
  <c r="G312"/>
  <c r="L325"/>
  <c r="N325"/>
  <c r="P325"/>
  <c r="R325"/>
  <c r="X346"/>
  <c r="D358"/>
  <c r="K358"/>
  <c r="M358"/>
  <c r="O358"/>
  <c r="Q358"/>
  <c r="S358"/>
  <c r="X358"/>
  <c r="F140"/>
  <c r="F138" s="1"/>
  <c r="F139" s="1"/>
  <c r="F282"/>
  <c r="J35" i="19"/>
  <c r="L35"/>
  <c r="N35"/>
  <c r="P35"/>
  <c r="R35"/>
  <c r="E47"/>
  <c r="E37" s="1"/>
  <c r="L51"/>
  <c r="P51"/>
  <c r="J56"/>
  <c r="N56"/>
  <c r="R56"/>
  <c r="D117"/>
  <c r="D118" s="1"/>
  <c r="F117"/>
  <c r="F118" s="1"/>
  <c r="I117"/>
  <c r="I118" s="1"/>
  <c r="K117"/>
  <c r="K118" s="1"/>
  <c r="O117"/>
  <c r="O118" s="1"/>
  <c r="V123"/>
  <c r="F131"/>
  <c r="K131"/>
  <c r="O131"/>
  <c r="V137"/>
  <c r="V142"/>
  <c r="E140"/>
  <c r="E138" s="1"/>
  <c r="E139" s="1"/>
  <c r="P140"/>
  <c r="P138" s="1"/>
  <c r="P139" s="1"/>
  <c r="V146"/>
  <c r="V147" s="1"/>
  <c r="G150"/>
  <c r="K153"/>
  <c r="K154" s="1"/>
  <c r="K157"/>
  <c r="K158" s="1"/>
  <c r="P164"/>
  <c r="P162" s="1"/>
  <c r="P163" s="1"/>
  <c r="K177"/>
  <c r="K178" s="1"/>
  <c r="K181"/>
  <c r="K182" s="1"/>
  <c r="V190"/>
  <c r="V191" s="1"/>
  <c r="V194"/>
  <c r="V195" s="1"/>
  <c r="V198"/>
  <c r="V199" s="1"/>
  <c r="D212"/>
  <c r="D186" s="1"/>
  <c r="D187" s="1"/>
  <c r="F212"/>
  <c r="F186" s="1"/>
  <c r="F187" s="1"/>
  <c r="V202"/>
  <c r="V203" s="1"/>
  <c r="V206"/>
  <c r="V207" s="1"/>
  <c r="V210"/>
  <c r="V211" s="1"/>
  <c r="D248"/>
  <c r="I248"/>
  <c r="K248"/>
  <c r="M248"/>
  <c r="O248"/>
  <c r="Q248"/>
  <c r="V248"/>
  <c r="I245"/>
  <c r="I246" s="1"/>
  <c r="I249" s="1"/>
  <c r="Q245"/>
  <c r="Q246" s="1"/>
  <c r="J248"/>
  <c r="R248"/>
  <c r="L270"/>
  <c r="L271" s="1"/>
  <c r="P270"/>
  <c r="P271" s="1"/>
  <c r="V286"/>
  <c r="V287" s="1"/>
  <c r="E281"/>
  <c r="J281"/>
  <c r="L281"/>
  <c r="N281"/>
  <c r="P281"/>
  <c r="R281"/>
  <c r="D281"/>
  <c r="V290"/>
  <c r="V291" s="1"/>
  <c r="I282"/>
  <c r="K282"/>
  <c r="M282"/>
  <c r="O282"/>
  <c r="Q282"/>
  <c r="V314"/>
  <c r="V315" s="1"/>
  <c r="D312"/>
  <c r="F312"/>
  <c r="V318"/>
  <c r="V319" s="1"/>
  <c r="G344"/>
  <c r="G342" s="1"/>
  <c r="G343" s="1"/>
  <c r="G325" s="1"/>
  <c r="V346"/>
  <c r="S9" i="21"/>
  <c r="L35"/>
  <c r="L47" s="1"/>
  <c r="L37" s="1"/>
  <c r="L56"/>
  <c r="J51"/>
  <c r="J56"/>
  <c r="J35"/>
  <c r="J47" s="1"/>
  <c r="J37" s="1"/>
  <c r="N51"/>
  <c r="N56"/>
  <c r="N35"/>
  <c r="N47" s="1"/>
  <c r="N37" s="1"/>
  <c r="U276"/>
  <c r="U275" s="1"/>
  <c r="U270" s="1"/>
  <c r="H275"/>
  <c r="H270" s="1"/>
  <c r="H271" s="1"/>
  <c r="F212" i="18"/>
  <c r="F186" s="1"/>
  <c r="F187" s="1"/>
  <c r="R140" i="19"/>
  <c r="R138" s="1"/>
  <c r="R139" s="1"/>
  <c r="N164"/>
  <c r="N162" s="1"/>
  <c r="N163" s="1"/>
  <c r="R164"/>
  <c r="R162" s="1"/>
  <c r="R163" s="1"/>
  <c r="D164"/>
  <c r="L177"/>
  <c r="L178" s="1"/>
  <c r="I212"/>
  <c r="I186" s="1"/>
  <c r="I187" s="1"/>
  <c r="M212"/>
  <c r="M186" s="1"/>
  <c r="M187" s="1"/>
  <c r="Q212"/>
  <c r="Q186" s="1"/>
  <c r="Q187" s="1"/>
  <c r="K212"/>
  <c r="K186" s="1"/>
  <c r="K187" s="1"/>
  <c r="O212"/>
  <c r="O186" s="1"/>
  <c r="O187" s="1"/>
  <c r="M249"/>
  <c r="N248"/>
  <c r="K270"/>
  <c r="K271" s="1"/>
  <c r="O270"/>
  <c r="O271" s="1"/>
  <c r="V344"/>
  <c r="V342" s="1"/>
  <c r="V343" s="1"/>
  <c r="V325" s="1"/>
  <c r="U35" i="21"/>
  <c r="U47" s="1"/>
  <c r="U37" s="1"/>
  <c r="H56"/>
  <c r="P56"/>
  <c r="H212"/>
  <c r="H186" s="1"/>
  <c r="H187" s="1"/>
  <c r="J212"/>
  <c r="J186" s="1"/>
  <c r="J187" s="1"/>
  <c r="L212"/>
  <c r="L186" s="1"/>
  <c r="L187" s="1"/>
  <c r="N212"/>
  <c r="N186" s="1"/>
  <c r="N187" s="1"/>
  <c r="P212"/>
  <c r="P186" s="1"/>
  <c r="P187" s="1"/>
  <c r="S451" i="20"/>
  <c r="S450" s="1"/>
  <c r="M114"/>
  <c r="M100" s="1"/>
  <c r="M101" s="1"/>
  <c r="Q114"/>
  <c r="Q100" s="1"/>
  <c r="Q101" s="1"/>
  <c r="H129"/>
  <c r="J129"/>
  <c r="L129"/>
  <c r="N129"/>
  <c r="I210"/>
  <c r="I184" s="1"/>
  <c r="I185" s="1"/>
  <c r="M210"/>
  <c r="M184" s="1"/>
  <c r="M185" s="1"/>
  <c r="Q210"/>
  <c r="Q184" s="1"/>
  <c r="Q185" s="1"/>
  <c r="D210"/>
  <c r="D184" s="1"/>
  <c r="D185" s="1"/>
  <c r="K210"/>
  <c r="K184" s="1"/>
  <c r="K185" s="1"/>
  <c r="O210"/>
  <c r="O184" s="1"/>
  <c r="O185" s="1"/>
  <c r="U268"/>
  <c r="D460"/>
  <c r="I460"/>
  <c r="K460"/>
  <c r="M460"/>
  <c r="U213" i="21"/>
  <c r="D212"/>
  <c r="D186" s="1"/>
  <c r="D187" s="1"/>
  <c r="I212"/>
  <c r="I186" s="1"/>
  <c r="I187" s="1"/>
  <c r="K212"/>
  <c r="K186" s="1"/>
  <c r="K187" s="1"/>
  <c r="M212"/>
  <c r="M186" s="1"/>
  <c r="M187" s="1"/>
  <c r="O212"/>
  <c r="O186" s="1"/>
  <c r="O187" s="1"/>
  <c r="Q212"/>
  <c r="Q186" s="1"/>
  <c r="Q187" s="1"/>
  <c r="H281"/>
  <c r="J281"/>
  <c r="L281"/>
  <c r="N281"/>
  <c r="P281"/>
  <c r="D312"/>
  <c r="K312"/>
  <c r="O312"/>
  <c r="U36" i="22"/>
  <c r="H49"/>
  <c r="J49"/>
  <c r="L49"/>
  <c r="N49"/>
  <c r="P49"/>
  <c r="U125"/>
  <c r="U211"/>
  <c r="D268"/>
  <c r="I268"/>
  <c r="I269" s="1"/>
  <c r="K268"/>
  <c r="K269" s="1"/>
  <c r="M268"/>
  <c r="M269" s="1"/>
  <c r="O268"/>
  <c r="O269" s="1"/>
  <c r="Q268"/>
  <c r="Q269" s="1"/>
  <c r="U274"/>
  <c r="U273" s="1"/>
  <c r="J268"/>
  <c r="J269" s="1"/>
  <c r="L268"/>
  <c r="L269" s="1"/>
  <c r="N268"/>
  <c r="N269" s="1"/>
  <c r="P268"/>
  <c r="P269" s="1"/>
  <c r="K323"/>
  <c r="O323"/>
  <c r="S7" i="20"/>
  <c r="H49"/>
  <c r="J49"/>
  <c r="L49"/>
  <c r="N49"/>
  <c r="P49"/>
  <c r="H54"/>
  <c r="L54"/>
  <c r="P54"/>
  <c r="K157"/>
  <c r="K158" s="1"/>
  <c r="U159"/>
  <c r="L162"/>
  <c r="D162"/>
  <c r="K175"/>
  <c r="K176" s="1"/>
  <c r="H210"/>
  <c r="H184" s="1"/>
  <c r="H185" s="1"/>
  <c r="J210"/>
  <c r="J184" s="1"/>
  <c r="J185" s="1"/>
  <c r="L210"/>
  <c r="L184" s="1"/>
  <c r="L185" s="1"/>
  <c r="N210"/>
  <c r="N184" s="1"/>
  <c r="N185" s="1"/>
  <c r="P210"/>
  <c r="P184" s="1"/>
  <c r="P185" s="1"/>
  <c r="H213"/>
  <c r="J213"/>
  <c r="L213"/>
  <c r="N213"/>
  <c r="P213"/>
  <c r="U213"/>
  <c r="I213"/>
  <c r="M213"/>
  <c r="Q213"/>
  <c r="H273"/>
  <c r="H268" s="1"/>
  <c r="H269" s="1"/>
  <c r="H279"/>
  <c r="J279"/>
  <c r="L279"/>
  <c r="N279"/>
  <c r="P279"/>
  <c r="D310"/>
  <c r="K310"/>
  <c r="O310"/>
  <c r="K322"/>
  <c r="K324"/>
  <c r="U177"/>
  <c r="U178" s="1"/>
  <c r="J178"/>
  <c r="K179"/>
  <c r="K180" s="1"/>
  <c r="Q138"/>
  <c r="Q136" s="1"/>
  <c r="Q137" s="1"/>
  <c r="N153"/>
  <c r="N154" s="1"/>
  <c r="H20"/>
  <c r="L20"/>
  <c r="P20"/>
  <c r="D213"/>
  <c r="K213"/>
  <c r="O213"/>
  <c r="Q20"/>
  <c r="D54"/>
  <c r="D33"/>
  <c r="I54"/>
  <c r="I33"/>
  <c r="K54"/>
  <c r="K33"/>
  <c r="M54"/>
  <c r="M33"/>
  <c r="O54"/>
  <c r="O33"/>
  <c r="Q54"/>
  <c r="Q33"/>
  <c r="U50"/>
  <c r="J301"/>
  <c r="J307" s="1"/>
  <c r="J46"/>
  <c r="N301"/>
  <c r="N307" s="1"/>
  <c r="N46"/>
  <c r="U130"/>
  <c r="U129" s="1"/>
  <c r="U121"/>
  <c r="U117"/>
  <c r="K150"/>
  <c r="J156"/>
  <c r="K155"/>
  <c r="K156" s="1"/>
  <c r="K173"/>
  <c r="J172"/>
  <c r="P237"/>
  <c r="J34"/>
  <c r="N34"/>
  <c r="I49"/>
  <c r="M49"/>
  <c r="Q49"/>
  <c r="U103"/>
  <c r="U110" s="1"/>
  <c r="U153"/>
  <c r="U154" s="1"/>
  <c r="U165"/>
  <c r="U210"/>
  <c r="U184" s="1"/>
  <c r="U185" s="1"/>
  <c r="H7"/>
  <c r="J7"/>
  <c r="L7"/>
  <c r="N7"/>
  <c r="P7"/>
  <c r="R451"/>
  <c r="R450" s="1"/>
  <c r="R7"/>
  <c r="T451"/>
  <c r="T450" s="1"/>
  <c r="T7"/>
  <c r="H301"/>
  <c r="H307" s="1"/>
  <c r="H46"/>
  <c r="L301"/>
  <c r="L307" s="1"/>
  <c r="L46"/>
  <c r="P301"/>
  <c r="P307" s="1"/>
  <c r="P46"/>
  <c r="I20"/>
  <c r="J152"/>
  <c r="J138" s="1"/>
  <c r="J136" s="1"/>
  <c r="J137" s="1"/>
  <c r="K151"/>
  <c r="K148" s="1"/>
  <c r="H34"/>
  <c r="L34"/>
  <c r="P34"/>
  <c r="U42"/>
  <c r="D49"/>
  <c r="K49"/>
  <c r="O49"/>
  <c r="D114"/>
  <c r="D100" s="1"/>
  <c r="D101" s="1"/>
  <c r="U112"/>
  <c r="U133"/>
  <c r="U135"/>
  <c r="D138"/>
  <c r="M138"/>
  <c r="M136" s="1"/>
  <c r="M137" s="1"/>
  <c r="O138"/>
  <c r="O136" s="1"/>
  <c r="O137" s="1"/>
  <c r="J148"/>
  <c r="N149"/>
  <c r="U149" s="1"/>
  <c r="N155"/>
  <c r="N156" s="1"/>
  <c r="N157"/>
  <c r="N158" s="1"/>
  <c r="U173"/>
  <c r="J174"/>
  <c r="U181"/>
  <c r="U182" s="1"/>
  <c r="J182"/>
  <c r="H277"/>
  <c r="H278" s="1"/>
  <c r="J277"/>
  <c r="J278" s="1"/>
  <c r="L277"/>
  <c r="L278" s="1"/>
  <c r="N277"/>
  <c r="N278" s="1"/>
  <c r="P277"/>
  <c r="P278" s="1"/>
  <c r="O460"/>
  <c r="O324"/>
  <c r="Q460"/>
  <c r="Q324"/>
  <c r="H357"/>
  <c r="H355"/>
  <c r="J357"/>
  <c r="J355"/>
  <c r="L357"/>
  <c r="L355"/>
  <c r="N357"/>
  <c r="N355"/>
  <c r="P357"/>
  <c r="P355"/>
  <c r="U357"/>
  <c r="U355"/>
  <c r="D384"/>
  <c r="D382"/>
  <c r="I384"/>
  <c r="I382"/>
  <c r="K384"/>
  <c r="K382"/>
  <c r="M384"/>
  <c r="M382"/>
  <c r="O384"/>
  <c r="O382"/>
  <c r="Q384"/>
  <c r="Q382"/>
  <c r="S384"/>
  <c r="S382"/>
  <c r="U384"/>
  <c r="U382"/>
  <c r="H324"/>
  <c r="H322"/>
  <c r="H460"/>
  <c r="J324"/>
  <c r="J322"/>
  <c r="J460"/>
  <c r="L324"/>
  <c r="L322"/>
  <c r="L460"/>
  <c r="N324"/>
  <c r="N322"/>
  <c r="N460"/>
  <c r="P324"/>
  <c r="P322"/>
  <c r="P460"/>
  <c r="U324"/>
  <c r="U322"/>
  <c r="U460"/>
  <c r="D357"/>
  <c r="D355"/>
  <c r="I357"/>
  <c r="I355"/>
  <c r="K357"/>
  <c r="K355"/>
  <c r="M357"/>
  <c r="M355"/>
  <c r="O357"/>
  <c r="O355"/>
  <c r="Q357"/>
  <c r="Q355"/>
  <c r="D243"/>
  <c r="D244" s="1"/>
  <c r="D247" s="1"/>
  <c r="I243"/>
  <c r="I244" s="1"/>
  <c r="I247" s="1"/>
  <c r="K243"/>
  <c r="K244" s="1"/>
  <c r="K247" s="1"/>
  <c r="M243"/>
  <c r="M244" s="1"/>
  <c r="M247" s="1"/>
  <c r="O243"/>
  <c r="O244" s="1"/>
  <c r="O247" s="1"/>
  <c r="Q243"/>
  <c r="Q244" s="1"/>
  <c r="Q247" s="1"/>
  <c r="U313"/>
  <c r="U310" s="1"/>
  <c r="U175"/>
  <c r="U176" s="1"/>
  <c r="H243"/>
  <c r="H244" s="1"/>
  <c r="H247" s="1"/>
  <c r="J243"/>
  <c r="J244" s="1"/>
  <c r="J247" s="1"/>
  <c r="L243"/>
  <c r="L244" s="1"/>
  <c r="L247" s="1"/>
  <c r="N243"/>
  <c r="N244" s="1"/>
  <c r="N247" s="1"/>
  <c r="P243"/>
  <c r="P244" s="1"/>
  <c r="U243"/>
  <c r="U244" s="1"/>
  <c r="U247" s="1"/>
  <c r="I322"/>
  <c r="M322"/>
  <c r="Q322"/>
  <c r="I324"/>
  <c r="M324"/>
  <c r="H323"/>
  <c r="J323"/>
  <c r="L323"/>
  <c r="N323"/>
  <c r="P323"/>
  <c r="H384" i="22"/>
  <c r="H382"/>
  <c r="J384"/>
  <c r="J382"/>
  <c r="L384"/>
  <c r="L382"/>
  <c r="N384"/>
  <c r="N382"/>
  <c r="P384"/>
  <c r="P382"/>
  <c r="R384"/>
  <c r="R382"/>
  <c r="T384"/>
  <c r="T382"/>
  <c r="S451"/>
  <c r="S450" s="1"/>
  <c r="S7"/>
  <c r="H54"/>
  <c r="L54"/>
  <c r="P54"/>
  <c r="I210"/>
  <c r="I184" s="1"/>
  <c r="I185" s="1"/>
  <c r="M210"/>
  <c r="M184" s="1"/>
  <c r="M185" s="1"/>
  <c r="Q210"/>
  <c r="Q184" s="1"/>
  <c r="Q185" s="1"/>
  <c r="D210"/>
  <c r="D184" s="1"/>
  <c r="D185" s="1"/>
  <c r="K210"/>
  <c r="K184" s="1"/>
  <c r="K185" s="1"/>
  <c r="O210"/>
  <c r="O184" s="1"/>
  <c r="O185" s="1"/>
  <c r="U268"/>
  <c r="I323"/>
  <c r="M323"/>
  <c r="H33"/>
  <c r="H45" s="1"/>
  <c r="H35" s="1"/>
  <c r="L33"/>
  <c r="L45" s="1"/>
  <c r="L35" s="1"/>
  <c r="P33"/>
  <c r="P45" s="1"/>
  <c r="P35" s="1"/>
  <c r="J54"/>
  <c r="N54"/>
  <c r="M114"/>
  <c r="M100" s="1"/>
  <c r="M101" s="1"/>
  <c r="Q114"/>
  <c r="Q100" s="1"/>
  <c r="Q101" s="1"/>
  <c r="D115"/>
  <c r="D116" s="1"/>
  <c r="K115"/>
  <c r="K116" s="1"/>
  <c r="M115"/>
  <c r="M116" s="1"/>
  <c r="O115"/>
  <c r="O116" s="1"/>
  <c r="Q115"/>
  <c r="Q116" s="1"/>
  <c r="U134"/>
  <c r="I129"/>
  <c r="M129"/>
  <c r="H129"/>
  <c r="J129"/>
  <c r="L129"/>
  <c r="N129"/>
  <c r="U139"/>
  <c r="K149"/>
  <c r="Q138"/>
  <c r="Q136" s="1"/>
  <c r="Q137" s="1"/>
  <c r="K153"/>
  <c r="K154" s="1"/>
  <c r="J154"/>
  <c r="K157"/>
  <c r="K158" s="1"/>
  <c r="U177"/>
  <c r="U178" s="1"/>
  <c r="J178"/>
  <c r="K179"/>
  <c r="K180" s="1"/>
  <c r="H210"/>
  <c r="H184" s="1"/>
  <c r="H185" s="1"/>
  <c r="J210"/>
  <c r="J184" s="1"/>
  <c r="J185" s="1"/>
  <c r="L210"/>
  <c r="L184" s="1"/>
  <c r="L185" s="1"/>
  <c r="N210"/>
  <c r="N184" s="1"/>
  <c r="N185" s="1"/>
  <c r="P210"/>
  <c r="P184" s="1"/>
  <c r="P185" s="1"/>
  <c r="H213"/>
  <c r="J213"/>
  <c r="L213"/>
  <c r="N213"/>
  <c r="P213"/>
  <c r="U213"/>
  <c r="I213"/>
  <c r="M213"/>
  <c r="Q213"/>
  <c r="H273"/>
  <c r="H268" s="1"/>
  <c r="H269" s="1"/>
  <c r="H279"/>
  <c r="J279"/>
  <c r="L279"/>
  <c r="N279"/>
  <c r="P279"/>
  <c r="D310"/>
  <c r="K310"/>
  <c r="O310"/>
  <c r="U342"/>
  <c r="U340" s="1"/>
  <c r="U341" s="1"/>
  <c r="U323" s="1"/>
  <c r="U447"/>
  <c r="H20"/>
  <c r="L20"/>
  <c r="P20"/>
  <c r="D213"/>
  <c r="K213"/>
  <c r="O213"/>
  <c r="Q20"/>
  <c r="D54"/>
  <c r="D33"/>
  <c r="I54"/>
  <c r="I33"/>
  <c r="K54"/>
  <c r="K33"/>
  <c r="M54"/>
  <c r="M33"/>
  <c r="O54"/>
  <c r="O33"/>
  <c r="Q54"/>
  <c r="Q33"/>
  <c r="U50"/>
  <c r="J301"/>
  <c r="J307" s="1"/>
  <c r="J46"/>
  <c r="N301"/>
  <c r="N307" s="1"/>
  <c r="N46"/>
  <c r="U130"/>
  <c r="U129" s="1"/>
  <c r="U121"/>
  <c r="U117"/>
  <c r="K150"/>
  <c r="J156"/>
  <c r="K155"/>
  <c r="K156" s="1"/>
  <c r="K173"/>
  <c r="J172"/>
  <c r="P237"/>
  <c r="J34"/>
  <c r="N34"/>
  <c r="I49"/>
  <c r="M49"/>
  <c r="Q49"/>
  <c r="U103"/>
  <c r="U110" s="1"/>
  <c r="U165"/>
  <c r="U210"/>
  <c r="U184" s="1"/>
  <c r="U185" s="1"/>
  <c r="H7"/>
  <c r="J7"/>
  <c r="L7"/>
  <c r="N7"/>
  <c r="P7"/>
  <c r="R451"/>
  <c r="R450" s="1"/>
  <c r="R7"/>
  <c r="T451"/>
  <c r="T450" s="1"/>
  <c r="T7"/>
  <c r="H301"/>
  <c r="H307" s="1"/>
  <c r="H46"/>
  <c r="L301"/>
  <c r="L307" s="1"/>
  <c r="L46"/>
  <c r="P301"/>
  <c r="P307" s="1"/>
  <c r="P46"/>
  <c r="I20"/>
  <c r="J152"/>
  <c r="J138" s="1"/>
  <c r="J136" s="1"/>
  <c r="J137" s="1"/>
  <c r="K151"/>
  <c r="K148" s="1"/>
  <c r="H34"/>
  <c r="L34"/>
  <c r="P34"/>
  <c r="U42"/>
  <c r="D49"/>
  <c r="K49"/>
  <c r="O49"/>
  <c r="D114"/>
  <c r="D100" s="1"/>
  <c r="D101" s="1"/>
  <c r="U112"/>
  <c r="U133"/>
  <c r="U135"/>
  <c r="D138"/>
  <c r="D136" s="1"/>
  <c r="D137" s="1"/>
  <c r="M138"/>
  <c r="M136" s="1"/>
  <c r="M137" s="1"/>
  <c r="O138"/>
  <c r="O136" s="1"/>
  <c r="O137" s="1"/>
  <c r="J148"/>
  <c r="N149"/>
  <c r="U149" s="1"/>
  <c r="N155"/>
  <c r="N156" s="1"/>
  <c r="N157"/>
  <c r="N158" s="1"/>
  <c r="U173"/>
  <c r="J174"/>
  <c r="U181"/>
  <c r="U182" s="1"/>
  <c r="J182"/>
  <c r="H277"/>
  <c r="H278" s="1"/>
  <c r="J277"/>
  <c r="J278" s="1"/>
  <c r="L277"/>
  <c r="L278" s="1"/>
  <c r="N277"/>
  <c r="N278" s="1"/>
  <c r="P277"/>
  <c r="P278" s="1"/>
  <c r="H324"/>
  <c r="H322"/>
  <c r="H460"/>
  <c r="J324"/>
  <c r="J322"/>
  <c r="J460"/>
  <c r="L324"/>
  <c r="L322"/>
  <c r="L460"/>
  <c r="N324"/>
  <c r="N322"/>
  <c r="N460"/>
  <c r="P324"/>
  <c r="P322"/>
  <c r="P460"/>
  <c r="U324"/>
  <c r="U322"/>
  <c r="U460"/>
  <c r="D357"/>
  <c r="D355"/>
  <c r="I357"/>
  <c r="I355"/>
  <c r="K357"/>
  <c r="K355"/>
  <c r="M357"/>
  <c r="M355"/>
  <c r="O357"/>
  <c r="O355"/>
  <c r="Q357"/>
  <c r="Q355"/>
  <c r="D460"/>
  <c r="D324"/>
  <c r="I460"/>
  <c r="I324"/>
  <c r="K460"/>
  <c r="K324"/>
  <c r="M460"/>
  <c r="M324"/>
  <c r="O460"/>
  <c r="O324"/>
  <c r="Q460"/>
  <c r="Q324"/>
  <c r="H357"/>
  <c r="H355"/>
  <c r="J357"/>
  <c r="J355"/>
  <c r="L357"/>
  <c r="L355"/>
  <c r="N357"/>
  <c r="N355"/>
  <c r="P357"/>
  <c r="P355"/>
  <c r="U357"/>
  <c r="U355"/>
  <c r="D384"/>
  <c r="D382"/>
  <c r="I384"/>
  <c r="I382"/>
  <c r="K384"/>
  <c r="K382"/>
  <c r="M384"/>
  <c r="M382"/>
  <c r="O384"/>
  <c r="O382"/>
  <c r="Q384"/>
  <c r="Q382"/>
  <c r="S384"/>
  <c r="S382"/>
  <c r="U384"/>
  <c r="U382"/>
  <c r="D243"/>
  <c r="D244" s="1"/>
  <c r="D247" s="1"/>
  <c r="I243"/>
  <c r="I244" s="1"/>
  <c r="I247" s="1"/>
  <c r="K243"/>
  <c r="K244" s="1"/>
  <c r="K247" s="1"/>
  <c r="M243"/>
  <c r="M244" s="1"/>
  <c r="M247" s="1"/>
  <c r="O243"/>
  <c r="O244" s="1"/>
  <c r="O247" s="1"/>
  <c r="Q243"/>
  <c r="Q244" s="1"/>
  <c r="Q247" s="1"/>
  <c r="U313"/>
  <c r="U310" s="1"/>
  <c r="U175"/>
  <c r="U176" s="1"/>
  <c r="U179"/>
  <c r="U180" s="1"/>
  <c r="H243"/>
  <c r="H244" s="1"/>
  <c r="H247" s="1"/>
  <c r="J243"/>
  <c r="J244" s="1"/>
  <c r="J247" s="1"/>
  <c r="L243"/>
  <c r="L244" s="1"/>
  <c r="L247" s="1"/>
  <c r="N243"/>
  <c r="N244" s="1"/>
  <c r="N247" s="1"/>
  <c r="P243"/>
  <c r="P244" s="1"/>
  <c r="U243"/>
  <c r="U244" s="1"/>
  <c r="U247" s="1"/>
  <c r="Q323"/>
  <c r="U141" i="21"/>
  <c r="M116"/>
  <c r="M102" s="1"/>
  <c r="M103" s="1"/>
  <c r="Q116"/>
  <c r="Q102" s="1"/>
  <c r="Q103" s="1"/>
  <c r="U136"/>
  <c r="I131"/>
  <c r="M131"/>
  <c r="H131"/>
  <c r="J131"/>
  <c r="L131"/>
  <c r="N131"/>
  <c r="Q140"/>
  <c r="Q138" s="1"/>
  <c r="Q139" s="1"/>
  <c r="Q22" s="1"/>
  <c r="K155"/>
  <c r="K156" s="1"/>
  <c r="K159"/>
  <c r="K160" s="1"/>
  <c r="J180"/>
  <c r="K181"/>
  <c r="K182" s="1"/>
  <c r="N155"/>
  <c r="N156" s="1"/>
  <c r="K177"/>
  <c r="K178" s="1"/>
  <c r="U322"/>
  <c r="U304"/>
  <c r="U305" s="1"/>
  <c r="H22"/>
  <c r="L22"/>
  <c r="P22"/>
  <c r="D56"/>
  <c r="D35"/>
  <c r="I56"/>
  <c r="I35"/>
  <c r="K56"/>
  <c r="K35"/>
  <c r="M56"/>
  <c r="M35"/>
  <c r="O56"/>
  <c r="O35"/>
  <c r="Q56"/>
  <c r="Q35"/>
  <c r="U52"/>
  <c r="U48"/>
  <c r="J303"/>
  <c r="J309" s="1"/>
  <c r="J48"/>
  <c r="N303"/>
  <c r="N309" s="1"/>
  <c r="N48"/>
  <c r="U132"/>
  <c r="U131" s="1"/>
  <c r="U123"/>
  <c r="U119"/>
  <c r="K152"/>
  <c r="J158"/>
  <c r="K157"/>
  <c r="K158" s="1"/>
  <c r="K175"/>
  <c r="J174"/>
  <c r="P239"/>
  <c r="J36"/>
  <c r="N36"/>
  <c r="U36"/>
  <c r="I51"/>
  <c r="M51"/>
  <c r="Q51"/>
  <c r="U105"/>
  <c r="U112" s="1"/>
  <c r="U167"/>
  <c r="U212"/>
  <c r="U186" s="1"/>
  <c r="U187" s="1"/>
  <c r="H9"/>
  <c r="J9"/>
  <c r="L9"/>
  <c r="N9"/>
  <c r="P9"/>
  <c r="R453"/>
  <c r="R452" s="1"/>
  <c r="R9"/>
  <c r="T453"/>
  <c r="T452" s="1"/>
  <c r="T9"/>
  <c r="H303"/>
  <c r="H309" s="1"/>
  <c r="H48"/>
  <c r="L303"/>
  <c r="L309" s="1"/>
  <c r="L48"/>
  <c r="P303"/>
  <c r="P309" s="1"/>
  <c r="P48"/>
  <c r="I22"/>
  <c r="J154"/>
  <c r="J140" s="1"/>
  <c r="J138" s="1"/>
  <c r="J139" s="1"/>
  <c r="K153"/>
  <c r="H36"/>
  <c r="L36"/>
  <c r="P36"/>
  <c r="U51"/>
  <c r="D51"/>
  <c r="K51"/>
  <c r="O51"/>
  <c r="D116"/>
  <c r="U114"/>
  <c r="U135"/>
  <c r="U137"/>
  <c r="D140"/>
  <c r="M140"/>
  <c r="M138" s="1"/>
  <c r="M139" s="1"/>
  <c r="M22" s="1"/>
  <c r="O140"/>
  <c r="O138" s="1"/>
  <c r="O139" s="1"/>
  <c r="O22" s="1"/>
  <c r="J150"/>
  <c r="N151"/>
  <c r="U151" s="1"/>
  <c r="N157"/>
  <c r="N158" s="1"/>
  <c r="N159"/>
  <c r="N160" s="1"/>
  <c r="U175"/>
  <c r="J176"/>
  <c r="U183"/>
  <c r="U184" s="1"/>
  <c r="J184"/>
  <c r="U279"/>
  <c r="H279"/>
  <c r="H280" s="1"/>
  <c r="J279"/>
  <c r="J280" s="1"/>
  <c r="L279"/>
  <c r="L280" s="1"/>
  <c r="N279"/>
  <c r="N280" s="1"/>
  <c r="P279"/>
  <c r="P280" s="1"/>
  <c r="D462"/>
  <c r="D326"/>
  <c r="D324"/>
  <c r="I462"/>
  <c r="I326"/>
  <c r="I324"/>
  <c r="K462"/>
  <c r="K326"/>
  <c r="K324"/>
  <c r="M462"/>
  <c r="M326"/>
  <c r="M324"/>
  <c r="O462"/>
  <c r="O326"/>
  <c r="O324"/>
  <c r="Q462"/>
  <c r="Q326"/>
  <c r="Q324"/>
  <c r="H359"/>
  <c r="H357"/>
  <c r="J359"/>
  <c r="J357"/>
  <c r="L359"/>
  <c r="L357"/>
  <c r="N359"/>
  <c r="N357"/>
  <c r="P359"/>
  <c r="P357"/>
  <c r="U359"/>
  <c r="U357"/>
  <c r="D386"/>
  <c r="D384"/>
  <c r="I386"/>
  <c r="I384"/>
  <c r="K386"/>
  <c r="K384"/>
  <c r="M386"/>
  <c r="M384"/>
  <c r="O386"/>
  <c r="O384"/>
  <c r="Q386"/>
  <c r="Q384"/>
  <c r="S386"/>
  <c r="S384"/>
  <c r="U386"/>
  <c r="U384"/>
  <c r="H326"/>
  <c r="H324"/>
  <c r="H462"/>
  <c r="J326"/>
  <c r="J324"/>
  <c r="J462"/>
  <c r="L326"/>
  <c r="L324"/>
  <c r="L462"/>
  <c r="N326"/>
  <c r="N324"/>
  <c r="N462"/>
  <c r="P326"/>
  <c r="P324"/>
  <c r="P462"/>
  <c r="U326"/>
  <c r="U324"/>
  <c r="U462"/>
  <c r="D359"/>
  <c r="D357"/>
  <c r="I359"/>
  <c r="I357"/>
  <c r="K359"/>
  <c r="K357"/>
  <c r="M359"/>
  <c r="M357"/>
  <c r="O359"/>
  <c r="O357"/>
  <c r="Q359"/>
  <c r="Q357"/>
  <c r="D245"/>
  <c r="D246" s="1"/>
  <c r="D249" s="1"/>
  <c r="I245"/>
  <c r="I246" s="1"/>
  <c r="I249" s="1"/>
  <c r="K245"/>
  <c r="K246" s="1"/>
  <c r="K249" s="1"/>
  <c r="M245"/>
  <c r="M246" s="1"/>
  <c r="M249" s="1"/>
  <c r="O245"/>
  <c r="O246" s="1"/>
  <c r="O249" s="1"/>
  <c r="Q245"/>
  <c r="Q246" s="1"/>
  <c r="Q249" s="1"/>
  <c r="U315"/>
  <c r="U312" s="1"/>
  <c r="U310" s="1"/>
  <c r="U311" s="1"/>
  <c r="U177"/>
  <c r="U178" s="1"/>
  <c r="U181"/>
  <c r="U182" s="1"/>
  <c r="H245"/>
  <c r="H246" s="1"/>
  <c r="H249" s="1"/>
  <c r="J245"/>
  <c r="J246" s="1"/>
  <c r="J249" s="1"/>
  <c r="L245"/>
  <c r="L246" s="1"/>
  <c r="L249" s="1"/>
  <c r="N245"/>
  <c r="N246" s="1"/>
  <c r="N249" s="1"/>
  <c r="P245"/>
  <c r="P246" s="1"/>
  <c r="U245"/>
  <c r="U246" s="1"/>
  <c r="U249" s="1"/>
  <c r="H325"/>
  <c r="J325"/>
  <c r="L325"/>
  <c r="N325"/>
  <c r="P325"/>
  <c r="D9" i="19"/>
  <c r="I9"/>
  <c r="K9"/>
  <c r="M9"/>
  <c r="O9"/>
  <c r="Q9"/>
  <c r="S453"/>
  <c r="S452" s="1"/>
  <c r="S9"/>
  <c r="U453"/>
  <c r="U452" s="1"/>
  <c r="U9"/>
  <c r="Q22"/>
  <c r="E463"/>
  <c r="E22"/>
  <c r="R239"/>
  <c r="M239"/>
  <c r="G9"/>
  <c r="J9"/>
  <c r="L9"/>
  <c r="N9"/>
  <c r="P9"/>
  <c r="R9"/>
  <c r="T453"/>
  <c r="T452" s="1"/>
  <c r="T9"/>
  <c r="V9"/>
  <c r="I239"/>
  <c r="I22"/>
  <c r="E461"/>
  <c r="E459" s="1"/>
  <c r="E453"/>
  <c r="E452" s="1"/>
  <c r="I47"/>
  <c r="I37" s="1"/>
  <c r="I36"/>
  <c r="K47"/>
  <c r="K37" s="1"/>
  <c r="K36"/>
  <c r="M47"/>
  <c r="M37" s="1"/>
  <c r="M36"/>
  <c r="O47"/>
  <c r="O37" s="1"/>
  <c r="O36"/>
  <c r="Q47"/>
  <c r="Q37" s="1"/>
  <c r="Q36"/>
  <c r="G276"/>
  <c r="V39"/>
  <c r="V38" s="1"/>
  <c r="G44"/>
  <c r="G35" s="1"/>
  <c r="V41"/>
  <c r="V43"/>
  <c r="I56"/>
  <c r="I51"/>
  <c r="K56"/>
  <c r="K51"/>
  <c r="M56"/>
  <c r="M51"/>
  <c r="O56"/>
  <c r="O51"/>
  <c r="Q56"/>
  <c r="Q51"/>
  <c r="L303"/>
  <c r="L309" s="1"/>
  <c r="L322" s="1"/>
  <c r="L310" s="1"/>
  <c r="L311" s="1"/>
  <c r="L48"/>
  <c r="P303"/>
  <c r="P309" s="1"/>
  <c r="P322" s="1"/>
  <c r="P310" s="1"/>
  <c r="P311" s="1"/>
  <c r="P48"/>
  <c r="F454"/>
  <c r="F456"/>
  <c r="V136"/>
  <c r="V133"/>
  <c r="V119"/>
  <c r="K156"/>
  <c r="G167"/>
  <c r="V166"/>
  <c r="G180"/>
  <c r="K179"/>
  <c r="K180" s="1"/>
  <c r="G197"/>
  <c r="V196"/>
  <c r="V197" s="1"/>
  <c r="G205"/>
  <c r="V204"/>
  <c r="V205" s="1"/>
  <c r="G285"/>
  <c r="V284"/>
  <c r="G296"/>
  <c r="V295"/>
  <c r="G292"/>
  <c r="G321"/>
  <c r="V320"/>
  <c r="V321" s="1"/>
  <c r="D462"/>
  <c r="D326"/>
  <c r="D324"/>
  <c r="I462"/>
  <c r="I326"/>
  <c r="I324"/>
  <c r="K462"/>
  <c r="K326"/>
  <c r="K324"/>
  <c r="M462"/>
  <c r="M326"/>
  <c r="M324"/>
  <c r="O462"/>
  <c r="O326"/>
  <c r="O324"/>
  <c r="Q462"/>
  <c r="Q326"/>
  <c r="Q324"/>
  <c r="V462"/>
  <c r="V326"/>
  <c r="V324"/>
  <c r="D359"/>
  <c r="D357"/>
  <c r="I359"/>
  <c r="I357"/>
  <c r="K359"/>
  <c r="K357"/>
  <c r="M359"/>
  <c r="M357"/>
  <c r="O359"/>
  <c r="O357"/>
  <c r="Q359"/>
  <c r="Q357"/>
  <c r="V359"/>
  <c r="V357"/>
  <c r="G386"/>
  <c r="G384"/>
  <c r="J386"/>
  <c r="J384"/>
  <c r="L386"/>
  <c r="L384"/>
  <c r="N386"/>
  <c r="N384"/>
  <c r="P386"/>
  <c r="P384"/>
  <c r="R386"/>
  <c r="R384"/>
  <c r="T386"/>
  <c r="T384"/>
  <c r="V386"/>
  <c r="V384"/>
  <c r="D47"/>
  <c r="D37" s="1"/>
  <c r="D36"/>
  <c r="F47"/>
  <c r="F37" s="1"/>
  <c r="F36"/>
  <c r="F453" s="1"/>
  <c r="F452" s="1"/>
  <c r="F464" s="1"/>
  <c r="D56"/>
  <c r="D51"/>
  <c r="F56"/>
  <c r="F51"/>
  <c r="E303"/>
  <c r="E309" s="1"/>
  <c r="E48"/>
  <c r="J303"/>
  <c r="J309" s="1"/>
  <c r="J48"/>
  <c r="N303"/>
  <c r="N309" s="1"/>
  <c r="N48"/>
  <c r="R303"/>
  <c r="R309" s="1"/>
  <c r="R48"/>
  <c r="G114"/>
  <c r="V113"/>
  <c r="G105"/>
  <c r="G112" s="1"/>
  <c r="G116" s="1"/>
  <c r="G102" s="1"/>
  <c r="G103" s="1"/>
  <c r="K152"/>
  <c r="O151"/>
  <c r="K150"/>
  <c r="K160"/>
  <c r="O159"/>
  <c r="O160" s="1"/>
  <c r="G171"/>
  <c r="V170"/>
  <c r="V171" s="1"/>
  <c r="G176"/>
  <c r="K175"/>
  <c r="G184"/>
  <c r="K183"/>
  <c r="G193"/>
  <c r="V192"/>
  <c r="V193" s="1"/>
  <c r="G201"/>
  <c r="V200"/>
  <c r="V201" s="1"/>
  <c r="G209"/>
  <c r="V208"/>
  <c r="V209" s="1"/>
  <c r="Q239"/>
  <c r="F241"/>
  <c r="F239"/>
  <c r="G289"/>
  <c r="V288"/>
  <c r="V289" s="1"/>
  <c r="G300"/>
  <c r="V299"/>
  <c r="V300" s="1"/>
  <c r="G317"/>
  <c r="V316"/>
  <c r="G313"/>
  <c r="L152"/>
  <c r="G156"/>
  <c r="V177"/>
  <c r="V178" s="1"/>
  <c r="E279"/>
  <c r="J279"/>
  <c r="J280" s="1"/>
  <c r="L279"/>
  <c r="L280" s="1"/>
  <c r="N279"/>
  <c r="N280" s="1"/>
  <c r="P279"/>
  <c r="P280" s="1"/>
  <c r="R279"/>
  <c r="R280" s="1"/>
  <c r="E21"/>
  <c r="F22"/>
  <c r="E23"/>
  <c r="G38"/>
  <c r="V105"/>
  <c r="V112" s="1"/>
  <c r="G115"/>
  <c r="R131"/>
  <c r="V151"/>
  <c r="G152"/>
  <c r="D140"/>
  <c r="D138" s="1"/>
  <c r="D139" s="1"/>
  <c r="F140"/>
  <c r="F138" s="1"/>
  <c r="F139" s="1"/>
  <c r="M140"/>
  <c r="M138" s="1"/>
  <c r="M139" s="1"/>
  <c r="M22" s="1"/>
  <c r="L155"/>
  <c r="L156" s="1"/>
  <c r="V159"/>
  <c r="V160" s="1"/>
  <c r="G160"/>
  <c r="G165"/>
  <c r="G174"/>
  <c r="L179"/>
  <c r="L180" s="1"/>
  <c r="L181"/>
  <c r="L182" s="1"/>
  <c r="V181"/>
  <c r="V182" s="1"/>
  <c r="E212"/>
  <c r="E186" s="1"/>
  <c r="E187" s="1"/>
  <c r="G212"/>
  <c r="J212"/>
  <c r="J186" s="1"/>
  <c r="J187" s="1"/>
  <c r="L212"/>
  <c r="L186" s="1"/>
  <c r="L187" s="1"/>
  <c r="N212"/>
  <c r="N186" s="1"/>
  <c r="N187" s="1"/>
  <c r="P212"/>
  <c r="P186" s="1"/>
  <c r="P187" s="1"/>
  <c r="R212"/>
  <c r="R186" s="1"/>
  <c r="R187" s="1"/>
  <c r="G213"/>
  <c r="G249"/>
  <c r="J249"/>
  <c r="L249"/>
  <c r="N249"/>
  <c r="P249"/>
  <c r="D245"/>
  <c r="D246" s="1"/>
  <c r="D249" s="1"/>
  <c r="K245"/>
  <c r="K246" s="1"/>
  <c r="K249" s="1"/>
  <c r="O245"/>
  <c r="O246" s="1"/>
  <c r="O249" s="1"/>
  <c r="V245"/>
  <c r="V246" s="1"/>
  <c r="V249" s="1"/>
  <c r="G248"/>
  <c r="L248"/>
  <c r="P248"/>
  <c r="G283"/>
  <c r="G282" s="1"/>
  <c r="V306"/>
  <c r="I312"/>
  <c r="K312"/>
  <c r="M312"/>
  <c r="O312"/>
  <c r="Q312"/>
  <c r="G462"/>
  <c r="G326"/>
  <c r="G324"/>
  <c r="J462"/>
  <c r="J326"/>
  <c r="J324"/>
  <c r="L462"/>
  <c r="L326"/>
  <c r="L324"/>
  <c r="N462"/>
  <c r="N326"/>
  <c r="N324"/>
  <c r="P462"/>
  <c r="P326"/>
  <c r="P324"/>
  <c r="R462"/>
  <c r="R326"/>
  <c r="R324"/>
  <c r="G359"/>
  <c r="G357"/>
  <c r="J359"/>
  <c r="J357"/>
  <c r="L359"/>
  <c r="L357"/>
  <c r="N359"/>
  <c r="N357"/>
  <c r="P359"/>
  <c r="P357"/>
  <c r="R359"/>
  <c r="R357"/>
  <c r="D386"/>
  <c r="D384"/>
  <c r="I386"/>
  <c r="I384"/>
  <c r="K386"/>
  <c r="K384"/>
  <c r="M386"/>
  <c r="M384"/>
  <c r="O386"/>
  <c r="O384"/>
  <c r="Q386"/>
  <c r="Q384"/>
  <c r="S386"/>
  <c r="S384"/>
  <c r="U386"/>
  <c r="U384"/>
  <c r="V132"/>
  <c r="V131" s="1"/>
  <c r="L153"/>
  <c r="L157"/>
  <c r="L158" s="1"/>
  <c r="J325"/>
  <c r="L325"/>
  <c r="N325"/>
  <c r="P325"/>
  <c r="R325"/>
  <c r="D358"/>
  <c r="I358"/>
  <c r="K358"/>
  <c r="M358"/>
  <c r="O358"/>
  <c r="Q358"/>
  <c r="V358"/>
  <c r="F48" i="18"/>
  <c r="F303"/>
  <c r="F241"/>
  <c r="F239"/>
  <c r="X39"/>
  <c r="X38" s="1"/>
  <c r="X41"/>
  <c r="X44" s="1"/>
  <c r="X56" s="1"/>
  <c r="I149"/>
  <c r="M153"/>
  <c r="M154" s="1"/>
  <c r="M157"/>
  <c r="M158" s="1"/>
  <c r="I165"/>
  <c r="I167"/>
  <c r="I169"/>
  <c r="I171"/>
  <c r="X192"/>
  <c r="X193" s="1"/>
  <c r="X194"/>
  <c r="X195" s="1"/>
  <c r="X200"/>
  <c r="X201" s="1"/>
  <c r="X202"/>
  <c r="X203" s="1"/>
  <c r="X208"/>
  <c r="X209" s="1"/>
  <c r="X210"/>
  <c r="X211" s="1"/>
  <c r="I283"/>
  <c r="I285"/>
  <c r="I287"/>
  <c r="I289"/>
  <c r="I291"/>
  <c r="I306"/>
  <c r="I313"/>
  <c r="I315"/>
  <c r="I317"/>
  <c r="I319"/>
  <c r="I321"/>
  <c r="I344"/>
  <c r="I342" s="1"/>
  <c r="I343" s="1"/>
  <c r="I325" s="1"/>
  <c r="F36"/>
  <c r="F21" s="1"/>
  <c r="F51"/>
  <c r="X146"/>
  <c r="X147" s="1"/>
  <c r="M175"/>
  <c r="M177"/>
  <c r="M178" s="1"/>
  <c r="I270"/>
  <c r="I271" s="1"/>
  <c r="X276"/>
  <c r="X275" s="1"/>
  <c r="I9"/>
  <c r="L9"/>
  <c r="N9"/>
  <c r="P9"/>
  <c r="R9"/>
  <c r="T9"/>
  <c r="V453"/>
  <c r="V452" s="1"/>
  <c r="V9"/>
  <c r="X9"/>
  <c r="X51"/>
  <c r="E303"/>
  <c r="E48"/>
  <c r="H303"/>
  <c r="H48"/>
  <c r="G463"/>
  <c r="G22"/>
  <c r="D9"/>
  <c r="K9"/>
  <c r="M9"/>
  <c r="O9"/>
  <c r="Q9"/>
  <c r="S9"/>
  <c r="U453"/>
  <c r="U452" s="1"/>
  <c r="U9"/>
  <c r="W453"/>
  <c r="W452" s="1"/>
  <c r="W9"/>
  <c r="M303"/>
  <c r="M48"/>
  <c r="Q303"/>
  <c r="Q48"/>
  <c r="H463"/>
  <c r="H22"/>
  <c r="K22"/>
  <c r="S22"/>
  <c r="T239"/>
  <c r="G241"/>
  <c r="G239"/>
  <c r="X212"/>
  <c r="L59"/>
  <c r="L50" s="1"/>
  <c r="L461" s="1"/>
  <c r="L49"/>
  <c r="N59"/>
  <c r="N50" s="1"/>
  <c r="N49"/>
  <c r="P59"/>
  <c r="P50" s="1"/>
  <c r="P49"/>
  <c r="R59"/>
  <c r="R50" s="1"/>
  <c r="R49"/>
  <c r="T59"/>
  <c r="T50" s="1"/>
  <c r="T49"/>
  <c r="K322"/>
  <c r="K310" s="1"/>
  <c r="K311" s="1"/>
  <c r="K304"/>
  <c r="K305" s="1"/>
  <c r="O322"/>
  <c r="O310" s="1"/>
  <c r="O311" s="1"/>
  <c r="O304"/>
  <c r="O305" s="1"/>
  <c r="S322"/>
  <c r="S310" s="1"/>
  <c r="S311" s="1"/>
  <c r="S304"/>
  <c r="S305" s="1"/>
  <c r="E456"/>
  <c r="E454"/>
  <c r="X132"/>
  <c r="X131" s="1"/>
  <c r="X123"/>
  <c r="X119"/>
  <c r="X144"/>
  <c r="I141"/>
  <c r="S239"/>
  <c r="E241"/>
  <c r="E239"/>
  <c r="H241"/>
  <c r="H239"/>
  <c r="X294"/>
  <c r="X292"/>
  <c r="I462"/>
  <c r="I324"/>
  <c r="I326"/>
  <c r="L462"/>
  <c r="L324"/>
  <c r="L326"/>
  <c r="N462"/>
  <c r="N324"/>
  <c r="N326"/>
  <c r="P462"/>
  <c r="P324"/>
  <c r="P326"/>
  <c r="R462"/>
  <c r="R324"/>
  <c r="R326"/>
  <c r="T462"/>
  <c r="T324"/>
  <c r="T326"/>
  <c r="I359"/>
  <c r="I357"/>
  <c r="L359"/>
  <c r="L357"/>
  <c r="N359"/>
  <c r="N357"/>
  <c r="P359"/>
  <c r="P357"/>
  <c r="R359"/>
  <c r="R357"/>
  <c r="T359"/>
  <c r="T357"/>
  <c r="D386"/>
  <c r="D384"/>
  <c r="K386"/>
  <c r="K384"/>
  <c r="M386"/>
  <c r="M384"/>
  <c r="O386"/>
  <c r="O384"/>
  <c r="Q386"/>
  <c r="Q384"/>
  <c r="S386"/>
  <c r="S384"/>
  <c r="U386"/>
  <c r="U384"/>
  <c r="W386"/>
  <c r="W384"/>
  <c r="E36"/>
  <c r="E453" s="1"/>
  <c r="E452" s="1"/>
  <c r="E464" s="1"/>
  <c r="H36"/>
  <c r="H453" s="1"/>
  <c r="H452" s="1"/>
  <c r="H464" s="1"/>
  <c r="K36"/>
  <c r="M36"/>
  <c r="Q36"/>
  <c r="O47"/>
  <c r="O37" s="1"/>
  <c r="S47"/>
  <c r="S37" s="1"/>
  <c r="S461" s="1"/>
  <c r="K49"/>
  <c r="O49"/>
  <c r="S49"/>
  <c r="E51"/>
  <c r="I114"/>
  <c r="I116" s="1"/>
  <c r="I102" s="1"/>
  <c r="I103" s="1"/>
  <c r="M176"/>
  <c r="M180"/>
  <c r="M184"/>
  <c r="I212"/>
  <c r="I186" s="1"/>
  <c r="I187" s="1"/>
  <c r="I249"/>
  <c r="N249"/>
  <c r="R249"/>
  <c r="D245"/>
  <c r="D246" s="1"/>
  <c r="D249" s="1"/>
  <c r="M245"/>
  <c r="M246" s="1"/>
  <c r="M249" s="1"/>
  <c r="Q245"/>
  <c r="Q246" s="1"/>
  <c r="Q249" s="1"/>
  <c r="X245"/>
  <c r="X246" s="1"/>
  <c r="I248"/>
  <c r="N248"/>
  <c r="R248"/>
  <c r="K279"/>
  <c r="K280" s="1"/>
  <c r="K240" s="1"/>
  <c r="O279"/>
  <c r="O280" s="1"/>
  <c r="O240" s="1"/>
  <c r="S279"/>
  <c r="S280" s="1"/>
  <c r="S240" s="1"/>
  <c r="D303"/>
  <c r="D309" s="1"/>
  <c r="N303"/>
  <c r="N309" s="1"/>
  <c r="R303"/>
  <c r="R309" s="1"/>
  <c r="N47"/>
  <c r="N37" s="1"/>
  <c r="N36"/>
  <c r="N453" s="1"/>
  <c r="N452" s="1"/>
  <c r="N464" s="1"/>
  <c r="P47"/>
  <c r="P37" s="1"/>
  <c r="P36"/>
  <c r="P461" s="1"/>
  <c r="R47"/>
  <c r="R37" s="1"/>
  <c r="R453" s="1"/>
  <c r="R452" s="1"/>
  <c r="R464" s="1"/>
  <c r="R36"/>
  <c r="T47"/>
  <c r="T37" s="1"/>
  <c r="T461" s="1"/>
  <c r="T36"/>
  <c r="I56"/>
  <c r="I51"/>
  <c r="D59"/>
  <c r="D50" s="1"/>
  <c r="D49"/>
  <c r="G59"/>
  <c r="G50" s="1"/>
  <c r="G49"/>
  <c r="X167"/>
  <c r="X165"/>
  <c r="X285"/>
  <c r="X281" s="1"/>
  <c r="X283"/>
  <c r="X282" s="1"/>
  <c r="X315"/>
  <c r="X312" s="1"/>
  <c r="X313"/>
  <c r="L22"/>
  <c r="D36"/>
  <c r="G36"/>
  <c r="G461" s="1"/>
  <c r="G459" s="1"/>
  <c r="I36"/>
  <c r="I453" s="1"/>
  <c r="I452" s="1"/>
  <c r="L36"/>
  <c r="H51"/>
  <c r="M51"/>
  <c r="Q51"/>
  <c r="O463"/>
  <c r="S463"/>
  <c r="D112"/>
  <c r="D116" s="1"/>
  <c r="D102" s="1"/>
  <c r="D103" s="1"/>
  <c r="X114"/>
  <c r="X116" s="1"/>
  <c r="X102" s="1"/>
  <c r="X103" s="1"/>
  <c r="I115"/>
  <c r="X115"/>
  <c r="X135"/>
  <c r="X137"/>
  <c r="T140"/>
  <c r="T138" s="1"/>
  <c r="T139" s="1"/>
  <c r="T22" s="1"/>
  <c r="D140"/>
  <c r="D138" s="1"/>
  <c r="D139" s="1"/>
  <c r="G140"/>
  <c r="G138" s="1"/>
  <c r="G139" s="1"/>
  <c r="I145"/>
  <c r="I140" s="1"/>
  <c r="I138" s="1"/>
  <c r="I139" s="1"/>
  <c r="P140"/>
  <c r="P138" s="1"/>
  <c r="P139" s="1"/>
  <c r="P22" s="1"/>
  <c r="R140"/>
  <c r="R138" s="1"/>
  <c r="R139" s="1"/>
  <c r="R22" s="1"/>
  <c r="E164"/>
  <c r="H164"/>
  <c r="M164"/>
  <c r="M162" s="1"/>
  <c r="M163" s="1"/>
  <c r="O164"/>
  <c r="M174"/>
  <c r="L239"/>
  <c r="P239"/>
  <c r="K245"/>
  <c r="K246" s="1"/>
  <c r="K249" s="1"/>
  <c r="O245"/>
  <c r="O246" s="1"/>
  <c r="O249" s="1"/>
  <c r="S245"/>
  <c r="S246" s="1"/>
  <c r="X249"/>
  <c r="L248"/>
  <c r="P248"/>
  <c r="T248"/>
  <c r="X272"/>
  <c r="X270" s="1"/>
  <c r="D275"/>
  <c r="D270" s="1"/>
  <c r="D271" s="1"/>
  <c r="X271" s="1"/>
  <c r="I292"/>
  <c r="I282" s="1"/>
  <c r="I294"/>
  <c r="I296"/>
  <c r="I298"/>
  <c r="I300"/>
  <c r="I302"/>
  <c r="G303"/>
  <c r="G309" s="1"/>
  <c r="G322" s="1"/>
  <c r="G310" s="1"/>
  <c r="G311" s="1"/>
  <c r="L303"/>
  <c r="L309" s="1"/>
  <c r="L322" s="1"/>
  <c r="L310" s="1"/>
  <c r="L311" s="1"/>
  <c r="P303"/>
  <c r="P309" s="1"/>
  <c r="P322" s="1"/>
  <c r="P310" s="1"/>
  <c r="P311" s="1"/>
  <c r="T303"/>
  <c r="T309" s="1"/>
  <c r="T322" s="1"/>
  <c r="T310" s="1"/>
  <c r="T311" s="1"/>
  <c r="X306"/>
  <c r="D462"/>
  <c r="D326"/>
  <c r="D324"/>
  <c r="K326"/>
  <c r="K462"/>
  <c r="K324"/>
  <c r="M326"/>
  <c r="M462"/>
  <c r="M324"/>
  <c r="O326"/>
  <c r="O462"/>
  <c r="O324"/>
  <c r="Q326"/>
  <c r="Q462"/>
  <c r="Q324"/>
  <c r="S326"/>
  <c r="S462"/>
  <c r="S324"/>
  <c r="X462"/>
  <c r="X324"/>
  <c r="D359"/>
  <c r="D357"/>
  <c r="K359"/>
  <c r="K357"/>
  <c r="M359"/>
  <c r="M357"/>
  <c r="O359"/>
  <c r="O357"/>
  <c r="Q359"/>
  <c r="Q357"/>
  <c r="S359"/>
  <c r="S357"/>
  <c r="X359"/>
  <c r="X357"/>
  <c r="I386"/>
  <c r="I384"/>
  <c r="L386"/>
  <c r="L384"/>
  <c r="N386"/>
  <c r="N384"/>
  <c r="P386"/>
  <c r="P384"/>
  <c r="R386"/>
  <c r="R384"/>
  <c r="T386"/>
  <c r="T384"/>
  <c r="V386"/>
  <c r="V384"/>
  <c r="X386"/>
  <c r="X384"/>
  <c r="D51"/>
  <c r="G51"/>
  <c r="L51"/>
  <c r="N51"/>
  <c r="P51"/>
  <c r="R51"/>
  <c r="T51"/>
  <c r="N151"/>
  <c r="N153"/>
  <c r="N155"/>
  <c r="N157"/>
  <c r="N159"/>
  <c r="N175"/>
  <c r="X175" s="1"/>
  <c r="N177"/>
  <c r="N179"/>
  <c r="N180" s="1"/>
  <c r="N181"/>
  <c r="N183"/>
  <c r="N184" s="1"/>
  <c r="D325"/>
  <c r="X344"/>
  <c r="X342" s="1"/>
  <c r="X343" s="1"/>
  <c r="X325" s="1"/>
  <c r="I358"/>
  <c r="L358"/>
  <c r="N358"/>
  <c r="P358"/>
  <c r="R358"/>
  <c r="T358"/>
  <c r="F459" i="17"/>
  <c r="F464"/>
  <c r="F240"/>
  <c r="F241"/>
  <c r="F239"/>
  <c r="F322"/>
  <c r="F310" s="1"/>
  <c r="F311" s="1"/>
  <c r="F304"/>
  <c r="F305" s="1"/>
  <c r="F463"/>
  <c r="F22"/>
  <c r="F59"/>
  <c r="F50" s="1"/>
  <c r="W44"/>
  <c r="W144"/>
  <c r="W145" s="1"/>
  <c r="W148"/>
  <c r="W149" s="1"/>
  <c r="L177"/>
  <c r="L178" s="1"/>
  <c r="W188"/>
  <c r="W190"/>
  <c r="W191" s="1"/>
  <c r="W194"/>
  <c r="W195" s="1"/>
  <c r="W198"/>
  <c r="W199" s="1"/>
  <c r="W202"/>
  <c r="W203" s="1"/>
  <c r="W206"/>
  <c r="W207" s="1"/>
  <c r="W210"/>
  <c r="W211" s="1"/>
  <c r="W284"/>
  <c r="W285" s="1"/>
  <c r="H312"/>
  <c r="H344"/>
  <c r="H342" s="1"/>
  <c r="H343" s="1"/>
  <c r="H325" s="1"/>
  <c r="H114"/>
  <c r="H116" s="1"/>
  <c r="H102" s="1"/>
  <c r="H103" s="1"/>
  <c r="W123"/>
  <c r="W142"/>
  <c r="W166"/>
  <c r="W167" s="1"/>
  <c r="W344"/>
  <c r="W342" s="1"/>
  <c r="W343" s="1"/>
  <c r="W325" s="1"/>
  <c r="H9"/>
  <c r="K9"/>
  <c r="M9"/>
  <c r="O9"/>
  <c r="Q9"/>
  <c r="S9"/>
  <c r="U453"/>
  <c r="U452" s="1"/>
  <c r="U9"/>
  <c r="W9"/>
  <c r="H35"/>
  <c r="H56"/>
  <c r="H51"/>
  <c r="D303"/>
  <c r="D48"/>
  <c r="G303"/>
  <c r="G48"/>
  <c r="K303"/>
  <c r="K48"/>
  <c r="M303"/>
  <c r="M48"/>
  <c r="O303"/>
  <c r="O48"/>
  <c r="Q303"/>
  <c r="Q48"/>
  <c r="S303"/>
  <c r="S48"/>
  <c r="E463"/>
  <c r="E22"/>
  <c r="O22"/>
  <c r="Q22"/>
  <c r="S22"/>
  <c r="L152"/>
  <c r="D9"/>
  <c r="J9"/>
  <c r="L9"/>
  <c r="N9"/>
  <c r="P9"/>
  <c r="R9"/>
  <c r="T453"/>
  <c r="T452" s="1"/>
  <c r="T9"/>
  <c r="V453"/>
  <c r="V452" s="1"/>
  <c r="V9"/>
  <c r="W56"/>
  <c r="W303" s="1"/>
  <c r="W309" s="1"/>
  <c r="W322" s="1"/>
  <c r="W35"/>
  <c r="E303"/>
  <c r="E48"/>
  <c r="J303"/>
  <c r="J48"/>
  <c r="L303"/>
  <c r="L48"/>
  <c r="N303"/>
  <c r="N48"/>
  <c r="P303"/>
  <c r="P48"/>
  <c r="R303"/>
  <c r="R48"/>
  <c r="W52"/>
  <c r="W51" s="1"/>
  <c r="D22"/>
  <c r="G463"/>
  <c r="G22"/>
  <c r="J22"/>
  <c r="N22"/>
  <c r="R22"/>
  <c r="R239"/>
  <c r="E241"/>
  <c r="E239"/>
  <c r="E36"/>
  <c r="E461" s="1"/>
  <c r="E459" s="1"/>
  <c r="K36"/>
  <c r="M36"/>
  <c r="O36"/>
  <c r="Q36"/>
  <c r="S36"/>
  <c r="E51"/>
  <c r="K51"/>
  <c r="M51"/>
  <c r="O51"/>
  <c r="Q51"/>
  <c r="S51"/>
  <c r="W105"/>
  <c r="W112" s="1"/>
  <c r="H115"/>
  <c r="W137"/>
  <c r="M151"/>
  <c r="H152"/>
  <c r="W276"/>
  <c r="W275" s="1"/>
  <c r="W270" s="1"/>
  <c r="H281"/>
  <c r="W306"/>
  <c r="L158"/>
  <c r="G241"/>
  <c r="G239"/>
  <c r="D36"/>
  <c r="G36"/>
  <c r="G453" s="1"/>
  <c r="G452" s="1"/>
  <c r="G464" s="1"/>
  <c r="J36"/>
  <c r="L36"/>
  <c r="N36"/>
  <c r="P36"/>
  <c r="R36"/>
  <c r="D51"/>
  <c r="G51"/>
  <c r="J51"/>
  <c r="L51"/>
  <c r="N51"/>
  <c r="P51"/>
  <c r="R51"/>
  <c r="W113"/>
  <c r="W119"/>
  <c r="W132"/>
  <c r="W133"/>
  <c r="M153"/>
  <c r="M154" s="1"/>
  <c r="H212"/>
  <c r="H186" s="1"/>
  <c r="H187" s="1"/>
  <c r="H215"/>
  <c r="K215"/>
  <c r="M215"/>
  <c r="O215"/>
  <c r="Q215"/>
  <c r="S215"/>
  <c r="D249"/>
  <c r="J249"/>
  <c r="L249"/>
  <c r="N249"/>
  <c r="P249"/>
  <c r="W249"/>
  <c r="D462"/>
  <c r="D326"/>
  <c r="D324"/>
  <c r="J462"/>
  <c r="J326"/>
  <c r="J324"/>
  <c r="L462"/>
  <c r="L326"/>
  <c r="L324"/>
  <c r="N462"/>
  <c r="N326"/>
  <c r="N324"/>
  <c r="P462"/>
  <c r="P326"/>
  <c r="P324"/>
  <c r="R462"/>
  <c r="R326"/>
  <c r="R324"/>
  <c r="W462"/>
  <c r="W326"/>
  <c r="W324"/>
  <c r="H359"/>
  <c r="H357"/>
  <c r="K359"/>
  <c r="K357"/>
  <c r="M359"/>
  <c r="M357"/>
  <c r="O359"/>
  <c r="O357"/>
  <c r="Q359"/>
  <c r="Q357"/>
  <c r="S359"/>
  <c r="S357"/>
  <c r="D386"/>
  <c r="D384"/>
  <c r="J386"/>
  <c r="J384"/>
  <c r="L386"/>
  <c r="L384"/>
  <c r="N386"/>
  <c r="N384"/>
  <c r="P386"/>
  <c r="P384"/>
  <c r="R386"/>
  <c r="R384"/>
  <c r="T386"/>
  <c r="T384"/>
  <c r="V386"/>
  <c r="V384"/>
  <c r="L155"/>
  <c r="M157"/>
  <c r="M158" s="1"/>
  <c r="H158"/>
  <c r="L159"/>
  <c r="L175"/>
  <c r="H176"/>
  <c r="M177"/>
  <c r="M178" s="1"/>
  <c r="L179"/>
  <c r="L180" s="1"/>
  <c r="H180"/>
  <c r="M181"/>
  <c r="M182" s="1"/>
  <c r="L183"/>
  <c r="L184" s="1"/>
  <c r="H184"/>
  <c r="W192"/>
  <c r="W193" s="1"/>
  <c r="W196"/>
  <c r="W197" s="1"/>
  <c r="W200"/>
  <c r="W201" s="1"/>
  <c r="W204"/>
  <c r="W205" s="1"/>
  <c r="W208"/>
  <c r="W209" s="1"/>
  <c r="H245"/>
  <c r="H246" s="1"/>
  <c r="H249" s="1"/>
  <c r="K245"/>
  <c r="K246" s="1"/>
  <c r="K249" s="1"/>
  <c r="M245"/>
  <c r="M246" s="1"/>
  <c r="M249" s="1"/>
  <c r="O245"/>
  <c r="O246" s="1"/>
  <c r="O249" s="1"/>
  <c r="Q245"/>
  <c r="Q246" s="1"/>
  <c r="Q249" s="1"/>
  <c r="S245"/>
  <c r="S246" s="1"/>
  <c r="S249" s="1"/>
  <c r="D248"/>
  <c r="J248"/>
  <c r="L248"/>
  <c r="N248"/>
  <c r="P248"/>
  <c r="R248"/>
  <c r="W248"/>
  <c r="W288"/>
  <c r="W289" s="1"/>
  <c r="W295"/>
  <c r="W299"/>
  <c r="W300" s="1"/>
  <c r="H462"/>
  <c r="H326"/>
  <c r="H324"/>
  <c r="K462"/>
  <c r="K326"/>
  <c r="K324"/>
  <c r="M462"/>
  <c r="M326"/>
  <c r="M324"/>
  <c r="O462"/>
  <c r="O326"/>
  <c r="O324"/>
  <c r="Q462"/>
  <c r="Q326"/>
  <c r="Q324"/>
  <c r="S462"/>
  <c r="S326"/>
  <c r="S324"/>
  <c r="D359"/>
  <c r="D357"/>
  <c r="J359"/>
  <c r="J357"/>
  <c r="L359"/>
  <c r="L357"/>
  <c r="N359"/>
  <c r="N357"/>
  <c r="P359"/>
  <c r="P357"/>
  <c r="R359"/>
  <c r="R357"/>
  <c r="W359"/>
  <c r="W357"/>
  <c r="H386"/>
  <c r="H384"/>
  <c r="K386"/>
  <c r="K384"/>
  <c r="M386"/>
  <c r="M384"/>
  <c r="O386"/>
  <c r="O384"/>
  <c r="Q386"/>
  <c r="Q384"/>
  <c r="S386"/>
  <c r="S384"/>
  <c r="U386"/>
  <c r="U384"/>
  <c r="W386"/>
  <c r="W384"/>
  <c r="W168"/>
  <c r="W177"/>
  <c r="W178" s="1"/>
  <c r="W286"/>
  <c r="W290"/>
  <c r="W291" s="1"/>
  <c r="W314"/>
  <c r="W318"/>
  <c r="W319" s="1"/>
  <c r="W449"/>
  <c r="H48" i="16"/>
  <c r="H303"/>
  <c r="H309" s="1"/>
  <c r="H279"/>
  <c r="H280" s="1"/>
  <c r="H240" s="1"/>
  <c r="H241"/>
  <c r="H239"/>
  <c r="Y449"/>
  <c r="Y112"/>
  <c r="J115"/>
  <c r="N151"/>
  <c r="N152" s="1"/>
  <c r="O183"/>
  <c r="O184" s="1"/>
  <c r="Y290"/>
  <c r="Y291" s="1"/>
  <c r="J312"/>
  <c r="Y44"/>
  <c r="Y166"/>
  <c r="Y167" s="1"/>
  <c r="Y170"/>
  <c r="Y171" s="1"/>
  <c r="J180"/>
  <c r="Y196"/>
  <c r="Y197" s="1"/>
  <c r="Y200"/>
  <c r="Y201" s="1"/>
  <c r="Y320"/>
  <c r="Y321" s="1"/>
  <c r="J9"/>
  <c r="M9"/>
  <c r="O9"/>
  <c r="Q9"/>
  <c r="S9"/>
  <c r="U9"/>
  <c r="W453"/>
  <c r="W452" s="1"/>
  <c r="W9"/>
  <c r="Y9"/>
  <c r="J56"/>
  <c r="J51"/>
  <c r="J35"/>
  <c r="D303"/>
  <c r="D48"/>
  <c r="F303"/>
  <c r="F48"/>
  <c r="I303"/>
  <c r="I48"/>
  <c r="M303"/>
  <c r="M48"/>
  <c r="O303"/>
  <c r="O48"/>
  <c r="Q303"/>
  <c r="Q48"/>
  <c r="S303"/>
  <c r="S48"/>
  <c r="U303"/>
  <c r="U48"/>
  <c r="I463"/>
  <c r="I22"/>
  <c r="L22"/>
  <c r="P22"/>
  <c r="T22"/>
  <c r="N154"/>
  <c r="N150"/>
  <c r="D9"/>
  <c r="L9"/>
  <c r="N9"/>
  <c r="P9"/>
  <c r="R9"/>
  <c r="T9"/>
  <c r="V453"/>
  <c r="V452" s="1"/>
  <c r="V9"/>
  <c r="X453"/>
  <c r="X452" s="1"/>
  <c r="X9"/>
  <c r="Y35"/>
  <c r="Y56"/>
  <c r="Y303" s="1"/>
  <c r="Y309" s="1"/>
  <c r="Y322" s="1"/>
  <c r="Y51"/>
  <c r="E303"/>
  <c r="E48"/>
  <c r="G303"/>
  <c r="G48"/>
  <c r="L303"/>
  <c r="L48"/>
  <c r="N303"/>
  <c r="N48"/>
  <c r="P303"/>
  <c r="P48"/>
  <c r="R303"/>
  <c r="R48"/>
  <c r="T303"/>
  <c r="T48"/>
  <c r="Y52"/>
  <c r="Y48"/>
  <c r="E463"/>
  <c r="E22"/>
  <c r="Q22"/>
  <c r="S22"/>
  <c r="U22"/>
  <c r="N158"/>
  <c r="F241"/>
  <c r="F239"/>
  <c r="I241"/>
  <c r="I239"/>
  <c r="D36"/>
  <c r="F36"/>
  <c r="F21" s="1"/>
  <c r="I36"/>
  <c r="I453" s="1"/>
  <c r="I452" s="1"/>
  <c r="I464" s="1"/>
  <c r="L36"/>
  <c r="N36"/>
  <c r="P36"/>
  <c r="R36"/>
  <c r="T36"/>
  <c r="D51"/>
  <c r="F51"/>
  <c r="I51"/>
  <c r="L51"/>
  <c r="N51"/>
  <c r="P51"/>
  <c r="R51"/>
  <c r="T51"/>
  <c r="D112"/>
  <c r="D116" s="1"/>
  <c r="D102" s="1"/>
  <c r="D103" s="1"/>
  <c r="Y113"/>
  <c r="J114"/>
  <c r="J116" s="1"/>
  <c r="J102" s="1"/>
  <c r="J103" s="1"/>
  <c r="Y132"/>
  <c r="Y133"/>
  <c r="Y134"/>
  <c r="Y135"/>
  <c r="O153"/>
  <c r="O154" s="1"/>
  <c r="J154"/>
  <c r="O157"/>
  <c r="O158" s="1"/>
  <c r="J158"/>
  <c r="J212"/>
  <c r="J186" s="1"/>
  <c r="J187" s="1"/>
  <c r="Y276"/>
  <c r="Y275" s="1"/>
  <c r="T239"/>
  <c r="E241"/>
  <c r="E239"/>
  <c r="G241"/>
  <c r="G239"/>
  <c r="E36"/>
  <c r="E461" s="1"/>
  <c r="E459" s="1"/>
  <c r="G36"/>
  <c r="G23" s="1"/>
  <c r="M36"/>
  <c r="O36"/>
  <c r="Q36"/>
  <c r="S36"/>
  <c r="U36"/>
  <c r="E51"/>
  <c r="G51"/>
  <c r="M51"/>
  <c r="O51"/>
  <c r="Q51"/>
  <c r="S51"/>
  <c r="U51"/>
  <c r="Y142"/>
  <c r="Y144"/>
  <c r="Y145" s="1"/>
  <c r="Y146"/>
  <c r="Y147" s="1"/>
  <c r="Y148"/>
  <c r="Y149" s="1"/>
  <c r="O151"/>
  <c r="R151" s="1"/>
  <c r="Y151" s="1"/>
  <c r="O155"/>
  <c r="O156" s="1"/>
  <c r="O159"/>
  <c r="O160" s="1"/>
  <c r="J165"/>
  <c r="Y168"/>
  <c r="Y179"/>
  <c r="Y180" s="1"/>
  <c r="Y183"/>
  <c r="Y184" s="1"/>
  <c r="D215"/>
  <c r="L215"/>
  <c r="N215"/>
  <c r="P215"/>
  <c r="R215"/>
  <c r="T215"/>
  <c r="Y215"/>
  <c r="J249"/>
  <c r="M249"/>
  <c r="O249"/>
  <c r="Q249"/>
  <c r="S249"/>
  <c r="U249"/>
  <c r="Y272"/>
  <c r="Y270" s="1"/>
  <c r="Y304"/>
  <c r="Y305" s="1"/>
  <c r="D462"/>
  <c r="D326"/>
  <c r="D324"/>
  <c r="L462"/>
  <c r="L326"/>
  <c r="L324"/>
  <c r="N462"/>
  <c r="N326"/>
  <c r="N324"/>
  <c r="P462"/>
  <c r="P326"/>
  <c r="P324"/>
  <c r="R462"/>
  <c r="R326"/>
  <c r="R324"/>
  <c r="T462"/>
  <c r="T326"/>
  <c r="T324"/>
  <c r="Y462"/>
  <c r="Y324"/>
  <c r="D359"/>
  <c r="D357"/>
  <c r="L359"/>
  <c r="L357"/>
  <c r="N359"/>
  <c r="N357"/>
  <c r="P359"/>
  <c r="P357"/>
  <c r="R359"/>
  <c r="R357"/>
  <c r="T359"/>
  <c r="T357"/>
  <c r="Y359"/>
  <c r="Y357"/>
  <c r="J386"/>
  <c r="J384"/>
  <c r="M386"/>
  <c r="M384"/>
  <c r="O386"/>
  <c r="O384"/>
  <c r="Q386"/>
  <c r="Q384"/>
  <c r="S386"/>
  <c r="S384"/>
  <c r="U386"/>
  <c r="U384"/>
  <c r="W386"/>
  <c r="W384"/>
  <c r="Y386"/>
  <c r="Y384"/>
  <c r="O175"/>
  <c r="N176"/>
  <c r="N177"/>
  <c r="J178"/>
  <c r="N180"/>
  <c r="N181"/>
  <c r="N182" s="1"/>
  <c r="J182"/>
  <c r="N184"/>
  <c r="Y188"/>
  <c r="Y190"/>
  <c r="Y191" s="1"/>
  <c r="Y194"/>
  <c r="Y195" s="1"/>
  <c r="Y198"/>
  <c r="Y199" s="1"/>
  <c r="Y202"/>
  <c r="Y203" s="1"/>
  <c r="Y206"/>
  <c r="Y207" s="1"/>
  <c r="Y210"/>
  <c r="Y211" s="1"/>
  <c r="D245"/>
  <c r="D246" s="1"/>
  <c r="D249" s="1"/>
  <c r="L245"/>
  <c r="L246" s="1"/>
  <c r="L249" s="1"/>
  <c r="N245"/>
  <c r="N246" s="1"/>
  <c r="N249" s="1"/>
  <c r="P245"/>
  <c r="P246" s="1"/>
  <c r="P249" s="1"/>
  <c r="R245"/>
  <c r="R246" s="1"/>
  <c r="R249" s="1"/>
  <c r="T245"/>
  <c r="T246" s="1"/>
  <c r="Y245"/>
  <c r="Y246" s="1"/>
  <c r="Y249" s="1"/>
  <c r="J248"/>
  <c r="M248"/>
  <c r="O248"/>
  <c r="Q248"/>
  <c r="S248"/>
  <c r="U248"/>
  <c r="Y297"/>
  <c r="Y298" s="1"/>
  <c r="Y301"/>
  <c r="Y302" s="1"/>
  <c r="Y314"/>
  <c r="Y318"/>
  <c r="Y319" s="1"/>
  <c r="Y344"/>
  <c r="Y342" s="1"/>
  <c r="Y343" s="1"/>
  <c r="Y325" s="1"/>
  <c r="J462"/>
  <c r="J326"/>
  <c r="J324"/>
  <c r="M462"/>
  <c r="M326"/>
  <c r="M324"/>
  <c r="O462"/>
  <c r="O326"/>
  <c r="O324"/>
  <c r="Q462"/>
  <c r="Q326"/>
  <c r="Q324"/>
  <c r="S462"/>
  <c r="S326"/>
  <c r="S324"/>
  <c r="U462"/>
  <c r="U326"/>
  <c r="U324"/>
  <c r="J359"/>
  <c r="J357"/>
  <c r="M359"/>
  <c r="M357"/>
  <c r="O359"/>
  <c r="O357"/>
  <c r="Q359"/>
  <c r="Q357"/>
  <c r="S359"/>
  <c r="S357"/>
  <c r="U359"/>
  <c r="U357"/>
  <c r="D386"/>
  <c r="D384"/>
  <c r="L386"/>
  <c r="L384"/>
  <c r="N386"/>
  <c r="N384"/>
  <c r="P386"/>
  <c r="P384"/>
  <c r="R386"/>
  <c r="R384"/>
  <c r="T386"/>
  <c r="T384"/>
  <c r="V386"/>
  <c r="V384"/>
  <c r="X386"/>
  <c r="X384"/>
  <c r="Y208"/>
  <c r="Y209" s="1"/>
  <c r="Y284"/>
  <c r="Y288"/>
  <c r="Y289" s="1"/>
  <c r="Y295"/>
  <c r="Y299"/>
  <c r="Y300" s="1"/>
  <c r="H48" i="15"/>
  <c r="H303"/>
  <c r="H309" s="1"/>
  <c r="H279"/>
  <c r="H280" s="1"/>
  <c r="H240" s="1"/>
  <c r="H241"/>
  <c r="H239"/>
  <c r="J114"/>
  <c r="Y144"/>
  <c r="Y145" s="1"/>
  <c r="Y148"/>
  <c r="Y149" s="1"/>
  <c r="J212"/>
  <c r="Y206"/>
  <c r="Y207" s="1"/>
  <c r="Y210"/>
  <c r="Y211" s="1"/>
  <c r="Y290"/>
  <c r="Y291" s="1"/>
  <c r="J312"/>
  <c r="Y344"/>
  <c r="Y342" s="1"/>
  <c r="Y343" s="1"/>
  <c r="Y325" s="1"/>
  <c r="H51"/>
  <c r="Y123"/>
  <c r="Y142"/>
  <c r="O177"/>
  <c r="O178" s="1"/>
  <c r="O181"/>
  <c r="O182" s="1"/>
  <c r="Y314"/>
  <c r="Y315" s="1"/>
  <c r="J9"/>
  <c r="M9"/>
  <c r="O9"/>
  <c r="Q9"/>
  <c r="S9"/>
  <c r="U9"/>
  <c r="W453"/>
  <c r="W452" s="1"/>
  <c r="W9"/>
  <c r="Y9"/>
  <c r="O303"/>
  <c r="O309" s="1"/>
  <c r="O48"/>
  <c r="S303"/>
  <c r="S309" s="1"/>
  <c r="S48"/>
  <c r="D9"/>
  <c r="L9"/>
  <c r="N9"/>
  <c r="P9"/>
  <c r="R9"/>
  <c r="T9"/>
  <c r="V453"/>
  <c r="V452" s="1"/>
  <c r="V9"/>
  <c r="X453"/>
  <c r="X452" s="1"/>
  <c r="X9"/>
  <c r="J56"/>
  <c r="J51"/>
  <c r="E303"/>
  <c r="E309" s="1"/>
  <c r="E48"/>
  <c r="E461"/>
  <c r="E459" s="1"/>
  <c r="E453"/>
  <c r="E452" s="1"/>
  <c r="D56"/>
  <c r="D51"/>
  <c r="F56"/>
  <c r="F51"/>
  <c r="I56"/>
  <c r="I51"/>
  <c r="L56"/>
  <c r="L51"/>
  <c r="N56"/>
  <c r="N51"/>
  <c r="P56"/>
  <c r="P51"/>
  <c r="R56"/>
  <c r="R51"/>
  <c r="T56"/>
  <c r="T51"/>
  <c r="G303"/>
  <c r="G309" s="1"/>
  <c r="G48"/>
  <c r="M303"/>
  <c r="M309" s="1"/>
  <c r="M48"/>
  <c r="Q303"/>
  <c r="Q309" s="1"/>
  <c r="Q48"/>
  <c r="U303"/>
  <c r="U309" s="1"/>
  <c r="U48"/>
  <c r="I454"/>
  <c r="I456"/>
  <c r="N156"/>
  <c r="T239"/>
  <c r="E241"/>
  <c r="E239"/>
  <c r="E464"/>
  <c r="E279"/>
  <c r="E280" s="1"/>
  <c r="E240" s="1"/>
  <c r="M279"/>
  <c r="M280" s="1"/>
  <c r="O279"/>
  <c r="O280" s="1"/>
  <c r="Q279"/>
  <c r="Q280" s="1"/>
  <c r="S279"/>
  <c r="S280" s="1"/>
  <c r="U279"/>
  <c r="U280" s="1"/>
  <c r="E456"/>
  <c r="E454"/>
  <c r="N152"/>
  <c r="N150"/>
  <c r="N160"/>
  <c r="G241"/>
  <c r="G239"/>
  <c r="F241"/>
  <c r="F239"/>
  <c r="I241"/>
  <c r="I239"/>
  <c r="E21"/>
  <c r="G21"/>
  <c r="D22"/>
  <c r="I22"/>
  <c r="L22"/>
  <c r="P22"/>
  <c r="T22"/>
  <c r="E23"/>
  <c r="J35"/>
  <c r="D36"/>
  <c r="F36"/>
  <c r="F23" s="1"/>
  <c r="I36"/>
  <c r="I461" s="1"/>
  <c r="I459" s="1"/>
  <c r="L36"/>
  <c r="N36"/>
  <c r="P36"/>
  <c r="R36"/>
  <c r="T36"/>
  <c r="Y39"/>
  <c r="Y38" s="1"/>
  <c r="Y41"/>
  <c r="Y44" s="1"/>
  <c r="J116"/>
  <c r="J102" s="1"/>
  <c r="J103" s="1"/>
  <c r="J249"/>
  <c r="M249"/>
  <c r="O249"/>
  <c r="Q249"/>
  <c r="S249"/>
  <c r="U249"/>
  <c r="Y271"/>
  <c r="J281"/>
  <c r="D462"/>
  <c r="D326"/>
  <c r="D324"/>
  <c r="L462"/>
  <c r="L326"/>
  <c r="L324"/>
  <c r="N462"/>
  <c r="N326"/>
  <c r="N324"/>
  <c r="P462"/>
  <c r="P326"/>
  <c r="P324"/>
  <c r="R462"/>
  <c r="R326"/>
  <c r="R324"/>
  <c r="T462"/>
  <c r="T326"/>
  <c r="T324"/>
  <c r="Y462"/>
  <c r="Y326"/>
  <c r="Y324"/>
  <c r="J359"/>
  <c r="J357"/>
  <c r="M359"/>
  <c r="M357"/>
  <c r="O359"/>
  <c r="O357"/>
  <c r="Q359"/>
  <c r="Q357"/>
  <c r="S359"/>
  <c r="S357"/>
  <c r="U359"/>
  <c r="U357"/>
  <c r="D386"/>
  <c r="D384"/>
  <c r="L386"/>
  <c r="L384"/>
  <c r="N386"/>
  <c r="N384"/>
  <c r="P386"/>
  <c r="P384"/>
  <c r="R386"/>
  <c r="R384"/>
  <c r="T386"/>
  <c r="T384"/>
  <c r="V386"/>
  <c r="V384"/>
  <c r="X386"/>
  <c r="X384"/>
  <c r="Y105"/>
  <c r="Y112" s="1"/>
  <c r="J115"/>
  <c r="Y137"/>
  <c r="O151"/>
  <c r="J152"/>
  <c r="O155"/>
  <c r="O156" s="1"/>
  <c r="J156"/>
  <c r="O159"/>
  <c r="O160" s="1"/>
  <c r="J160"/>
  <c r="Y177"/>
  <c r="Y178" s="1"/>
  <c r="Y181"/>
  <c r="Y182" s="1"/>
  <c r="J213"/>
  <c r="J186" s="1"/>
  <c r="J187" s="1"/>
  <c r="D245"/>
  <c r="D246" s="1"/>
  <c r="D249" s="1"/>
  <c r="L245"/>
  <c r="L246" s="1"/>
  <c r="L249" s="1"/>
  <c r="N245"/>
  <c r="N246" s="1"/>
  <c r="N249" s="1"/>
  <c r="P245"/>
  <c r="P246" s="1"/>
  <c r="P249" s="1"/>
  <c r="R245"/>
  <c r="R246" s="1"/>
  <c r="R249" s="1"/>
  <c r="T245"/>
  <c r="T246" s="1"/>
  <c r="Y245"/>
  <c r="Y246" s="1"/>
  <c r="Y249" s="1"/>
  <c r="J248"/>
  <c r="M248"/>
  <c r="O248"/>
  <c r="Q248"/>
  <c r="S248"/>
  <c r="U248"/>
  <c r="Y276"/>
  <c r="Y275" s="1"/>
  <c r="Y270" s="1"/>
  <c r="J462"/>
  <c r="J326"/>
  <c r="J324"/>
  <c r="M462"/>
  <c r="M326"/>
  <c r="M324"/>
  <c r="O462"/>
  <c r="O326"/>
  <c r="O324"/>
  <c r="Q462"/>
  <c r="Q326"/>
  <c r="Q324"/>
  <c r="S462"/>
  <c r="S326"/>
  <c r="S324"/>
  <c r="U462"/>
  <c r="U326"/>
  <c r="U324"/>
  <c r="D359"/>
  <c r="D357"/>
  <c r="L359"/>
  <c r="L357"/>
  <c r="N359"/>
  <c r="N357"/>
  <c r="P359"/>
  <c r="P357"/>
  <c r="R359"/>
  <c r="R357"/>
  <c r="T359"/>
  <c r="T357"/>
  <c r="Y359"/>
  <c r="Y357"/>
  <c r="J386"/>
  <c r="J384"/>
  <c r="M386"/>
  <c r="M384"/>
  <c r="O386"/>
  <c r="O384"/>
  <c r="Q386"/>
  <c r="Q384"/>
  <c r="S386"/>
  <c r="S384"/>
  <c r="U386"/>
  <c r="U384"/>
  <c r="W386"/>
  <c r="W384"/>
  <c r="Y386"/>
  <c r="Y384"/>
  <c r="Y113"/>
  <c r="Y119"/>
  <c r="Y132"/>
  <c r="Y133"/>
  <c r="O153"/>
  <c r="O154" s="1"/>
  <c r="O157"/>
  <c r="O158" s="1"/>
  <c r="Y166"/>
  <c r="Y170"/>
  <c r="Y171" s="1"/>
  <c r="N175"/>
  <c r="N179"/>
  <c r="N180" s="1"/>
  <c r="N183"/>
  <c r="N184" s="1"/>
  <c r="Y192"/>
  <c r="Y193" s="1"/>
  <c r="Y196"/>
  <c r="Y197" s="1"/>
  <c r="Y200"/>
  <c r="Y201" s="1"/>
  <c r="Y204"/>
  <c r="Y205" s="1"/>
  <c r="Y208"/>
  <c r="Y209" s="1"/>
  <c r="Y284"/>
  <c r="Y288"/>
  <c r="Y289" s="1"/>
  <c r="J292"/>
  <c r="J282" s="1"/>
  <c r="Y295"/>
  <c r="Y299"/>
  <c r="Y300" s="1"/>
  <c r="J313"/>
  <c r="Y316"/>
  <c r="Y320"/>
  <c r="Y321" s="1"/>
  <c r="J358"/>
  <c r="M358"/>
  <c r="O358"/>
  <c r="Q358"/>
  <c r="S358"/>
  <c r="U358"/>
  <c r="Y449"/>
  <c r="Q117" i="13"/>
  <c r="Q118" s="1"/>
  <c r="J282"/>
  <c r="N282"/>
  <c r="R282"/>
  <c r="F140"/>
  <c r="D131"/>
  <c r="G23" i="14"/>
  <c r="F23"/>
  <c r="G322"/>
  <c r="G310" s="1"/>
  <c r="G311" s="1"/>
  <c r="G304"/>
  <c r="G305" s="1"/>
  <c r="X135"/>
  <c r="X123"/>
  <c r="I152"/>
  <c r="M151"/>
  <c r="M152" s="1"/>
  <c r="I167"/>
  <c r="X166"/>
  <c r="X167" s="1"/>
  <c r="I165"/>
  <c r="I176"/>
  <c r="I174"/>
  <c r="M177"/>
  <c r="M178" s="1"/>
  <c r="X345"/>
  <c r="I344"/>
  <c r="I342" s="1"/>
  <c r="I343" s="1"/>
  <c r="I325" s="1"/>
  <c r="G241"/>
  <c r="G239"/>
  <c r="G184" i="13"/>
  <c r="K183"/>
  <c r="L183" s="1"/>
  <c r="L184" s="1"/>
  <c r="I197" i="14"/>
  <c r="X196"/>
  <c r="X197" s="1"/>
  <c r="X273"/>
  <c r="X272" s="1"/>
  <c r="I272"/>
  <c r="I294"/>
  <c r="I292"/>
  <c r="I296"/>
  <c r="X295"/>
  <c r="X296" s="1"/>
  <c r="X307"/>
  <c r="I306"/>
  <c r="I315"/>
  <c r="I312" s="1"/>
  <c r="X314"/>
  <c r="X315" s="1"/>
  <c r="I313"/>
  <c r="I282"/>
  <c r="X119"/>
  <c r="G212"/>
  <c r="G186" s="1"/>
  <c r="G187" s="1"/>
  <c r="G213" i="13"/>
  <c r="G449"/>
  <c r="I114" i="14"/>
  <c r="I116" s="1"/>
  <c r="I102" s="1"/>
  <c r="I103" s="1"/>
  <c r="X136"/>
  <c r="X127"/>
  <c r="I270"/>
  <c r="I271" s="1"/>
  <c r="X306"/>
  <c r="G49"/>
  <c r="F49"/>
  <c r="I38"/>
  <c r="I9"/>
  <c r="L9"/>
  <c r="N9"/>
  <c r="P9"/>
  <c r="R9"/>
  <c r="T9"/>
  <c r="V453"/>
  <c r="V452" s="1"/>
  <c r="V9"/>
  <c r="X9"/>
  <c r="I35"/>
  <c r="I56"/>
  <c r="I51"/>
  <c r="E303"/>
  <c r="E48"/>
  <c r="K303"/>
  <c r="K48"/>
  <c r="M303"/>
  <c r="M48"/>
  <c r="O303"/>
  <c r="O48"/>
  <c r="Q303"/>
  <c r="Q48"/>
  <c r="S303"/>
  <c r="S48"/>
  <c r="X52"/>
  <c r="E463"/>
  <c r="E22"/>
  <c r="P22"/>
  <c r="R22"/>
  <c r="T22"/>
  <c r="M158"/>
  <c r="D9"/>
  <c r="K9"/>
  <c r="M9"/>
  <c r="O9"/>
  <c r="Q9"/>
  <c r="S9"/>
  <c r="U453"/>
  <c r="U452" s="1"/>
  <c r="U9"/>
  <c r="W453"/>
  <c r="W452" s="1"/>
  <c r="W9"/>
  <c r="D303"/>
  <c r="D48"/>
  <c r="H303"/>
  <c r="H48"/>
  <c r="L303"/>
  <c r="L48"/>
  <c r="N303"/>
  <c r="N48"/>
  <c r="P303"/>
  <c r="P48"/>
  <c r="R303"/>
  <c r="R48"/>
  <c r="T303"/>
  <c r="T48"/>
  <c r="D22"/>
  <c r="H463"/>
  <c r="H22"/>
  <c r="K22"/>
  <c r="O22"/>
  <c r="S22"/>
  <c r="M160"/>
  <c r="S239"/>
  <c r="E241"/>
  <c r="E239"/>
  <c r="E36"/>
  <c r="E461" s="1"/>
  <c r="E459" s="1"/>
  <c r="L36"/>
  <c r="N36"/>
  <c r="P36"/>
  <c r="R36"/>
  <c r="T36"/>
  <c r="E51"/>
  <c r="L51"/>
  <c r="N51"/>
  <c r="P51"/>
  <c r="R51"/>
  <c r="T51"/>
  <c r="X105"/>
  <c r="X112" s="1"/>
  <c r="I115"/>
  <c r="X137"/>
  <c r="X142"/>
  <c r="X144"/>
  <c r="X145" s="1"/>
  <c r="X146"/>
  <c r="X147" s="1"/>
  <c r="X148"/>
  <c r="X149" s="1"/>
  <c r="N151"/>
  <c r="M153"/>
  <c r="N155"/>
  <c r="N156" s="1"/>
  <c r="I212"/>
  <c r="I186" s="1"/>
  <c r="I187" s="1"/>
  <c r="Q215"/>
  <c r="S215"/>
  <c r="X215"/>
  <c r="I249"/>
  <c r="L249"/>
  <c r="N249"/>
  <c r="P249"/>
  <c r="R249"/>
  <c r="T249"/>
  <c r="I158"/>
  <c r="N157"/>
  <c r="N158" s="1"/>
  <c r="H241"/>
  <c r="H239"/>
  <c r="D36"/>
  <c r="H36"/>
  <c r="H461" s="1"/>
  <c r="H459" s="1"/>
  <c r="K36"/>
  <c r="M36"/>
  <c r="O36"/>
  <c r="Q36"/>
  <c r="S36"/>
  <c r="X41"/>
  <c r="X44" s="1"/>
  <c r="D51"/>
  <c r="H51"/>
  <c r="K51"/>
  <c r="M51"/>
  <c r="O51"/>
  <c r="Q51"/>
  <c r="S51"/>
  <c r="X113"/>
  <c r="X132"/>
  <c r="X133"/>
  <c r="Q151"/>
  <c r="X151" s="1"/>
  <c r="N153"/>
  <c r="N154" s="1"/>
  <c r="Q155"/>
  <c r="Q156" s="1"/>
  <c r="X271"/>
  <c r="X276"/>
  <c r="X275" s="1"/>
  <c r="X270" s="1"/>
  <c r="I281"/>
  <c r="D462"/>
  <c r="D326"/>
  <c r="D324"/>
  <c r="K462"/>
  <c r="K326"/>
  <c r="K324"/>
  <c r="M462"/>
  <c r="M326"/>
  <c r="M324"/>
  <c r="O462"/>
  <c r="O326"/>
  <c r="O324"/>
  <c r="Q462"/>
  <c r="Q326"/>
  <c r="Q324"/>
  <c r="S462"/>
  <c r="S326"/>
  <c r="S324"/>
  <c r="X462"/>
  <c r="X324"/>
  <c r="D359"/>
  <c r="D357"/>
  <c r="K359"/>
  <c r="K357"/>
  <c r="M359"/>
  <c r="M357"/>
  <c r="O359"/>
  <c r="O357"/>
  <c r="Q359"/>
  <c r="Q357"/>
  <c r="S359"/>
  <c r="S357"/>
  <c r="X359"/>
  <c r="X357"/>
  <c r="I386"/>
  <c r="I384"/>
  <c r="L386"/>
  <c r="L384"/>
  <c r="N386"/>
  <c r="N384"/>
  <c r="P386"/>
  <c r="P384"/>
  <c r="R386"/>
  <c r="R384"/>
  <c r="T386"/>
  <c r="T384"/>
  <c r="V386"/>
  <c r="V384"/>
  <c r="X386"/>
  <c r="X384"/>
  <c r="N159"/>
  <c r="N160" s="1"/>
  <c r="I160"/>
  <c r="X168"/>
  <c r="I178"/>
  <c r="M181"/>
  <c r="M182" s="1"/>
  <c r="I182"/>
  <c r="X188"/>
  <c r="X190"/>
  <c r="X191" s="1"/>
  <c r="X194"/>
  <c r="X195" s="1"/>
  <c r="X198"/>
  <c r="X199" s="1"/>
  <c r="X202"/>
  <c r="X203" s="1"/>
  <c r="X206"/>
  <c r="X207" s="1"/>
  <c r="X210"/>
  <c r="X211" s="1"/>
  <c r="D245"/>
  <c r="D246" s="1"/>
  <c r="D249" s="1"/>
  <c r="K245"/>
  <c r="K246" s="1"/>
  <c r="K249" s="1"/>
  <c r="M245"/>
  <c r="M246" s="1"/>
  <c r="M249" s="1"/>
  <c r="O245"/>
  <c r="O246" s="1"/>
  <c r="O249" s="1"/>
  <c r="Q245"/>
  <c r="Q246" s="1"/>
  <c r="Q249" s="1"/>
  <c r="S245"/>
  <c r="S246" s="1"/>
  <c r="X245"/>
  <c r="X246" s="1"/>
  <c r="X249" s="1"/>
  <c r="I248"/>
  <c r="L248"/>
  <c r="N248"/>
  <c r="P248"/>
  <c r="R248"/>
  <c r="T248"/>
  <c r="X290"/>
  <c r="X291" s="1"/>
  <c r="X293"/>
  <c r="X297"/>
  <c r="X298" s="1"/>
  <c r="X344"/>
  <c r="X342" s="1"/>
  <c r="X343" s="1"/>
  <c r="X325" s="1"/>
  <c r="I462"/>
  <c r="I324"/>
  <c r="L462"/>
  <c r="L326"/>
  <c r="L324"/>
  <c r="N462"/>
  <c r="N326"/>
  <c r="N324"/>
  <c r="P462"/>
  <c r="P326"/>
  <c r="P324"/>
  <c r="R462"/>
  <c r="R326"/>
  <c r="R324"/>
  <c r="T462"/>
  <c r="T326"/>
  <c r="T324"/>
  <c r="I359"/>
  <c r="I357"/>
  <c r="L359"/>
  <c r="L357"/>
  <c r="N359"/>
  <c r="N357"/>
  <c r="P359"/>
  <c r="P357"/>
  <c r="R359"/>
  <c r="R357"/>
  <c r="T359"/>
  <c r="T357"/>
  <c r="D386"/>
  <c r="D384"/>
  <c r="K386"/>
  <c r="K384"/>
  <c r="M386"/>
  <c r="M384"/>
  <c r="O386"/>
  <c r="O384"/>
  <c r="Q386"/>
  <c r="Q384"/>
  <c r="S386"/>
  <c r="S384"/>
  <c r="U386"/>
  <c r="U384"/>
  <c r="W386"/>
  <c r="W384"/>
  <c r="X170"/>
  <c r="X171" s="1"/>
  <c r="M175"/>
  <c r="M179"/>
  <c r="M180" s="1"/>
  <c r="M183"/>
  <c r="M184" s="1"/>
  <c r="X200"/>
  <c r="X201" s="1"/>
  <c r="X204"/>
  <c r="X205" s="1"/>
  <c r="X208"/>
  <c r="X209" s="1"/>
  <c r="X284"/>
  <c r="X288"/>
  <c r="X289" s="1"/>
  <c r="X299"/>
  <c r="X300" s="1"/>
  <c r="X316"/>
  <c r="X320"/>
  <c r="X321" s="1"/>
  <c r="V451" i="13"/>
  <c r="V449" s="1"/>
  <c r="K117"/>
  <c r="K118" s="1"/>
  <c r="M117"/>
  <c r="M118" s="1"/>
  <c r="O117"/>
  <c r="O118" s="1"/>
  <c r="D117"/>
  <c r="D118" s="1"/>
  <c r="L131"/>
  <c r="N164"/>
  <c r="N162" s="1"/>
  <c r="N163" s="1"/>
  <c r="R164"/>
  <c r="R162" s="1"/>
  <c r="R163" s="1"/>
  <c r="P164"/>
  <c r="P162" s="1"/>
  <c r="P163" s="1"/>
  <c r="J325"/>
  <c r="N325"/>
  <c r="R325"/>
  <c r="V346"/>
  <c r="E312"/>
  <c r="D164"/>
  <c r="J131"/>
  <c r="N131"/>
  <c r="M140"/>
  <c r="M138" s="1"/>
  <c r="M139" s="1"/>
  <c r="V161"/>
  <c r="M164"/>
  <c r="L181"/>
  <c r="L182" s="1"/>
  <c r="D270"/>
  <c r="D271" s="1"/>
  <c r="J270"/>
  <c r="J271" s="1"/>
  <c r="L270"/>
  <c r="L271" s="1"/>
  <c r="N270"/>
  <c r="N271" s="1"/>
  <c r="P270"/>
  <c r="P271" s="1"/>
  <c r="R270"/>
  <c r="R271" s="1"/>
  <c r="I270"/>
  <c r="I271" s="1"/>
  <c r="K270"/>
  <c r="K271" s="1"/>
  <c r="M270"/>
  <c r="M271" s="1"/>
  <c r="O270"/>
  <c r="O271" s="1"/>
  <c r="Q270"/>
  <c r="Q271" s="1"/>
  <c r="Q239" s="1"/>
  <c r="D282"/>
  <c r="L282"/>
  <c r="P282"/>
  <c r="E281"/>
  <c r="E270"/>
  <c r="E271" s="1"/>
  <c r="I386"/>
  <c r="I384"/>
  <c r="K386"/>
  <c r="K384"/>
  <c r="M386"/>
  <c r="M384"/>
  <c r="O386"/>
  <c r="O384"/>
  <c r="Q386"/>
  <c r="Q384"/>
  <c r="S386"/>
  <c r="S384"/>
  <c r="U386"/>
  <c r="U384"/>
  <c r="D325"/>
  <c r="D326"/>
  <c r="L326"/>
  <c r="L325"/>
  <c r="P325"/>
  <c r="P326"/>
  <c r="F462"/>
  <c r="G141"/>
  <c r="G143"/>
  <c r="G154"/>
  <c r="G150"/>
  <c r="G169"/>
  <c r="G164" s="1"/>
  <c r="G165"/>
  <c r="G283"/>
  <c r="G285"/>
  <c r="G294"/>
  <c r="G292"/>
  <c r="G317"/>
  <c r="G312" s="1"/>
  <c r="G313"/>
  <c r="G386"/>
  <c r="G384"/>
  <c r="R140"/>
  <c r="R138" s="1"/>
  <c r="R139" s="1"/>
  <c r="I212"/>
  <c r="I186" s="1"/>
  <c r="I187" s="1"/>
  <c r="I22" s="1"/>
  <c r="K212"/>
  <c r="K186" s="1"/>
  <c r="K187" s="1"/>
  <c r="M212"/>
  <c r="M186" s="1"/>
  <c r="M187" s="1"/>
  <c r="O212"/>
  <c r="O186" s="1"/>
  <c r="O187" s="1"/>
  <c r="Q212"/>
  <c r="Q186" s="1"/>
  <c r="Q187" s="1"/>
  <c r="D35"/>
  <c r="D36" s="1"/>
  <c r="J35"/>
  <c r="J36" s="1"/>
  <c r="L35"/>
  <c r="L36" s="1"/>
  <c r="N35"/>
  <c r="N36" s="1"/>
  <c r="P35"/>
  <c r="P36" s="1"/>
  <c r="R35"/>
  <c r="R36" s="1"/>
  <c r="I51"/>
  <c r="K51"/>
  <c r="M51"/>
  <c r="O51"/>
  <c r="Q51"/>
  <c r="L117"/>
  <c r="L118" s="1"/>
  <c r="N117"/>
  <c r="N118" s="1"/>
  <c r="P117"/>
  <c r="P118" s="1"/>
  <c r="R117"/>
  <c r="R118" s="1"/>
  <c r="V127"/>
  <c r="I131"/>
  <c r="K131"/>
  <c r="M131"/>
  <c r="O131"/>
  <c r="D140"/>
  <c r="D138" s="1"/>
  <c r="D139" s="1"/>
  <c r="N140"/>
  <c r="N138" s="1"/>
  <c r="N139" s="1"/>
  <c r="P140"/>
  <c r="P138" s="1"/>
  <c r="P139" s="1"/>
  <c r="K153"/>
  <c r="L153" s="1"/>
  <c r="L154" s="1"/>
  <c r="K155"/>
  <c r="K175"/>
  <c r="L175" s="1"/>
  <c r="L176" s="1"/>
  <c r="K179"/>
  <c r="L179" s="1"/>
  <c r="L180" s="1"/>
  <c r="V188"/>
  <c r="V213" s="1"/>
  <c r="D212"/>
  <c r="D186" s="1"/>
  <c r="D187" s="1"/>
  <c r="J212"/>
  <c r="J186" s="1"/>
  <c r="J187" s="1"/>
  <c r="J22" s="1"/>
  <c r="L212"/>
  <c r="L186" s="1"/>
  <c r="L187" s="1"/>
  <c r="N212"/>
  <c r="N186" s="1"/>
  <c r="N187" s="1"/>
  <c r="P212"/>
  <c r="P186" s="1"/>
  <c r="P187" s="1"/>
  <c r="R212"/>
  <c r="R186" s="1"/>
  <c r="R187" s="1"/>
  <c r="I282"/>
  <c r="K282"/>
  <c r="M282"/>
  <c r="O282"/>
  <c r="Q282"/>
  <c r="V284"/>
  <c r="V285" s="1"/>
  <c r="I281"/>
  <c r="K281"/>
  <c r="M281"/>
  <c r="O281"/>
  <c r="Q281"/>
  <c r="V288"/>
  <c r="V289" s="1"/>
  <c r="V308"/>
  <c r="V306" s="1"/>
  <c r="D312"/>
  <c r="L312"/>
  <c r="P312"/>
  <c r="D462"/>
  <c r="J462"/>
  <c r="L462"/>
  <c r="N462"/>
  <c r="P462"/>
  <c r="R462"/>
  <c r="V344"/>
  <c r="V342" s="1"/>
  <c r="V343" s="1"/>
  <c r="V325" s="1"/>
  <c r="G174"/>
  <c r="G276"/>
  <c r="G275" s="1"/>
  <c r="E117"/>
  <c r="E118" s="1"/>
  <c r="G117"/>
  <c r="G118" s="1"/>
  <c r="E131"/>
  <c r="G131"/>
  <c r="E140"/>
  <c r="G140"/>
  <c r="E164"/>
  <c r="G325"/>
  <c r="G52"/>
  <c r="G51" s="1"/>
  <c r="G272"/>
  <c r="F312"/>
  <c r="G281"/>
  <c r="V293"/>
  <c r="V294" s="1"/>
  <c r="V297"/>
  <c r="V298" s="1"/>
  <c r="V301"/>
  <c r="V302" s="1"/>
  <c r="F281"/>
  <c r="F279" s="1"/>
  <c r="F280" s="1"/>
  <c r="F240" s="1"/>
  <c r="F270"/>
  <c r="F271" s="1"/>
  <c r="V274"/>
  <c r="V272" s="1"/>
  <c r="G215"/>
  <c r="F212"/>
  <c r="F186" s="1"/>
  <c r="F187" s="1"/>
  <c r="E212"/>
  <c r="E186" s="1"/>
  <c r="E187" s="1"/>
  <c r="G212"/>
  <c r="G186" s="1"/>
  <c r="G187" s="1"/>
  <c r="V141"/>
  <c r="F117"/>
  <c r="F118" s="1"/>
  <c r="F116"/>
  <c r="F102" s="1"/>
  <c r="F103" s="1"/>
  <c r="F22" s="1"/>
  <c r="G115"/>
  <c r="G114"/>
  <c r="V107"/>
  <c r="G105"/>
  <c r="G112" s="1"/>
  <c r="V104"/>
  <c r="V115" s="1"/>
  <c r="V53"/>
  <c r="V52" s="1"/>
  <c r="E35"/>
  <c r="E47" s="1"/>
  <c r="E37" s="1"/>
  <c r="G56"/>
  <c r="G48" s="1"/>
  <c r="G35"/>
  <c r="G47" s="1"/>
  <c r="G37" s="1"/>
  <c r="V41"/>
  <c r="V44" s="1"/>
  <c r="V56" s="1"/>
  <c r="F35"/>
  <c r="F47" s="1"/>
  <c r="F37" s="1"/>
  <c r="F51"/>
  <c r="V39"/>
  <c r="V38" s="1"/>
  <c r="G9"/>
  <c r="E48"/>
  <c r="E303"/>
  <c r="F322"/>
  <c r="F304"/>
  <c r="F305" s="1"/>
  <c r="G249"/>
  <c r="E22"/>
  <c r="E462"/>
  <c r="G462"/>
  <c r="G326"/>
  <c r="G324"/>
  <c r="G359"/>
  <c r="G357"/>
  <c r="V114"/>
  <c r="V131"/>
  <c r="V136"/>
  <c r="L151"/>
  <c r="L152" s="1"/>
  <c r="L159"/>
  <c r="L160" s="1"/>
  <c r="V283"/>
  <c r="F48"/>
  <c r="E51"/>
  <c r="G248"/>
  <c r="O151"/>
  <c r="O152" s="1"/>
  <c r="L177"/>
  <c r="L178" s="1"/>
  <c r="V271"/>
  <c r="D9"/>
  <c r="J9"/>
  <c r="L9"/>
  <c r="N9"/>
  <c r="P9"/>
  <c r="R9"/>
  <c r="T453"/>
  <c r="T452" s="1"/>
  <c r="T9"/>
  <c r="V9"/>
  <c r="V51"/>
  <c r="I9"/>
  <c r="K9"/>
  <c r="M9"/>
  <c r="O9"/>
  <c r="Q9"/>
  <c r="S453"/>
  <c r="S452" s="1"/>
  <c r="S9"/>
  <c r="U453"/>
  <c r="U452" s="1"/>
  <c r="U9"/>
  <c r="D303"/>
  <c r="D48"/>
  <c r="J303"/>
  <c r="J48"/>
  <c r="L303"/>
  <c r="L48"/>
  <c r="N303"/>
  <c r="N48"/>
  <c r="P303"/>
  <c r="P48"/>
  <c r="R303"/>
  <c r="R48"/>
  <c r="I36"/>
  <c r="K36"/>
  <c r="M36"/>
  <c r="O36"/>
  <c r="Q36"/>
  <c r="D47"/>
  <c r="D37" s="1"/>
  <c r="P47"/>
  <c r="P37" s="1"/>
  <c r="D51"/>
  <c r="J51"/>
  <c r="L51"/>
  <c r="N51"/>
  <c r="P51"/>
  <c r="R51"/>
  <c r="I56"/>
  <c r="K56"/>
  <c r="M56"/>
  <c r="O56"/>
  <c r="Q56"/>
  <c r="V212"/>
  <c r="I359"/>
  <c r="I357"/>
  <c r="K359"/>
  <c r="K357"/>
  <c r="M359"/>
  <c r="M357"/>
  <c r="O359"/>
  <c r="O357"/>
  <c r="Q359"/>
  <c r="Q357"/>
  <c r="V359"/>
  <c r="V357"/>
  <c r="D386"/>
  <c r="D384"/>
  <c r="J386"/>
  <c r="J384"/>
  <c r="L386"/>
  <c r="L384"/>
  <c r="N386"/>
  <c r="N384"/>
  <c r="P386"/>
  <c r="P384"/>
  <c r="R386"/>
  <c r="R384"/>
  <c r="T386"/>
  <c r="T384"/>
  <c r="V386"/>
  <c r="V384"/>
  <c r="V135"/>
  <c r="V137"/>
  <c r="V167"/>
  <c r="V175"/>
  <c r="K184"/>
  <c r="D245"/>
  <c r="D246" s="1"/>
  <c r="D249" s="1"/>
  <c r="J245"/>
  <c r="J246" s="1"/>
  <c r="J249" s="1"/>
  <c r="L245"/>
  <c r="L246" s="1"/>
  <c r="L249" s="1"/>
  <c r="N245"/>
  <c r="N246" s="1"/>
  <c r="N249" s="1"/>
  <c r="P245"/>
  <c r="P246" s="1"/>
  <c r="P249" s="1"/>
  <c r="R245"/>
  <c r="R246" s="1"/>
  <c r="R249" s="1"/>
  <c r="V315"/>
  <c r="V312" s="1"/>
  <c r="I326"/>
  <c r="I324"/>
  <c r="I462"/>
  <c r="K326"/>
  <c r="K324"/>
  <c r="K462"/>
  <c r="M326"/>
  <c r="M324"/>
  <c r="M462"/>
  <c r="O326"/>
  <c r="O324"/>
  <c r="O462"/>
  <c r="Q326"/>
  <c r="Q324"/>
  <c r="Q462"/>
  <c r="V324"/>
  <c r="V462"/>
  <c r="D359"/>
  <c r="D357"/>
  <c r="J359"/>
  <c r="J357"/>
  <c r="L359"/>
  <c r="L357"/>
  <c r="N359"/>
  <c r="N357"/>
  <c r="P359"/>
  <c r="P357"/>
  <c r="R359"/>
  <c r="R357"/>
  <c r="V119"/>
  <c r="V123"/>
  <c r="L157"/>
  <c r="L158" s="1"/>
  <c r="V181"/>
  <c r="V182" s="1"/>
  <c r="I245"/>
  <c r="I246" s="1"/>
  <c r="I249" s="1"/>
  <c r="K245"/>
  <c r="K246" s="1"/>
  <c r="K249" s="1"/>
  <c r="M245"/>
  <c r="M246" s="1"/>
  <c r="M249" s="1"/>
  <c r="O245"/>
  <c r="O246" s="1"/>
  <c r="O249" s="1"/>
  <c r="Q245"/>
  <c r="Q246" s="1"/>
  <c r="V245"/>
  <c r="V246" s="1"/>
  <c r="V249" s="1"/>
  <c r="J324"/>
  <c r="N324"/>
  <c r="R324"/>
  <c r="J326"/>
  <c r="N326"/>
  <c r="R326"/>
  <c r="I325"/>
  <c r="K325"/>
  <c r="M325"/>
  <c r="O325"/>
  <c r="Q325"/>
  <c r="I22" i="14" l="1"/>
  <c r="I463"/>
  <c r="E280" i="19"/>
  <c r="E240" s="1"/>
  <c r="D269" i="22"/>
  <c r="U269" s="1"/>
  <c r="R47" i="19"/>
  <c r="R37" s="1"/>
  <c r="R36"/>
  <c r="N47"/>
  <c r="N37" s="1"/>
  <c r="N36"/>
  <c r="J47"/>
  <c r="J37" s="1"/>
  <c r="J36"/>
  <c r="S47" i="15"/>
  <c r="S37" s="1"/>
  <c r="S36"/>
  <c r="O36"/>
  <c r="O47"/>
  <c r="O37" s="1"/>
  <c r="G270" i="13"/>
  <c r="G271" s="1"/>
  <c r="I23" i="16"/>
  <c r="G23" i="17"/>
  <c r="E453"/>
  <c r="E452" s="1"/>
  <c r="E464" s="1"/>
  <c r="H23" i="15"/>
  <c r="V143" i="19"/>
  <c r="V141"/>
  <c r="P36"/>
  <c r="P47"/>
  <c r="P37" s="1"/>
  <c r="L36"/>
  <c r="L47"/>
  <c r="L37" s="1"/>
  <c r="U47" i="15"/>
  <c r="U37" s="1"/>
  <c r="U36"/>
  <c r="Q47"/>
  <c r="Q37" s="1"/>
  <c r="Q36"/>
  <c r="M47"/>
  <c r="M37" s="1"/>
  <c r="M36"/>
  <c r="F309" i="14"/>
  <c r="F279"/>
  <c r="F280" s="1"/>
  <c r="F240" s="1"/>
  <c r="E453"/>
  <c r="E452" s="1"/>
  <c r="E464" s="1"/>
  <c r="F21" i="15"/>
  <c r="I461" i="16"/>
  <c r="I459" s="1"/>
  <c r="G461" i="17"/>
  <c r="G459" s="1"/>
  <c r="E21"/>
  <c r="D23" i="18"/>
  <c r="R23"/>
  <c r="X35"/>
  <c r="X213"/>
  <c r="X186" s="1"/>
  <c r="X187" s="1"/>
  <c r="M140"/>
  <c r="M138" s="1"/>
  <c r="M139" s="1"/>
  <c r="G140" i="19"/>
  <c r="G138" s="1"/>
  <c r="G139" s="1"/>
  <c r="V212"/>
  <c r="K140"/>
  <c r="K138" s="1"/>
  <c r="K139" s="1"/>
  <c r="G312"/>
  <c r="V44"/>
  <c r="P304"/>
  <c r="P305" s="1"/>
  <c r="P463" s="1"/>
  <c r="E21" i="14"/>
  <c r="U179" i="20"/>
  <c r="U180" s="1"/>
  <c r="J162"/>
  <c r="J160" s="1"/>
  <c r="J161" s="1"/>
  <c r="U239"/>
  <c r="U237"/>
  <c r="N237"/>
  <c r="J237"/>
  <c r="O237"/>
  <c r="K237"/>
  <c r="D239"/>
  <c r="D237"/>
  <c r="J20"/>
  <c r="L237"/>
  <c r="H237"/>
  <c r="Q237"/>
  <c r="M237"/>
  <c r="I237"/>
  <c r="N150"/>
  <c r="P47"/>
  <c r="P57"/>
  <c r="P48" s="1"/>
  <c r="L47"/>
  <c r="L19" s="1"/>
  <c r="L57"/>
  <c r="L48" s="1"/>
  <c r="H47"/>
  <c r="H57"/>
  <c r="H48" s="1"/>
  <c r="H19" s="1"/>
  <c r="K174"/>
  <c r="K162" s="1"/>
  <c r="K160" s="1"/>
  <c r="K161" s="1"/>
  <c r="K172"/>
  <c r="N320"/>
  <c r="N308" s="1"/>
  <c r="N309" s="1"/>
  <c r="N302"/>
  <c r="N303" s="1"/>
  <c r="N239" s="1"/>
  <c r="J320"/>
  <c r="J308" s="1"/>
  <c r="J309" s="1"/>
  <c r="J302"/>
  <c r="J303" s="1"/>
  <c r="J239" s="1"/>
  <c r="Q301"/>
  <c r="Q46"/>
  <c r="O301"/>
  <c r="O46"/>
  <c r="M301"/>
  <c r="M46"/>
  <c r="K301"/>
  <c r="K46"/>
  <c r="I301"/>
  <c r="I46"/>
  <c r="D301"/>
  <c r="D46"/>
  <c r="U157"/>
  <c r="U158" s="1"/>
  <c r="L459"/>
  <c r="H459"/>
  <c r="U155"/>
  <c r="U156" s="1"/>
  <c r="M20"/>
  <c r="O20"/>
  <c r="J461"/>
  <c r="L21"/>
  <c r="H21"/>
  <c r="U172"/>
  <c r="U174"/>
  <c r="U162" s="1"/>
  <c r="U160" s="1"/>
  <c r="U161" s="1"/>
  <c r="U150"/>
  <c r="D461"/>
  <c r="D20"/>
  <c r="U49"/>
  <c r="U54"/>
  <c r="U33"/>
  <c r="K152"/>
  <c r="K138" s="1"/>
  <c r="K136" s="1"/>
  <c r="K137" s="1"/>
  <c r="N151"/>
  <c r="N152" s="1"/>
  <c r="P320"/>
  <c r="P308" s="1"/>
  <c r="P309" s="1"/>
  <c r="P302"/>
  <c r="P303" s="1"/>
  <c r="L320"/>
  <c r="L308" s="1"/>
  <c r="L309" s="1"/>
  <c r="L302"/>
  <c r="L303" s="1"/>
  <c r="L239" s="1"/>
  <c r="H320"/>
  <c r="H308" s="1"/>
  <c r="H309" s="1"/>
  <c r="H302"/>
  <c r="H303" s="1"/>
  <c r="H238" s="1"/>
  <c r="N47"/>
  <c r="N57"/>
  <c r="N48" s="1"/>
  <c r="J47"/>
  <c r="J57"/>
  <c r="J48" s="1"/>
  <c r="Q34"/>
  <c r="Q45"/>
  <c r="Q35" s="1"/>
  <c r="O34"/>
  <c r="O45"/>
  <c r="O35" s="1"/>
  <c r="M34"/>
  <c r="M45"/>
  <c r="M35" s="1"/>
  <c r="K34"/>
  <c r="K45"/>
  <c r="K35" s="1"/>
  <c r="I34"/>
  <c r="I45"/>
  <c r="I35" s="1"/>
  <c r="D34"/>
  <c r="D45"/>
  <c r="D35" s="1"/>
  <c r="N238"/>
  <c r="J238"/>
  <c r="L451"/>
  <c r="L450" s="1"/>
  <c r="L462" s="1"/>
  <c r="H451"/>
  <c r="H450" s="1"/>
  <c r="H462" s="1"/>
  <c r="U114"/>
  <c r="U100" s="1"/>
  <c r="U101" s="1"/>
  <c r="J162" i="22"/>
  <c r="J160" s="1"/>
  <c r="J161" s="1"/>
  <c r="J20" s="1"/>
  <c r="N153"/>
  <c r="N237"/>
  <c r="J237"/>
  <c r="O237"/>
  <c r="K237"/>
  <c r="D239"/>
  <c r="D237"/>
  <c r="L237"/>
  <c r="H237"/>
  <c r="Q237"/>
  <c r="M237"/>
  <c r="I237"/>
  <c r="N150"/>
  <c r="P47"/>
  <c r="P57"/>
  <c r="P48" s="1"/>
  <c r="L47"/>
  <c r="L19" s="1"/>
  <c r="L57"/>
  <c r="L48" s="1"/>
  <c r="H47"/>
  <c r="H57"/>
  <c r="H48" s="1"/>
  <c r="H19" s="1"/>
  <c r="K174"/>
  <c r="K162" s="1"/>
  <c r="K160" s="1"/>
  <c r="K161" s="1"/>
  <c r="K172"/>
  <c r="N320"/>
  <c r="N308" s="1"/>
  <c r="N309" s="1"/>
  <c r="N302"/>
  <c r="N303" s="1"/>
  <c r="N238" s="1"/>
  <c r="J320"/>
  <c r="J308" s="1"/>
  <c r="J309" s="1"/>
  <c r="J302"/>
  <c r="J303" s="1"/>
  <c r="J461" s="1"/>
  <c r="Q301"/>
  <c r="Q46"/>
  <c r="O301"/>
  <c r="O46"/>
  <c r="M301"/>
  <c r="M46"/>
  <c r="K301"/>
  <c r="K46"/>
  <c r="I301"/>
  <c r="I46"/>
  <c r="D301"/>
  <c r="D46"/>
  <c r="U157"/>
  <c r="U158" s="1"/>
  <c r="L459"/>
  <c r="U155"/>
  <c r="U156" s="1"/>
  <c r="M20"/>
  <c r="O20"/>
  <c r="L21"/>
  <c r="H21"/>
  <c r="U172"/>
  <c r="U174"/>
  <c r="U162" s="1"/>
  <c r="U160" s="1"/>
  <c r="U161" s="1"/>
  <c r="U150"/>
  <c r="D461"/>
  <c r="D20"/>
  <c r="U49"/>
  <c r="U54"/>
  <c r="U33"/>
  <c r="K152"/>
  <c r="K138" s="1"/>
  <c r="K136" s="1"/>
  <c r="K137" s="1"/>
  <c r="N151"/>
  <c r="N152" s="1"/>
  <c r="P320"/>
  <c r="P308" s="1"/>
  <c r="P309" s="1"/>
  <c r="P302"/>
  <c r="P303" s="1"/>
  <c r="L320"/>
  <c r="L308" s="1"/>
  <c r="L309" s="1"/>
  <c r="L239" s="1"/>
  <c r="L302"/>
  <c r="L303" s="1"/>
  <c r="H320"/>
  <c r="H308" s="1"/>
  <c r="H309" s="1"/>
  <c r="H239" s="1"/>
  <c r="H302"/>
  <c r="H303" s="1"/>
  <c r="N47"/>
  <c r="N57"/>
  <c r="N48" s="1"/>
  <c r="J47"/>
  <c r="J57"/>
  <c r="J48" s="1"/>
  <c r="Q34"/>
  <c r="Q45"/>
  <c r="Q35" s="1"/>
  <c r="O34"/>
  <c r="O45"/>
  <c r="O35" s="1"/>
  <c r="M34"/>
  <c r="M45"/>
  <c r="M35" s="1"/>
  <c r="K34"/>
  <c r="K45"/>
  <c r="K35" s="1"/>
  <c r="I34"/>
  <c r="I45"/>
  <c r="I35" s="1"/>
  <c r="D34"/>
  <c r="D45"/>
  <c r="D35" s="1"/>
  <c r="J238"/>
  <c r="L451"/>
  <c r="L450" s="1"/>
  <c r="L462" s="1"/>
  <c r="H451"/>
  <c r="H450" s="1"/>
  <c r="H462" s="1"/>
  <c r="U114"/>
  <c r="U100" s="1"/>
  <c r="U101" s="1"/>
  <c r="U155" i="21"/>
  <c r="U156" s="1"/>
  <c r="J164"/>
  <c r="J162" s="1"/>
  <c r="J163" s="1"/>
  <c r="J22" s="1"/>
  <c r="U241"/>
  <c r="U239"/>
  <c r="N239"/>
  <c r="J239"/>
  <c r="O239"/>
  <c r="K239"/>
  <c r="D241"/>
  <c r="D239"/>
  <c r="L239"/>
  <c r="H239"/>
  <c r="Q239"/>
  <c r="M239"/>
  <c r="I239"/>
  <c r="N152"/>
  <c r="P49"/>
  <c r="P59"/>
  <c r="P50" s="1"/>
  <c r="L49"/>
  <c r="L21" s="1"/>
  <c r="L59"/>
  <c r="L50" s="1"/>
  <c r="H49"/>
  <c r="H59"/>
  <c r="H50" s="1"/>
  <c r="H21" s="1"/>
  <c r="N49"/>
  <c r="N21" s="1"/>
  <c r="N59"/>
  <c r="N50" s="1"/>
  <c r="J49"/>
  <c r="J21" s="1"/>
  <c r="J59"/>
  <c r="J50" s="1"/>
  <c r="U49"/>
  <c r="U21" s="1"/>
  <c r="U59"/>
  <c r="U50" s="1"/>
  <c r="Q36"/>
  <c r="Q47"/>
  <c r="Q37" s="1"/>
  <c r="O36"/>
  <c r="O47"/>
  <c r="O37" s="1"/>
  <c r="M36"/>
  <c r="M47"/>
  <c r="M37" s="1"/>
  <c r="K36"/>
  <c r="K47"/>
  <c r="K37" s="1"/>
  <c r="I36"/>
  <c r="I47"/>
  <c r="I37" s="1"/>
  <c r="D36"/>
  <c r="D47"/>
  <c r="D37" s="1"/>
  <c r="U159"/>
  <c r="U160" s="1"/>
  <c r="L461"/>
  <c r="H461"/>
  <c r="U461"/>
  <c r="U459" s="1"/>
  <c r="L23"/>
  <c r="J23"/>
  <c r="H23"/>
  <c r="U174"/>
  <c r="U176"/>
  <c r="U164" s="1"/>
  <c r="U162" s="1"/>
  <c r="U163" s="1"/>
  <c r="U152"/>
  <c r="D22"/>
  <c r="K154"/>
  <c r="K140" s="1"/>
  <c r="K138" s="1"/>
  <c r="K139" s="1"/>
  <c r="N153"/>
  <c r="N154" s="1"/>
  <c r="P322"/>
  <c r="P310" s="1"/>
  <c r="P311" s="1"/>
  <c r="P304"/>
  <c r="P305" s="1"/>
  <c r="L322"/>
  <c r="L310" s="1"/>
  <c r="L311" s="1"/>
  <c r="L304"/>
  <c r="L305" s="1"/>
  <c r="H322"/>
  <c r="H310" s="1"/>
  <c r="H311" s="1"/>
  <c r="H304"/>
  <c r="H305" s="1"/>
  <c r="K176"/>
  <c r="K164" s="1"/>
  <c r="K162" s="1"/>
  <c r="K163" s="1"/>
  <c r="K174"/>
  <c r="N322"/>
  <c r="N310" s="1"/>
  <c r="N311" s="1"/>
  <c r="N304"/>
  <c r="N305" s="1"/>
  <c r="J322"/>
  <c r="J310" s="1"/>
  <c r="J311" s="1"/>
  <c r="J304"/>
  <c r="J305" s="1"/>
  <c r="Q303"/>
  <c r="Q48"/>
  <c r="O303"/>
  <c r="O48"/>
  <c r="M303"/>
  <c r="M48"/>
  <c r="K303"/>
  <c r="K48"/>
  <c r="I303"/>
  <c r="I48"/>
  <c r="D303"/>
  <c r="D48"/>
  <c r="J240"/>
  <c r="L453"/>
  <c r="L452" s="1"/>
  <c r="L464" s="1"/>
  <c r="H453"/>
  <c r="H452" s="1"/>
  <c r="H464" s="1"/>
  <c r="U116"/>
  <c r="U102" s="1"/>
  <c r="U103" s="1"/>
  <c r="P241"/>
  <c r="U157"/>
  <c r="U158" s="1"/>
  <c r="K150"/>
  <c r="U453"/>
  <c r="U452" s="1"/>
  <c r="U464" s="1"/>
  <c r="P463"/>
  <c r="L463"/>
  <c r="H463"/>
  <c r="O239" i="19"/>
  <c r="D239"/>
  <c r="N239"/>
  <c r="J239"/>
  <c r="P454"/>
  <c r="V241"/>
  <c r="V239"/>
  <c r="V317"/>
  <c r="V312" s="1"/>
  <c r="V313"/>
  <c r="K184"/>
  <c r="L183"/>
  <c r="L184" s="1"/>
  <c r="V115"/>
  <c r="V114"/>
  <c r="R59"/>
  <c r="R50" s="1"/>
  <c r="R49"/>
  <c r="N59"/>
  <c r="N50" s="1"/>
  <c r="N49"/>
  <c r="J59"/>
  <c r="J50" s="1"/>
  <c r="J49"/>
  <c r="E59"/>
  <c r="E50" s="1"/>
  <c r="E49"/>
  <c r="V292"/>
  <c r="V296"/>
  <c r="V283"/>
  <c r="V282" s="1"/>
  <c r="V285"/>
  <c r="V281" s="1"/>
  <c r="P59"/>
  <c r="P50" s="1"/>
  <c r="P49"/>
  <c r="L59"/>
  <c r="L50" s="1"/>
  <c r="L49"/>
  <c r="G47"/>
  <c r="G37" s="1"/>
  <c r="G36"/>
  <c r="V56"/>
  <c r="V51"/>
  <c r="K239"/>
  <c r="L154"/>
  <c r="L140" s="1"/>
  <c r="L138" s="1"/>
  <c r="L139" s="1"/>
  <c r="O153"/>
  <c r="P241"/>
  <c r="P239"/>
  <c r="L239"/>
  <c r="J22"/>
  <c r="V152"/>
  <c r="K174"/>
  <c r="K176"/>
  <c r="K164" s="1"/>
  <c r="K162" s="1"/>
  <c r="K163" s="1"/>
  <c r="L175"/>
  <c r="O152"/>
  <c r="G463"/>
  <c r="G22"/>
  <c r="R322"/>
  <c r="R310" s="1"/>
  <c r="R311" s="1"/>
  <c r="R304"/>
  <c r="R305" s="1"/>
  <c r="N322"/>
  <c r="N310" s="1"/>
  <c r="N311" s="1"/>
  <c r="N304"/>
  <c r="N305" s="1"/>
  <c r="N241" s="1"/>
  <c r="J322"/>
  <c r="J310" s="1"/>
  <c r="J311" s="1"/>
  <c r="J304"/>
  <c r="J305" s="1"/>
  <c r="J241" s="1"/>
  <c r="E322"/>
  <c r="E310" s="1"/>
  <c r="E311" s="1"/>
  <c r="E304"/>
  <c r="E305" s="1"/>
  <c r="F303"/>
  <c r="F48"/>
  <c r="D303"/>
  <c r="D48"/>
  <c r="V165"/>
  <c r="V167"/>
  <c r="Q303"/>
  <c r="Q48"/>
  <c r="O303"/>
  <c r="O48"/>
  <c r="M303"/>
  <c r="M48"/>
  <c r="K303"/>
  <c r="K48"/>
  <c r="I303"/>
  <c r="I48"/>
  <c r="G56"/>
  <c r="G51"/>
  <c r="G275"/>
  <c r="G270" s="1"/>
  <c r="G271" s="1"/>
  <c r="G239" s="1"/>
  <c r="V276"/>
  <c r="V275" s="1"/>
  <c r="V270" s="1"/>
  <c r="E456"/>
  <c r="E454"/>
  <c r="G186"/>
  <c r="G187" s="1"/>
  <c r="V116"/>
  <c r="V102" s="1"/>
  <c r="V103" s="1"/>
  <c r="R240"/>
  <c r="N240"/>
  <c r="J240"/>
  <c r="R463"/>
  <c r="J463"/>
  <c r="G164"/>
  <c r="G162" s="1"/>
  <c r="G163" s="1"/>
  <c r="P22"/>
  <c r="L150"/>
  <c r="F23"/>
  <c r="F461"/>
  <c r="F459" s="1"/>
  <c r="R241"/>
  <c r="K22"/>
  <c r="E464"/>
  <c r="O157"/>
  <c r="D22"/>
  <c r="P240"/>
  <c r="V213"/>
  <c r="V186" s="1"/>
  <c r="V187" s="1"/>
  <c r="V155"/>
  <c r="V156" s="1"/>
  <c r="N463"/>
  <c r="V183"/>
  <c r="V184" s="1"/>
  <c r="G281"/>
  <c r="V179"/>
  <c r="V180" s="1"/>
  <c r="O155"/>
  <c r="O156" s="1"/>
  <c r="V35"/>
  <c r="L304"/>
  <c r="L305" s="1"/>
  <c r="L240" s="1"/>
  <c r="R22"/>
  <c r="N22"/>
  <c r="F21"/>
  <c r="F59" i="18"/>
  <c r="F50" s="1"/>
  <c r="F49"/>
  <c r="I281"/>
  <c r="I312"/>
  <c r="I164"/>
  <c r="M150"/>
  <c r="F23"/>
  <c r="F279"/>
  <c r="F280" s="1"/>
  <c r="F240" s="1"/>
  <c r="F309"/>
  <c r="M22"/>
  <c r="O241"/>
  <c r="O239"/>
  <c r="O461"/>
  <c r="K461"/>
  <c r="X176"/>
  <c r="K241"/>
  <c r="K239"/>
  <c r="I463"/>
  <c r="I22"/>
  <c r="N182"/>
  <c r="X181"/>
  <c r="X182" s="1"/>
  <c r="N178"/>
  <c r="X177"/>
  <c r="X178" s="1"/>
  <c r="N160"/>
  <c r="Q159"/>
  <c r="Q160" s="1"/>
  <c r="N156"/>
  <c r="Q155"/>
  <c r="Q156" s="1"/>
  <c r="N150"/>
  <c r="N152"/>
  <c r="Q151"/>
  <c r="D22"/>
  <c r="I48"/>
  <c r="I303"/>
  <c r="I309" s="1"/>
  <c r="N322"/>
  <c r="N310" s="1"/>
  <c r="N311" s="1"/>
  <c r="N304"/>
  <c r="N305" s="1"/>
  <c r="Q239"/>
  <c r="D239"/>
  <c r="N239"/>
  <c r="H456"/>
  <c r="H454"/>
  <c r="Q309"/>
  <c r="Q279"/>
  <c r="Q280" s="1"/>
  <c r="M309"/>
  <c r="M279"/>
  <c r="M280" s="1"/>
  <c r="G456"/>
  <c r="G454"/>
  <c r="H309"/>
  <c r="H279"/>
  <c r="H280" s="1"/>
  <c r="H240" s="1"/>
  <c r="E309"/>
  <c r="E279"/>
  <c r="E280" s="1"/>
  <c r="E240" s="1"/>
  <c r="X326"/>
  <c r="T279"/>
  <c r="T280" s="1"/>
  <c r="P279"/>
  <c r="P280" s="1"/>
  <c r="L279"/>
  <c r="L280" s="1"/>
  <c r="G279"/>
  <c r="G280" s="1"/>
  <c r="G240" s="1"/>
  <c r="I464"/>
  <c r="X159"/>
  <c r="X160" s="1"/>
  <c r="X151"/>
  <c r="K463"/>
  <c r="X183"/>
  <c r="X184" s="1"/>
  <c r="S23"/>
  <c r="O23"/>
  <c r="K23"/>
  <c r="H23"/>
  <c r="H461"/>
  <c r="H459" s="1"/>
  <c r="E23"/>
  <c r="E461"/>
  <c r="E459" s="1"/>
  <c r="S453"/>
  <c r="S452" s="1"/>
  <c r="S464" s="1"/>
  <c r="S459" s="1"/>
  <c r="O453"/>
  <c r="O452" s="1"/>
  <c r="O464" s="1"/>
  <c r="K453"/>
  <c r="K452" s="1"/>
  <c r="K464" s="1"/>
  <c r="D461"/>
  <c r="P304"/>
  <c r="P305" s="1"/>
  <c r="G304"/>
  <c r="G305" s="1"/>
  <c r="P463"/>
  <c r="T21"/>
  <c r="R21"/>
  <c r="P21"/>
  <c r="N21"/>
  <c r="L21"/>
  <c r="I21"/>
  <c r="G21"/>
  <c r="G453"/>
  <c r="G452" s="1"/>
  <c r="G464" s="1"/>
  <c r="D21"/>
  <c r="T453"/>
  <c r="T452" s="1"/>
  <c r="T464" s="1"/>
  <c r="R461"/>
  <c r="P453"/>
  <c r="P452" s="1"/>
  <c r="P464" s="1"/>
  <c r="N461"/>
  <c r="L453"/>
  <c r="L452" s="1"/>
  <c r="L464" s="1"/>
  <c r="I461"/>
  <c r="I459" s="1"/>
  <c r="N176"/>
  <c r="N164" s="1"/>
  <c r="N162" s="1"/>
  <c r="N163" s="1"/>
  <c r="N174"/>
  <c r="N158"/>
  <c r="Q157"/>
  <c r="Q158" s="1"/>
  <c r="N154"/>
  <c r="Q153"/>
  <c r="Q154" s="1"/>
  <c r="X241"/>
  <c r="X239"/>
  <c r="S456"/>
  <c r="S454"/>
  <c r="O456"/>
  <c r="O454"/>
  <c r="R322"/>
  <c r="R310" s="1"/>
  <c r="R311" s="1"/>
  <c r="R304"/>
  <c r="R305" s="1"/>
  <c r="D322"/>
  <c r="D310" s="1"/>
  <c r="D311" s="1"/>
  <c r="D304"/>
  <c r="D305" s="1"/>
  <c r="M239"/>
  <c r="R239"/>
  <c r="I241"/>
  <c r="I239"/>
  <c r="X145"/>
  <c r="X141"/>
  <c r="Q59"/>
  <c r="Q50" s="1"/>
  <c r="Q49"/>
  <c r="Q453" s="1"/>
  <c r="Q452" s="1"/>
  <c r="Q464" s="1"/>
  <c r="M59"/>
  <c r="M50" s="1"/>
  <c r="M49"/>
  <c r="M23" s="1"/>
  <c r="H59"/>
  <c r="H50" s="1"/>
  <c r="H49"/>
  <c r="E59"/>
  <c r="E50" s="1"/>
  <c r="E49"/>
  <c r="X47"/>
  <c r="X37" s="1"/>
  <c r="X36"/>
  <c r="X303"/>
  <c r="X309" s="1"/>
  <c r="X322" s="1"/>
  <c r="X310" s="1"/>
  <c r="X311" s="1"/>
  <c r="X48"/>
  <c r="X304"/>
  <c r="X305" s="1"/>
  <c r="R279"/>
  <c r="R280" s="1"/>
  <c r="R240" s="1"/>
  <c r="N279"/>
  <c r="N280" s="1"/>
  <c r="N240" s="1"/>
  <c r="D279"/>
  <c r="D280" s="1"/>
  <c r="X157"/>
  <c r="X158" s="1"/>
  <c r="X153"/>
  <c r="X154" s="1"/>
  <c r="S241"/>
  <c r="X179"/>
  <c r="X180" s="1"/>
  <c r="X164" s="1"/>
  <c r="X162" s="1"/>
  <c r="X163" s="1"/>
  <c r="S21"/>
  <c r="Q21"/>
  <c r="O21"/>
  <c r="M21"/>
  <c r="K21"/>
  <c r="H21"/>
  <c r="E21"/>
  <c r="D453"/>
  <c r="D452" s="1"/>
  <c r="D464" s="1"/>
  <c r="T304"/>
  <c r="T305" s="1"/>
  <c r="T463" s="1"/>
  <c r="L304"/>
  <c r="L305" s="1"/>
  <c r="T23"/>
  <c r="P23"/>
  <c r="L23"/>
  <c r="I23"/>
  <c r="G23"/>
  <c r="F456" i="17"/>
  <c r="F454"/>
  <c r="H164"/>
  <c r="H162" s="1"/>
  <c r="H163" s="1"/>
  <c r="H22"/>
  <c r="H463"/>
  <c r="W143"/>
  <c r="W141"/>
  <c r="M175"/>
  <c r="W175" s="1"/>
  <c r="W176" s="1"/>
  <c r="W212"/>
  <c r="W131"/>
  <c r="W48"/>
  <c r="W59" s="1"/>
  <c r="W50" s="1"/>
  <c r="Q239"/>
  <c r="M239"/>
  <c r="H241"/>
  <c r="H239"/>
  <c r="S239"/>
  <c r="O239"/>
  <c r="K239"/>
  <c r="W313"/>
  <c r="W315"/>
  <c r="W312" s="1"/>
  <c r="W310" s="1"/>
  <c r="W311" s="1"/>
  <c r="W287"/>
  <c r="W283"/>
  <c r="L160"/>
  <c r="L156"/>
  <c r="W241"/>
  <c r="W239"/>
  <c r="N239"/>
  <c r="J239"/>
  <c r="W115"/>
  <c r="W114"/>
  <c r="W116" s="1"/>
  <c r="W102" s="1"/>
  <c r="W103" s="1"/>
  <c r="M176"/>
  <c r="R49"/>
  <c r="R59"/>
  <c r="R50" s="1"/>
  <c r="P49"/>
  <c r="P453" s="1"/>
  <c r="P452" s="1"/>
  <c r="P464" s="1"/>
  <c r="P59"/>
  <c r="P50" s="1"/>
  <c r="N49"/>
  <c r="N461" s="1"/>
  <c r="N59"/>
  <c r="N50" s="1"/>
  <c r="L49"/>
  <c r="L59"/>
  <c r="L50" s="1"/>
  <c r="J49"/>
  <c r="J59"/>
  <c r="J50" s="1"/>
  <c r="J461" s="1"/>
  <c r="E59"/>
  <c r="E50" s="1"/>
  <c r="E49"/>
  <c r="W47"/>
  <c r="W37" s="1"/>
  <c r="W36"/>
  <c r="H456"/>
  <c r="H454"/>
  <c r="E456"/>
  <c r="E454"/>
  <c r="S309"/>
  <c r="S279"/>
  <c r="S280" s="1"/>
  <c r="Q309"/>
  <c r="Q279"/>
  <c r="Q280" s="1"/>
  <c r="O309"/>
  <c r="O279"/>
  <c r="O280" s="1"/>
  <c r="M309"/>
  <c r="M279"/>
  <c r="M280" s="1"/>
  <c r="K309"/>
  <c r="K279"/>
  <c r="K280" s="1"/>
  <c r="G309"/>
  <c r="G279"/>
  <c r="D309"/>
  <c r="D279"/>
  <c r="D280" s="1"/>
  <c r="H303"/>
  <c r="H309" s="1"/>
  <c r="H48"/>
  <c r="W169"/>
  <c r="W165"/>
  <c r="W296"/>
  <c r="W292"/>
  <c r="L176"/>
  <c r="L164" s="1"/>
  <c r="L162" s="1"/>
  <c r="L163" s="1"/>
  <c r="L174"/>
  <c r="P239"/>
  <c r="L239"/>
  <c r="D239"/>
  <c r="M152"/>
  <c r="G454"/>
  <c r="G456"/>
  <c r="R309"/>
  <c r="R279"/>
  <c r="R280" s="1"/>
  <c r="P309"/>
  <c r="P279"/>
  <c r="P280" s="1"/>
  <c r="N309"/>
  <c r="N279"/>
  <c r="N280" s="1"/>
  <c r="L309"/>
  <c r="L279"/>
  <c r="L280" s="1"/>
  <c r="J309"/>
  <c r="J279"/>
  <c r="J280" s="1"/>
  <c r="E309"/>
  <c r="E279"/>
  <c r="S59"/>
  <c r="S50" s="1"/>
  <c r="S49"/>
  <c r="Q59"/>
  <c r="Q50" s="1"/>
  <c r="Q49"/>
  <c r="Q21" s="1"/>
  <c r="O59"/>
  <c r="O50" s="1"/>
  <c r="O49"/>
  <c r="O21" s="1"/>
  <c r="M59"/>
  <c r="M50" s="1"/>
  <c r="M49"/>
  <c r="K59"/>
  <c r="K50" s="1"/>
  <c r="K49"/>
  <c r="G49"/>
  <c r="G59"/>
  <c r="G50" s="1"/>
  <c r="D49"/>
  <c r="D453" s="1"/>
  <c r="D452" s="1"/>
  <c r="D464" s="1"/>
  <c r="D59"/>
  <c r="D50" s="1"/>
  <c r="H47"/>
  <c r="H37" s="1"/>
  <c r="H36"/>
  <c r="W213"/>
  <c r="W186" s="1"/>
  <c r="W187" s="1"/>
  <c r="P153"/>
  <c r="P154" s="1"/>
  <c r="N23"/>
  <c r="J23"/>
  <c r="D23"/>
  <c r="N453"/>
  <c r="N452" s="1"/>
  <c r="N464" s="1"/>
  <c r="J453"/>
  <c r="J452" s="1"/>
  <c r="J464" s="1"/>
  <c r="D461"/>
  <c r="L150"/>
  <c r="O453"/>
  <c r="O452" s="1"/>
  <c r="O464" s="1"/>
  <c r="W181"/>
  <c r="W182" s="1"/>
  <c r="M159"/>
  <c r="M155"/>
  <c r="P155" s="1"/>
  <c r="P156" s="1"/>
  <c r="M179"/>
  <c r="P157"/>
  <c r="W304"/>
  <c r="W305" s="1"/>
  <c r="M183"/>
  <c r="H140"/>
  <c r="H138" s="1"/>
  <c r="H139" s="1"/>
  <c r="P21"/>
  <c r="N21"/>
  <c r="L21"/>
  <c r="J21"/>
  <c r="G21"/>
  <c r="D21"/>
  <c r="P151"/>
  <c r="O23"/>
  <c r="E23"/>
  <c r="H59" i="16"/>
  <c r="H50" s="1"/>
  <c r="H49"/>
  <c r="J140"/>
  <c r="J138" s="1"/>
  <c r="J139" s="1"/>
  <c r="R157"/>
  <c r="H322"/>
  <c r="H310" s="1"/>
  <c r="H311" s="1"/>
  <c r="H304"/>
  <c r="H305" s="1"/>
  <c r="J164"/>
  <c r="J162" s="1"/>
  <c r="J163" s="1"/>
  <c r="R159"/>
  <c r="R155"/>
  <c r="N140"/>
  <c r="N138" s="1"/>
  <c r="N139" s="1"/>
  <c r="P239"/>
  <c r="L239"/>
  <c r="Y241"/>
  <c r="Y239"/>
  <c r="R239"/>
  <c r="N239"/>
  <c r="D239"/>
  <c r="J463"/>
  <c r="J22"/>
  <c r="Y296"/>
  <c r="Y292"/>
  <c r="Y283"/>
  <c r="Y285"/>
  <c r="Y315"/>
  <c r="Y312" s="1"/>
  <c r="Y310" s="1"/>
  <c r="Y311" s="1"/>
  <c r="Y313"/>
  <c r="N178"/>
  <c r="N164" s="1"/>
  <c r="N162" s="1"/>
  <c r="N163" s="1"/>
  <c r="N174"/>
  <c r="O176"/>
  <c r="U239"/>
  <c r="Q239"/>
  <c r="M239"/>
  <c r="Y169"/>
  <c r="Y165"/>
  <c r="Y152"/>
  <c r="R152"/>
  <c r="Y115"/>
  <c r="Y114"/>
  <c r="Y116" s="1"/>
  <c r="Y102" s="1"/>
  <c r="Y103" s="1"/>
  <c r="Y59"/>
  <c r="Y50" s="1"/>
  <c r="Y49"/>
  <c r="T59"/>
  <c r="T50" s="1"/>
  <c r="T49"/>
  <c r="R59"/>
  <c r="R50" s="1"/>
  <c r="R49"/>
  <c r="P59"/>
  <c r="P50" s="1"/>
  <c r="P49"/>
  <c r="P461" s="1"/>
  <c r="N59"/>
  <c r="N50" s="1"/>
  <c r="N49"/>
  <c r="L59"/>
  <c r="L50" s="1"/>
  <c r="L461" s="1"/>
  <c r="L49"/>
  <c r="G49"/>
  <c r="G59"/>
  <c r="G50" s="1"/>
  <c r="E49"/>
  <c r="E59"/>
  <c r="E50" s="1"/>
  <c r="Y47"/>
  <c r="Y37" s="1"/>
  <c r="Y36"/>
  <c r="I454"/>
  <c r="I456"/>
  <c r="U309"/>
  <c r="U279"/>
  <c r="U280" s="1"/>
  <c r="S309"/>
  <c r="S279"/>
  <c r="S280" s="1"/>
  <c r="Q309"/>
  <c r="Q279"/>
  <c r="Q280" s="1"/>
  <c r="O309"/>
  <c r="O279"/>
  <c r="O280" s="1"/>
  <c r="M309"/>
  <c r="M279"/>
  <c r="M280" s="1"/>
  <c r="I309"/>
  <c r="I279"/>
  <c r="I280" s="1"/>
  <c r="I240" s="1"/>
  <c r="F309"/>
  <c r="F279"/>
  <c r="F280" s="1"/>
  <c r="F240" s="1"/>
  <c r="D309"/>
  <c r="D279"/>
  <c r="D280" s="1"/>
  <c r="Y212"/>
  <c r="Y213"/>
  <c r="Y326"/>
  <c r="O177"/>
  <c r="O178" s="1"/>
  <c r="Y131"/>
  <c r="P23"/>
  <c r="L23"/>
  <c r="F23"/>
  <c r="P453"/>
  <c r="P452" s="1"/>
  <c r="P464" s="1"/>
  <c r="L453"/>
  <c r="L452" s="1"/>
  <c r="L464" s="1"/>
  <c r="G21"/>
  <c r="E21"/>
  <c r="E453"/>
  <c r="E452" s="1"/>
  <c r="E464" s="1"/>
  <c r="S239"/>
  <c r="O239"/>
  <c r="J241"/>
  <c r="J239"/>
  <c r="O152"/>
  <c r="O140" s="1"/>
  <c r="O138" s="1"/>
  <c r="O139" s="1"/>
  <c r="O150"/>
  <c r="Y143"/>
  <c r="Y141"/>
  <c r="D22"/>
  <c r="E456"/>
  <c r="E454"/>
  <c r="T309"/>
  <c r="T279"/>
  <c r="T280" s="1"/>
  <c r="R309"/>
  <c r="R279"/>
  <c r="R280" s="1"/>
  <c r="P309"/>
  <c r="P279"/>
  <c r="P280" s="1"/>
  <c r="N309"/>
  <c r="N279"/>
  <c r="N280" s="1"/>
  <c r="L309"/>
  <c r="L279"/>
  <c r="L280" s="1"/>
  <c r="G309"/>
  <c r="G279"/>
  <c r="G280" s="1"/>
  <c r="G240" s="1"/>
  <c r="E309"/>
  <c r="E279"/>
  <c r="E280" s="1"/>
  <c r="E240" s="1"/>
  <c r="U49"/>
  <c r="U59"/>
  <c r="U50" s="1"/>
  <c r="S49"/>
  <c r="S21" s="1"/>
  <c r="S59"/>
  <c r="S50" s="1"/>
  <c r="Q49"/>
  <c r="Q461" s="1"/>
  <c r="Q59"/>
  <c r="Q50" s="1"/>
  <c r="O49"/>
  <c r="O453" s="1"/>
  <c r="O452" s="1"/>
  <c r="O464" s="1"/>
  <c r="O59"/>
  <c r="O50" s="1"/>
  <c r="M49"/>
  <c r="M59"/>
  <c r="M50" s="1"/>
  <c r="I59"/>
  <c r="I50" s="1"/>
  <c r="I49"/>
  <c r="F59"/>
  <c r="F50" s="1"/>
  <c r="F49"/>
  <c r="D59"/>
  <c r="D50" s="1"/>
  <c r="D49"/>
  <c r="D23" s="1"/>
  <c r="J47"/>
  <c r="J37" s="1"/>
  <c r="J36"/>
  <c r="J303"/>
  <c r="J48"/>
  <c r="Y177"/>
  <c r="Y178" s="1"/>
  <c r="O181"/>
  <c r="O182" s="1"/>
  <c r="Y175"/>
  <c r="R21"/>
  <c r="P21"/>
  <c r="N21"/>
  <c r="L21"/>
  <c r="I21"/>
  <c r="D21"/>
  <c r="R153"/>
  <c r="R150" s="1"/>
  <c r="Q23"/>
  <c r="E23"/>
  <c r="H59" i="15"/>
  <c r="H50" s="1"/>
  <c r="H49"/>
  <c r="Y212"/>
  <c r="N140"/>
  <c r="N138" s="1"/>
  <c r="N139" s="1"/>
  <c r="Y143"/>
  <c r="Y141"/>
  <c r="H322"/>
  <c r="H310" s="1"/>
  <c r="H311" s="1"/>
  <c r="H304"/>
  <c r="H305" s="1"/>
  <c r="P239"/>
  <c r="L239"/>
  <c r="R239"/>
  <c r="D239"/>
  <c r="Y317"/>
  <c r="Y312" s="1"/>
  <c r="Y313"/>
  <c r="Y283"/>
  <c r="Y285"/>
  <c r="O152"/>
  <c r="O140" s="1"/>
  <c r="O138" s="1"/>
  <c r="O139" s="1"/>
  <c r="O150"/>
  <c r="Y241"/>
  <c r="Y239"/>
  <c r="N239"/>
  <c r="U239"/>
  <c r="Q239"/>
  <c r="M239"/>
  <c r="J463"/>
  <c r="J22"/>
  <c r="U322"/>
  <c r="U310" s="1"/>
  <c r="U311" s="1"/>
  <c r="U304"/>
  <c r="U305" s="1"/>
  <c r="U463" s="1"/>
  <c r="Q322"/>
  <c r="Q310" s="1"/>
  <c r="Q311" s="1"/>
  <c r="Q304"/>
  <c r="Q305" s="1"/>
  <c r="Q241" s="1"/>
  <c r="M322"/>
  <c r="M310" s="1"/>
  <c r="M311" s="1"/>
  <c r="M304"/>
  <c r="M305" s="1"/>
  <c r="M463" s="1"/>
  <c r="G322"/>
  <c r="G310" s="1"/>
  <c r="G311" s="1"/>
  <c r="G304"/>
  <c r="G305" s="1"/>
  <c r="T303"/>
  <c r="T48"/>
  <c r="R303"/>
  <c r="R48"/>
  <c r="P303"/>
  <c r="P48"/>
  <c r="N303"/>
  <c r="N48"/>
  <c r="L303"/>
  <c r="L48"/>
  <c r="I303"/>
  <c r="I48"/>
  <c r="F303"/>
  <c r="F48"/>
  <c r="D303"/>
  <c r="D48"/>
  <c r="E322"/>
  <c r="E310" s="1"/>
  <c r="E311" s="1"/>
  <c r="E304"/>
  <c r="E305" s="1"/>
  <c r="J303"/>
  <c r="J309" s="1"/>
  <c r="J48"/>
  <c r="S59"/>
  <c r="S50" s="1"/>
  <c r="S49"/>
  <c r="O59"/>
  <c r="O50" s="1"/>
  <c r="O49"/>
  <c r="Y296"/>
  <c r="Y292"/>
  <c r="N174"/>
  <c r="N176"/>
  <c r="N164" s="1"/>
  <c r="N162" s="1"/>
  <c r="N163" s="1"/>
  <c r="N22" s="1"/>
  <c r="Y165"/>
  <c r="Y167"/>
  <c r="Y115"/>
  <c r="Y114"/>
  <c r="S239"/>
  <c r="O239"/>
  <c r="J241"/>
  <c r="J239"/>
  <c r="Y56"/>
  <c r="Y51"/>
  <c r="J47"/>
  <c r="J37" s="1"/>
  <c r="J36"/>
  <c r="U59"/>
  <c r="U50" s="1"/>
  <c r="U49"/>
  <c r="Q59"/>
  <c r="Q50" s="1"/>
  <c r="Q49"/>
  <c r="M59"/>
  <c r="M50" s="1"/>
  <c r="M49"/>
  <c r="G59"/>
  <c r="G50" s="1"/>
  <c r="G49"/>
  <c r="E59"/>
  <c r="E50" s="1"/>
  <c r="E49"/>
  <c r="S322"/>
  <c r="S310" s="1"/>
  <c r="S311" s="1"/>
  <c r="S304"/>
  <c r="S305" s="1"/>
  <c r="S241" s="1"/>
  <c r="O322"/>
  <c r="O310" s="1"/>
  <c r="O311" s="1"/>
  <c r="O304"/>
  <c r="O305" s="1"/>
  <c r="O241" s="1"/>
  <c r="J140"/>
  <c r="J138" s="1"/>
  <c r="J139" s="1"/>
  <c r="J279"/>
  <c r="J280" s="1"/>
  <c r="J240" s="1"/>
  <c r="R159"/>
  <c r="R160" s="1"/>
  <c r="U240"/>
  <c r="M240"/>
  <c r="I21"/>
  <c r="I453"/>
  <c r="I452" s="1"/>
  <c r="I464" s="1"/>
  <c r="Y131"/>
  <c r="O183"/>
  <c r="O179"/>
  <c r="O175"/>
  <c r="Y159"/>
  <c r="Y160" s="1"/>
  <c r="R157"/>
  <c r="R153"/>
  <c r="Y116"/>
  <c r="Y102" s="1"/>
  <c r="Y103" s="1"/>
  <c r="R151"/>
  <c r="O240"/>
  <c r="G279"/>
  <c r="G280" s="1"/>
  <c r="G240" s="1"/>
  <c r="Y213"/>
  <c r="Y186" s="1"/>
  <c r="Y187" s="1"/>
  <c r="R155"/>
  <c r="R156" s="1"/>
  <c r="Y35"/>
  <c r="I23"/>
  <c r="K180" i="13"/>
  <c r="L47"/>
  <c r="L37" s="1"/>
  <c r="V35"/>
  <c r="E36"/>
  <c r="E21" s="1"/>
  <c r="Q22"/>
  <c r="G282"/>
  <c r="V177"/>
  <c r="V178" s="1"/>
  <c r="V326"/>
  <c r="V183"/>
  <c r="V184" s="1"/>
  <c r="V179"/>
  <c r="V180" s="1"/>
  <c r="V105"/>
  <c r="V112" s="1"/>
  <c r="L174"/>
  <c r="O159"/>
  <c r="I326" i="14"/>
  <c r="I164"/>
  <c r="I162" s="1"/>
  <c r="I163" s="1"/>
  <c r="N177"/>
  <c r="N181"/>
  <c r="Q159"/>
  <c r="Q160" s="1"/>
  <c r="I140"/>
  <c r="I138" s="1"/>
  <c r="I139" s="1"/>
  <c r="X241"/>
  <c r="X239"/>
  <c r="Q239"/>
  <c r="M239"/>
  <c r="D239"/>
  <c r="O239"/>
  <c r="K239"/>
  <c r="X317"/>
  <c r="X312" s="1"/>
  <c r="X313"/>
  <c r="M174"/>
  <c r="M176"/>
  <c r="M164" s="1"/>
  <c r="M162" s="1"/>
  <c r="M163" s="1"/>
  <c r="X294"/>
  <c r="X292"/>
  <c r="X169"/>
  <c r="X165"/>
  <c r="X115"/>
  <c r="X114"/>
  <c r="X116" s="1"/>
  <c r="X102" s="1"/>
  <c r="X103" s="1"/>
  <c r="X56"/>
  <c r="X51"/>
  <c r="T239"/>
  <c r="P239"/>
  <c r="L239"/>
  <c r="X152"/>
  <c r="T59"/>
  <c r="T50" s="1"/>
  <c r="T49"/>
  <c r="R59"/>
  <c r="R50" s="1"/>
  <c r="R49"/>
  <c r="R21" s="1"/>
  <c r="P59"/>
  <c r="P50" s="1"/>
  <c r="P49"/>
  <c r="P461" s="1"/>
  <c r="N59"/>
  <c r="N50" s="1"/>
  <c r="N49"/>
  <c r="L59"/>
  <c r="L50" s="1"/>
  <c r="L49"/>
  <c r="H49"/>
  <c r="H59"/>
  <c r="H50" s="1"/>
  <c r="D49"/>
  <c r="D59"/>
  <c r="D50" s="1"/>
  <c r="I456"/>
  <c r="I454"/>
  <c r="E456"/>
  <c r="E454"/>
  <c r="S309"/>
  <c r="S279"/>
  <c r="S280" s="1"/>
  <c r="Q309"/>
  <c r="Q279"/>
  <c r="Q280" s="1"/>
  <c r="O309"/>
  <c r="O279"/>
  <c r="O280" s="1"/>
  <c r="M309"/>
  <c r="M279"/>
  <c r="M280" s="1"/>
  <c r="K309"/>
  <c r="K279"/>
  <c r="K280" s="1"/>
  <c r="E309"/>
  <c r="E279"/>
  <c r="E280" s="1"/>
  <c r="E240" s="1"/>
  <c r="I303"/>
  <c r="I309" s="1"/>
  <c r="I48"/>
  <c r="X283"/>
  <c r="X285"/>
  <c r="Q152"/>
  <c r="R239"/>
  <c r="N239"/>
  <c r="I241"/>
  <c r="I239"/>
  <c r="M150"/>
  <c r="M154"/>
  <c r="M140" s="1"/>
  <c r="M138" s="1"/>
  <c r="M139" s="1"/>
  <c r="Q153"/>
  <c r="Q154" s="1"/>
  <c r="N152"/>
  <c r="N140" s="1"/>
  <c r="N138" s="1"/>
  <c r="N139" s="1"/>
  <c r="N150"/>
  <c r="X143"/>
  <c r="X141"/>
  <c r="H454"/>
  <c r="H456"/>
  <c r="T309"/>
  <c r="T279"/>
  <c r="T280" s="1"/>
  <c r="R309"/>
  <c r="R279"/>
  <c r="R280" s="1"/>
  <c r="P309"/>
  <c r="P279"/>
  <c r="P280" s="1"/>
  <c r="N309"/>
  <c r="N279"/>
  <c r="N280" s="1"/>
  <c r="L309"/>
  <c r="L279"/>
  <c r="L280" s="1"/>
  <c r="H309"/>
  <c r="H279"/>
  <c r="H280" s="1"/>
  <c r="H240" s="1"/>
  <c r="D309"/>
  <c r="D279"/>
  <c r="D280" s="1"/>
  <c r="S49"/>
  <c r="S59"/>
  <c r="S50" s="1"/>
  <c r="Q49"/>
  <c r="Q461" s="1"/>
  <c r="Q59"/>
  <c r="Q50" s="1"/>
  <c r="O49"/>
  <c r="O453" s="1"/>
  <c r="O452" s="1"/>
  <c r="O464" s="1"/>
  <c r="O59"/>
  <c r="O50" s="1"/>
  <c r="M49"/>
  <c r="M461" s="1"/>
  <c r="M59"/>
  <c r="M50" s="1"/>
  <c r="K49"/>
  <c r="K59"/>
  <c r="K50" s="1"/>
  <c r="E59"/>
  <c r="E50" s="1"/>
  <c r="E49"/>
  <c r="I47"/>
  <c r="I37" s="1"/>
  <c r="I36"/>
  <c r="N183"/>
  <c r="N184" s="1"/>
  <c r="N179"/>
  <c r="N180" s="1"/>
  <c r="Q21"/>
  <c r="M21"/>
  <c r="H21"/>
  <c r="H453"/>
  <c r="H452" s="1"/>
  <c r="H464" s="1"/>
  <c r="Q453"/>
  <c r="Q452" s="1"/>
  <c r="Q464" s="1"/>
  <c r="M453"/>
  <c r="M452" s="1"/>
  <c r="M464" s="1"/>
  <c r="X35"/>
  <c r="P21"/>
  <c r="P453"/>
  <c r="P452" s="1"/>
  <c r="P464" s="1"/>
  <c r="X183"/>
  <c r="X184" s="1"/>
  <c r="X212"/>
  <c r="X213"/>
  <c r="N175"/>
  <c r="X175" s="1"/>
  <c r="X326"/>
  <c r="X131"/>
  <c r="X155"/>
  <c r="X156" s="1"/>
  <c r="O23"/>
  <c r="H23"/>
  <c r="Q157"/>
  <c r="Q158" s="1"/>
  <c r="P23"/>
  <c r="E23"/>
  <c r="L164" i="13"/>
  <c r="L162" s="1"/>
  <c r="L163" s="1"/>
  <c r="V303"/>
  <c r="V309" s="1"/>
  <c r="V322" s="1"/>
  <c r="V310" s="1"/>
  <c r="V311" s="1"/>
  <c r="V48"/>
  <c r="K174"/>
  <c r="K176"/>
  <c r="K164" s="1"/>
  <c r="K162" s="1"/>
  <c r="K163" s="1"/>
  <c r="V151"/>
  <c r="V186"/>
  <c r="V187" s="1"/>
  <c r="R47"/>
  <c r="R37" s="1"/>
  <c r="N47"/>
  <c r="N37" s="1"/>
  <c r="J47"/>
  <c r="J37" s="1"/>
  <c r="V292"/>
  <c r="V276"/>
  <c r="V275" s="1"/>
  <c r="V270" s="1"/>
  <c r="G116"/>
  <c r="G102" s="1"/>
  <c r="G103" s="1"/>
  <c r="G22" s="1"/>
  <c r="D22"/>
  <c r="N22"/>
  <c r="M22"/>
  <c r="K154"/>
  <c r="K150"/>
  <c r="P22"/>
  <c r="K156"/>
  <c r="L155"/>
  <c r="V281"/>
  <c r="R22"/>
  <c r="F310"/>
  <c r="F311" s="1"/>
  <c r="V282"/>
  <c r="V116"/>
  <c r="V102" s="1"/>
  <c r="V103" s="1"/>
  <c r="G36"/>
  <c r="G23" s="1"/>
  <c r="F36"/>
  <c r="G303"/>
  <c r="F241"/>
  <c r="F239"/>
  <c r="E239"/>
  <c r="G59"/>
  <c r="G50" s="1"/>
  <c r="G49"/>
  <c r="E59"/>
  <c r="E50" s="1"/>
  <c r="E49"/>
  <c r="E453" s="1"/>
  <c r="E452" s="1"/>
  <c r="E464" s="1"/>
  <c r="F463"/>
  <c r="E23"/>
  <c r="G453"/>
  <c r="G452" s="1"/>
  <c r="G464" s="1"/>
  <c r="E461"/>
  <c r="F49"/>
  <c r="F59"/>
  <c r="F50" s="1"/>
  <c r="G239"/>
  <c r="G279"/>
  <c r="G280" s="1"/>
  <c r="G309"/>
  <c r="E279"/>
  <c r="E280" s="1"/>
  <c r="E309"/>
  <c r="G21"/>
  <c r="V239"/>
  <c r="O239"/>
  <c r="K239"/>
  <c r="R239"/>
  <c r="N239"/>
  <c r="J239"/>
  <c r="M239"/>
  <c r="I239"/>
  <c r="P239"/>
  <c r="L239"/>
  <c r="D239"/>
  <c r="V176"/>
  <c r="V164" s="1"/>
  <c r="V162" s="1"/>
  <c r="V163" s="1"/>
  <c r="V152"/>
  <c r="Q303"/>
  <c r="Q48"/>
  <c r="M303"/>
  <c r="M48"/>
  <c r="I303"/>
  <c r="I48"/>
  <c r="R59"/>
  <c r="R50" s="1"/>
  <c r="R453" s="1"/>
  <c r="R452" s="1"/>
  <c r="R464" s="1"/>
  <c r="R49"/>
  <c r="P59"/>
  <c r="P50" s="1"/>
  <c r="P453" s="1"/>
  <c r="P452" s="1"/>
  <c r="P464" s="1"/>
  <c r="P49"/>
  <c r="N59"/>
  <c r="N50" s="1"/>
  <c r="N49"/>
  <c r="L59"/>
  <c r="L50" s="1"/>
  <c r="L49"/>
  <c r="J59"/>
  <c r="J50" s="1"/>
  <c r="J49"/>
  <c r="D59"/>
  <c r="D50" s="1"/>
  <c r="D49"/>
  <c r="V304"/>
  <c r="V305" s="1"/>
  <c r="L150"/>
  <c r="R21"/>
  <c r="P461"/>
  <c r="V49"/>
  <c r="V59"/>
  <c r="V50" s="1"/>
  <c r="O303"/>
  <c r="O48"/>
  <c r="K303"/>
  <c r="K48"/>
  <c r="R309"/>
  <c r="R279"/>
  <c r="R280" s="1"/>
  <c r="P309"/>
  <c r="P279"/>
  <c r="P280" s="1"/>
  <c r="N309"/>
  <c r="N279"/>
  <c r="N280" s="1"/>
  <c r="L309"/>
  <c r="L279"/>
  <c r="L280" s="1"/>
  <c r="J309"/>
  <c r="J279"/>
  <c r="J280" s="1"/>
  <c r="D309"/>
  <c r="D279"/>
  <c r="D280" s="1"/>
  <c r="V47"/>
  <c r="V37" s="1"/>
  <c r="V36"/>
  <c r="O157"/>
  <c r="O158" s="1"/>
  <c r="O153"/>
  <c r="R23"/>
  <c r="U237" i="22" l="1"/>
  <c r="U239"/>
  <c r="E280" i="17"/>
  <c r="E240" s="1"/>
  <c r="G280"/>
  <c r="G240" s="1"/>
  <c r="G461" i="13"/>
  <c r="R23" i="14"/>
  <c r="Y281" i="16"/>
  <c r="Y279" s="1"/>
  <c r="W49" i="17"/>
  <c r="L140"/>
  <c r="L138" s="1"/>
  <c r="L139" s="1"/>
  <c r="R241" i="18"/>
  <c r="P238" i="20"/>
  <c r="F322" i="14"/>
  <c r="F310" s="1"/>
  <c r="F311" s="1"/>
  <c r="F304"/>
  <c r="F305" s="1"/>
  <c r="M23"/>
  <c r="J241" i="21"/>
  <c r="N240"/>
  <c r="H241"/>
  <c r="L241"/>
  <c r="P240"/>
  <c r="D459" i="20"/>
  <c r="D457" s="1"/>
  <c r="D21"/>
  <c r="D451"/>
  <c r="D450" s="1"/>
  <c r="D462" s="1"/>
  <c r="D19"/>
  <c r="J459"/>
  <c r="J457" s="1"/>
  <c r="J451"/>
  <c r="J450" s="1"/>
  <c r="J462" s="1"/>
  <c r="N459"/>
  <c r="N451"/>
  <c r="N450" s="1"/>
  <c r="N462" s="1"/>
  <c r="K20"/>
  <c r="U301"/>
  <c r="U46"/>
  <c r="D57"/>
  <c r="D48" s="1"/>
  <c r="D47"/>
  <c r="I57"/>
  <c r="I48" s="1"/>
  <c r="I47"/>
  <c r="K57"/>
  <c r="K48" s="1"/>
  <c r="K47"/>
  <c r="K21" s="1"/>
  <c r="M57"/>
  <c r="M48" s="1"/>
  <c r="M47"/>
  <c r="M21" s="1"/>
  <c r="O57"/>
  <c r="O48" s="1"/>
  <c r="O47"/>
  <c r="O19" s="1"/>
  <c r="Q57"/>
  <c r="Q48" s="1"/>
  <c r="Q47"/>
  <c r="P19"/>
  <c r="P451"/>
  <c r="P450" s="1"/>
  <c r="P462" s="1"/>
  <c r="P21"/>
  <c r="P459"/>
  <c r="H461"/>
  <c r="H457" s="1"/>
  <c r="L461"/>
  <c r="L457" s="1"/>
  <c r="L238"/>
  <c r="N148"/>
  <c r="J19"/>
  <c r="H239"/>
  <c r="I451"/>
  <c r="I450" s="1"/>
  <c r="I462" s="1"/>
  <c r="I21"/>
  <c r="I459"/>
  <c r="I19"/>
  <c r="O459"/>
  <c r="O451"/>
  <c r="O450" s="1"/>
  <c r="O462" s="1"/>
  <c r="Q451"/>
  <c r="Q450" s="1"/>
  <c r="Q462" s="1"/>
  <c r="Q21"/>
  <c r="Q459"/>
  <c r="Q19"/>
  <c r="U45"/>
  <c r="U35" s="1"/>
  <c r="U34"/>
  <c r="D454"/>
  <c r="D452"/>
  <c r="J454"/>
  <c r="J452"/>
  <c r="D307"/>
  <c r="D277"/>
  <c r="D278" s="1"/>
  <c r="I307"/>
  <c r="I277"/>
  <c r="I278" s="1"/>
  <c r="K307"/>
  <c r="K277"/>
  <c r="K278" s="1"/>
  <c r="M307"/>
  <c r="M277"/>
  <c r="M278" s="1"/>
  <c r="O307"/>
  <c r="O277"/>
  <c r="O278" s="1"/>
  <c r="Q307"/>
  <c r="Q277"/>
  <c r="Q278" s="1"/>
  <c r="J21"/>
  <c r="P461"/>
  <c r="P239"/>
  <c r="U151"/>
  <c r="N138"/>
  <c r="N136" s="1"/>
  <c r="N137" s="1"/>
  <c r="N21" s="1"/>
  <c r="N19"/>
  <c r="H238" i="22"/>
  <c r="P238"/>
  <c r="N154"/>
  <c r="U153"/>
  <c r="U154" s="1"/>
  <c r="N148"/>
  <c r="J452"/>
  <c r="D459"/>
  <c r="D457" s="1"/>
  <c r="D21"/>
  <c r="D451"/>
  <c r="D450" s="1"/>
  <c r="D462" s="1"/>
  <c r="D19"/>
  <c r="J459"/>
  <c r="J451"/>
  <c r="J450" s="1"/>
  <c r="J462" s="1"/>
  <c r="J454" s="1"/>
  <c r="N459"/>
  <c r="N451"/>
  <c r="N450" s="1"/>
  <c r="N462" s="1"/>
  <c r="K20"/>
  <c r="U301"/>
  <c r="U46"/>
  <c r="D57"/>
  <c r="D48" s="1"/>
  <c r="D47"/>
  <c r="I57"/>
  <c r="I48" s="1"/>
  <c r="I21" s="1"/>
  <c r="I47"/>
  <c r="K57"/>
  <c r="K48" s="1"/>
  <c r="K47"/>
  <c r="K21" s="1"/>
  <c r="M57"/>
  <c r="M48" s="1"/>
  <c r="M47"/>
  <c r="M21" s="1"/>
  <c r="O57"/>
  <c r="O48" s="1"/>
  <c r="O451" s="1"/>
  <c r="O450" s="1"/>
  <c r="O462" s="1"/>
  <c r="O47"/>
  <c r="O19" s="1"/>
  <c r="Q57"/>
  <c r="Q48" s="1"/>
  <c r="Q21" s="1"/>
  <c r="Q47"/>
  <c r="P19"/>
  <c r="P451"/>
  <c r="P450" s="1"/>
  <c r="P462" s="1"/>
  <c r="P21"/>
  <c r="P459"/>
  <c r="I451"/>
  <c r="I450" s="1"/>
  <c r="I462" s="1"/>
  <c r="I459"/>
  <c r="O459"/>
  <c r="Q451"/>
  <c r="Q450" s="1"/>
  <c r="Q462" s="1"/>
  <c r="Q459"/>
  <c r="U45"/>
  <c r="U35" s="1"/>
  <c r="U34"/>
  <c r="D454"/>
  <c r="D452"/>
  <c r="D307"/>
  <c r="D277"/>
  <c r="D278" s="1"/>
  <c r="I307"/>
  <c r="I277"/>
  <c r="I278" s="1"/>
  <c r="K307"/>
  <c r="K277"/>
  <c r="K278" s="1"/>
  <c r="M307"/>
  <c r="M277"/>
  <c r="M278" s="1"/>
  <c r="O307"/>
  <c r="O277"/>
  <c r="O278" s="1"/>
  <c r="Q307"/>
  <c r="Q277"/>
  <c r="Q278" s="1"/>
  <c r="H461"/>
  <c r="L461"/>
  <c r="L457" s="1"/>
  <c r="L238"/>
  <c r="J19"/>
  <c r="J239"/>
  <c r="N239"/>
  <c r="J21"/>
  <c r="P461"/>
  <c r="P239"/>
  <c r="H459"/>
  <c r="H457" s="1"/>
  <c r="U151"/>
  <c r="N138"/>
  <c r="N136" s="1"/>
  <c r="N137" s="1"/>
  <c r="N19"/>
  <c r="L456" i="21"/>
  <c r="L454"/>
  <c r="D59"/>
  <c r="D50" s="1"/>
  <c r="D49"/>
  <c r="I59"/>
  <c r="I50" s="1"/>
  <c r="I23" s="1"/>
  <c r="I49"/>
  <c r="K59"/>
  <c r="K50" s="1"/>
  <c r="K49"/>
  <c r="M59"/>
  <c r="M50" s="1"/>
  <c r="M49"/>
  <c r="O59"/>
  <c r="O50" s="1"/>
  <c r="O453" s="1"/>
  <c r="O452" s="1"/>
  <c r="O464" s="1"/>
  <c r="O49"/>
  <c r="Q59"/>
  <c r="Q50" s="1"/>
  <c r="Q23" s="1"/>
  <c r="Q49"/>
  <c r="I461"/>
  <c r="I453"/>
  <c r="I452" s="1"/>
  <c r="I464" s="1"/>
  <c r="O461"/>
  <c r="Q461"/>
  <c r="Q453"/>
  <c r="Q452" s="1"/>
  <c r="Q464" s="1"/>
  <c r="P21"/>
  <c r="P453"/>
  <c r="P452" s="1"/>
  <c r="P464" s="1"/>
  <c r="P23"/>
  <c r="P461"/>
  <c r="P459" s="1"/>
  <c r="H459"/>
  <c r="L240"/>
  <c r="N150"/>
  <c r="J463"/>
  <c r="N241"/>
  <c r="H456"/>
  <c r="H454"/>
  <c r="P456"/>
  <c r="P454"/>
  <c r="D309"/>
  <c r="D279"/>
  <c r="D280" s="1"/>
  <c r="D463" s="1"/>
  <c r="I309"/>
  <c r="I279"/>
  <c r="I280" s="1"/>
  <c r="K309"/>
  <c r="K279"/>
  <c r="K280" s="1"/>
  <c r="M309"/>
  <c r="M279"/>
  <c r="M280" s="1"/>
  <c r="O309"/>
  <c r="O279"/>
  <c r="O280" s="1"/>
  <c r="Q309"/>
  <c r="Q279"/>
  <c r="Q280" s="1"/>
  <c r="K22"/>
  <c r="D456"/>
  <c r="D454"/>
  <c r="D461"/>
  <c r="D459" s="1"/>
  <c r="D23"/>
  <c r="D453"/>
  <c r="D452" s="1"/>
  <c r="D464" s="1"/>
  <c r="D21"/>
  <c r="K461"/>
  <c r="K23"/>
  <c r="K453"/>
  <c r="K452" s="1"/>
  <c r="K464" s="1"/>
  <c r="K21"/>
  <c r="M461"/>
  <c r="M23"/>
  <c r="M453"/>
  <c r="M452" s="1"/>
  <c r="M464" s="1"/>
  <c r="M21"/>
  <c r="O23"/>
  <c r="O21"/>
  <c r="J461"/>
  <c r="J453"/>
  <c r="J452" s="1"/>
  <c r="J464" s="1"/>
  <c r="N461"/>
  <c r="N453"/>
  <c r="N452" s="1"/>
  <c r="N464" s="1"/>
  <c r="L459"/>
  <c r="H240"/>
  <c r="N140"/>
  <c r="N138" s="1"/>
  <c r="N139" s="1"/>
  <c r="U153"/>
  <c r="N454" i="19"/>
  <c r="O158"/>
  <c r="V157"/>
  <c r="V158" s="1"/>
  <c r="J454"/>
  <c r="I49"/>
  <c r="I59"/>
  <c r="I50" s="1"/>
  <c r="K49"/>
  <c r="K59"/>
  <c r="K50" s="1"/>
  <c r="M49"/>
  <c r="M59"/>
  <c r="M50" s="1"/>
  <c r="O49"/>
  <c r="O59"/>
  <c r="O50" s="1"/>
  <c r="Q49"/>
  <c r="Q59"/>
  <c r="Q50" s="1"/>
  <c r="D49"/>
  <c r="D59"/>
  <c r="D50" s="1"/>
  <c r="F49"/>
  <c r="F59"/>
  <c r="F50" s="1"/>
  <c r="L176"/>
  <c r="L164" s="1"/>
  <c r="L162" s="1"/>
  <c r="L163" s="1"/>
  <c r="L463" s="1"/>
  <c r="L174"/>
  <c r="V175"/>
  <c r="V303"/>
  <c r="V309" s="1"/>
  <c r="V48"/>
  <c r="P461"/>
  <c r="P453"/>
  <c r="P452" s="1"/>
  <c r="P464" s="1"/>
  <c r="P456" s="1"/>
  <c r="J453"/>
  <c r="J452" s="1"/>
  <c r="J464" s="1"/>
  <c r="J456" s="1"/>
  <c r="J461"/>
  <c r="J459" s="1"/>
  <c r="J23"/>
  <c r="J21"/>
  <c r="R453"/>
  <c r="R452" s="1"/>
  <c r="R464" s="1"/>
  <c r="R461"/>
  <c r="R459" s="1"/>
  <c r="R23"/>
  <c r="R21"/>
  <c r="O150"/>
  <c r="G241"/>
  <c r="L241"/>
  <c r="V47"/>
  <c r="V37" s="1"/>
  <c r="V36"/>
  <c r="R456"/>
  <c r="R454"/>
  <c r="G303"/>
  <c r="G309" s="1"/>
  <c r="G48"/>
  <c r="I309"/>
  <c r="I279"/>
  <c r="I280" s="1"/>
  <c r="K309"/>
  <c r="K279"/>
  <c r="K280" s="1"/>
  <c r="M309"/>
  <c r="M279"/>
  <c r="M280" s="1"/>
  <c r="O309"/>
  <c r="O279"/>
  <c r="O280" s="1"/>
  <c r="Q309"/>
  <c r="Q279"/>
  <c r="Q280" s="1"/>
  <c r="D309"/>
  <c r="D279"/>
  <c r="D280" s="1"/>
  <c r="F309"/>
  <c r="F279"/>
  <c r="F280" s="1"/>
  <c r="F240" s="1"/>
  <c r="G456"/>
  <c r="G454"/>
  <c r="O154"/>
  <c r="V153"/>
  <c r="G461"/>
  <c r="G459" s="1"/>
  <c r="G23"/>
  <c r="G21"/>
  <c r="G453"/>
  <c r="G452" s="1"/>
  <c r="G464" s="1"/>
  <c r="L461"/>
  <c r="L21"/>
  <c r="L453"/>
  <c r="L452" s="1"/>
  <c r="L464" s="1"/>
  <c r="L23"/>
  <c r="P23"/>
  <c r="P21"/>
  <c r="N453"/>
  <c r="N452" s="1"/>
  <c r="N464" s="1"/>
  <c r="N456" s="1"/>
  <c r="N23"/>
  <c r="N461"/>
  <c r="N459" s="1"/>
  <c r="N21"/>
  <c r="O140"/>
  <c r="O138" s="1"/>
  <c r="O139" s="1"/>
  <c r="V279"/>
  <c r="F322" i="18"/>
  <c r="F310" s="1"/>
  <c r="F311" s="1"/>
  <c r="F304"/>
  <c r="F305" s="1"/>
  <c r="X155"/>
  <c r="X156" s="1"/>
  <c r="T456"/>
  <c r="T454"/>
  <c r="T459"/>
  <c r="X280"/>
  <c r="X240" s="1"/>
  <c r="D240"/>
  <c r="X59"/>
  <c r="X50" s="1"/>
  <c r="X49"/>
  <c r="X461" s="1"/>
  <c r="X459" s="1"/>
  <c r="X21"/>
  <c r="X152"/>
  <c r="X150"/>
  <c r="P240"/>
  <c r="P241"/>
  <c r="E322"/>
  <c r="E310" s="1"/>
  <c r="E311" s="1"/>
  <c r="E304"/>
  <c r="E305" s="1"/>
  <c r="H322"/>
  <c r="H310" s="1"/>
  <c r="H311" s="1"/>
  <c r="H304"/>
  <c r="H305" s="1"/>
  <c r="M322"/>
  <c r="M310" s="1"/>
  <c r="M311" s="1"/>
  <c r="M304"/>
  <c r="M305" s="1"/>
  <c r="Q304"/>
  <c r="Q305" s="1"/>
  <c r="Q322"/>
  <c r="Q310" s="1"/>
  <c r="Q311" s="1"/>
  <c r="Q240" s="1"/>
  <c r="I59"/>
  <c r="I50" s="1"/>
  <c r="I49"/>
  <c r="I456"/>
  <c r="I454"/>
  <c r="R463"/>
  <c r="R459" s="1"/>
  <c r="M461"/>
  <c r="Q461"/>
  <c r="N241"/>
  <c r="D241"/>
  <c r="D463"/>
  <c r="D459" s="1"/>
  <c r="N140"/>
  <c r="N138" s="1"/>
  <c r="N139" s="1"/>
  <c r="M453"/>
  <c r="M452" s="1"/>
  <c r="M464" s="1"/>
  <c r="I279"/>
  <c r="I280" s="1"/>
  <c r="I240" s="1"/>
  <c r="K459"/>
  <c r="P456"/>
  <c r="P454"/>
  <c r="K456"/>
  <c r="K454"/>
  <c r="L240"/>
  <c r="L241"/>
  <c r="L463"/>
  <c r="T240"/>
  <c r="T241"/>
  <c r="I322"/>
  <c r="I310" s="1"/>
  <c r="I311" s="1"/>
  <c r="I304"/>
  <c r="I305" s="1"/>
  <c r="Q152"/>
  <c r="Q140" s="1"/>
  <c r="Q138" s="1"/>
  <c r="Q139" s="1"/>
  <c r="Q23" s="1"/>
  <c r="Q150"/>
  <c r="X140"/>
  <c r="X138" s="1"/>
  <c r="X139" s="1"/>
  <c r="X23" s="1"/>
  <c r="X279"/>
  <c r="M240"/>
  <c r="P459"/>
  <c r="X174"/>
  <c r="O459"/>
  <c r="W153" i="17"/>
  <c r="W154" s="1"/>
  <c r="H279"/>
  <c r="M160"/>
  <c r="L22"/>
  <c r="H453"/>
  <c r="H452" s="1"/>
  <c r="H464" s="1"/>
  <c r="H23"/>
  <c r="H461"/>
  <c r="H459" s="1"/>
  <c r="H21"/>
  <c r="M461"/>
  <c r="M21"/>
  <c r="H59"/>
  <c r="H50" s="1"/>
  <c r="H49"/>
  <c r="W280"/>
  <c r="W240" s="1"/>
  <c r="W453"/>
  <c r="W452" s="1"/>
  <c r="W464" s="1"/>
  <c r="W21"/>
  <c r="W461"/>
  <c r="W459" s="1"/>
  <c r="R461"/>
  <c r="R21"/>
  <c r="R453"/>
  <c r="R452" s="1"/>
  <c r="R464" s="1"/>
  <c r="R23"/>
  <c r="M150"/>
  <c r="P159"/>
  <c r="P160" s="1"/>
  <c r="W282"/>
  <c r="M453"/>
  <c r="M452" s="1"/>
  <c r="M464" s="1"/>
  <c r="O461"/>
  <c r="P152"/>
  <c r="W151"/>
  <c r="M184"/>
  <c r="W183"/>
  <c r="W184" s="1"/>
  <c r="P158"/>
  <c r="W157"/>
  <c r="W158" s="1"/>
  <c r="M180"/>
  <c r="M164" s="1"/>
  <c r="M162" s="1"/>
  <c r="M163" s="1"/>
  <c r="W179"/>
  <c r="M156"/>
  <c r="W155"/>
  <c r="W156" s="1"/>
  <c r="K461"/>
  <c r="K23"/>
  <c r="K453"/>
  <c r="K452" s="1"/>
  <c r="K464" s="1"/>
  <c r="K21"/>
  <c r="Q453"/>
  <c r="Q452" s="1"/>
  <c r="Q464" s="1"/>
  <c r="Q461"/>
  <c r="S461"/>
  <c r="S23"/>
  <c r="S453"/>
  <c r="S452" s="1"/>
  <c r="S464" s="1"/>
  <c r="S21"/>
  <c r="E322"/>
  <c r="E310" s="1"/>
  <c r="E311" s="1"/>
  <c r="E304"/>
  <c r="E305" s="1"/>
  <c r="J322"/>
  <c r="J310" s="1"/>
  <c r="J311" s="1"/>
  <c r="J304"/>
  <c r="J305" s="1"/>
  <c r="L322"/>
  <c r="L310" s="1"/>
  <c r="L311" s="1"/>
  <c r="L304"/>
  <c r="L305" s="1"/>
  <c r="N322"/>
  <c r="N310" s="1"/>
  <c r="N311" s="1"/>
  <c r="N304"/>
  <c r="N305" s="1"/>
  <c r="P322"/>
  <c r="P310" s="1"/>
  <c r="P311" s="1"/>
  <c r="P304"/>
  <c r="P305" s="1"/>
  <c r="R322"/>
  <c r="R310" s="1"/>
  <c r="R311" s="1"/>
  <c r="R304"/>
  <c r="R305" s="1"/>
  <c r="H322"/>
  <c r="H310" s="1"/>
  <c r="H311" s="1"/>
  <c r="H304"/>
  <c r="H305" s="1"/>
  <c r="D322"/>
  <c r="D310" s="1"/>
  <c r="D311" s="1"/>
  <c r="D304"/>
  <c r="D305" s="1"/>
  <c r="G322"/>
  <c r="G310" s="1"/>
  <c r="G311" s="1"/>
  <c r="G304"/>
  <c r="G305" s="1"/>
  <c r="K322"/>
  <c r="K310" s="1"/>
  <c r="K311" s="1"/>
  <c r="K304"/>
  <c r="K305" s="1"/>
  <c r="M322"/>
  <c r="M310" s="1"/>
  <c r="M311" s="1"/>
  <c r="M304"/>
  <c r="M305" s="1"/>
  <c r="O322"/>
  <c r="O310" s="1"/>
  <c r="O311" s="1"/>
  <c r="O304"/>
  <c r="O305" s="1"/>
  <c r="Q322"/>
  <c r="Q310" s="1"/>
  <c r="Q311" s="1"/>
  <c r="Q304"/>
  <c r="Q305" s="1"/>
  <c r="S322"/>
  <c r="S310" s="1"/>
  <c r="S311" s="1"/>
  <c r="S304"/>
  <c r="S305" s="1"/>
  <c r="L461"/>
  <c r="L23"/>
  <c r="P461"/>
  <c r="M140"/>
  <c r="M138" s="1"/>
  <c r="M139" s="1"/>
  <c r="D241"/>
  <c r="L241"/>
  <c r="P241"/>
  <c r="M174"/>
  <c r="J241"/>
  <c r="N241"/>
  <c r="W281"/>
  <c r="W279" s="1"/>
  <c r="Q23"/>
  <c r="K241"/>
  <c r="O241"/>
  <c r="S241"/>
  <c r="L453"/>
  <c r="L452" s="1"/>
  <c r="L464" s="1"/>
  <c r="R156" i="16"/>
  <c r="Y155"/>
  <c r="Y156" s="1"/>
  <c r="R160"/>
  <c r="Y159"/>
  <c r="Y160" s="1"/>
  <c r="R158"/>
  <c r="Y157"/>
  <c r="Y158" s="1"/>
  <c r="N22"/>
  <c r="Y176"/>
  <c r="J49"/>
  <c r="J59"/>
  <c r="J50" s="1"/>
  <c r="J453"/>
  <c r="J452" s="1"/>
  <c r="J464" s="1"/>
  <c r="J23"/>
  <c r="J461"/>
  <c r="J459" s="1"/>
  <c r="J21"/>
  <c r="M461"/>
  <c r="M23"/>
  <c r="M453"/>
  <c r="M452" s="1"/>
  <c r="M464" s="1"/>
  <c r="M21"/>
  <c r="S453"/>
  <c r="S452" s="1"/>
  <c r="S464" s="1"/>
  <c r="S461"/>
  <c r="U461"/>
  <c r="U23"/>
  <c r="U453"/>
  <c r="U452" s="1"/>
  <c r="U464" s="1"/>
  <c r="U21"/>
  <c r="Y280"/>
  <c r="Y240" s="1"/>
  <c r="Y453"/>
  <c r="Y452" s="1"/>
  <c r="Y21"/>
  <c r="Y461"/>
  <c r="Y459" s="1"/>
  <c r="N461"/>
  <c r="N23"/>
  <c r="R461"/>
  <c r="J456"/>
  <c r="J454"/>
  <c r="O461"/>
  <c r="Q21"/>
  <c r="D461"/>
  <c r="O174"/>
  <c r="D453"/>
  <c r="D452" s="1"/>
  <c r="D464" s="1"/>
  <c r="R453"/>
  <c r="R452" s="1"/>
  <c r="R464" s="1"/>
  <c r="S23"/>
  <c r="R154"/>
  <c r="Y153"/>
  <c r="J309"/>
  <c r="J279"/>
  <c r="J280" s="1"/>
  <c r="J240" s="1"/>
  <c r="E322"/>
  <c r="E310" s="1"/>
  <c r="E311" s="1"/>
  <c r="E304"/>
  <c r="E305" s="1"/>
  <c r="G322"/>
  <c r="G310" s="1"/>
  <c r="G311" s="1"/>
  <c r="G304"/>
  <c r="G305" s="1"/>
  <c r="L322"/>
  <c r="L310" s="1"/>
  <c r="L311" s="1"/>
  <c r="L304"/>
  <c r="L305" s="1"/>
  <c r="L240" s="1"/>
  <c r="N322"/>
  <c r="N310" s="1"/>
  <c r="N311" s="1"/>
  <c r="N304"/>
  <c r="N305" s="1"/>
  <c r="N463" s="1"/>
  <c r="P322"/>
  <c r="P310" s="1"/>
  <c r="P311" s="1"/>
  <c r="P304"/>
  <c r="P305" s="1"/>
  <c r="P240" s="1"/>
  <c r="R322"/>
  <c r="R310" s="1"/>
  <c r="R311" s="1"/>
  <c r="R304"/>
  <c r="R305" s="1"/>
  <c r="R240" s="1"/>
  <c r="T322"/>
  <c r="T310" s="1"/>
  <c r="T311" s="1"/>
  <c r="T304"/>
  <c r="T305" s="1"/>
  <c r="T240" s="1"/>
  <c r="D322"/>
  <c r="D310" s="1"/>
  <c r="D311" s="1"/>
  <c r="D304"/>
  <c r="D305" s="1"/>
  <c r="D463" s="1"/>
  <c r="F322"/>
  <c r="F310" s="1"/>
  <c r="F311" s="1"/>
  <c r="F304"/>
  <c r="F305" s="1"/>
  <c r="I322"/>
  <c r="I310" s="1"/>
  <c r="I311" s="1"/>
  <c r="I304"/>
  <c r="I305" s="1"/>
  <c r="M322"/>
  <c r="M310" s="1"/>
  <c r="M311" s="1"/>
  <c r="M304"/>
  <c r="M305" s="1"/>
  <c r="M463" s="1"/>
  <c r="O322"/>
  <c r="O310" s="1"/>
  <c r="O311" s="1"/>
  <c r="O304"/>
  <c r="O305" s="1"/>
  <c r="O241" s="1"/>
  <c r="Q322"/>
  <c r="Q310" s="1"/>
  <c r="Q311" s="1"/>
  <c r="Q304"/>
  <c r="Q305" s="1"/>
  <c r="Q463" s="1"/>
  <c r="S322"/>
  <c r="S310" s="1"/>
  <c r="S311" s="1"/>
  <c r="S304"/>
  <c r="S305" s="1"/>
  <c r="S241" s="1"/>
  <c r="U322"/>
  <c r="U310" s="1"/>
  <c r="U311" s="1"/>
  <c r="U304"/>
  <c r="U305" s="1"/>
  <c r="U463" s="1"/>
  <c r="T461"/>
  <c r="T21"/>
  <c r="T453"/>
  <c r="T452" s="1"/>
  <c r="T464" s="1"/>
  <c r="T23"/>
  <c r="Y181"/>
  <c r="Y182" s="1"/>
  <c r="Q453"/>
  <c r="Q452" s="1"/>
  <c r="Q464" s="1"/>
  <c r="O21"/>
  <c r="Y186"/>
  <c r="Y187" s="1"/>
  <c r="Y464" s="1"/>
  <c r="R140"/>
  <c r="R138" s="1"/>
  <c r="R139" s="1"/>
  <c r="Y164"/>
  <c r="Y162" s="1"/>
  <c r="Y163" s="1"/>
  <c r="M241"/>
  <c r="Q241"/>
  <c r="U241"/>
  <c r="O164"/>
  <c r="O162" s="1"/>
  <c r="O163" s="1"/>
  <c r="O23" s="1"/>
  <c r="Y282"/>
  <c r="N453"/>
  <c r="N452" s="1"/>
  <c r="N464" s="1"/>
  <c r="Y281" i="15"/>
  <c r="R152"/>
  <c r="R150"/>
  <c r="R154"/>
  <c r="Y153"/>
  <c r="Y154" s="1"/>
  <c r="R158"/>
  <c r="Y157"/>
  <c r="Y158" s="1"/>
  <c r="O176"/>
  <c r="O174"/>
  <c r="Y175"/>
  <c r="O184"/>
  <c r="Y183"/>
  <c r="Y184" s="1"/>
  <c r="Q461"/>
  <c r="Q453"/>
  <c r="Q452" s="1"/>
  <c r="Q464" s="1"/>
  <c r="Q23"/>
  <c r="Q21"/>
  <c r="J453"/>
  <c r="J452" s="1"/>
  <c r="J464" s="1"/>
  <c r="J21"/>
  <c r="J461"/>
  <c r="J459" s="1"/>
  <c r="J23"/>
  <c r="O453"/>
  <c r="O452" s="1"/>
  <c r="O464" s="1"/>
  <c r="O21"/>
  <c r="O461"/>
  <c r="S21"/>
  <c r="S23"/>
  <c r="J59"/>
  <c r="J50" s="1"/>
  <c r="J49"/>
  <c r="D49"/>
  <c r="D59"/>
  <c r="D50" s="1"/>
  <c r="F49"/>
  <c r="F59"/>
  <c r="F50" s="1"/>
  <c r="I49"/>
  <c r="I59"/>
  <c r="I50" s="1"/>
  <c r="L49"/>
  <c r="L59"/>
  <c r="L50" s="1"/>
  <c r="N49"/>
  <c r="N59"/>
  <c r="N50" s="1"/>
  <c r="P49"/>
  <c r="P59"/>
  <c r="P50" s="1"/>
  <c r="R49"/>
  <c r="R59"/>
  <c r="R50" s="1"/>
  <c r="T49"/>
  <c r="T59"/>
  <c r="T50" s="1"/>
  <c r="M454"/>
  <c r="U454"/>
  <c r="Y47"/>
  <c r="Y37" s="1"/>
  <c r="Y36"/>
  <c r="O180"/>
  <c r="Y179"/>
  <c r="Y180" s="1"/>
  <c r="M461"/>
  <c r="M23"/>
  <c r="M453"/>
  <c r="M452" s="1"/>
  <c r="M464" s="1"/>
  <c r="M456" s="1"/>
  <c r="M21"/>
  <c r="U461"/>
  <c r="U23"/>
  <c r="U453"/>
  <c r="U452" s="1"/>
  <c r="U464" s="1"/>
  <c r="U456" s="1"/>
  <c r="U21"/>
  <c r="Y303"/>
  <c r="Y309" s="1"/>
  <c r="Y48"/>
  <c r="S453"/>
  <c r="S452" s="1"/>
  <c r="S464" s="1"/>
  <c r="S461"/>
  <c r="J322"/>
  <c r="J310" s="1"/>
  <c r="J311" s="1"/>
  <c r="J304"/>
  <c r="J305" s="1"/>
  <c r="D309"/>
  <c r="D279"/>
  <c r="D280" s="1"/>
  <c r="F309"/>
  <c r="F279"/>
  <c r="F280" s="1"/>
  <c r="F240" s="1"/>
  <c r="I309"/>
  <c r="I279"/>
  <c r="I280" s="1"/>
  <c r="I240" s="1"/>
  <c r="L309"/>
  <c r="L279"/>
  <c r="L280" s="1"/>
  <c r="N309"/>
  <c r="N279"/>
  <c r="N280" s="1"/>
  <c r="P309"/>
  <c r="P279"/>
  <c r="P280" s="1"/>
  <c r="R309"/>
  <c r="R279"/>
  <c r="R280" s="1"/>
  <c r="T309"/>
  <c r="T279"/>
  <c r="T280" s="1"/>
  <c r="J456"/>
  <c r="J454"/>
  <c r="Y279"/>
  <c r="S463"/>
  <c r="S240"/>
  <c r="Q463"/>
  <c r="Y151"/>
  <c r="Y155"/>
  <c r="Y156" s="1"/>
  <c r="Q240"/>
  <c r="M241"/>
  <c r="U241"/>
  <c r="Y282"/>
  <c r="N178" i="14"/>
  <c r="X177"/>
  <c r="X178" s="1"/>
  <c r="O160" i="13"/>
  <c r="V159"/>
  <c r="V160" s="1"/>
  <c r="V174"/>
  <c r="X282" i="14"/>
  <c r="X159"/>
  <c r="X160" s="1"/>
  <c r="N182"/>
  <c r="X181"/>
  <c r="X182" s="1"/>
  <c r="X176"/>
  <c r="I453"/>
  <c r="I452" s="1"/>
  <c r="I464" s="1"/>
  <c r="I23"/>
  <c r="I461"/>
  <c r="I459" s="1"/>
  <c r="I21"/>
  <c r="K461"/>
  <c r="K21"/>
  <c r="S453"/>
  <c r="S452" s="1"/>
  <c r="S464" s="1"/>
  <c r="S23"/>
  <c r="S461"/>
  <c r="S21"/>
  <c r="X280"/>
  <c r="X240" s="1"/>
  <c r="I322"/>
  <c r="I310" s="1"/>
  <c r="I311" s="1"/>
  <c r="I304"/>
  <c r="I305" s="1"/>
  <c r="E322"/>
  <c r="E310" s="1"/>
  <c r="E311" s="1"/>
  <c r="E304"/>
  <c r="E305" s="1"/>
  <c r="K322"/>
  <c r="K310" s="1"/>
  <c r="K311" s="1"/>
  <c r="K304"/>
  <c r="K305" s="1"/>
  <c r="K241" s="1"/>
  <c r="M322"/>
  <c r="M310" s="1"/>
  <c r="M311" s="1"/>
  <c r="M304"/>
  <c r="M305" s="1"/>
  <c r="M241" s="1"/>
  <c r="O322"/>
  <c r="O310" s="1"/>
  <c r="O311" s="1"/>
  <c r="O304"/>
  <c r="O305" s="1"/>
  <c r="O241" s="1"/>
  <c r="Q322"/>
  <c r="Q310" s="1"/>
  <c r="Q311" s="1"/>
  <c r="Q304"/>
  <c r="Q305" s="1"/>
  <c r="Q241" s="1"/>
  <c r="S322"/>
  <c r="S310" s="1"/>
  <c r="S311" s="1"/>
  <c r="S304"/>
  <c r="S305" s="1"/>
  <c r="D453"/>
  <c r="D452" s="1"/>
  <c r="D464" s="1"/>
  <c r="D21"/>
  <c r="L461"/>
  <c r="L23"/>
  <c r="L453"/>
  <c r="L452" s="1"/>
  <c r="L464" s="1"/>
  <c r="L21"/>
  <c r="R453"/>
  <c r="R452" s="1"/>
  <c r="R464" s="1"/>
  <c r="R461"/>
  <c r="T461"/>
  <c r="T23"/>
  <c r="T453"/>
  <c r="T452" s="1"/>
  <c r="T464" s="1"/>
  <c r="T21"/>
  <c r="X303"/>
  <c r="X309" s="1"/>
  <c r="X48"/>
  <c r="N176"/>
  <c r="N174"/>
  <c r="X47"/>
  <c r="X37" s="1"/>
  <c r="X36"/>
  <c r="O461"/>
  <c r="O21"/>
  <c r="D322"/>
  <c r="D310" s="1"/>
  <c r="D311" s="1"/>
  <c r="D304"/>
  <c r="D305" s="1"/>
  <c r="D240" s="1"/>
  <c r="H322"/>
  <c r="H310" s="1"/>
  <c r="H311" s="1"/>
  <c r="H304"/>
  <c r="H305" s="1"/>
  <c r="L322"/>
  <c r="L310" s="1"/>
  <c r="L311" s="1"/>
  <c r="L304"/>
  <c r="L305" s="1"/>
  <c r="L240" s="1"/>
  <c r="N322"/>
  <c r="N310" s="1"/>
  <c r="N311" s="1"/>
  <c r="N304"/>
  <c r="N305" s="1"/>
  <c r="P322"/>
  <c r="P310" s="1"/>
  <c r="P311" s="1"/>
  <c r="P304"/>
  <c r="P305" s="1"/>
  <c r="P240" s="1"/>
  <c r="R322"/>
  <c r="R310" s="1"/>
  <c r="R311" s="1"/>
  <c r="R304"/>
  <c r="R305" s="1"/>
  <c r="R240" s="1"/>
  <c r="T322"/>
  <c r="T310" s="1"/>
  <c r="T311" s="1"/>
  <c r="T304"/>
  <c r="T305" s="1"/>
  <c r="T240" s="1"/>
  <c r="M463"/>
  <c r="M459" s="1"/>
  <c r="M22"/>
  <c r="I59"/>
  <c r="I50" s="1"/>
  <c r="I49"/>
  <c r="K240"/>
  <c r="K463"/>
  <c r="O240"/>
  <c r="O463"/>
  <c r="S240"/>
  <c r="S463"/>
  <c r="S241"/>
  <c r="N461"/>
  <c r="N21"/>
  <c r="N240"/>
  <c r="N241"/>
  <c r="R241"/>
  <c r="Q140"/>
  <c r="Q138" s="1"/>
  <c r="Q139" s="1"/>
  <c r="L241"/>
  <c r="P241"/>
  <c r="T241"/>
  <c r="D461"/>
  <c r="D241"/>
  <c r="D23"/>
  <c r="K23"/>
  <c r="X157"/>
  <c r="X158" s="1"/>
  <c r="X153"/>
  <c r="X186"/>
  <c r="X187" s="1"/>
  <c r="X179"/>
  <c r="X180" s="1"/>
  <c r="X164" s="1"/>
  <c r="X162" s="1"/>
  <c r="X163" s="1"/>
  <c r="I279"/>
  <c r="I280" s="1"/>
  <c r="I240" s="1"/>
  <c r="Q150"/>
  <c r="X281"/>
  <c r="X279" s="1"/>
  <c r="M240"/>
  <c r="Q240"/>
  <c r="K453"/>
  <c r="K452" s="1"/>
  <c r="K464" s="1"/>
  <c r="N453"/>
  <c r="N452" s="1"/>
  <c r="N464" s="1"/>
  <c r="J21" i="13"/>
  <c r="J23"/>
  <c r="J461"/>
  <c r="R461"/>
  <c r="V279"/>
  <c r="J453"/>
  <c r="J452" s="1"/>
  <c r="J464" s="1"/>
  <c r="K140"/>
  <c r="K138" s="1"/>
  <c r="K139" s="1"/>
  <c r="K22" s="1"/>
  <c r="L156"/>
  <c r="L140" s="1"/>
  <c r="L138" s="1"/>
  <c r="L139" s="1"/>
  <c r="L22" s="1"/>
  <c r="O155"/>
  <c r="O156" s="1"/>
  <c r="F461"/>
  <c r="F23"/>
  <c r="F21"/>
  <c r="F453"/>
  <c r="F452" s="1"/>
  <c r="F464" s="1"/>
  <c r="E322"/>
  <c r="E310" s="1"/>
  <c r="E311" s="1"/>
  <c r="E304"/>
  <c r="E305" s="1"/>
  <c r="G322"/>
  <c r="G310" s="1"/>
  <c r="G311" s="1"/>
  <c r="G304"/>
  <c r="G305" s="1"/>
  <c r="F456"/>
  <c r="F454"/>
  <c r="O154"/>
  <c r="O150"/>
  <c r="V461"/>
  <c r="V453"/>
  <c r="V452" s="1"/>
  <c r="V464" s="1"/>
  <c r="V21"/>
  <c r="K49"/>
  <c r="K59"/>
  <c r="K50" s="1"/>
  <c r="O49"/>
  <c r="O59"/>
  <c r="O50" s="1"/>
  <c r="D453"/>
  <c r="D452" s="1"/>
  <c r="D464" s="1"/>
  <c r="D23"/>
  <c r="D461"/>
  <c r="D21"/>
  <c r="L453"/>
  <c r="L452" s="1"/>
  <c r="L464" s="1"/>
  <c r="L23"/>
  <c r="L461"/>
  <c r="L21"/>
  <c r="N461"/>
  <c r="N23"/>
  <c r="N453"/>
  <c r="N452" s="1"/>
  <c r="N464" s="1"/>
  <c r="N21"/>
  <c r="P23"/>
  <c r="P21"/>
  <c r="I49"/>
  <c r="I59"/>
  <c r="I50" s="1"/>
  <c r="M49"/>
  <c r="M59"/>
  <c r="M50" s="1"/>
  <c r="Q49"/>
  <c r="Q59"/>
  <c r="Q50" s="1"/>
  <c r="V153"/>
  <c r="D322"/>
  <c r="D310" s="1"/>
  <c r="D311" s="1"/>
  <c r="D304"/>
  <c r="D305" s="1"/>
  <c r="D241" s="1"/>
  <c r="J322"/>
  <c r="J310" s="1"/>
  <c r="J311" s="1"/>
  <c r="J304"/>
  <c r="J305" s="1"/>
  <c r="J240" s="1"/>
  <c r="L322"/>
  <c r="L310" s="1"/>
  <c r="L311" s="1"/>
  <c r="L304"/>
  <c r="L305" s="1"/>
  <c r="N322"/>
  <c r="N310" s="1"/>
  <c r="N311" s="1"/>
  <c r="N304"/>
  <c r="N305" s="1"/>
  <c r="N240" s="1"/>
  <c r="P322"/>
  <c r="P310" s="1"/>
  <c r="P311" s="1"/>
  <c r="P304"/>
  <c r="P305" s="1"/>
  <c r="P240" s="1"/>
  <c r="R322"/>
  <c r="R310" s="1"/>
  <c r="R311" s="1"/>
  <c r="R304"/>
  <c r="R305" s="1"/>
  <c r="R240" s="1"/>
  <c r="K309"/>
  <c r="K279"/>
  <c r="K280" s="1"/>
  <c r="O309"/>
  <c r="O279"/>
  <c r="O280" s="1"/>
  <c r="I309"/>
  <c r="I279"/>
  <c r="I280" s="1"/>
  <c r="M309"/>
  <c r="M279"/>
  <c r="M280" s="1"/>
  <c r="Q309"/>
  <c r="Q279"/>
  <c r="Q280" s="1"/>
  <c r="V157"/>
  <c r="V158" s="1"/>
  <c r="L463"/>
  <c r="B449" i="1"/>
  <c r="V524" i="12"/>
  <c r="V527" s="1"/>
  <c r="R524"/>
  <c r="R527" s="1"/>
  <c r="Q524"/>
  <c r="Q527" s="1"/>
  <c r="P524"/>
  <c r="P527" s="1"/>
  <c r="O524"/>
  <c r="O527" s="1"/>
  <c r="N524"/>
  <c r="N527" s="1"/>
  <c r="M524"/>
  <c r="M527" s="1"/>
  <c r="L524"/>
  <c r="L527" s="1"/>
  <c r="K524"/>
  <c r="K527" s="1"/>
  <c r="J524"/>
  <c r="J527" s="1"/>
  <c r="I524"/>
  <c r="I527" s="1"/>
  <c r="D524"/>
  <c r="D527" s="1"/>
  <c r="U523"/>
  <c r="T523"/>
  <c r="S523"/>
  <c r="V518"/>
  <c r="V517"/>
  <c r="W516"/>
  <c r="V516"/>
  <c r="R516"/>
  <c r="Q516"/>
  <c r="P516"/>
  <c r="O516"/>
  <c r="N516"/>
  <c r="M516"/>
  <c r="L516"/>
  <c r="K516"/>
  <c r="J516"/>
  <c r="I516"/>
  <c r="D516"/>
  <c r="B516"/>
  <c r="S504"/>
  <c r="O504"/>
  <c r="K504"/>
  <c r="V503"/>
  <c r="V504" s="1"/>
  <c r="V502" s="1"/>
  <c r="U503"/>
  <c r="U504" s="1"/>
  <c r="U502" s="1"/>
  <c r="T503"/>
  <c r="T504" s="1"/>
  <c r="T502" s="1"/>
  <c r="S503"/>
  <c r="R503"/>
  <c r="R504" s="1"/>
  <c r="R502" s="1"/>
  <c r="Q503"/>
  <c r="Q504" s="1"/>
  <c r="Q502" s="1"/>
  <c r="P503"/>
  <c r="P504" s="1"/>
  <c r="P502" s="1"/>
  <c r="O503"/>
  <c r="N503"/>
  <c r="N504" s="1"/>
  <c r="N502" s="1"/>
  <c r="M503"/>
  <c r="M504" s="1"/>
  <c r="M502" s="1"/>
  <c r="L503"/>
  <c r="L504" s="1"/>
  <c r="L502" s="1"/>
  <c r="K503"/>
  <c r="J503"/>
  <c r="J504" s="1"/>
  <c r="J502" s="1"/>
  <c r="I503"/>
  <c r="I504" s="1"/>
  <c r="I502" s="1"/>
  <c r="D503"/>
  <c r="D504" s="1"/>
  <c r="D502" s="1"/>
  <c r="S502"/>
  <c r="O502"/>
  <c r="K502"/>
  <c r="V493"/>
  <c r="V494" s="1"/>
  <c r="V492" s="1"/>
  <c r="U493"/>
  <c r="U494" s="1"/>
  <c r="U492" s="1"/>
  <c r="T493"/>
  <c r="T494" s="1"/>
  <c r="T492" s="1"/>
  <c r="S493"/>
  <c r="S494" s="1"/>
  <c r="S492" s="1"/>
  <c r="R493"/>
  <c r="R494" s="1"/>
  <c r="R492" s="1"/>
  <c r="Q493"/>
  <c r="Q494" s="1"/>
  <c r="Q492" s="1"/>
  <c r="P493"/>
  <c r="P494" s="1"/>
  <c r="P492" s="1"/>
  <c r="O493"/>
  <c r="O494" s="1"/>
  <c r="O492" s="1"/>
  <c r="N493"/>
  <c r="N494" s="1"/>
  <c r="N492" s="1"/>
  <c r="M493"/>
  <c r="M494" s="1"/>
  <c r="M492" s="1"/>
  <c r="L493"/>
  <c r="L494" s="1"/>
  <c r="L492" s="1"/>
  <c r="K493"/>
  <c r="K494" s="1"/>
  <c r="K492" s="1"/>
  <c r="J493"/>
  <c r="J494" s="1"/>
  <c r="J492" s="1"/>
  <c r="I493"/>
  <c r="I494" s="1"/>
  <c r="I492" s="1"/>
  <c r="D493"/>
  <c r="D494" s="1"/>
  <c r="D492" s="1"/>
  <c r="S476"/>
  <c r="O476"/>
  <c r="K476"/>
  <c r="V475"/>
  <c r="V476" s="1"/>
  <c r="U475"/>
  <c r="U476" s="1"/>
  <c r="T475"/>
  <c r="T476" s="1"/>
  <c r="S475"/>
  <c r="R475"/>
  <c r="R476" s="1"/>
  <c r="Q475"/>
  <c r="Q476" s="1"/>
  <c r="P475"/>
  <c r="P476" s="1"/>
  <c r="O475"/>
  <c r="N475"/>
  <c r="N476" s="1"/>
  <c r="M475"/>
  <c r="M476" s="1"/>
  <c r="L475"/>
  <c r="L476" s="1"/>
  <c r="K475"/>
  <c r="J475"/>
  <c r="J476" s="1"/>
  <c r="I475"/>
  <c r="I476" s="1"/>
  <c r="D475"/>
  <c r="D476" s="1"/>
  <c r="S469"/>
  <c r="O469"/>
  <c r="K469"/>
  <c r="V468"/>
  <c r="V469" s="1"/>
  <c r="U468"/>
  <c r="U469" s="1"/>
  <c r="T468"/>
  <c r="T469" s="1"/>
  <c r="S468"/>
  <c r="R468"/>
  <c r="R469" s="1"/>
  <c r="Q468"/>
  <c r="Q469" s="1"/>
  <c r="P468"/>
  <c r="P469" s="1"/>
  <c r="O468"/>
  <c r="N468"/>
  <c r="N469" s="1"/>
  <c r="M468"/>
  <c r="M469" s="1"/>
  <c r="L468"/>
  <c r="L469" s="1"/>
  <c r="K468"/>
  <c r="J468"/>
  <c r="J469" s="1"/>
  <c r="I468"/>
  <c r="I469" s="1"/>
  <c r="D468"/>
  <c r="D469" s="1"/>
  <c r="S462"/>
  <c r="O462"/>
  <c r="K462"/>
  <c r="V461"/>
  <c r="V462" s="1"/>
  <c r="U461"/>
  <c r="U462" s="1"/>
  <c r="T461"/>
  <c r="T462" s="1"/>
  <c r="S461"/>
  <c r="R461"/>
  <c r="R462" s="1"/>
  <c r="Q461"/>
  <c r="Q462" s="1"/>
  <c r="P461"/>
  <c r="P462" s="1"/>
  <c r="O461"/>
  <c r="N461"/>
  <c r="N462" s="1"/>
  <c r="M461"/>
  <c r="M462" s="1"/>
  <c r="L461"/>
  <c r="L462" s="1"/>
  <c r="K461"/>
  <c r="J461"/>
  <c r="J462" s="1"/>
  <c r="I461"/>
  <c r="I462" s="1"/>
  <c r="D461"/>
  <c r="D462" s="1"/>
  <c r="S453"/>
  <c r="O453"/>
  <c r="K453"/>
  <c r="V452"/>
  <c r="V453" s="1"/>
  <c r="U452"/>
  <c r="U453" s="1"/>
  <c r="T452"/>
  <c r="T453" s="1"/>
  <c r="S452"/>
  <c r="R452"/>
  <c r="R453" s="1"/>
  <c r="Q452"/>
  <c r="Q453" s="1"/>
  <c r="P452"/>
  <c r="P453" s="1"/>
  <c r="O452"/>
  <c r="N452"/>
  <c r="N453" s="1"/>
  <c r="M452"/>
  <c r="M453" s="1"/>
  <c r="L452"/>
  <c r="L453" s="1"/>
  <c r="K452"/>
  <c r="J452"/>
  <c r="J453" s="1"/>
  <c r="I452"/>
  <c r="I453" s="1"/>
  <c r="D452"/>
  <c r="D453" s="1"/>
  <c r="S451"/>
  <c r="O451"/>
  <c r="K451"/>
  <c r="V450"/>
  <c r="U450"/>
  <c r="T450"/>
  <c r="S450"/>
  <c r="R450"/>
  <c r="Q450"/>
  <c r="P450"/>
  <c r="O450"/>
  <c r="N450"/>
  <c r="M450"/>
  <c r="L450"/>
  <c r="K450"/>
  <c r="J450"/>
  <c r="I450"/>
  <c r="D450"/>
  <c r="S449"/>
  <c r="O449"/>
  <c r="K449"/>
  <c r="V441"/>
  <c r="V442" s="1"/>
  <c r="R441"/>
  <c r="R442" s="1"/>
  <c r="Q441"/>
  <c r="Q442" s="1"/>
  <c r="P441"/>
  <c r="P442" s="1"/>
  <c r="O441"/>
  <c r="O442" s="1"/>
  <c r="N441"/>
  <c r="N442" s="1"/>
  <c r="M441"/>
  <c r="M442" s="1"/>
  <c r="L441"/>
  <c r="L442" s="1"/>
  <c r="K441"/>
  <c r="K442" s="1"/>
  <c r="J441"/>
  <c r="J442" s="1"/>
  <c r="I441"/>
  <c r="I442" s="1"/>
  <c r="D441"/>
  <c r="D442" s="1"/>
  <c r="V434"/>
  <c r="V435" s="1"/>
  <c r="V423" s="1"/>
  <c r="R434"/>
  <c r="R435" s="1"/>
  <c r="R423" s="1"/>
  <c r="Q434"/>
  <c r="Q435" s="1"/>
  <c r="P434"/>
  <c r="P435" s="1"/>
  <c r="P423" s="1"/>
  <c r="O434"/>
  <c r="O435" s="1"/>
  <c r="O423" s="1"/>
  <c r="N434"/>
  <c r="N435" s="1"/>
  <c r="N423" s="1"/>
  <c r="M434"/>
  <c r="M435" s="1"/>
  <c r="M423" s="1"/>
  <c r="L434"/>
  <c r="L435" s="1"/>
  <c r="L423" s="1"/>
  <c r="K434"/>
  <c r="K435" s="1"/>
  <c r="K423" s="1"/>
  <c r="J434"/>
  <c r="J435" s="1"/>
  <c r="J423" s="1"/>
  <c r="I434"/>
  <c r="I435" s="1"/>
  <c r="D434"/>
  <c r="D435" s="1"/>
  <c r="D423" s="1"/>
  <c r="V425"/>
  <c r="V426" s="1"/>
  <c r="V424" s="1"/>
  <c r="R425"/>
  <c r="R426" s="1"/>
  <c r="Q425"/>
  <c r="Q426" s="1"/>
  <c r="Q424" s="1"/>
  <c r="P425"/>
  <c r="P426" s="1"/>
  <c r="O425"/>
  <c r="O426" s="1"/>
  <c r="O424" s="1"/>
  <c r="N425"/>
  <c r="N426" s="1"/>
  <c r="M425"/>
  <c r="M426" s="1"/>
  <c r="M424" s="1"/>
  <c r="L425"/>
  <c r="L426" s="1"/>
  <c r="K425"/>
  <c r="K426" s="1"/>
  <c r="K424" s="1"/>
  <c r="J425"/>
  <c r="J426" s="1"/>
  <c r="I425"/>
  <c r="I426" s="1"/>
  <c r="I424" s="1"/>
  <c r="D425"/>
  <c r="D426" s="1"/>
  <c r="Q423"/>
  <c r="I423"/>
  <c r="M422"/>
  <c r="V415"/>
  <c r="R415"/>
  <c r="V409"/>
  <c r="R409"/>
  <c r="V402"/>
  <c r="V403" s="1"/>
  <c r="R402"/>
  <c r="R403" s="1"/>
  <c r="Q402"/>
  <c r="Q403" s="1"/>
  <c r="P402"/>
  <c r="P403" s="1"/>
  <c r="O402"/>
  <c r="O403" s="1"/>
  <c r="N402"/>
  <c r="N403" s="1"/>
  <c r="M402"/>
  <c r="M403" s="1"/>
  <c r="L402"/>
  <c r="L403" s="1"/>
  <c r="K402"/>
  <c r="K403" s="1"/>
  <c r="J402"/>
  <c r="J403" s="1"/>
  <c r="I402"/>
  <c r="I403" s="1"/>
  <c r="D402"/>
  <c r="D403" s="1"/>
  <c r="V401"/>
  <c r="V400"/>
  <c r="R399"/>
  <c r="V399" s="1"/>
  <c r="V398"/>
  <c r="R397"/>
  <c r="R395" s="1"/>
  <c r="R396" s="1"/>
  <c r="Q397"/>
  <c r="P397"/>
  <c r="P395" s="1"/>
  <c r="P396" s="1"/>
  <c r="P378" s="1"/>
  <c r="O397"/>
  <c r="N397"/>
  <c r="N395" s="1"/>
  <c r="N396" s="1"/>
  <c r="M397"/>
  <c r="L397"/>
  <c r="L395" s="1"/>
  <c r="L396" s="1"/>
  <c r="L378" s="1"/>
  <c r="K397"/>
  <c r="J397"/>
  <c r="J395" s="1"/>
  <c r="J396" s="1"/>
  <c r="I397"/>
  <c r="D397"/>
  <c r="D395" s="1"/>
  <c r="D396" s="1"/>
  <c r="D378" s="1"/>
  <c r="Q395"/>
  <c r="Q396" s="1"/>
  <c r="O395"/>
  <c r="O396" s="1"/>
  <c r="M395"/>
  <c r="M396" s="1"/>
  <c r="K395"/>
  <c r="K396" s="1"/>
  <c r="I395"/>
  <c r="I396" s="1"/>
  <c r="V387"/>
  <c r="V388" s="1"/>
  <c r="R387"/>
  <c r="R388" s="1"/>
  <c r="Q387"/>
  <c r="Q388" s="1"/>
  <c r="P387"/>
  <c r="P388" s="1"/>
  <c r="O387"/>
  <c r="O388" s="1"/>
  <c r="N387"/>
  <c r="N388" s="1"/>
  <c r="M387"/>
  <c r="M388" s="1"/>
  <c r="L387"/>
  <c r="L388" s="1"/>
  <c r="K387"/>
  <c r="K388" s="1"/>
  <c r="J387"/>
  <c r="J388" s="1"/>
  <c r="I387"/>
  <c r="I388" s="1"/>
  <c r="D387"/>
  <c r="D388" s="1"/>
  <c r="V380"/>
  <c r="V381" s="1"/>
  <c r="R380"/>
  <c r="R381" s="1"/>
  <c r="Q380"/>
  <c r="Q381" s="1"/>
  <c r="P380"/>
  <c r="P381" s="1"/>
  <c r="O380"/>
  <c r="O381" s="1"/>
  <c r="N380"/>
  <c r="N381" s="1"/>
  <c r="M380"/>
  <c r="M381" s="1"/>
  <c r="L380"/>
  <c r="L381" s="1"/>
  <c r="K380"/>
  <c r="K381" s="1"/>
  <c r="J380"/>
  <c r="J381" s="1"/>
  <c r="I380"/>
  <c r="I381" s="1"/>
  <c r="D380"/>
  <c r="D381" s="1"/>
  <c r="R355"/>
  <c r="Q355"/>
  <c r="P355"/>
  <c r="O355"/>
  <c r="N355"/>
  <c r="M355"/>
  <c r="L355"/>
  <c r="K355"/>
  <c r="J355"/>
  <c r="I355"/>
  <c r="D355"/>
  <c r="V354"/>
  <c r="V355" s="1"/>
  <c r="R353"/>
  <c r="Q353"/>
  <c r="P353"/>
  <c r="O353"/>
  <c r="N353"/>
  <c r="M353"/>
  <c r="L353"/>
  <c r="K353"/>
  <c r="J353"/>
  <c r="I353"/>
  <c r="D353"/>
  <c r="V352"/>
  <c r="V353" s="1"/>
  <c r="R351"/>
  <c r="Q351"/>
  <c r="P351"/>
  <c r="O351"/>
  <c r="N351"/>
  <c r="M351"/>
  <c r="L351"/>
  <c r="K351"/>
  <c r="J351"/>
  <c r="I351"/>
  <c r="D351"/>
  <c r="V350"/>
  <c r="V351" s="1"/>
  <c r="R349"/>
  <c r="Q349"/>
  <c r="P349"/>
  <c r="O349"/>
  <c r="N349"/>
  <c r="M349"/>
  <c r="L349"/>
  <c r="K349"/>
  <c r="J349"/>
  <c r="I349"/>
  <c r="D349"/>
  <c r="V348"/>
  <c r="R347"/>
  <c r="Q347"/>
  <c r="P347"/>
  <c r="O347"/>
  <c r="N347"/>
  <c r="M347"/>
  <c r="L347"/>
  <c r="K347"/>
  <c r="J347"/>
  <c r="I347"/>
  <c r="D347"/>
  <c r="P346"/>
  <c r="L346"/>
  <c r="D346"/>
  <c r="V342"/>
  <c r="V341"/>
  <c r="V340" s="1"/>
  <c r="R340"/>
  <c r="Q340"/>
  <c r="P340"/>
  <c r="O340"/>
  <c r="N340"/>
  <c r="M340"/>
  <c r="L340"/>
  <c r="K340"/>
  <c r="J340"/>
  <c r="I340"/>
  <c r="D340"/>
  <c r="R336"/>
  <c r="Q336"/>
  <c r="P336"/>
  <c r="O336"/>
  <c r="N336"/>
  <c r="M336"/>
  <c r="L336"/>
  <c r="K336"/>
  <c r="J336"/>
  <c r="I336"/>
  <c r="D336"/>
  <c r="V335"/>
  <c r="V336" s="1"/>
  <c r="R334"/>
  <c r="Q334"/>
  <c r="P334"/>
  <c r="O334"/>
  <c r="N334"/>
  <c r="M334"/>
  <c r="L334"/>
  <c r="K334"/>
  <c r="J334"/>
  <c r="I334"/>
  <c r="D334"/>
  <c r="V333"/>
  <c r="V334" s="1"/>
  <c r="R332"/>
  <c r="Q332"/>
  <c r="P332"/>
  <c r="O332"/>
  <c r="N332"/>
  <c r="M332"/>
  <c r="L332"/>
  <c r="K332"/>
  <c r="J332"/>
  <c r="I332"/>
  <c r="D332"/>
  <c r="V331"/>
  <c r="V332" s="1"/>
  <c r="R330"/>
  <c r="Q330"/>
  <c r="P330"/>
  <c r="O330"/>
  <c r="N330"/>
  <c r="M330"/>
  <c r="L330"/>
  <c r="K330"/>
  <c r="J330"/>
  <c r="I330"/>
  <c r="D330"/>
  <c r="V329"/>
  <c r="V330" s="1"/>
  <c r="R328"/>
  <c r="Q328"/>
  <c r="P328"/>
  <c r="O328"/>
  <c r="N328"/>
  <c r="M328"/>
  <c r="L328"/>
  <c r="K328"/>
  <c r="J328"/>
  <c r="I328"/>
  <c r="D328"/>
  <c r="V327"/>
  <c r="V326" s="1"/>
  <c r="R326"/>
  <c r="Q326"/>
  <c r="P326"/>
  <c r="O326"/>
  <c r="N326"/>
  <c r="M326"/>
  <c r="L326"/>
  <c r="K326"/>
  <c r="J326"/>
  <c r="I326"/>
  <c r="D326"/>
  <c r="R325"/>
  <c r="Q325"/>
  <c r="P325"/>
  <c r="O325"/>
  <c r="N325"/>
  <c r="M325"/>
  <c r="L325"/>
  <c r="K325"/>
  <c r="J325"/>
  <c r="I325"/>
  <c r="D325"/>
  <c r="V324"/>
  <c r="V325" s="1"/>
  <c r="R323"/>
  <c r="Q323"/>
  <c r="P323"/>
  <c r="O323"/>
  <c r="N323"/>
  <c r="M323"/>
  <c r="L323"/>
  <c r="K323"/>
  <c r="J323"/>
  <c r="I323"/>
  <c r="D323"/>
  <c r="V322"/>
  <c r="V323" s="1"/>
  <c r="R321"/>
  <c r="Q321"/>
  <c r="P321"/>
  <c r="O321"/>
  <c r="N321"/>
  <c r="M321"/>
  <c r="L321"/>
  <c r="K321"/>
  <c r="J321"/>
  <c r="I321"/>
  <c r="D321"/>
  <c r="V320"/>
  <c r="V321" s="1"/>
  <c r="R319"/>
  <c r="Q319"/>
  <c r="Q315" s="1"/>
  <c r="P319"/>
  <c r="O319"/>
  <c r="O315" s="1"/>
  <c r="N319"/>
  <c r="M319"/>
  <c r="L319"/>
  <c r="K319"/>
  <c r="K315" s="1"/>
  <c r="J319"/>
  <c r="I319"/>
  <c r="I315" s="1"/>
  <c r="D319"/>
  <c r="V318"/>
  <c r="V317" s="1"/>
  <c r="V316" s="1"/>
  <c r="R317"/>
  <c r="Q317"/>
  <c r="Q316" s="1"/>
  <c r="P317"/>
  <c r="O317"/>
  <c r="O316" s="1"/>
  <c r="N317"/>
  <c r="M317"/>
  <c r="M316" s="1"/>
  <c r="L317"/>
  <c r="K317"/>
  <c r="J317"/>
  <c r="I317"/>
  <c r="I316" s="1"/>
  <c r="D317"/>
  <c r="U316"/>
  <c r="T316"/>
  <c r="S316"/>
  <c r="K316"/>
  <c r="M315"/>
  <c r="V311"/>
  <c r="R310"/>
  <c r="R309" s="1"/>
  <c r="Q310"/>
  <c r="P310"/>
  <c r="P309" s="1"/>
  <c r="O310"/>
  <c r="O309" s="1"/>
  <c r="N310"/>
  <c r="N309" s="1"/>
  <c r="M310"/>
  <c r="L310"/>
  <c r="L309" s="1"/>
  <c r="K310"/>
  <c r="K309" s="1"/>
  <c r="J310"/>
  <c r="J309" s="1"/>
  <c r="I310"/>
  <c r="D310"/>
  <c r="Q309"/>
  <c r="M309"/>
  <c r="I309"/>
  <c r="V308"/>
  <c r="V307"/>
  <c r="R306"/>
  <c r="R304" s="1"/>
  <c r="R305" s="1"/>
  <c r="Q306"/>
  <c r="P306"/>
  <c r="P304" s="1"/>
  <c r="P305" s="1"/>
  <c r="O306"/>
  <c r="O304" s="1"/>
  <c r="O305" s="1"/>
  <c r="N306"/>
  <c r="N304" s="1"/>
  <c r="N305" s="1"/>
  <c r="M306"/>
  <c r="L306"/>
  <c r="L304" s="1"/>
  <c r="L305" s="1"/>
  <c r="K306"/>
  <c r="K304" s="1"/>
  <c r="K305" s="1"/>
  <c r="J306"/>
  <c r="J304" s="1"/>
  <c r="J305" s="1"/>
  <c r="I306"/>
  <c r="D306"/>
  <c r="Q304"/>
  <c r="Q305" s="1"/>
  <c r="M304"/>
  <c r="M305" s="1"/>
  <c r="I304"/>
  <c r="I305" s="1"/>
  <c r="V297"/>
  <c r="V298" s="1"/>
  <c r="R297"/>
  <c r="R298" s="1"/>
  <c r="Q297"/>
  <c r="Q298" s="1"/>
  <c r="P297"/>
  <c r="P298" s="1"/>
  <c r="O297"/>
  <c r="O298" s="1"/>
  <c r="N297"/>
  <c r="N298" s="1"/>
  <c r="M297"/>
  <c r="M298" s="1"/>
  <c r="L297"/>
  <c r="L298" s="1"/>
  <c r="K297"/>
  <c r="K298" s="1"/>
  <c r="J297"/>
  <c r="J298" s="1"/>
  <c r="I297"/>
  <c r="I298" s="1"/>
  <c r="D297"/>
  <c r="D298" s="1"/>
  <c r="V278"/>
  <c r="V281" s="1"/>
  <c r="R278"/>
  <c r="R281" s="1"/>
  <c r="Q278"/>
  <c r="Q281" s="1"/>
  <c r="P278"/>
  <c r="P281" s="1"/>
  <c r="O278"/>
  <c r="O281" s="1"/>
  <c r="N278"/>
  <c r="N281" s="1"/>
  <c r="M278"/>
  <c r="M281" s="1"/>
  <c r="L278"/>
  <c r="L281" s="1"/>
  <c r="K278"/>
  <c r="K281" s="1"/>
  <c r="J278"/>
  <c r="J281" s="1"/>
  <c r="I278"/>
  <c r="I281" s="1"/>
  <c r="D278"/>
  <c r="D281" s="1"/>
  <c r="V277"/>
  <c r="V282" s="1"/>
  <c r="R277"/>
  <c r="R282" s="1"/>
  <c r="Q277"/>
  <c r="Q282" s="1"/>
  <c r="P277"/>
  <c r="P282" s="1"/>
  <c r="O277"/>
  <c r="O282" s="1"/>
  <c r="N277"/>
  <c r="N282" s="1"/>
  <c r="M277"/>
  <c r="M282" s="1"/>
  <c r="L277"/>
  <c r="L282" s="1"/>
  <c r="K277"/>
  <c r="K282" s="1"/>
  <c r="J277"/>
  <c r="J282" s="1"/>
  <c r="I277"/>
  <c r="I282" s="1"/>
  <c r="D277"/>
  <c r="D282" s="1"/>
  <c r="V259"/>
  <c r="V260" s="1"/>
  <c r="R259"/>
  <c r="R260" s="1"/>
  <c r="Q259"/>
  <c r="Q260" s="1"/>
  <c r="P259"/>
  <c r="P260" s="1"/>
  <c r="O259"/>
  <c r="O260" s="1"/>
  <c r="N259"/>
  <c r="N260" s="1"/>
  <c r="M259"/>
  <c r="M260" s="1"/>
  <c r="L259"/>
  <c r="L260" s="1"/>
  <c r="K259"/>
  <c r="K260" s="1"/>
  <c r="J259"/>
  <c r="J260" s="1"/>
  <c r="I259"/>
  <c r="I260" s="1"/>
  <c r="D259"/>
  <c r="D260" s="1"/>
  <c r="V250"/>
  <c r="V251" s="1"/>
  <c r="V249" s="1"/>
  <c r="R250"/>
  <c r="R251" s="1"/>
  <c r="R249" s="1"/>
  <c r="Q250"/>
  <c r="Q251" s="1"/>
  <c r="Q249" s="1"/>
  <c r="P250"/>
  <c r="P251" s="1"/>
  <c r="P249" s="1"/>
  <c r="O250"/>
  <c r="O251" s="1"/>
  <c r="O249" s="1"/>
  <c r="N250"/>
  <c r="N251" s="1"/>
  <c r="N249" s="1"/>
  <c r="M250"/>
  <c r="M251" s="1"/>
  <c r="M249" s="1"/>
  <c r="L250"/>
  <c r="L251" s="1"/>
  <c r="L249" s="1"/>
  <c r="K250"/>
  <c r="K251" s="1"/>
  <c r="K249" s="1"/>
  <c r="J250"/>
  <c r="J251" s="1"/>
  <c r="J249" s="1"/>
  <c r="I250"/>
  <c r="I251" s="1"/>
  <c r="I249" s="1"/>
  <c r="D250"/>
  <c r="D251" s="1"/>
  <c r="D249" s="1"/>
  <c r="R247"/>
  <c r="Q247"/>
  <c r="P247"/>
  <c r="O247"/>
  <c r="N247"/>
  <c r="M247"/>
  <c r="L247"/>
  <c r="K247"/>
  <c r="J247"/>
  <c r="I247"/>
  <c r="D247"/>
  <c r="R245"/>
  <c r="Q245"/>
  <c r="P245"/>
  <c r="O245"/>
  <c r="N245"/>
  <c r="M245"/>
  <c r="L245"/>
  <c r="K245"/>
  <c r="J245"/>
  <c r="I245"/>
  <c r="D245"/>
  <c r="V244"/>
  <c r="V245" s="1"/>
  <c r="R243"/>
  <c r="Q243"/>
  <c r="P243"/>
  <c r="O243"/>
  <c r="N243"/>
  <c r="M243"/>
  <c r="L243"/>
  <c r="K243"/>
  <c r="J243"/>
  <c r="I243"/>
  <c r="D243"/>
  <c r="V242"/>
  <c r="V243" s="1"/>
  <c r="R241"/>
  <c r="Q241"/>
  <c r="P241"/>
  <c r="O241"/>
  <c r="N241"/>
  <c r="M241"/>
  <c r="L241"/>
  <c r="K241"/>
  <c r="J241"/>
  <c r="I241"/>
  <c r="D241"/>
  <c r="V240"/>
  <c r="V241" s="1"/>
  <c r="R239"/>
  <c r="Q239"/>
  <c r="P239"/>
  <c r="O239"/>
  <c r="N239"/>
  <c r="M239"/>
  <c r="L239"/>
  <c r="K239"/>
  <c r="J239"/>
  <c r="I239"/>
  <c r="D239"/>
  <c r="V238"/>
  <c r="V239" s="1"/>
  <c r="R237"/>
  <c r="Q237"/>
  <c r="P237"/>
  <c r="O237"/>
  <c r="N237"/>
  <c r="M237"/>
  <c r="L237"/>
  <c r="K237"/>
  <c r="J237"/>
  <c r="I237"/>
  <c r="D237"/>
  <c r="V236"/>
  <c r="V237" s="1"/>
  <c r="R235"/>
  <c r="Q235"/>
  <c r="P235"/>
  <c r="O235"/>
  <c r="N235"/>
  <c r="M235"/>
  <c r="L235"/>
  <c r="K235"/>
  <c r="J235"/>
  <c r="I235"/>
  <c r="D235"/>
  <c r="V234"/>
  <c r="V235" s="1"/>
  <c r="R233"/>
  <c r="Q233"/>
  <c r="P233"/>
  <c r="O233"/>
  <c r="N233"/>
  <c r="M233"/>
  <c r="L233"/>
  <c r="K233"/>
  <c r="J233"/>
  <c r="I233"/>
  <c r="D233"/>
  <c r="V232"/>
  <c r="V233" s="1"/>
  <c r="R231"/>
  <c r="Q231"/>
  <c r="P231"/>
  <c r="O231"/>
  <c r="N231"/>
  <c r="M231"/>
  <c r="L231"/>
  <c r="K231"/>
  <c r="J231"/>
  <c r="I231"/>
  <c r="D231"/>
  <c r="V230"/>
  <c r="V231" s="1"/>
  <c r="R229"/>
  <c r="Q229"/>
  <c r="P229"/>
  <c r="O229"/>
  <c r="N229"/>
  <c r="M229"/>
  <c r="L229"/>
  <c r="K229"/>
  <c r="J229"/>
  <c r="I229"/>
  <c r="D229"/>
  <c r="V228"/>
  <c r="V229" s="1"/>
  <c r="R227"/>
  <c r="Q227"/>
  <c r="P227"/>
  <c r="O227"/>
  <c r="N227"/>
  <c r="M227"/>
  <c r="L227"/>
  <c r="K227"/>
  <c r="J227"/>
  <c r="I227"/>
  <c r="D227"/>
  <c r="V226"/>
  <c r="V227" s="1"/>
  <c r="R225"/>
  <c r="Q225"/>
  <c r="P225"/>
  <c r="O225"/>
  <c r="N225"/>
  <c r="M225"/>
  <c r="L225"/>
  <c r="K225"/>
  <c r="J225"/>
  <c r="I225"/>
  <c r="D225"/>
  <c r="V224"/>
  <c r="V222"/>
  <c r="V219"/>
  <c r="R218"/>
  <c r="P218"/>
  <c r="N218"/>
  <c r="M218"/>
  <c r="D218"/>
  <c r="K217"/>
  <c r="K218" s="1"/>
  <c r="R216"/>
  <c r="P216"/>
  <c r="N216"/>
  <c r="M216"/>
  <c r="D216"/>
  <c r="K215"/>
  <c r="L215" s="1"/>
  <c r="L216" s="1"/>
  <c r="R214"/>
  <c r="P214"/>
  <c r="N214"/>
  <c r="M214"/>
  <c r="D214"/>
  <c r="K213"/>
  <c r="K214" s="1"/>
  <c r="R212"/>
  <c r="P212"/>
  <c r="N212"/>
  <c r="M212"/>
  <c r="D212"/>
  <c r="K211"/>
  <c r="L211" s="1"/>
  <c r="L212" s="1"/>
  <c r="R210"/>
  <c r="P210"/>
  <c r="N210"/>
  <c r="M210"/>
  <c r="D210"/>
  <c r="K209"/>
  <c r="K210" s="1"/>
  <c r="R208"/>
  <c r="Q208"/>
  <c r="P208"/>
  <c r="O208"/>
  <c r="N208"/>
  <c r="M208"/>
  <c r="J208"/>
  <c r="I208"/>
  <c r="D208"/>
  <c r="R207"/>
  <c r="P207"/>
  <c r="N207"/>
  <c r="M207"/>
  <c r="L207"/>
  <c r="K207"/>
  <c r="D207"/>
  <c r="V206"/>
  <c r="V207" s="1"/>
  <c r="R205"/>
  <c r="P205"/>
  <c r="N205"/>
  <c r="M205"/>
  <c r="L205"/>
  <c r="K205"/>
  <c r="D205"/>
  <c r="V204"/>
  <c r="V205" s="1"/>
  <c r="R203"/>
  <c r="P203"/>
  <c r="N203"/>
  <c r="M203"/>
  <c r="L203"/>
  <c r="K203"/>
  <c r="D203"/>
  <c r="V202"/>
  <c r="V203" s="1"/>
  <c r="R201"/>
  <c r="P201"/>
  <c r="N201"/>
  <c r="M201"/>
  <c r="L201"/>
  <c r="K201"/>
  <c r="D201"/>
  <c r="V200"/>
  <c r="V201" s="1"/>
  <c r="R199"/>
  <c r="Q199"/>
  <c r="P199"/>
  <c r="O199"/>
  <c r="N199"/>
  <c r="M199"/>
  <c r="L199"/>
  <c r="K199"/>
  <c r="J199"/>
  <c r="I199"/>
  <c r="D199"/>
  <c r="Q198"/>
  <c r="O198"/>
  <c r="J198"/>
  <c r="I198"/>
  <c r="Q197"/>
  <c r="O197"/>
  <c r="J197"/>
  <c r="I197"/>
  <c r="R195"/>
  <c r="O195"/>
  <c r="M195"/>
  <c r="L195"/>
  <c r="V195" s="1"/>
  <c r="K195"/>
  <c r="R194"/>
  <c r="P194"/>
  <c r="N194"/>
  <c r="M194"/>
  <c r="D194"/>
  <c r="K193"/>
  <c r="K194" s="1"/>
  <c r="R192"/>
  <c r="P192"/>
  <c r="N192"/>
  <c r="M192"/>
  <c r="D192"/>
  <c r="K191"/>
  <c r="R190"/>
  <c r="P190"/>
  <c r="N190"/>
  <c r="M190"/>
  <c r="D190"/>
  <c r="K189"/>
  <c r="K190" s="1"/>
  <c r="R188"/>
  <c r="P188"/>
  <c r="N188"/>
  <c r="M188"/>
  <c r="D188"/>
  <c r="K187"/>
  <c r="R186"/>
  <c r="P186"/>
  <c r="N186"/>
  <c r="M186"/>
  <c r="D186"/>
  <c r="K185"/>
  <c r="K186" s="1"/>
  <c r="R184"/>
  <c r="Q184"/>
  <c r="P184"/>
  <c r="N184"/>
  <c r="M184"/>
  <c r="J184"/>
  <c r="I184"/>
  <c r="D184"/>
  <c r="R183"/>
  <c r="P183"/>
  <c r="O183"/>
  <c r="N183"/>
  <c r="M183"/>
  <c r="L183"/>
  <c r="K183"/>
  <c r="D183"/>
  <c r="V182"/>
  <c r="V183" s="1"/>
  <c r="R181"/>
  <c r="P181"/>
  <c r="O181"/>
  <c r="N181"/>
  <c r="M181"/>
  <c r="L181"/>
  <c r="K181"/>
  <c r="D181"/>
  <c r="V180"/>
  <c r="V181" s="1"/>
  <c r="R179"/>
  <c r="R174" s="1"/>
  <c r="R172" s="1"/>
  <c r="R173" s="1"/>
  <c r="P179"/>
  <c r="O179"/>
  <c r="N179"/>
  <c r="M179"/>
  <c r="L179"/>
  <c r="K179"/>
  <c r="D179"/>
  <c r="V178"/>
  <c r="V179" s="1"/>
  <c r="R177"/>
  <c r="P177"/>
  <c r="P174" s="1"/>
  <c r="P172" s="1"/>
  <c r="P173" s="1"/>
  <c r="O177"/>
  <c r="N177"/>
  <c r="M177"/>
  <c r="L177"/>
  <c r="K177"/>
  <c r="D177"/>
  <c r="V176"/>
  <c r="V177" s="1"/>
  <c r="R175"/>
  <c r="Q175"/>
  <c r="P175"/>
  <c r="O175"/>
  <c r="N175"/>
  <c r="M175"/>
  <c r="L175"/>
  <c r="K175"/>
  <c r="J175"/>
  <c r="I175"/>
  <c r="D175"/>
  <c r="Q174"/>
  <c r="J174"/>
  <c r="I174"/>
  <c r="D174"/>
  <c r="D172" s="1"/>
  <c r="D173" s="1"/>
  <c r="R171"/>
  <c r="P171"/>
  <c r="N171"/>
  <c r="M171"/>
  <c r="L171"/>
  <c r="K171"/>
  <c r="D171"/>
  <c r="R170"/>
  <c r="P170"/>
  <c r="O170"/>
  <c r="N170"/>
  <c r="M170"/>
  <c r="L170"/>
  <c r="K170"/>
  <c r="R169"/>
  <c r="Q169"/>
  <c r="P169"/>
  <c r="O169"/>
  <c r="N169"/>
  <c r="M169"/>
  <c r="L169"/>
  <c r="K169"/>
  <c r="I169"/>
  <c r="D169"/>
  <c r="R168"/>
  <c r="P168"/>
  <c r="O168"/>
  <c r="N168"/>
  <c r="M168"/>
  <c r="L168"/>
  <c r="K168"/>
  <c r="J168"/>
  <c r="I168"/>
  <c r="D168"/>
  <c r="R167"/>
  <c r="P167"/>
  <c r="O167"/>
  <c r="N167"/>
  <c r="M167"/>
  <c r="L167"/>
  <c r="K167"/>
  <c r="J167"/>
  <c r="I167"/>
  <c r="D167"/>
  <c r="R166"/>
  <c r="Q166"/>
  <c r="P166"/>
  <c r="O166"/>
  <c r="O165" s="1"/>
  <c r="N166"/>
  <c r="M166"/>
  <c r="L166"/>
  <c r="K166"/>
  <c r="K165" s="1"/>
  <c r="J166"/>
  <c r="I166"/>
  <c r="D166"/>
  <c r="Q165"/>
  <c r="M165"/>
  <c r="I165"/>
  <c r="V164"/>
  <c r="V163"/>
  <c r="V162"/>
  <c r="R161"/>
  <c r="Q161"/>
  <c r="P161"/>
  <c r="O161"/>
  <c r="N161"/>
  <c r="M161"/>
  <c r="L161"/>
  <c r="K161"/>
  <c r="J161"/>
  <c r="I161"/>
  <c r="D161"/>
  <c r="V160"/>
  <c r="V171" s="1"/>
  <c r="V159"/>
  <c r="V170" s="1"/>
  <c r="V158"/>
  <c r="V169" s="1"/>
  <c r="R157"/>
  <c r="Q157"/>
  <c r="P157"/>
  <c r="O157"/>
  <c r="N157"/>
  <c r="M157"/>
  <c r="L157"/>
  <c r="L151" s="1"/>
  <c r="L152" s="1"/>
  <c r="K157"/>
  <c r="J157"/>
  <c r="I157"/>
  <c r="D157"/>
  <c r="D151" s="1"/>
  <c r="D152" s="1"/>
  <c r="R153"/>
  <c r="Q153"/>
  <c r="Q151" s="1"/>
  <c r="Q152" s="1"/>
  <c r="P153"/>
  <c r="O153"/>
  <c r="O151" s="1"/>
  <c r="O152" s="1"/>
  <c r="N153"/>
  <c r="M153"/>
  <c r="M151" s="1"/>
  <c r="M152" s="1"/>
  <c r="L153"/>
  <c r="K153"/>
  <c r="K151" s="1"/>
  <c r="K152" s="1"/>
  <c r="J153"/>
  <c r="I153"/>
  <c r="D153"/>
  <c r="V152"/>
  <c r="J152"/>
  <c r="P151"/>
  <c r="P152" s="1"/>
  <c r="I151"/>
  <c r="I152" s="1"/>
  <c r="R149"/>
  <c r="Q149"/>
  <c r="P149"/>
  <c r="O149"/>
  <c r="N149"/>
  <c r="M149"/>
  <c r="L149"/>
  <c r="K149"/>
  <c r="I149"/>
  <c r="D149"/>
  <c r="R148"/>
  <c r="Q148"/>
  <c r="P148"/>
  <c r="O148"/>
  <c r="N148"/>
  <c r="M148"/>
  <c r="L148"/>
  <c r="K148"/>
  <c r="J148"/>
  <c r="I148"/>
  <c r="D148"/>
  <c r="V147"/>
  <c r="V145"/>
  <c r="V144"/>
  <c r="V143"/>
  <c r="V142"/>
  <c r="V141"/>
  <c r="V140"/>
  <c r="R139"/>
  <c r="R146" s="1"/>
  <c r="R150" s="1"/>
  <c r="R136" s="1"/>
  <c r="R137" s="1"/>
  <c r="Q139"/>
  <c r="Q146" s="1"/>
  <c r="Q150" s="1"/>
  <c r="Q136" s="1"/>
  <c r="Q137" s="1"/>
  <c r="P139"/>
  <c r="P146" s="1"/>
  <c r="P150" s="1"/>
  <c r="P136" s="1"/>
  <c r="P137" s="1"/>
  <c r="O139"/>
  <c r="O146" s="1"/>
  <c r="O150" s="1"/>
  <c r="O136" s="1"/>
  <c r="O137" s="1"/>
  <c r="N139"/>
  <c r="N146" s="1"/>
  <c r="N150" s="1"/>
  <c r="N136" s="1"/>
  <c r="N137" s="1"/>
  <c r="M139"/>
  <c r="M146" s="1"/>
  <c r="M150" s="1"/>
  <c r="M136" s="1"/>
  <c r="M137" s="1"/>
  <c r="L139"/>
  <c r="L146" s="1"/>
  <c r="L150" s="1"/>
  <c r="L136" s="1"/>
  <c r="L137" s="1"/>
  <c r="K139"/>
  <c r="K146" s="1"/>
  <c r="K150" s="1"/>
  <c r="K136" s="1"/>
  <c r="K137" s="1"/>
  <c r="J139"/>
  <c r="J146" s="1"/>
  <c r="I139"/>
  <c r="I146" s="1"/>
  <c r="I150" s="1"/>
  <c r="I136" s="1"/>
  <c r="I137" s="1"/>
  <c r="D139"/>
  <c r="V138"/>
  <c r="J137"/>
  <c r="V128"/>
  <c r="V129" s="1"/>
  <c r="R128"/>
  <c r="R129" s="1"/>
  <c r="Q128"/>
  <c r="Q129" s="1"/>
  <c r="P128"/>
  <c r="P129" s="1"/>
  <c r="O128"/>
  <c r="O129" s="1"/>
  <c r="N128"/>
  <c r="N129" s="1"/>
  <c r="M128"/>
  <c r="M129" s="1"/>
  <c r="L128"/>
  <c r="L129" s="1"/>
  <c r="K128"/>
  <c r="K129" s="1"/>
  <c r="J128"/>
  <c r="J129" s="1"/>
  <c r="I128"/>
  <c r="I129" s="1"/>
  <c r="D128"/>
  <c r="D129" s="1"/>
  <c r="V121"/>
  <c r="V122" s="1"/>
  <c r="R121"/>
  <c r="R122" s="1"/>
  <c r="Q121"/>
  <c r="Q122" s="1"/>
  <c r="P121"/>
  <c r="P122" s="1"/>
  <c r="O121"/>
  <c r="O122" s="1"/>
  <c r="N121"/>
  <c r="N122" s="1"/>
  <c r="M121"/>
  <c r="M122" s="1"/>
  <c r="L121"/>
  <c r="L122" s="1"/>
  <c r="K121"/>
  <c r="K122" s="1"/>
  <c r="J121"/>
  <c r="J122" s="1"/>
  <c r="I121"/>
  <c r="I122" s="1"/>
  <c r="D121"/>
  <c r="D122" s="1"/>
  <c r="V112"/>
  <c r="V113" s="1"/>
  <c r="R112"/>
  <c r="R113" s="1"/>
  <c r="Q112"/>
  <c r="Q113" s="1"/>
  <c r="P112"/>
  <c r="P113" s="1"/>
  <c r="O112"/>
  <c r="O113" s="1"/>
  <c r="N112"/>
  <c r="N113" s="1"/>
  <c r="M112"/>
  <c r="M113" s="1"/>
  <c r="L112"/>
  <c r="L113" s="1"/>
  <c r="K112"/>
  <c r="K113" s="1"/>
  <c r="J112"/>
  <c r="J113" s="1"/>
  <c r="I112"/>
  <c r="I113" s="1"/>
  <c r="D112"/>
  <c r="D113" s="1"/>
  <c r="V103"/>
  <c r="V104" s="1"/>
  <c r="R103"/>
  <c r="R104" s="1"/>
  <c r="Q103"/>
  <c r="Q104" s="1"/>
  <c r="P103"/>
  <c r="P104" s="1"/>
  <c r="O103"/>
  <c r="O104" s="1"/>
  <c r="N103"/>
  <c r="N104" s="1"/>
  <c r="M103"/>
  <c r="M104" s="1"/>
  <c r="L103"/>
  <c r="L104" s="1"/>
  <c r="K103"/>
  <c r="K104" s="1"/>
  <c r="J103"/>
  <c r="J104" s="1"/>
  <c r="I103"/>
  <c r="I104" s="1"/>
  <c r="D103"/>
  <c r="D104" s="1"/>
  <c r="V94"/>
  <c r="V95" s="1"/>
  <c r="R94"/>
  <c r="R95" s="1"/>
  <c r="Q94"/>
  <c r="Q95" s="1"/>
  <c r="P94"/>
  <c r="P95" s="1"/>
  <c r="O94"/>
  <c r="O95" s="1"/>
  <c r="N94"/>
  <c r="N95" s="1"/>
  <c r="M94"/>
  <c r="M95" s="1"/>
  <c r="L94"/>
  <c r="L95" s="1"/>
  <c r="K94"/>
  <c r="K95" s="1"/>
  <c r="J94"/>
  <c r="J95" s="1"/>
  <c r="I94"/>
  <c r="I95" s="1"/>
  <c r="D94"/>
  <c r="D95" s="1"/>
  <c r="V89"/>
  <c r="V88"/>
  <c r="V87"/>
  <c r="R86"/>
  <c r="Q86"/>
  <c r="P86"/>
  <c r="O86"/>
  <c r="N86"/>
  <c r="M86"/>
  <c r="L86"/>
  <c r="K86"/>
  <c r="J86"/>
  <c r="I86"/>
  <c r="D86"/>
  <c r="R78"/>
  <c r="R85" s="1"/>
  <c r="Q78"/>
  <c r="Q90" s="1"/>
  <c r="Q337" s="1"/>
  <c r="P78"/>
  <c r="P85" s="1"/>
  <c r="O78"/>
  <c r="O90" s="1"/>
  <c r="O337" s="1"/>
  <c r="N78"/>
  <c r="N85" s="1"/>
  <c r="M78"/>
  <c r="M90" s="1"/>
  <c r="M337" s="1"/>
  <c r="L78"/>
  <c r="L85" s="1"/>
  <c r="K78"/>
  <c r="K90" s="1"/>
  <c r="K337" s="1"/>
  <c r="J78"/>
  <c r="J85" s="1"/>
  <c r="I78"/>
  <c r="I90" s="1"/>
  <c r="I337" s="1"/>
  <c r="D78"/>
  <c r="D85" s="1"/>
  <c r="V77"/>
  <c r="V76"/>
  <c r="V75"/>
  <c r="V74"/>
  <c r="V73"/>
  <c r="R72"/>
  <c r="Q72"/>
  <c r="P72"/>
  <c r="O72"/>
  <c r="N72"/>
  <c r="M72"/>
  <c r="L72"/>
  <c r="K72"/>
  <c r="J72"/>
  <c r="I72"/>
  <c r="D72"/>
  <c r="Q69"/>
  <c r="Q70" s="1"/>
  <c r="O69"/>
  <c r="O81" s="1"/>
  <c r="O71" s="1"/>
  <c r="M69"/>
  <c r="M70" s="1"/>
  <c r="K69"/>
  <c r="K81" s="1"/>
  <c r="K71" s="1"/>
  <c r="I69"/>
  <c r="I70" s="1"/>
  <c r="V61"/>
  <c r="V62" s="1"/>
  <c r="R61"/>
  <c r="R62" s="1"/>
  <c r="Q61"/>
  <c r="Q62" s="1"/>
  <c r="P61"/>
  <c r="P62" s="1"/>
  <c r="O61"/>
  <c r="O62" s="1"/>
  <c r="N61"/>
  <c r="N62" s="1"/>
  <c r="M61"/>
  <c r="M62" s="1"/>
  <c r="L61"/>
  <c r="L62" s="1"/>
  <c r="K61"/>
  <c r="K62" s="1"/>
  <c r="J61"/>
  <c r="J62" s="1"/>
  <c r="I61"/>
  <c r="I62" s="1"/>
  <c r="D61"/>
  <c r="D62" s="1"/>
  <c r="V60"/>
  <c r="R60"/>
  <c r="Q60"/>
  <c r="P60"/>
  <c r="O60"/>
  <c r="N60"/>
  <c r="M60"/>
  <c r="L60"/>
  <c r="K60"/>
  <c r="J60"/>
  <c r="I60"/>
  <c r="D60"/>
  <c r="V48"/>
  <c r="R48"/>
  <c r="V47"/>
  <c r="R47"/>
  <c r="V46"/>
  <c r="R46"/>
  <c r="V45"/>
  <c r="R45"/>
  <c r="V40"/>
  <c r="R40"/>
  <c r="V39"/>
  <c r="R39"/>
  <c r="V38"/>
  <c r="R38"/>
  <c r="V37"/>
  <c r="R37"/>
  <c r="V36"/>
  <c r="R36"/>
  <c r="V32"/>
  <c r="R32"/>
  <c r="V28"/>
  <c r="R28"/>
  <c r="V21"/>
  <c r="R21"/>
  <c r="V10"/>
  <c r="V11" s="1"/>
  <c r="U10"/>
  <c r="U11" s="1"/>
  <c r="T10"/>
  <c r="T11" s="1"/>
  <c r="S10"/>
  <c r="S11" s="1"/>
  <c r="R10"/>
  <c r="R11" s="1"/>
  <c r="Q10"/>
  <c r="Q11" s="1"/>
  <c r="P10"/>
  <c r="P11" s="1"/>
  <c r="O10"/>
  <c r="O11" s="1"/>
  <c r="N10"/>
  <c r="N11" s="1"/>
  <c r="M10"/>
  <c r="M11" s="1"/>
  <c r="L10"/>
  <c r="L11" s="1"/>
  <c r="K10"/>
  <c r="K11" s="1"/>
  <c r="J10"/>
  <c r="J11" s="1"/>
  <c r="I10"/>
  <c r="I11" s="1"/>
  <c r="D10"/>
  <c r="D11" s="1"/>
  <c r="D10" i="1"/>
  <c r="D11" s="1"/>
  <c r="D9" s="1"/>
  <c r="H10"/>
  <c r="H11" s="1"/>
  <c r="H9" s="1"/>
  <c r="I10"/>
  <c r="J10"/>
  <c r="J11" s="1"/>
  <c r="J9" s="1"/>
  <c r="K10"/>
  <c r="L10"/>
  <c r="L11" s="1"/>
  <c r="L9" s="1"/>
  <c r="M10"/>
  <c r="N10"/>
  <c r="N11" s="1"/>
  <c r="N9" s="1"/>
  <c r="O10"/>
  <c r="P10"/>
  <c r="P11" s="1"/>
  <c r="P9" s="1"/>
  <c r="Q10"/>
  <c r="R10"/>
  <c r="R11" s="1"/>
  <c r="S10"/>
  <c r="T10"/>
  <c r="T11" s="1"/>
  <c r="U10"/>
  <c r="I11"/>
  <c r="I9" s="1"/>
  <c r="K11"/>
  <c r="K9" s="1"/>
  <c r="M11"/>
  <c r="M9" s="1"/>
  <c r="O11"/>
  <c r="O9" s="1"/>
  <c r="Q11"/>
  <c r="Q9" s="1"/>
  <c r="S11"/>
  <c r="S9" s="1"/>
  <c r="U11"/>
  <c r="U9" s="1"/>
  <c r="H26"/>
  <c r="I26"/>
  <c r="J26"/>
  <c r="K26"/>
  <c r="L26"/>
  <c r="M26"/>
  <c r="N26"/>
  <c r="O26"/>
  <c r="P26"/>
  <c r="Q26"/>
  <c r="U26"/>
  <c r="D27"/>
  <c r="H27"/>
  <c r="I27"/>
  <c r="J27"/>
  <c r="K27"/>
  <c r="L27"/>
  <c r="M27"/>
  <c r="N27"/>
  <c r="O27"/>
  <c r="P27"/>
  <c r="Q27"/>
  <c r="U27"/>
  <c r="D28"/>
  <c r="H28"/>
  <c r="I28"/>
  <c r="J28"/>
  <c r="K28"/>
  <c r="L28"/>
  <c r="M28"/>
  <c r="N28"/>
  <c r="O28"/>
  <c r="P28"/>
  <c r="Q28"/>
  <c r="U28"/>
  <c r="D38"/>
  <c r="H38"/>
  <c r="I38"/>
  <c r="J38"/>
  <c r="K38"/>
  <c r="L38"/>
  <c r="M38"/>
  <c r="N38"/>
  <c r="O38"/>
  <c r="P38"/>
  <c r="Q38"/>
  <c r="U39"/>
  <c r="U40"/>
  <c r="U41"/>
  <c r="U42"/>
  <c r="U43"/>
  <c r="D44"/>
  <c r="D35" s="1"/>
  <c r="H44"/>
  <c r="H35" s="1"/>
  <c r="I44"/>
  <c r="I35" s="1"/>
  <c r="J44"/>
  <c r="J35" s="1"/>
  <c r="K44"/>
  <c r="K35" s="1"/>
  <c r="L44"/>
  <c r="L35" s="1"/>
  <c r="M44"/>
  <c r="M35" s="1"/>
  <c r="N44"/>
  <c r="N35" s="1"/>
  <c r="O44"/>
  <c r="O35" s="1"/>
  <c r="P44"/>
  <c r="P35" s="1"/>
  <c r="Q44"/>
  <c r="Q35" s="1"/>
  <c r="D52"/>
  <c r="H52"/>
  <c r="I52"/>
  <c r="J52"/>
  <c r="K52"/>
  <c r="L52"/>
  <c r="M52"/>
  <c r="N52"/>
  <c r="O52"/>
  <c r="P52"/>
  <c r="Q52"/>
  <c r="U53"/>
  <c r="U54"/>
  <c r="U55"/>
  <c r="H56"/>
  <c r="H48" s="1"/>
  <c r="J56"/>
  <c r="J48" s="1"/>
  <c r="L56"/>
  <c r="L48" s="1"/>
  <c r="N56"/>
  <c r="N48" s="1"/>
  <c r="P56"/>
  <c r="P48" s="1"/>
  <c r="D60"/>
  <c r="H60"/>
  <c r="I60"/>
  <c r="J60"/>
  <c r="K60"/>
  <c r="L60"/>
  <c r="M60"/>
  <c r="N60"/>
  <c r="O60"/>
  <c r="P60"/>
  <c r="Q60"/>
  <c r="U60"/>
  <c r="D61"/>
  <c r="H61"/>
  <c r="I61"/>
  <c r="J61"/>
  <c r="K61"/>
  <c r="L61"/>
  <c r="M61"/>
  <c r="N61"/>
  <c r="O61"/>
  <c r="P61"/>
  <c r="Q61"/>
  <c r="U61"/>
  <c r="D69"/>
  <c r="H69"/>
  <c r="I69"/>
  <c r="J69"/>
  <c r="K69"/>
  <c r="L69"/>
  <c r="M69"/>
  <c r="N69"/>
  <c r="O69"/>
  <c r="P69"/>
  <c r="Q69"/>
  <c r="U69"/>
  <c r="D70"/>
  <c r="H70"/>
  <c r="I70"/>
  <c r="J70"/>
  <c r="K70"/>
  <c r="L70"/>
  <c r="M70"/>
  <c r="N70"/>
  <c r="O70"/>
  <c r="P70"/>
  <c r="Q70"/>
  <c r="U70"/>
  <c r="D78"/>
  <c r="H78"/>
  <c r="I78"/>
  <c r="J78"/>
  <c r="K78"/>
  <c r="L78"/>
  <c r="M78"/>
  <c r="N78"/>
  <c r="O78"/>
  <c r="P78"/>
  <c r="Q78"/>
  <c r="U78"/>
  <c r="D79"/>
  <c r="H79"/>
  <c r="I79"/>
  <c r="J79"/>
  <c r="K79"/>
  <c r="L79"/>
  <c r="M79"/>
  <c r="N79"/>
  <c r="O79"/>
  <c r="P79"/>
  <c r="Q79"/>
  <c r="U79"/>
  <c r="D87"/>
  <c r="H87"/>
  <c r="I87"/>
  <c r="J87"/>
  <c r="K87"/>
  <c r="L87"/>
  <c r="M87"/>
  <c r="N87"/>
  <c r="O87"/>
  <c r="P87"/>
  <c r="Q87"/>
  <c r="U87"/>
  <c r="D88"/>
  <c r="H88"/>
  <c r="I88"/>
  <c r="J88"/>
  <c r="K88"/>
  <c r="L88"/>
  <c r="M88"/>
  <c r="N88"/>
  <c r="O88"/>
  <c r="P88"/>
  <c r="Q88"/>
  <c r="U88"/>
  <c r="D94"/>
  <c r="H94"/>
  <c r="I94"/>
  <c r="J94"/>
  <c r="K94"/>
  <c r="L94"/>
  <c r="M94"/>
  <c r="N94"/>
  <c r="O94"/>
  <c r="P94"/>
  <c r="Q94"/>
  <c r="U94"/>
  <c r="D95"/>
  <c r="H95"/>
  <c r="I95"/>
  <c r="J95"/>
  <c r="K95"/>
  <c r="L95"/>
  <c r="M95"/>
  <c r="N95"/>
  <c r="O95"/>
  <c r="P95"/>
  <c r="Q95"/>
  <c r="U95"/>
  <c r="I103"/>
  <c r="U104"/>
  <c r="D105"/>
  <c r="D112" s="1"/>
  <c r="H105"/>
  <c r="H112" s="1"/>
  <c r="I105"/>
  <c r="J105"/>
  <c r="J112" s="1"/>
  <c r="K105"/>
  <c r="L105"/>
  <c r="L112" s="1"/>
  <c r="M105"/>
  <c r="N105"/>
  <c r="N112" s="1"/>
  <c r="O105"/>
  <c r="P105"/>
  <c r="P112" s="1"/>
  <c r="Q105"/>
  <c r="U106"/>
  <c r="U107"/>
  <c r="U108"/>
  <c r="U109"/>
  <c r="U110"/>
  <c r="U111"/>
  <c r="I112"/>
  <c r="K112"/>
  <c r="M112"/>
  <c r="O112"/>
  <c r="Q112"/>
  <c r="U113"/>
  <c r="D114"/>
  <c r="H114"/>
  <c r="I114"/>
  <c r="J114"/>
  <c r="K114"/>
  <c r="L114"/>
  <c r="M114"/>
  <c r="N114"/>
  <c r="O114"/>
  <c r="P114"/>
  <c r="Q114"/>
  <c r="D115"/>
  <c r="H115"/>
  <c r="J115"/>
  <c r="K115"/>
  <c r="L115"/>
  <c r="M115"/>
  <c r="N115"/>
  <c r="O115"/>
  <c r="P115"/>
  <c r="Q115"/>
  <c r="U115"/>
  <c r="K116"/>
  <c r="K102" s="1"/>
  <c r="K103" s="1"/>
  <c r="M116"/>
  <c r="M102" s="1"/>
  <c r="M103" s="1"/>
  <c r="O116"/>
  <c r="O102" s="1"/>
  <c r="O103" s="1"/>
  <c r="Q116"/>
  <c r="Q102" s="1"/>
  <c r="Q103" s="1"/>
  <c r="I118"/>
  <c r="U118"/>
  <c r="D119"/>
  <c r="H119"/>
  <c r="I119"/>
  <c r="J119"/>
  <c r="K119"/>
  <c r="L119"/>
  <c r="M119"/>
  <c r="N119"/>
  <c r="O119"/>
  <c r="P119"/>
  <c r="Q119"/>
  <c r="D123"/>
  <c r="H123"/>
  <c r="I123"/>
  <c r="J123"/>
  <c r="K123"/>
  <c r="L123"/>
  <c r="M123"/>
  <c r="N123"/>
  <c r="O123"/>
  <c r="P123"/>
  <c r="Q123"/>
  <c r="U124"/>
  <c r="U125"/>
  <c r="U126"/>
  <c r="D127"/>
  <c r="H127"/>
  <c r="I127"/>
  <c r="J127"/>
  <c r="K127"/>
  <c r="L127"/>
  <c r="M127"/>
  <c r="N127"/>
  <c r="O127"/>
  <c r="P127"/>
  <c r="Q127"/>
  <c r="U128"/>
  <c r="U135" s="1"/>
  <c r="U129"/>
  <c r="U130"/>
  <c r="U137" s="1"/>
  <c r="D132"/>
  <c r="H132"/>
  <c r="I132"/>
  <c r="J132"/>
  <c r="K132"/>
  <c r="L132"/>
  <c r="M132"/>
  <c r="N132"/>
  <c r="O132"/>
  <c r="P132"/>
  <c r="P131" s="1"/>
  <c r="Q132"/>
  <c r="U132"/>
  <c r="D133"/>
  <c r="H133"/>
  <c r="I133"/>
  <c r="J133"/>
  <c r="K133"/>
  <c r="L133"/>
  <c r="M133"/>
  <c r="N133"/>
  <c r="O133"/>
  <c r="Q133"/>
  <c r="U133"/>
  <c r="D134"/>
  <c r="H134"/>
  <c r="I134"/>
  <c r="J134"/>
  <c r="K134"/>
  <c r="L134"/>
  <c r="M134"/>
  <c r="N134"/>
  <c r="O134"/>
  <c r="Q134"/>
  <c r="U134"/>
  <c r="D135"/>
  <c r="H135"/>
  <c r="J135"/>
  <c r="K135"/>
  <c r="L135"/>
  <c r="M135"/>
  <c r="N135"/>
  <c r="O135"/>
  <c r="P135"/>
  <c r="Q135"/>
  <c r="J136"/>
  <c r="K136"/>
  <c r="L136"/>
  <c r="M136"/>
  <c r="N136"/>
  <c r="O136"/>
  <c r="Q136"/>
  <c r="U136"/>
  <c r="D137"/>
  <c r="J137"/>
  <c r="K137"/>
  <c r="L137"/>
  <c r="M137"/>
  <c r="O137"/>
  <c r="Q137"/>
  <c r="H140"/>
  <c r="I140"/>
  <c r="P140"/>
  <c r="D141"/>
  <c r="H141"/>
  <c r="I141"/>
  <c r="J141"/>
  <c r="K141"/>
  <c r="L141"/>
  <c r="M141"/>
  <c r="N141"/>
  <c r="O141"/>
  <c r="P141"/>
  <c r="Q141"/>
  <c r="U142"/>
  <c r="U143" s="1"/>
  <c r="D143"/>
  <c r="J143"/>
  <c r="K143"/>
  <c r="L143"/>
  <c r="M143"/>
  <c r="N143"/>
  <c r="O143"/>
  <c r="Q143"/>
  <c r="U144"/>
  <c r="U145" s="1"/>
  <c r="D145"/>
  <c r="J145"/>
  <c r="K145"/>
  <c r="L145"/>
  <c r="M145"/>
  <c r="N145"/>
  <c r="O145"/>
  <c r="Q145"/>
  <c r="U146"/>
  <c r="U147" s="1"/>
  <c r="D147"/>
  <c r="J147"/>
  <c r="K147"/>
  <c r="L147"/>
  <c r="M147"/>
  <c r="N147"/>
  <c r="O147"/>
  <c r="Q147"/>
  <c r="U148"/>
  <c r="U149" s="1"/>
  <c r="D149"/>
  <c r="J149"/>
  <c r="K149"/>
  <c r="L149"/>
  <c r="M149"/>
  <c r="N149"/>
  <c r="O149"/>
  <c r="Q149"/>
  <c r="D150"/>
  <c r="H150"/>
  <c r="I150"/>
  <c r="L150"/>
  <c r="M150"/>
  <c r="O150"/>
  <c r="P150"/>
  <c r="Q150"/>
  <c r="J151"/>
  <c r="K151" s="1"/>
  <c r="D152"/>
  <c r="L152"/>
  <c r="M152"/>
  <c r="O152"/>
  <c r="Q152"/>
  <c r="J153"/>
  <c r="K153" s="1"/>
  <c r="D154"/>
  <c r="J154"/>
  <c r="L154"/>
  <c r="M154"/>
  <c r="O154"/>
  <c r="Q154"/>
  <c r="J155"/>
  <c r="K155" s="1"/>
  <c r="N155" s="1"/>
  <c r="D156"/>
  <c r="L156"/>
  <c r="M156"/>
  <c r="O156"/>
  <c r="Q156"/>
  <c r="J157"/>
  <c r="K157" s="1"/>
  <c r="D158"/>
  <c r="J158"/>
  <c r="L158"/>
  <c r="M158"/>
  <c r="O158"/>
  <c r="Q158"/>
  <c r="J159"/>
  <c r="K159" s="1"/>
  <c r="N159" s="1"/>
  <c r="D160"/>
  <c r="L160"/>
  <c r="M160"/>
  <c r="O160"/>
  <c r="Q160"/>
  <c r="J161"/>
  <c r="K161"/>
  <c r="L161"/>
  <c r="N161"/>
  <c r="Q161"/>
  <c r="H163"/>
  <c r="I163"/>
  <c r="N163"/>
  <c r="P163"/>
  <c r="H164"/>
  <c r="I164"/>
  <c r="N164"/>
  <c r="P164"/>
  <c r="D165"/>
  <c r="H165"/>
  <c r="I165"/>
  <c r="J165"/>
  <c r="K165"/>
  <c r="L165"/>
  <c r="M165"/>
  <c r="N165"/>
  <c r="O165"/>
  <c r="P165"/>
  <c r="Q165"/>
  <c r="U166"/>
  <c r="D167"/>
  <c r="J167"/>
  <c r="K167"/>
  <c r="L167"/>
  <c r="M167"/>
  <c r="O167"/>
  <c r="Q167"/>
  <c r="U167"/>
  <c r="U168"/>
  <c r="D169"/>
  <c r="J169"/>
  <c r="K169"/>
  <c r="L169"/>
  <c r="M169"/>
  <c r="O169"/>
  <c r="Q169"/>
  <c r="U169"/>
  <c r="U170"/>
  <c r="D171"/>
  <c r="J171"/>
  <c r="K171"/>
  <c r="L171"/>
  <c r="M171"/>
  <c r="O171"/>
  <c r="Q171"/>
  <c r="U171"/>
  <c r="U172"/>
  <c r="D173"/>
  <c r="J173"/>
  <c r="K173"/>
  <c r="L173"/>
  <c r="M173"/>
  <c r="O173"/>
  <c r="Q173"/>
  <c r="U173"/>
  <c r="D174"/>
  <c r="H174"/>
  <c r="I174"/>
  <c r="L174"/>
  <c r="M174"/>
  <c r="N174"/>
  <c r="O174"/>
  <c r="P174"/>
  <c r="Q174"/>
  <c r="J175"/>
  <c r="K175" s="1"/>
  <c r="K176" s="1"/>
  <c r="D176"/>
  <c r="J176"/>
  <c r="L176"/>
  <c r="M176"/>
  <c r="O176"/>
  <c r="Q176"/>
  <c r="J177"/>
  <c r="K177" s="1"/>
  <c r="D178"/>
  <c r="J178"/>
  <c r="L178"/>
  <c r="M178"/>
  <c r="O178"/>
  <c r="Q178"/>
  <c r="J179"/>
  <c r="K179" s="1"/>
  <c r="U179" s="1"/>
  <c r="U180" s="1"/>
  <c r="D180"/>
  <c r="L180"/>
  <c r="M180"/>
  <c r="O180"/>
  <c r="Q180"/>
  <c r="J181"/>
  <c r="K181" s="1"/>
  <c r="D182"/>
  <c r="J182"/>
  <c r="L182"/>
  <c r="M182"/>
  <c r="O182"/>
  <c r="Q182"/>
  <c r="J183"/>
  <c r="K183" s="1"/>
  <c r="U183" s="1"/>
  <c r="U184" s="1"/>
  <c r="D184"/>
  <c r="L184"/>
  <c r="M184"/>
  <c r="O184"/>
  <c r="Q184"/>
  <c r="U185"/>
  <c r="U188"/>
  <c r="U190"/>
  <c r="D191"/>
  <c r="H191"/>
  <c r="I191"/>
  <c r="J191"/>
  <c r="K191"/>
  <c r="L191"/>
  <c r="M191"/>
  <c r="N191"/>
  <c r="O191"/>
  <c r="P191"/>
  <c r="Q191"/>
  <c r="U191"/>
  <c r="U192"/>
  <c r="D193"/>
  <c r="H193"/>
  <c r="I193"/>
  <c r="J193"/>
  <c r="K193"/>
  <c r="L193"/>
  <c r="M193"/>
  <c r="N193"/>
  <c r="O193"/>
  <c r="P193"/>
  <c r="Q193"/>
  <c r="U193"/>
  <c r="U194"/>
  <c r="D195"/>
  <c r="H195"/>
  <c r="I195"/>
  <c r="J195"/>
  <c r="K195"/>
  <c r="L195"/>
  <c r="M195"/>
  <c r="N195"/>
  <c r="O195"/>
  <c r="P195"/>
  <c r="Q195"/>
  <c r="U195"/>
  <c r="U196"/>
  <c r="D197"/>
  <c r="H197"/>
  <c r="I197"/>
  <c r="J197"/>
  <c r="K197"/>
  <c r="L197"/>
  <c r="M197"/>
  <c r="N197"/>
  <c r="O197"/>
  <c r="P197"/>
  <c r="Q197"/>
  <c r="U197"/>
  <c r="U198"/>
  <c r="D199"/>
  <c r="H199"/>
  <c r="I199"/>
  <c r="J199"/>
  <c r="K199"/>
  <c r="L199"/>
  <c r="M199"/>
  <c r="N199"/>
  <c r="O199"/>
  <c r="P199"/>
  <c r="Q199"/>
  <c r="U199"/>
  <c r="U200"/>
  <c r="D201"/>
  <c r="H201"/>
  <c r="I201"/>
  <c r="J201"/>
  <c r="K201"/>
  <c r="L201"/>
  <c r="M201"/>
  <c r="N201"/>
  <c r="O201"/>
  <c r="P201"/>
  <c r="Q201"/>
  <c r="U201"/>
  <c r="U202"/>
  <c r="D203"/>
  <c r="H203"/>
  <c r="I203"/>
  <c r="J203"/>
  <c r="K203"/>
  <c r="L203"/>
  <c r="M203"/>
  <c r="N203"/>
  <c r="O203"/>
  <c r="P203"/>
  <c r="Q203"/>
  <c r="U203"/>
  <c r="U204"/>
  <c r="D205"/>
  <c r="H205"/>
  <c r="I205"/>
  <c r="J205"/>
  <c r="K205"/>
  <c r="L205"/>
  <c r="M205"/>
  <c r="N205"/>
  <c r="O205"/>
  <c r="P205"/>
  <c r="Q205"/>
  <c r="U205"/>
  <c r="U206"/>
  <c r="D207"/>
  <c r="H207"/>
  <c r="I207"/>
  <c r="J207"/>
  <c r="K207"/>
  <c r="L207"/>
  <c r="M207"/>
  <c r="N207"/>
  <c r="O207"/>
  <c r="P207"/>
  <c r="Q207"/>
  <c r="U207"/>
  <c r="U208"/>
  <c r="D209"/>
  <c r="H209"/>
  <c r="I209"/>
  <c r="J209"/>
  <c r="K209"/>
  <c r="L209"/>
  <c r="M209"/>
  <c r="N209"/>
  <c r="O209"/>
  <c r="P209"/>
  <c r="Q209"/>
  <c r="U209"/>
  <c r="U210"/>
  <c r="D211"/>
  <c r="H211"/>
  <c r="I211"/>
  <c r="J211"/>
  <c r="K211"/>
  <c r="K212" s="1"/>
  <c r="L211"/>
  <c r="M211"/>
  <c r="N211"/>
  <c r="O211"/>
  <c r="P211"/>
  <c r="Q211"/>
  <c r="U211"/>
  <c r="O212"/>
  <c r="D213"/>
  <c r="H213"/>
  <c r="I213"/>
  <c r="J213"/>
  <c r="K213"/>
  <c r="L213"/>
  <c r="M213"/>
  <c r="N213"/>
  <c r="O213"/>
  <c r="P213"/>
  <c r="Q213"/>
  <c r="D216"/>
  <c r="H216"/>
  <c r="I216"/>
  <c r="J216"/>
  <c r="K216"/>
  <c r="L216"/>
  <c r="M216"/>
  <c r="N216"/>
  <c r="O216"/>
  <c r="P216"/>
  <c r="Q216"/>
  <c r="U216"/>
  <c r="D217"/>
  <c r="H217"/>
  <c r="I217"/>
  <c r="J217"/>
  <c r="K217"/>
  <c r="L217"/>
  <c r="M217"/>
  <c r="N217"/>
  <c r="O217"/>
  <c r="P217"/>
  <c r="Q217"/>
  <c r="U217"/>
  <c r="D225"/>
  <c r="H225"/>
  <c r="I225"/>
  <c r="J225"/>
  <c r="K225"/>
  <c r="L225"/>
  <c r="M225"/>
  <c r="N225"/>
  <c r="O225"/>
  <c r="P225"/>
  <c r="Q225"/>
  <c r="U225"/>
  <c r="D226"/>
  <c r="H226"/>
  <c r="I226"/>
  <c r="J226"/>
  <c r="K226"/>
  <c r="L226"/>
  <c r="M226"/>
  <c r="N226"/>
  <c r="O226"/>
  <c r="P226"/>
  <c r="Q226"/>
  <c r="U226"/>
  <c r="D243"/>
  <c r="H243"/>
  <c r="I243"/>
  <c r="J243"/>
  <c r="K243"/>
  <c r="L243"/>
  <c r="M243"/>
  <c r="N243"/>
  <c r="O243"/>
  <c r="P243"/>
  <c r="Q243"/>
  <c r="U243"/>
  <c r="D244"/>
  <c r="H244"/>
  <c r="I244"/>
  <c r="J244"/>
  <c r="K244"/>
  <c r="L244"/>
  <c r="M244"/>
  <c r="N244"/>
  <c r="O244"/>
  <c r="P244"/>
  <c r="Q244"/>
  <c r="U244"/>
  <c r="D245"/>
  <c r="H245"/>
  <c r="I245"/>
  <c r="J245"/>
  <c r="K245"/>
  <c r="L245"/>
  <c r="M245"/>
  <c r="N245"/>
  <c r="O245"/>
  <c r="P245"/>
  <c r="Q245"/>
  <c r="U245"/>
  <c r="D246"/>
  <c r="H246"/>
  <c r="I246"/>
  <c r="J246"/>
  <c r="K246"/>
  <c r="L246"/>
  <c r="M246"/>
  <c r="N246"/>
  <c r="O246"/>
  <c r="P246"/>
  <c r="Q246"/>
  <c r="U246"/>
  <c r="D247"/>
  <c r="H247"/>
  <c r="I247"/>
  <c r="J247"/>
  <c r="K247"/>
  <c r="L247"/>
  <c r="M247"/>
  <c r="N247"/>
  <c r="O247"/>
  <c r="P247"/>
  <c r="Q247"/>
  <c r="Q249" s="1"/>
  <c r="U247"/>
  <c r="D248"/>
  <c r="H248"/>
  <c r="I248"/>
  <c r="J248"/>
  <c r="K248"/>
  <c r="L248"/>
  <c r="M248"/>
  <c r="N248"/>
  <c r="O248"/>
  <c r="P248"/>
  <c r="Q248"/>
  <c r="U248"/>
  <c r="D249"/>
  <c r="H249"/>
  <c r="I249"/>
  <c r="J249"/>
  <c r="K249"/>
  <c r="L249"/>
  <c r="M249"/>
  <c r="N249"/>
  <c r="O249"/>
  <c r="U249"/>
  <c r="D263"/>
  <c r="H263"/>
  <c r="I263"/>
  <c r="J263"/>
  <c r="K263"/>
  <c r="L263"/>
  <c r="M263"/>
  <c r="N263"/>
  <c r="O263"/>
  <c r="P263"/>
  <c r="Q263"/>
  <c r="U263"/>
  <c r="D264"/>
  <c r="H264"/>
  <c r="I264"/>
  <c r="J264"/>
  <c r="K264"/>
  <c r="L264"/>
  <c r="M264"/>
  <c r="N264"/>
  <c r="O264"/>
  <c r="P264"/>
  <c r="Q264"/>
  <c r="U264"/>
  <c r="D272"/>
  <c r="H272"/>
  <c r="I272"/>
  <c r="J272"/>
  <c r="K272"/>
  <c r="L272"/>
  <c r="M272"/>
  <c r="N272"/>
  <c r="O272"/>
  <c r="P272"/>
  <c r="Q272"/>
  <c r="U273"/>
  <c r="U274"/>
  <c r="D276"/>
  <c r="D275" s="1"/>
  <c r="H276"/>
  <c r="H275" s="1"/>
  <c r="I276"/>
  <c r="I275" s="1"/>
  <c r="J276"/>
  <c r="J275" s="1"/>
  <c r="K276"/>
  <c r="K275" s="1"/>
  <c r="L276"/>
  <c r="L275" s="1"/>
  <c r="M276"/>
  <c r="M275" s="1"/>
  <c r="N276"/>
  <c r="N275" s="1"/>
  <c r="O276"/>
  <c r="O275" s="1"/>
  <c r="P276"/>
  <c r="P275" s="1"/>
  <c r="Q276"/>
  <c r="Q275" s="1"/>
  <c r="U277"/>
  <c r="R282"/>
  <c r="S282"/>
  <c r="T282"/>
  <c r="D283"/>
  <c r="H283"/>
  <c r="I283"/>
  <c r="J283"/>
  <c r="K283"/>
  <c r="L283"/>
  <c r="M283"/>
  <c r="N283"/>
  <c r="O283"/>
  <c r="P283"/>
  <c r="Q283"/>
  <c r="U284"/>
  <c r="D285"/>
  <c r="H285"/>
  <c r="I285"/>
  <c r="J285"/>
  <c r="K285"/>
  <c r="L285"/>
  <c r="M285"/>
  <c r="N285"/>
  <c r="O285"/>
  <c r="P285"/>
  <c r="Q285"/>
  <c r="U285"/>
  <c r="U286"/>
  <c r="D287"/>
  <c r="H287"/>
  <c r="I287"/>
  <c r="J287"/>
  <c r="K287"/>
  <c r="L287"/>
  <c r="M287"/>
  <c r="N287"/>
  <c r="O287"/>
  <c r="P287"/>
  <c r="Q287"/>
  <c r="U287"/>
  <c r="U288"/>
  <c r="D289"/>
  <c r="H289"/>
  <c r="I289"/>
  <c r="J289"/>
  <c r="K289"/>
  <c r="L289"/>
  <c r="M289"/>
  <c r="N289"/>
  <c r="O289"/>
  <c r="P289"/>
  <c r="Q289"/>
  <c r="U289"/>
  <c r="U290"/>
  <c r="D291"/>
  <c r="H291"/>
  <c r="I291"/>
  <c r="J291"/>
  <c r="K291"/>
  <c r="L291"/>
  <c r="M291"/>
  <c r="N291"/>
  <c r="O291"/>
  <c r="P291"/>
  <c r="Q291"/>
  <c r="U291"/>
  <c r="D292"/>
  <c r="H292"/>
  <c r="I292"/>
  <c r="J292"/>
  <c r="K292"/>
  <c r="L292"/>
  <c r="M292"/>
  <c r="N292"/>
  <c r="O292"/>
  <c r="P292"/>
  <c r="Q292"/>
  <c r="U293"/>
  <c r="D294"/>
  <c r="H294"/>
  <c r="I294"/>
  <c r="J294"/>
  <c r="K294"/>
  <c r="L294"/>
  <c r="M294"/>
  <c r="N294"/>
  <c r="O294"/>
  <c r="P294"/>
  <c r="Q294"/>
  <c r="U294"/>
  <c r="U295"/>
  <c r="D296"/>
  <c r="H296"/>
  <c r="I296"/>
  <c r="J296"/>
  <c r="K296"/>
  <c r="L296"/>
  <c r="M296"/>
  <c r="N296"/>
  <c r="O296"/>
  <c r="P296"/>
  <c r="Q296"/>
  <c r="U296"/>
  <c r="U297"/>
  <c r="D298"/>
  <c r="H298"/>
  <c r="I298"/>
  <c r="J298"/>
  <c r="K298"/>
  <c r="L298"/>
  <c r="M298"/>
  <c r="N298"/>
  <c r="O298"/>
  <c r="P298"/>
  <c r="Q298"/>
  <c r="U298"/>
  <c r="U299"/>
  <c r="D300"/>
  <c r="H300"/>
  <c r="I300"/>
  <c r="J300"/>
  <c r="K300"/>
  <c r="L300"/>
  <c r="M300"/>
  <c r="N300"/>
  <c r="O300"/>
  <c r="P300"/>
  <c r="Q300"/>
  <c r="U300"/>
  <c r="U301"/>
  <c r="D302"/>
  <c r="H302"/>
  <c r="I302"/>
  <c r="J302"/>
  <c r="K302"/>
  <c r="L302"/>
  <c r="M302"/>
  <c r="N302"/>
  <c r="O302"/>
  <c r="P302"/>
  <c r="Q302"/>
  <c r="U302"/>
  <c r="D306"/>
  <c r="H306"/>
  <c r="I306"/>
  <c r="J306"/>
  <c r="K306"/>
  <c r="L306"/>
  <c r="M306"/>
  <c r="N306"/>
  <c r="O306"/>
  <c r="P306"/>
  <c r="Q306"/>
  <c r="U307"/>
  <c r="U308"/>
  <c r="D313"/>
  <c r="H313"/>
  <c r="I313"/>
  <c r="J313"/>
  <c r="K313"/>
  <c r="L313"/>
  <c r="M313"/>
  <c r="N313"/>
  <c r="O313"/>
  <c r="P313"/>
  <c r="Q313"/>
  <c r="U314"/>
  <c r="D315"/>
  <c r="H315"/>
  <c r="I315"/>
  <c r="J315"/>
  <c r="K315"/>
  <c r="L315"/>
  <c r="M315"/>
  <c r="N315"/>
  <c r="O315"/>
  <c r="P315"/>
  <c r="Q315"/>
  <c r="U315"/>
  <c r="U316"/>
  <c r="D317"/>
  <c r="H317"/>
  <c r="I317"/>
  <c r="J317"/>
  <c r="K317"/>
  <c r="L317"/>
  <c r="M317"/>
  <c r="N317"/>
  <c r="O317"/>
  <c r="P317"/>
  <c r="Q317"/>
  <c r="U317"/>
  <c r="U318"/>
  <c r="D319"/>
  <c r="H319"/>
  <c r="I319"/>
  <c r="J319"/>
  <c r="K319"/>
  <c r="L319"/>
  <c r="M319"/>
  <c r="N319"/>
  <c r="O319"/>
  <c r="P319"/>
  <c r="Q319"/>
  <c r="U319"/>
  <c r="U320"/>
  <c r="D321"/>
  <c r="H321"/>
  <c r="I321"/>
  <c r="J321"/>
  <c r="K321"/>
  <c r="L321"/>
  <c r="M321"/>
  <c r="N321"/>
  <c r="O321"/>
  <c r="P321"/>
  <c r="Q321"/>
  <c r="U321"/>
  <c r="D327"/>
  <c r="H327"/>
  <c r="I327"/>
  <c r="J327"/>
  <c r="K327"/>
  <c r="L327"/>
  <c r="M327"/>
  <c r="N327"/>
  <c r="O327"/>
  <c r="P327"/>
  <c r="Q327"/>
  <c r="U327"/>
  <c r="D328"/>
  <c r="H328"/>
  <c r="I328"/>
  <c r="J328"/>
  <c r="K328"/>
  <c r="L328"/>
  <c r="M328"/>
  <c r="N328"/>
  <c r="O328"/>
  <c r="P328"/>
  <c r="Q328"/>
  <c r="U328"/>
  <c r="D334"/>
  <c r="H334"/>
  <c r="I334"/>
  <c r="J334"/>
  <c r="K334"/>
  <c r="L334"/>
  <c r="M334"/>
  <c r="N334"/>
  <c r="O334"/>
  <c r="P334"/>
  <c r="Q334"/>
  <c r="U334"/>
  <c r="D335"/>
  <c r="H335"/>
  <c r="I335"/>
  <c r="J335"/>
  <c r="K335"/>
  <c r="L335"/>
  <c r="M335"/>
  <c r="N335"/>
  <c r="O335"/>
  <c r="P335"/>
  <c r="Q335"/>
  <c r="U335"/>
  <c r="D344"/>
  <c r="D342" s="1"/>
  <c r="D343" s="1"/>
  <c r="H344"/>
  <c r="H342" s="1"/>
  <c r="H343" s="1"/>
  <c r="I344"/>
  <c r="I342" s="1"/>
  <c r="I343" s="1"/>
  <c r="J344"/>
  <c r="J342" s="1"/>
  <c r="J343" s="1"/>
  <c r="K344"/>
  <c r="K342" s="1"/>
  <c r="K343" s="1"/>
  <c r="L344"/>
  <c r="L342" s="1"/>
  <c r="L343" s="1"/>
  <c r="M344"/>
  <c r="M342" s="1"/>
  <c r="M343" s="1"/>
  <c r="N344"/>
  <c r="N342" s="1"/>
  <c r="N343" s="1"/>
  <c r="O344"/>
  <c r="O342" s="1"/>
  <c r="O343" s="1"/>
  <c r="P344"/>
  <c r="P342" s="1"/>
  <c r="P343" s="1"/>
  <c r="U345"/>
  <c r="Q346"/>
  <c r="Q344" s="1"/>
  <c r="Q342" s="1"/>
  <c r="Q343" s="1"/>
  <c r="U347"/>
  <c r="U348"/>
  <c r="D349"/>
  <c r="H349"/>
  <c r="I349"/>
  <c r="J349"/>
  <c r="K349"/>
  <c r="L349"/>
  <c r="M349"/>
  <c r="N349"/>
  <c r="O349"/>
  <c r="P349"/>
  <c r="Q349"/>
  <c r="U349"/>
  <c r="D350"/>
  <c r="H350"/>
  <c r="I350"/>
  <c r="J350"/>
  <c r="K350"/>
  <c r="L350"/>
  <c r="M350"/>
  <c r="N350"/>
  <c r="O350"/>
  <c r="P350"/>
  <c r="Q350"/>
  <c r="U350"/>
  <c r="D360"/>
  <c r="H360"/>
  <c r="I360"/>
  <c r="J360"/>
  <c r="K360"/>
  <c r="L360"/>
  <c r="M360"/>
  <c r="N360"/>
  <c r="O360"/>
  <c r="P360"/>
  <c r="Q360"/>
  <c r="U360"/>
  <c r="D361"/>
  <c r="D357" s="1"/>
  <c r="H361"/>
  <c r="H357" s="1"/>
  <c r="I361"/>
  <c r="I357" s="1"/>
  <c r="J361"/>
  <c r="J357" s="1"/>
  <c r="K361"/>
  <c r="K357" s="1"/>
  <c r="L361"/>
  <c r="L357" s="1"/>
  <c r="M361"/>
  <c r="M357" s="1"/>
  <c r="N361"/>
  <c r="N357" s="1"/>
  <c r="O361"/>
  <c r="O357" s="1"/>
  <c r="P361"/>
  <c r="P357" s="1"/>
  <c r="Q361"/>
  <c r="Q357" s="1"/>
  <c r="U361"/>
  <c r="U357" s="1"/>
  <c r="D369"/>
  <c r="H369"/>
  <c r="I369"/>
  <c r="J369"/>
  <c r="K369"/>
  <c r="L369"/>
  <c r="M369"/>
  <c r="N369"/>
  <c r="O369"/>
  <c r="P369"/>
  <c r="Q369"/>
  <c r="U369"/>
  <c r="D370"/>
  <c r="H370"/>
  <c r="I370"/>
  <c r="J370"/>
  <c r="K370"/>
  <c r="L370"/>
  <c r="M370"/>
  <c r="N370"/>
  <c r="O370"/>
  <c r="P370"/>
  <c r="Q370"/>
  <c r="U370"/>
  <c r="D376"/>
  <c r="H376"/>
  <c r="I376"/>
  <c r="J376"/>
  <c r="K376"/>
  <c r="L376"/>
  <c r="M376"/>
  <c r="N376"/>
  <c r="O376"/>
  <c r="P376"/>
  <c r="Q376"/>
  <c r="U376"/>
  <c r="D377"/>
  <c r="H377"/>
  <c r="I377"/>
  <c r="J377"/>
  <c r="K377"/>
  <c r="L377"/>
  <c r="M377"/>
  <c r="N377"/>
  <c r="O377"/>
  <c r="P377"/>
  <c r="Q377"/>
  <c r="U377"/>
  <c r="D385"/>
  <c r="H385"/>
  <c r="I385"/>
  <c r="J385"/>
  <c r="K385"/>
  <c r="L385"/>
  <c r="M385"/>
  <c r="N385"/>
  <c r="O385"/>
  <c r="P385"/>
  <c r="Q385"/>
  <c r="R385"/>
  <c r="S385"/>
  <c r="T385"/>
  <c r="U385"/>
  <c r="D387"/>
  <c r="D388" s="1"/>
  <c r="H387"/>
  <c r="I387"/>
  <c r="I388" s="1"/>
  <c r="J387"/>
  <c r="K387"/>
  <c r="K388" s="1"/>
  <c r="L387"/>
  <c r="M387"/>
  <c r="M388" s="1"/>
  <c r="N387"/>
  <c r="O387"/>
  <c r="O388" s="1"/>
  <c r="P387"/>
  <c r="Q387"/>
  <c r="Q388" s="1"/>
  <c r="R387"/>
  <c r="S387"/>
  <c r="S388" s="1"/>
  <c r="T387"/>
  <c r="U387"/>
  <c r="U388" s="1"/>
  <c r="H388"/>
  <c r="J388"/>
  <c r="L388"/>
  <c r="N388"/>
  <c r="P388"/>
  <c r="R388"/>
  <c r="T388"/>
  <c r="D396"/>
  <c r="D397" s="1"/>
  <c r="H396"/>
  <c r="I396"/>
  <c r="I397" s="1"/>
  <c r="J396"/>
  <c r="K396"/>
  <c r="K397" s="1"/>
  <c r="L396"/>
  <c r="M396"/>
  <c r="M397" s="1"/>
  <c r="N396"/>
  <c r="O396"/>
  <c r="O397" s="1"/>
  <c r="P396"/>
  <c r="Q396"/>
  <c r="Q397" s="1"/>
  <c r="R396"/>
  <c r="S396"/>
  <c r="S397" s="1"/>
  <c r="T396"/>
  <c r="U396"/>
  <c r="U397" s="1"/>
  <c r="H397"/>
  <c r="J397"/>
  <c r="L397"/>
  <c r="N397"/>
  <c r="P397"/>
  <c r="R397"/>
  <c r="T397"/>
  <c r="D403"/>
  <c r="D404" s="1"/>
  <c r="H403"/>
  <c r="I403"/>
  <c r="I404" s="1"/>
  <c r="J403"/>
  <c r="K403"/>
  <c r="K404" s="1"/>
  <c r="L403"/>
  <c r="M403"/>
  <c r="M404" s="1"/>
  <c r="N403"/>
  <c r="O403"/>
  <c r="O404" s="1"/>
  <c r="P403"/>
  <c r="Q403"/>
  <c r="Q404" s="1"/>
  <c r="R403"/>
  <c r="S403"/>
  <c r="S404" s="1"/>
  <c r="T403"/>
  <c r="U403"/>
  <c r="U404" s="1"/>
  <c r="H404"/>
  <c r="J404"/>
  <c r="L404"/>
  <c r="N404"/>
  <c r="P404"/>
  <c r="R404"/>
  <c r="T404"/>
  <c r="D410"/>
  <c r="D411" s="1"/>
  <c r="H410"/>
  <c r="I410"/>
  <c r="I411" s="1"/>
  <c r="J410"/>
  <c r="K410"/>
  <c r="K411" s="1"/>
  <c r="L410"/>
  <c r="M410"/>
  <c r="M411" s="1"/>
  <c r="N410"/>
  <c r="O410"/>
  <c r="O411" s="1"/>
  <c r="P410"/>
  <c r="Q410"/>
  <c r="Q411" s="1"/>
  <c r="R410"/>
  <c r="S410"/>
  <c r="S411" s="1"/>
  <c r="T410"/>
  <c r="U410"/>
  <c r="U411" s="1"/>
  <c r="H411"/>
  <c r="J411"/>
  <c r="L411"/>
  <c r="N411"/>
  <c r="P411"/>
  <c r="R411"/>
  <c r="T411"/>
  <c r="D428"/>
  <c r="D429" s="1"/>
  <c r="D427" s="1"/>
  <c r="H428"/>
  <c r="I428"/>
  <c r="I429" s="1"/>
  <c r="I427" s="1"/>
  <c r="J428"/>
  <c r="K428"/>
  <c r="K429" s="1"/>
  <c r="K427" s="1"/>
  <c r="L428"/>
  <c r="M428"/>
  <c r="M429" s="1"/>
  <c r="M427" s="1"/>
  <c r="N428"/>
  <c r="O428"/>
  <c r="O429" s="1"/>
  <c r="O427" s="1"/>
  <c r="P428"/>
  <c r="Q428"/>
  <c r="Q429" s="1"/>
  <c r="Q427" s="1"/>
  <c r="R428"/>
  <c r="S428"/>
  <c r="S429" s="1"/>
  <c r="S427" s="1"/>
  <c r="T428"/>
  <c r="U428"/>
  <c r="U429" s="1"/>
  <c r="U427" s="1"/>
  <c r="H429"/>
  <c r="H427" s="1"/>
  <c r="J429"/>
  <c r="J427" s="1"/>
  <c r="L429"/>
  <c r="L427" s="1"/>
  <c r="N429"/>
  <c r="N427" s="1"/>
  <c r="P429"/>
  <c r="P427" s="1"/>
  <c r="R429"/>
  <c r="R427" s="1"/>
  <c r="T429"/>
  <c r="T427" s="1"/>
  <c r="D438"/>
  <c r="D439" s="1"/>
  <c r="D437" s="1"/>
  <c r="H438"/>
  <c r="I438"/>
  <c r="I439" s="1"/>
  <c r="I437" s="1"/>
  <c r="J438"/>
  <c r="K438"/>
  <c r="K439" s="1"/>
  <c r="K437" s="1"/>
  <c r="L438"/>
  <c r="M438"/>
  <c r="M439" s="1"/>
  <c r="M437" s="1"/>
  <c r="N438"/>
  <c r="O438"/>
  <c r="O439" s="1"/>
  <c r="O437" s="1"/>
  <c r="P438"/>
  <c r="Q438"/>
  <c r="Q439" s="1"/>
  <c r="Q437" s="1"/>
  <c r="R438"/>
  <c r="S438"/>
  <c r="S439" s="1"/>
  <c r="S437" s="1"/>
  <c r="T438"/>
  <c r="U438"/>
  <c r="U439" s="1"/>
  <c r="U437" s="1"/>
  <c r="H439"/>
  <c r="H437" s="1"/>
  <c r="J439"/>
  <c r="J437" s="1"/>
  <c r="L439"/>
  <c r="L437" s="1"/>
  <c r="N439"/>
  <c r="N437" s="1"/>
  <c r="P439"/>
  <c r="P437" s="1"/>
  <c r="R439"/>
  <c r="R437" s="1"/>
  <c r="T439"/>
  <c r="T437" s="1"/>
  <c r="D449"/>
  <c r="H449"/>
  <c r="I449"/>
  <c r="J449"/>
  <c r="K449"/>
  <c r="L449"/>
  <c r="M449"/>
  <c r="N449"/>
  <c r="O449"/>
  <c r="P449"/>
  <c r="Q449"/>
  <c r="V449"/>
  <c r="U450"/>
  <c r="U451"/>
  <c r="R456"/>
  <c r="S456"/>
  <c r="T456"/>
  <c r="D457"/>
  <c r="H457"/>
  <c r="I457"/>
  <c r="J457"/>
  <c r="K457"/>
  <c r="L457"/>
  <c r="M457"/>
  <c r="N457"/>
  <c r="O457"/>
  <c r="P457"/>
  <c r="Q457"/>
  <c r="U457"/>
  <c r="D460"/>
  <c r="H460"/>
  <c r="I460"/>
  <c r="J460"/>
  <c r="K460"/>
  <c r="L460"/>
  <c r="M460"/>
  <c r="N460"/>
  <c r="O460"/>
  <c r="P460"/>
  <c r="Q460"/>
  <c r="U460"/>
  <c r="I451" i="12" l="1"/>
  <c r="I449"/>
  <c r="M451"/>
  <c r="M449"/>
  <c r="Q451"/>
  <c r="Q449"/>
  <c r="U451"/>
  <c r="U449"/>
  <c r="L246"/>
  <c r="L220" s="1"/>
  <c r="L221" s="1"/>
  <c r="S240" i="17"/>
  <c r="Q240"/>
  <c r="O240"/>
  <c r="M240"/>
  <c r="K240"/>
  <c r="D240"/>
  <c r="R240"/>
  <c r="P240"/>
  <c r="N240"/>
  <c r="L463"/>
  <c r="J240"/>
  <c r="J457" i="22"/>
  <c r="H280" i="17"/>
  <c r="H240" s="1"/>
  <c r="U346" i="1"/>
  <c r="M82" i="12"/>
  <c r="M93" s="1"/>
  <c r="M84" s="1"/>
  <c r="V86"/>
  <c r="N151"/>
  <c r="N152" s="1"/>
  <c r="R151"/>
  <c r="R152" s="1"/>
  <c r="V161"/>
  <c r="M174"/>
  <c r="M172" s="1"/>
  <c r="M173" s="1"/>
  <c r="N174"/>
  <c r="N172" s="1"/>
  <c r="N173" s="1"/>
  <c r="M198"/>
  <c r="L213"/>
  <c r="L214" s="1"/>
  <c r="V310"/>
  <c r="V309" s="1"/>
  <c r="I378"/>
  <c r="Q422"/>
  <c r="N20" i="20"/>
  <c r="N461"/>
  <c r="P454"/>
  <c r="P452"/>
  <c r="U278"/>
  <c r="U238" s="1"/>
  <c r="D238"/>
  <c r="H454"/>
  <c r="H452"/>
  <c r="U307"/>
  <c r="U277"/>
  <c r="N457"/>
  <c r="O21"/>
  <c r="M459"/>
  <c r="M451"/>
  <c r="M450" s="1"/>
  <c r="M462" s="1"/>
  <c r="K451"/>
  <c r="K450" s="1"/>
  <c r="K462" s="1"/>
  <c r="K459"/>
  <c r="U152"/>
  <c r="U138" s="1"/>
  <c r="U136" s="1"/>
  <c r="U137" s="1"/>
  <c r="U148"/>
  <c r="Q320"/>
  <c r="Q308" s="1"/>
  <c r="Q309" s="1"/>
  <c r="Q302"/>
  <c r="Q303" s="1"/>
  <c r="O320"/>
  <c r="O308" s="1"/>
  <c r="O309" s="1"/>
  <c r="O302"/>
  <c r="O303" s="1"/>
  <c r="M320"/>
  <c r="M308" s="1"/>
  <c r="M309" s="1"/>
  <c r="M302"/>
  <c r="M303" s="1"/>
  <c r="K320"/>
  <c r="K308" s="1"/>
  <c r="K309" s="1"/>
  <c r="K302"/>
  <c r="K303" s="1"/>
  <c r="I320"/>
  <c r="I308" s="1"/>
  <c r="I309" s="1"/>
  <c r="I302"/>
  <c r="I303" s="1"/>
  <c r="D320"/>
  <c r="D308" s="1"/>
  <c r="D309" s="1"/>
  <c r="D302"/>
  <c r="D303" s="1"/>
  <c r="L454"/>
  <c r="L452"/>
  <c r="U47"/>
  <c r="U459" s="1"/>
  <c r="U457" s="1"/>
  <c r="U57"/>
  <c r="U48" s="1"/>
  <c r="P457"/>
  <c r="M19"/>
  <c r="K19"/>
  <c r="M459" i="22"/>
  <c r="K451"/>
  <c r="K450" s="1"/>
  <c r="K462" s="1"/>
  <c r="O21"/>
  <c r="M451"/>
  <c r="M450" s="1"/>
  <c r="M462" s="1"/>
  <c r="K459"/>
  <c r="N20"/>
  <c r="N461"/>
  <c r="N457" s="1"/>
  <c r="P454"/>
  <c r="P452"/>
  <c r="H454"/>
  <c r="H452"/>
  <c r="Q320"/>
  <c r="Q308" s="1"/>
  <c r="Q309" s="1"/>
  <c r="Q302"/>
  <c r="Q303" s="1"/>
  <c r="O320"/>
  <c r="O308" s="1"/>
  <c r="O309" s="1"/>
  <c r="O302"/>
  <c r="O303" s="1"/>
  <c r="O239" s="1"/>
  <c r="M320"/>
  <c r="M308" s="1"/>
  <c r="M309" s="1"/>
  <c r="M302"/>
  <c r="M303" s="1"/>
  <c r="M461" s="1"/>
  <c r="M457" s="1"/>
  <c r="K320"/>
  <c r="K308" s="1"/>
  <c r="K309" s="1"/>
  <c r="K302"/>
  <c r="K303" s="1"/>
  <c r="I320"/>
  <c r="I308" s="1"/>
  <c r="I309" s="1"/>
  <c r="I302"/>
  <c r="I303" s="1"/>
  <c r="I461" s="1"/>
  <c r="I457" s="1"/>
  <c r="D320"/>
  <c r="D308" s="1"/>
  <c r="D309" s="1"/>
  <c r="D302"/>
  <c r="D303" s="1"/>
  <c r="U307"/>
  <c r="U277"/>
  <c r="U152"/>
  <c r="U138" s="1"/>
  <c r="U136" s="1"/>
  <c r="U137" s="1"/>
  <c r="U148"/>
  <c r="L454"/>
  <c r="L452"/>
  <c r="Q239"/>
  <c r="M238"/>
  <c r="K239"/>
  <c r="U278"/>
  <c r="U238" s="1"/>
  <c r="D238"/>
  <c r="U47"/>
  <c r="U459" s="1"/>
  <c r="U457" s="1"/>
  <c r="U57"/>
  <c r="U48" s="1"/>
  <c r="N21"/>
  <c r="Q19"/>
  <c r="I19"/>
  <c r="P457"/>
  <c r="M19"/>
  <c r="K19"/>
  <c r="J459" i="21"/>
  <c r="U154"/>
  <c r="U140" s="1"/>
  <c r="U138" s="1"/>
  <c r="U139" s="1"/>
  <c r="U150"/>
  <c r="Q322"/>
  <c r="Q310" s="1"/>
  <c r="Q311" s="1"/>
  <c r="Q240" s="1"/>
  <c r="Q304"/>
  <c r="Q305" s="1"/>
  <c r="O322"/>
  <c r="O310" s="1"/>
  <c r="O311" s="1"/>
  <c r="O463" s="1"/>
  <c r="O304"/>
  <c r="O305" s="1"/>
  <c r="M322"/>
  <c r="M310" s="1"/>
  <c r="M311" s="1"/>
  <c r="M240" s="1"/>
  <c r="M304"/>
  <c r="M305" s="1"/>
  <c r="K322"/>
  <c r="K310" s="1"/>
  <c r="K311" s="1"/>
  <c r="K241" s="1"/>
  <c r="K304"/>
  <c r="K305" s="1"/>
  <c r="I322"/>
  <c r="I310" s="1"/>
  <c r="I311" s="1"/>
  <c r="I463" s="1"/>
  <c r="I304"/>
  <c r="I305" s="1"/>
  <c r="D322"/>
  <c r="D310" s="1"/>
  <c r="D311" s="1"/>
  <c r="D304"/>
  <c r="D305" s="1"/>
  <c r="J456"/>
  <c r="J454"/>
  <c r="N463"/>
  <c r="N22"/>
  <c r="N23"/>
  <c r="Q463"/>
  <c r="Q459" s="1"/>
  <c r="O240"/>
  <c r="O241"/>
  <c r="M241"/>
  <c r="K240"/>
  <c r="I240"/>
  <c r="I241"/>
  <c r="U280"/>
  <c r="U240" s="1"/>
  <c r="D240"/>
  <c r="Q21"/>
  <c r="I21"/>
  <c r="U161" i="1"/>
  <c r="P51"/>
  <c r="N51"/>
  <c r="L51"/>
  <c r="J51"/>
  <c r="H51"/>
  <c r="U272"/>
  <c r="D212"/>
  <c r="J184"/>
  <c r="U44"/>
  <c r="U56" s="1"/>
  <c r="U303" s="1"/>
  <c r="U309" s="1"/>
  <c r="U322" s="1"/>
  <c r="Q212"/>
  <c r="M212"/>
  <c r="I212"/>
  <c r="D116"/>
  <c r="D102" s="1"/>
  <c r="D103" s="1"/>
  <c r="Q56"/>
  <c r="O56"/>
  <c r="M56"/>
  <c r="K56"/>
  <c r="I56"/>
  <c r="D56"/>
  <c r="Q51"/>
  <c r="O51"/>
  <c r="M51"/>
  <c r="K51"/>
  <c r="I51"/>
  <c r="D51"/>
  <c r="P282"/>
  <c r="N282"/>
  <c r="L282"/>
  <c r="J282"/>
  <c r="H282"/>
  <c r="U212"/>
  <c r="P212"/>
  <c r="N212"/>
  <c r="L212"/>
  <c r="J212"/>
  <c r="H212"/>
  <c r="U213"/>
  <c r="J160"/>
  <c r="U114"/>
  <c r="P116"/>
  <c r="P102" s="1"/>
  <c r="P103" s="1"/>
  <c r="N116"/>
  <c r="N102" s="1"/>
  <c r="N103" s="1"/>
  <c r="L116"/>
  <c r="L102" s="1"/>
  <c r="L103" s="1"/>
  <c r="J116"/>
  <c r="J102" s="1"/>
  <c r="J103" s="1"/>
  <c r="H116"/>
  <c r="H102" s="1"/>
  <c r="H103" s="1"/>
  <c r="U38"/>
  <c r="O325"/>
  <c r="M325"/>
  <c r="K325"/>
  <c r="I325"/>
  <c r="D325"/>
  <c r="L456" i="19"/>
  <c r="L454"/>
  <c r="O22"/>
  <c r="F322"/>
  <c r="F310" s="1"/>
  <c r="F311" s="1"/>
  <c r="F304"/>
  <c r="F305" s="1"/>
  <c r="D322"/>
  <c r="D310" s="1"/>
  <c r="D311" s="1"/>
  <c r="D304"/>
  <c r="D305" s="1"/>
  <c r="Q322"/>
  <c r="Q310" s="1"/>
  <c r="Q311" s="1"/>
  <c r="Q304"/>
  <c r="Q305" s="1"/>
  <c r="O322"/>
  <c r="O310" s="1"/>
  <c r="O311" s="1"/>
  <c r="O304"/>
  <c r="O305" s="1"/>
  <c r="O463" s="1"/>
  <c r="M322"/>
  <c r="M310" s="1"/>
  <c r="M311" s="1"/>
  <c r="M304"/>
  <c r="M305" s="1"/>
  <c r="K322"/>
  <c r="K310" s="1"/>
  <c r="K311" s="1"/>
  <c r="K304"/>
  <c r="K305" s="1"/>
  <c r="K463" s="1"/>
  <c r="I322"/>
  <c r="I310" s="1"/>
  <c r="I311" s="1"/>
  <c r="I304"/>
  <c r="I305" s="1"/>
  <c r="G322"/>
  <c r="G310" s="1"/>
  <c r="G311" s="1"/>
  <c r="G304"/>
  <c r="G305" s="1"/>
  <c r="V49"/>
  <c r="V59"/>
  <c r="V50" s="1"/>
  <c r="V174"/>
  <c r="V176"/>
  <c r="V164" s="1"/>
  <c r="V162" s="1"/>
  <c r="V163" s="1"/>
  <c r="D453"/>
  <c r="D452" s="1"/>
  <c r="D464" s="1"/>
  <c r="D21"/>
  <c r="D461"/>
  <c r="D23"/>
  <c r="O453"/>
  <c r="O452" s="1"/>
  <c r="O464" s="1"/>
  <c r="O461"/>
  <c r="O23"/>
  <c r="O21"/>
  <c r="M453"/>
  <c r="M452" s="1"/>
  <c r="M464" s="1"/>
  <c r="M23"/>
  <c r="M21"/>
  <c r="M461"/>
  <c r="K453"/>
  <c r="K452" s="1"/>
  <c r="K464" s="1"/>
  <c r="K461"/>
  <c r="K23"/>
  <c r="K21"/>
  <c r="L459"/>
  <c r="L22"/>
  <c r="V154"/>
  <c r="V140" s="1"/>
  <c r="V138" s="1"/>
  <c r="V139" s="1"/>
  <c r="V150"/>
  <c r="V280"/>
  <c r="V240" s="1"/>
  <c r="D240"/>
  <c r="D463"/>
  <c r="D241"/>
  <c r="Q240"/>
  <c r="Q463"/>
  <c r="Q241"/>
  <c r="O240"/>
  <c r="O241"/>
  <c r="M240"/>
  <c r="M241"/>
  <c r="M463"/>
  <c r="K240"/>
  <c r="K241"/>
  <c r="I240"/>
  <c r="I463"/>
  <c r="I241"/>
  <c r="G59"/>
  <c r="G50" s="1"/>
  <c r="G49"/>
  <c r="V23"/>
  <c r="V21"/>
  <c r="V461"/>
  <c r="V459" s="1"/>
  <c r="V453"/>
  <c r="V452" s="1"/>
  <c r="V464" s="1"/>
  <c r="V322"/>
  <c r="V310" s="1"/>
  <c r="V311" s="1"/>
  <c r="V304"/>
  <c r="V305" s="1"/>
  <c r="Q461"/>
  <c r="Q23"/>
  <c r="Q453"/>
  <c r="Q452" s="1"/>
  <c r="Q464" s="1"/>
  <c r="Q21"/>
  <c r="I453"/>
  <c r="I452" s="1"/>
  <c r="I464" s="1"/>
  <c r="I23"/>
  <c r="I21"/>
  <c r="I461"/>
  <c r="G279"/>
  <c r="G280" s="1"/>
  <c r="G240" s="1"/>
  <c r="P459"/>
  <c r="L456" i="18"/>
  <c r="L454"/>
  <c r="L459"/>
  <c r="N22"/>
  <c r="N463"/>
  <c r="N23"/>
  <c r="M463"/>
  <c r="M241"/>
  <c r="X22"/>
  <c r="X463"/>
  <c r="Q22"/>
  <c r="Q463"/>
  <c r="D456"/>
  <c r="D454"/>
  <c r="R456"/>
  <c r="R454"/>
  <c r="Q459"/>
  <c r="Q241"/>
  <c r="X453"/>
  <c r="X452" s="1"/>
  <c r="X464" s="1"/>
  <c r="P140" i="17"/>
  <c r="P138" s="1"/>
  <c r="P139" s="1"/>
  <c r="P23" s="1"/>
  <c r="P150"/>
  <c r="L454"/>
  <c r="L456"/>
  <c r="M22"/>
  <c r="M463"/>
  <c r="M23"/>
  <c r="L459"/>
  <c r="Q241"/>
  <c r="L240"/>
  <c r="S463"/>
  <c r="Q463"/>
  <c r="O463"/>
  <c r="K463"/>
  <c r="K459" s="1"/>
  <c r="D463"/>
  <c r="R463"/>
  <c r="N463"/>
  <c r="J463"/>
  <c r="W159"/>
  <c r="W160" s="1"/>
  <c r="W180"/>
  <c r="W164" s="1"/>
  <c r="W162" s="1"/>
  <c r="W163" s="1"/>
  <c r="W174"/>
  <c r="W152"/>
  <c r="P463"/>
  <c r="P22"/>
  <c r="Q459"/>
  <c r="M241"/>
  <c r="R459"/>
  <c r="R241"/>
  <c r="M459"/>
  <c r="U456" i="16"/>
  <c r="U454"/>
  <c r="Q456"/>
  <c r="Q454"/>
  <c r="Q459"/>
  <c r="M456"/>
  <c r="M454"/>
  <c r="N454"/>
  <c r="N456"/>
  <c r="R22"/>
  <c r="R463"/>
  <c r="D454"/>
  <c r="D456"/>
  <c r="Y154"/>
  <c r="Y140" s="1"/>
  <c r="Y138" s="1"/>
  <c r="Y139" s="1"/>
  <c r="Y150"/>
  <c r="O22"/>
  <c r="P241"/>
  <c r="N241"/>
  <c r="D459"/>
  <c r="N240"/>
  <c r="R459"/>
  <c r="N459"/>
  <c r="U240"/>
  <c r="S240"/>
  <c r="Q240"/>
  <c r="M240"/>
  <c r="T463"/>
  <c r="P463"/>
  <c r="L463"/>
  <c r="J322"/>
  <c r="J310" s="1"/>
  <c r="J311" s="1"/>
  <c r="J304"/>
  <c r="J305" s="1"/>
  <c r="T459"/>
  <c r="O463"/>
  <c r="L241"/>
  <c r="R241"/>
  <c r="D241"/>
  <c r="O240"/>
  <c r="R23"/>
  <c r="S463"/>
  <c r="D240"/>
  <c r="T241"/>
  <c r="U459"/>
  <c r="M459"/>
  <c r="Y174"/>
  <c r="Y150" i="15"/>
  <c r="Y152"/>
  <c r="Y140" s="1"/>
  <c r="Y138" s="1"/>
  <c r="Y139" s="1"/>
  <c r="T322"/>
  <c r="T310" s="1"/>
  <c r="T311" s="1"/>
  <c r="T304"/>
  <c r="T305" s="1"/>
  <c r="R322"/>
  <c r="R310" s="1"/>
  <c r="R311" s="1"/>
  <c r="R304"/>
  <c r="R305" s="1"/>
  <c r="P322"/>
  <c r="P310" s="1"/>
  <c r="P311" s="1"/>
  <c r="P304"/>
  <c r="P305" s="1"/>
  <c r="N322"/>
  <c r="N310" s="1"/>
  <c r="N311" s="1"/>
  <c r="N304"/>
  <c r="N305" s="1"/>
  <c r="N463" s="1"/>
  <c r="L322"/>
  <c r="L310" s="1"/>
  <c r="L311" s="1"/>
  <c r="L304"/>
  <c r="L305" s="1"/>
  <c r="I322"/>
  <c r="I310" s="1"/>
  <c r="I311" s="1"/>
  <c r="I304"/>
  <c r="I305" s="1"/>
  <c r="F322"/>
  <c r="F310" s="1"/>
  <c r="F311" s="1"/>
  <c r="F304"/>
  <c r="F305" s="1"/>
  <c r="D322"/>
  <c r="D310" s="1"/>
  <c r="D311" s="1"/>
  <c r="D304"/>
  <c r="D305" s="1"/>
  <c r="Y322"/>
  <c r="Y310" s="1"/>
  <c r="Y311" s="1"/>
  <c r="Y304"/>
  <c r="Y305" s="1"/>
  <c r="R461"/>
  <c r="R21"/>
  <c r="R453"/>
  <c r="R452" s="1"/>
  <c r="R464" s="1"/>
  <c r="P21"/>
  <c r="P453"/>
  <c r="P452" s="1"/>
  <c r="P464" s="1"/>
  <c r="P461"/>
  <c r="P23"/>
  <c r="N21"/>
  <c r="N23"/>
  <c r="N461"/>
  <c r="N453"/>
  <c r="N452" s="1"/>
  <c r="N464" s="1"/>
  <c r="D23"/>
  <c r="D461"/>
  <c r="D21"/>
  <c r="D453"/>
  <c r="D452" s="1"/>
  <c r="D464" s="1"/>
  <c r="U459"/>
  <c r="M459"/>
  <c r="Q459"/>
  <c r="Q456"/>
  <c r="Q454"/>
  <c r="S456"/>
  <c r="S454"/>
  <c r="T240"/>
  <c r="T463"/>
  <c r="T241"/>
  <c r="R240"/>
  <c r="R241"/>
  <c r="P240"/>
  <c r="P463"/>
  <c r="P241"/>
  <c r="N240"/>
  <c r="N241"/>
  <c r="L240"/>
  <c r="L463"/>
  <c r="L241"/>
  <c r="Y280"/>
  <c r="Y240" s="1"/>
  <c r="D240"/>
  <c r="D463"/>
  <c r="D241"/>
  <c r="Y49"/>
  <c r="Y59"/>
  <c r="Y50" s="1"/>
  <c r="Y453"/>
  <c r="Y452" s="1"/>
  <c r="Y464" s="1"/>
  <c r="Y461"/>
  <c r="Y459" s="1"/>
  <c r="Y21"/>
  <c r="T23"/>
  <c r="T461"/>
  <c r="T21"/>
  <c r="T453"/>
  <c r="T452" s="1"/>
  <c r="T464" s="1"/>
  <c r="L21"/>
  <c r="L453"/>
  <c r="L452" s="1"/>
  <c r="L464" s="1"/>
  <c r="L23"/>
  <c r="L461"/>
  <c r="L459" s="1"/>
  <c r="Y174"/>
  <c r="Y176"/>
  <c r="Y164" s="1"/>
  <c r="Y162" s="1"/>
  <c r="Y163" s="1"/>
  <c r="Y23" s="1"/>
  <c r="S459"/>
  <c r="O164"/>
  <c r="O162" s="1"/>
  <c r="O163" s="1"/>
  <c r="R140"/>
  <c r="R138" s="1"/>
  <c r="R139" s="1"/>
  <c r="R23" s="1"/>
  <c r="N151" i="1"/>
  <c r="U151" s="1"/>
  <c r="U152" s="1"/>
  <c r="K152"/>
  <c r="T9"/>
  <c r="T453"/>
  <c r="T452" s="1"/>
  <c r="R9"/>
  <c r="R453"/>
  <c r="R452" s="1"/>
  <c r="Q462"/>
  <c r="M462"/>
  <c r="I462"/>
  <c r="O462"/>
  <c r="K462"/>
  <c r="D462"/>
  <c r="U358"/>
  <c r="P358"/>
  <c r="N358"/>
  <c r="L358"/>
  <c r="J358"/>
  <c r="H358"/>
  <c r="U344"/>
  <c r="U342" s="1"/>
  <c r="U343" s="1"/>
  <c r="U325" s="1"/>
  <c r="Q324"/>
  <c r="O324"/>
  <c r="M324"/>
  <c r="K324"/>
  <c r="I324"/>
  <c r="D324"/>
  <c r="U312"/>
  <c r="U310" s="1"/>
  <c r="U311" s="1"/>
  <c r="P312"/>
  <c r="N312"/>
  <c r="L312"/>
  <c r="J312"/>
  <c r="H312"/>
  <c r="U313"/>
  <c r="U281"/>
  <c r="U279" s="1"/>
  <c r="P281"/>
  <c r="N281"/>
  <c r="L281"/>
  <c r="J281"/>
  <c r="H281"/>
  <c r="U283"/>
  <c r="Q215"/>
  <c r="O215"/>
  <c r="M215"/>
  <c r="K215"/>
  <c r="I215"/>
  <c r="D215"/>
  <c r="U462"/>
  <c r="P462"/>
  <c r="N462"/>
  <c r="L462"/>
  <c r="J462"/>
  <c r="H462"/>
  <c r="S453"/>
  <c r="S452" s="1"/>
  <c r="Q358"/>
  <c r="O358"/>
  <c r="M358"/>
  <c r="K358"/>
  <c r="I358"/>
  <c r="D358"/>
  <c r="Q325"/>
  <c r="P325"/>
  <c r="N325"/>
  <c r="L325"/>
  <c r="J325"/>
  <c r="H325"/>
  <c r="U324"/>
  <c r="P324"/>
  <c r="N324"/>
  <c r="L324"/>
  <c r="J324"/>
  <c r="H324"/>
  <c r="Q312"/>
  <c r="O312"/>
  <c r="M312"/>
  <c r="K312"/>
  <c r="I312"/>
  <c r="D312"/>
  <c r="U306"/>
  <c r="P303"/>
  <c r="P309" s="1"/>
  <c r="P322" s="1"/>
  <c r="P310" s="1"/>
  <c r="P311" s="1"/>
  <c r="N303"/>
  <c r="N309" s="1"/>
  <c r="N322" s="1"/>
  <c r="L303"/>
  <c r="L309" s="1"/>
  <c r="L322" s="1"/>
  <c r="J303"/>
  <c r="J309" s="1"/>
  <c r="J322" s="1"/>
  <c r="H303"/>
  <c r="H309" s="1"/>
  <c r="H322" s="1"/>
  <c r="H310" s="1"/>
  <c r="H311" s="1"/>
  <c r="U292"/>
  <c r="Q281"/>
  <c r="O281"/>
  <c r="M281"/>
  <c r="K281"/>
  <c r="I281"/>
  <c r="D281"/>
  <c r="Q282"/>
  <c r="O282"/>
  <c r="M282"/>
  <c r="K282"/>
  <c r="I282"/>
  <c r="D282"/>
  <c r="U215"/>
  <c r="P215"/>
  <c r="N215"/>
  <c r="L215"/>
  <c r="J215"/>
  <c r="H215"/>
  <c r="J180"/>
  <c r="J164" s="1"/>
  <c r="J162" s="1"/>
  <c r="J163" s="1"/>
  <c r="J156"/>
  <c r="J152"/>
  <c r="U105"/>
  <c r="U112" s="1"/>
  <c r="U116" s="1"/>
  <c r="U102" s="1"/>
  <c r="U103" s="1"/>
  <c r="N164" i="14"/>
  <c r="N162" s="1"/>
  <c r="N163" s="1"/>
  <c r="S454"/>
  <c r="S456"/>
  <c r="O454"/>
  <c r="O456"/>
  <c r="K454"/>
  <c r="K456"/>
  <c r="X49"/>
  <c r="X59"/>
  <c r="X50" s="1"/>
  <c r="T463"/>
  <c r="R463"/>
  <c r="P463"/>
  <c r="L463"/>
  <c r="D463"/>
  <c r="S459"/>
  <c r="K459"/>
  <c r="X174"/>
  <c r="X154"/>
  <c r="X140" s="1"/>
  <c r="X138" s="1"/>
  <c r="X139" s="1"/>
  <c r="X150"/>
  <c r="Q463"/>
  <c r="Q22"/>
  <c r="Q23"/>
  <c r="M454"/>
  <c r="M456"/>
  <c r="X322"/>
  <c r="X310" s="1"/>
  <c r="X311" s="1"/>
  <c r="X304"/>
  <c r="X305" s="1"/>
  <c r="D459"/>
  <c r="O459"/>
  <c r="T459"/>
  <c r="L459"/>
  <c r="R241" i="13"/>
  <c r="L240"/>
  <c r="J241"/>
  <c r="D240"/>
  <c r="O140"/>
  <c r="O138" s="1"/>
  <c r="O139" s="1"/>
  <c r="O23" s="1"/>
  <c r="V155"/>
  <c r="V156" s="1"/>
  <c r="E240"/>
  <c r="G240"/>
  <c r="G463"/>
  <c r="E463"/>
  <c r="E241"/>
  <c r="G241"/>
  <c r="F459"/>
  <c r="L456"/>
  <c r="L454"/>
  <c r="V154"/>
  <c r="V140" s="1"/>
  <c r="V138" s="1"/>
  <c r="V139" s="1"/>
  <c r="V150"/>
  <c r="Q23"/>
  <c r="Q453"/>
  <c r="Q452" s="1"/>
  <c r="Q464" s="1"/>
  <c r="Q21"/>
  <c r="Q461"/>
  <c r="I23"/>
  <c r="I461"/>
  <c r="I21"/>
  <c r="I453"/>
  <c r="I452" s="1"/>
  <c r="I464" s="1"/>
  <c r="D463"/>
  <c r="D459" s="1"/>
  <c r="V280"/>
  <c r="N241"/>
  <c r="P241"/>
  <c r="R463"/>
  <c r="P463"/>
  <c r="N463"/>
  <c r="N459" s="1"/>
  <c r="J463"/>
  <c r="Q322"/>
  <c r="Q310" s="1"/>
  <c r="Q311" s="1"/>
  <c r="Q304"/>
  <c r="Q305" s="1"/>
  <c r="M322"/>
  <c r="M310" s="1"/>
  <c r="M311" s="1"/>
  <c r="M304"/>
  <c r="M305" s="1"/>
  <c r="I322"/>
  <c r="I310" s="1"/>
  <c r="I311" s="1"/>
  <c r="I304"/>
  <c r="I305" s="1"/>
  <c r="O322"/>
  <c r="O310" s="1"/>
  <c r="O311" s="1"/>
  <c r="O304"/>
  <c r="O305" s="1"/>
  <c r="K322"/>
  <c r="K310" s="1"/>
  <c r="K311" s="1"/>
  <c r="K304"/>
  <c r="K305" s="1"/>
  <c r="M461"/>
  <c r="M21"/>
  <c r="M23"/>
  <c r="M453"/>
  <c r="M452" s="1"/>
  <c r="M464" s="1"/>
  <c r="O461"/>
  <c r="O453"/>
  <c r="O452" s="1"/>
  <c r="O464" s="1"/>
  <c r="O21"/>
  <c r="K461"/>
  <c r="K23"/>
  <c r="K453"/>
  <c r="K452" s="1"/>
  <c r="K464" s="1"/>
  <c r="K21"/>
  <c r="L241"/>
  <c r="L459"/>
  <c r="U384" i="1"/>
  <c r="S384"/>
  <c r="Q384"/>
  <c r="O384"/>
  <c r="M384"/>
  <c r="K384"/>
  <c r="I384"/>
  <c r="D384"/>
  <c r="T384"/>
  <c r="R384"/>
  <c r="P384"/>
  <c r="N384"/>
  <c r="L384"/>
  <c r="J384"/>
  <c r="H384"/>
  <c r="U449"/>
  <c r="N152"/>
  <c r="P186"/>
  <c r="P187" s="1"/>
  <c r="N186"/>
  <c r="N187" s="1"/>
  <c r="L186"/>
  <c r="L187" s="1"/>
  <c r="J186"/>
  <c r="J187" s="1"/>
  <c r="H186"/>
  <c r="H187" s="1"/>
  <c r="O164"/>
  <c r="O162" s="1"/>
  <c r="O163" s="1"/>
  <c r="L164"/>
  <c r="Q140"/>
  <c r="Q138" s="1"/>
  <c r="Q139" s="1"/>
  <c r="L140"/>
  <c r="L138" s="1"/>
  <c r="L139" s="1"/>
  <c r="J140"/>
  <c r="J138" s="1"/>
  <c r="J139" s="1"/>
  <c r="U141"/>
  <c r="U131"/>
  <c r="N131"/>
  <c r="L131"/>
  <c r="J131"/>
  <c r="H131"/>
  <c r="U127"/>
  <c r="U119"/>
  <c r="Q117"/>
  <c r="Q118" s="1"/>
  <c r="O117"/>
  <c r="O118" s="1"/>
  <c r="M117"/>
  <c r="M118" s="1"/>
  <c r="K117"/>
  <c r="K118" s="1"/>
  <c r="D117"/>
  <c r="D118" s="1"/>
  <c r="Q186"/>
  <c r="Q187" s="1"/>
  <c r="O186"/>
  <c r="O187" s="1"/>
  <c r="M186"/>
  <c r="M187" s="1"/>
  <c r="K186"/>
  <c r="K187" s="1"/>
  <c r="I186"/>
  <c r="I187" s="1"/>
  <c r="I22" s="1"/>
  <c r="D186"/>
  <c r="D187" s="1"/>
  <c r="K184"/>
  <c r="K180"/>
  <c r="J174"/>
  <c r="U165"/>
  <c r="Q164"/>
  <c r="Q162" s="1"/>
  <c r="Q163" s="1"/>
  <c r="M164"/>
  <c r="M162" s="1"/>
  <c r="M163" s="1"/>
  <c r="D164"/>
  <c r="D162" s="1"/>
  <c r="D163" s="1"/>
  <c r="K156"/>
  <c r="J150"/>
  <c r="O140"/>
  <c r="O138" s="1"/>
  <c r="O139" s="1"/>
  <c r="M140"/>
  <c r="M138" s="1"/>
  <c r="M139" s="1"/>
  <c r="D140"/>
  <c r="D138" s="1"/>
  <c r="D139" s="1"/>
  <c r="Q131"/>
  <c r="O131"/>
  <c r="M131"/>
  <c r="K131"/>
  <c r="I131"/>
  <c r="D131"/>
  <c r="P117"/>
  <c r="P118" s="1"/>
  <c r="N117"/>
  <c r="N118" s="1"/>
  <c r="L117"/>
  <c r="L118" s="1"/>
  <c r="J117"/>
  <c r="J118" s="1"/>
  <c r="H117"/>
  <c r="H118" s="1"/>
  <c r="L310"/>
  <c r="L311" s="1"/>
  <c r="P279"/>
  <c r="P280" s="1"/>
  <c r="L279"/>
  <c r="L280" s="1"/>
  <c r="H279"/>
  <c r="H280" s="1"/>
  <c r="U276"/>
  <c r="U275" s="1"/>
  <c r="U48"/>
  <c r="U59" s="1"/>
  <c r="U50" s="1"/>
  <c r="U304"/>
  <c r="U305" s="1"/>
  <c r="P304"/>
  <c r="P305" s="1"/>
  <c r="N304"/>
  <c r="N305" s="1"/>
  <c r="L304"/>
  <c r="L305" s="1"/>
  <c r="L240" s="1"/>
  <c r="J304"/>
  <c r="J305" s="1"/>
  <c r="H304"/>
  <c r="H305" s="1"/>
  <c r="J529" i="12"/>
  <c r="J377"/>
  <c r="R529"/>
  <c r="R377"/>
  <c r="J90"/>
  <c r="N90"/>
  <c r="R90"/>
  <c r="V149"/>
  <c r="D165"/>
  <c r="J165"/>
  <c r="L165"/>
  <c r="N165"/>
  <c r="P165"/>
  <c r="V168"/>
  <c r="P198"/>
  <c r="P196" s="1"/>
  <c r="P197" s="1"/>
  <c r="D246"/>
  <c r="D220" s="1"/>
  <c r="D221" s="1"/>
  <c r="J246"/>
  <c r="J220" s="1"/>
  <c r="J221" s="1"/>
  <c r="J56" s="1"/>
  <c r="D69"/>
  <c r="D81" s="1"/>
  <c r="D71" s="1"/>
  <c r="J69"/>
  <c r="J81" s="1"/>
  <c r="J71" s="1"/>
  <c r="L69"/>
  <c r="L81" s="1"/>
  <c r="L71" s="1"/>
  <c r="N69"/>
  <c r="N81" s="1"/>
  <c r="N71" s="1"/>
  <c r="P69"/>
  <c r="P81" s="1"/>
  <c r="P71" s="1"/>
  <c r="R69"/>
  <c r="R81" s="1"/>
  <c r="R71" s="1"/>
  <c r="V72"/>
  <c r="V78"/>
  <c r="I82"/>
  <c r="I93" s="1"/>
  <c r="I84" s="1"/>
  <c r="Q82"/>
  <c r="Q93" s="1"/>
  <c r="Q84" s="1"/>
  <c r="D90"/>
  <c r="L90"/>
  <c r="P90"/>
  <c r="V139"/>
  <c r="V146" s="1"/>
  <c r="V153"/>
  <c r="V157"/>
  <c r="V166"/>
  <c r="R165"/>
  <c r="L187"/>
  <c r="L188" s="1"/>
  <c r="K188"/>
  <c r="L191"/>
  <c r="L192" s="1"/>
  <c r="K192"/>
  <c r="V199"/>
  <c r="D198"/>
  <c r="N198"/>
  <c r="N196" s="1"/>
  <c r="N197" s="1"/>
  <c r="R198"/>
  <c r="R196" s="1"/>
  <c r="R197" s="1"/>
  <c r="K208"/>
  <c r="L209"/>
  <c r="L217"/>
  <c r="L218" s="1"/>
  <c r="V247"/>
  <c r="I246"/>
  <c r="I220" s="1"/>
  <c r="I221" s="1"/>
  <c r="I56" s="1"/>
  <c r="K246"/>
  <c r="K220" s="1"/>
  <c r="K221" s="1"/>
  <c r="M246"/>
  <c r="M220" s="1"/>
  <c r="M221" s="1"/>
  <c r="M56" s="1"/>
  <c r="O246"/>
  <c r="O220" s="1"/>
  <c r="O221" s="1"/>
  <c r="Q246"/>
  <c r="Q220" s="1"/>
  <c r="Q221" s="1"/>
  <c r="Q56" s="1"/>
  <c r="N529"/>
  <c r="N246"/>
  <c r="N220" s="1"/>
  <c r="N221" s="1"/>
  <c r="P246"/>
  <c r="P220" s="1"/>
  <c r="P221" s="1"/>
  <c r="R246"/>
  <c r="R220" s="1"/>
  <c r="R221" s="1"/>
  <c r="V306"/>
  <c r="V304" s="1"/>
  <c r="D309"/>
  <c r="D304" s="1"/>
  <c r="D305" s="1"/>
  <c r="V305" s="1"/>
  <c r="D316"/>
  <c r="J316"/>
  <c r="L316"/>
  <c r="N316"/>
  <c r="P316"/>
  <c r="R316"/>
  <c r="D315"/>
  <c r="J315"/>
  <c r="L315"/>
  <c r="N315"/>
  <c r="P315"/>
  <c r="R315"/>
  <c r="J346"/>
  <c r="N346"/>
  <c r="R346"/>
  <c r="N377"/>
  <c r="M378"/>
  <c r="Q378"/>
  <c r="V397"/>
  <c r="V395" s="1"/>
  <c r="V396" s="1"/>
  <c r="I422"/>
  <c r="I9"/>
  <c r="K9"/>
  <c r="M9"/>
  <c r="O9"/>
  <c r="Q9"/>
  <c r="S520"/>
  <c r="S519" s="1"/>
  <c r="S9"/>
  <c r="U520"/>
  <c r="U519" s="1"/>
  <c r="U9"/>
  <c r="I57"/>
  <c r="I55"/>
  <c r="D9"/>
  <c r="J9"/>
  <c r="L9"/>
  <c r="N9"/>
  <c r="P9"/>
  <c r="R9"/>
  <c r="T520"/>
  <c r="T519" s="1"/>
  <c r="T9"/>
  <c r="V9"/>
  <c r="V90"/>
  <c r="V85"/>
  <c r="V69"/>
  <c r="J337"/>
  <c r="J343" s="1"/>
  <c r="J82"/>
  <c r="N337"/>
  <c r="N343" s="1"/>
  <c r="N82"/>
  <c r="R337"/>
  <c r="R343" s="1"/>
  <c r="R82"/>
  <c r="Q273"/>
  <c r="J379"/>
  <c r="J378"/>
  <c r="N379"/>
  <c r="N378"/>
  <c r="R379"/>
  <c r="R378"/>
  <c r="D70"/>
  <c r="J70"/>
  <c r="L70"/>
  <c r="N70"/>
  <c r="P70"/>
  <c r="R70"/>
  <c r="I81"/>
  <c r="I71" s="1"/>
  <c r="M81"/>
  <c r="M71" s="1"/>
  <c r="Q81"/>
  <c r="Q71" s="1"/>
  <c r="Q528" s="1"/>
  <c r="I83"/>
  <c r="M83"/>
  <c r="Q83"/>
  <c r="I85"/>
  <c r="M85"/>
  <c r="Q85"/>
  <c r="I343"/>
  <c r="I313"/>
  <c r="I314" s="1"/>
  <c r="K343"/>
  <c r="K313"/>
  <c r="K314" s="1"/>
  <c r="M343"/>
  <c r="M313"/>
  <c r="M314" s="1"/>
  <c r="O343"/>
  <c r="O313"/>
  <c r="O314" s="1"/>
  <c r="Q343"/>
  <c r="Q313"/>
  <c r="Q314" s="1"/>
  <c r="D337"/>
  <c r="D343" s="1"/>
  <c r="D82"/>
  <c r="L337"/>
  <c r="L343" s="1"/>
  <c r="L82"/>
  <c r="P337"/>
  <c r="P343" s="1"/>
  <c r="P82"/>
  <c r="D529"/>
  <c r="D379"/>
  <c r="D377"/>
  <c r="L529"/>
  <c r="L379"/>
  <c r="L377"/>
  <c r="P529"/>
  <c r="P379"/>
  <c r="P377"/>
  <c r="K70"/>
  <c r="O70"/>
  <c r="K82"/>
  <c r="O82"/>
  <c r="K85"/>
  <c r="O85"/>
  <c r="L313"/>
  <c r="L314" s="1"/>
  <c r="I379"/>
  <c r="I377"/>
  <c r="I529"/>
  <c r="K379"/>
  <c r="K377"/>
  <c r="K529"/>
  <c r="M379"/>
  <c r="M377"/>
  <c r="M529"/>
  <c r="O379"/>
  <c r="O377"/>
  <c r="O529"/>
  <c r="Q379"/>
  <c r="Q377"/>
  <c r="Q529"/>
  <c r="V379"/>
  <c r="V377"/>
  <c r="V529"/>
  <c r="D451"/>
  <c r="D449"/>
  <c r="J451"/>
  <c r="J449"/>
  <c r="L451"/>
  <c r="L449"/>
  <c r="N451"/>
  <c r="N449"/>
  <c r="P451"/>
  <c r="P449"/>
  <c r="R451"/>
  <c r="R449"/>
  <c r="T451"/>
  <c r="T449"/>
  <c r="V451"/>
  <c r="V449"/>
  <c r="D146"/>
  <c r="D150" s="1"/>
  <c r="D136" s="1"/>
  <c r="D137" s="1"/>
  <c r="V148"/>
  <c r="V150" s="1"/>
  <c r="V136" s="1"/>
  <c r="V137" s="1"/>
  <c r="L210"/>
  <c r="L198" s="1"/>
  <c r="L196" s="1"/>
  <c r="L197" s="1"/>
  <c r="V211"/>
  <c r="V212" s="1"/>
  <c r="K212"/>
  <c r="V215"/>
  <c r="V216" s="1"/>
  <c r="K216"/>
  <c r="V225"/>
  <c r="V246" s="1"/>
  <c r="V220" s="1"/>
  <c r="V221" s="1"/>
  <c r="I279"/>
  <c r="I280" s="1"/>
  <c r="I283" s="1"/>
  <c r="K279"/>
  <c r="K280" s="1"/>
  <c r="K283" s="1"/>
  <c r="M279"/>
  <c r="M280" s="1"/>
  <c r="M283" s="1"/>
  <c r="O279"/>
  <c r="O280" s="1"/>
  <c r="O283" s="1"/>
  <c r="Q279"/>
  <c r="Q280" s="1"/>
  <c r="V279"/>
  <c r="V280" s="1"/>
  <c r="V283" s="1"/>
  <c r="V319"/>
  <c r="V328"/>
  <c r="K378"/>
  <c r="O378"/>
  <c r="D424"/>
  <c r="D422"/>
  <c r="J424"/>
  <c r="J422"/>
  <c r="L424"/>
  <c r="L422"/>
  <c r="N424"/>
  <c r="N422"/>
  <c r="P424"/>
  <c r="P422"/>
  <c r="R424"/>
  <c r="R422"/>
  <c r="V167"/>
  <c r="V165" s="1"/>
  <c r="V175"/>
  <c r="K184"/>
  <c r="L185"/>
  <c r="L189"/>
  <c r="L190" s="1"/>
  <c r="L193"/>
  <c r="L194" s="1"/>
  <c r="V209"/>
  <c r="V213"/>
  <c r="V214" s="1"/>
  <c r="V217"/>
  <c r="V218" s="1"/>
  <c r="D279"/>
  <c r="D280" s="1"/>
  <c r="D283" s="1"/>
  <c r="J279"/>
  <c r="J280" s="1"/>
  <c r="J283" s="1"/>
  <c r="L279"/>
  <c r="L280" s="1"/>
  <c r="L283" s="1"/>
  <c r="N279"/>
  <c r="N280" s="1"/>
  <c r="N283" s="1"/>
  <c r="P279"/>
  <c r="P280" s="1"/>
  <c r="P283" s="1"/>
  <c r="R279"/>
  <c r="R280" s="1"/>
  <c r="R283" s="1"/>
  <c r="V347"/>
  <c r="I346"/>
  <c r="K346"/>
  <c r="M346"/>
  <c r="O346"/>
  <c r="Q346"/>
  <c r="V349"/>
  <c r="V346" s="1"/>
  <c r="V378"/>
  <c r="K422"/>
  <c r="O422"/>
  <c r="V422"/>
  <c r="Q36" i="1"/>
  <c r="Q47"/>
  <c r="Q37" s="1"/>
  <c r="O36"/>
  <c r="O47"/>
  <c r="O37" s="1"/>
  <c r="M36"/>
  <c r="M47"/>
  <c r="M37" s="1"/>
  <c r="K36"/>
  <c r="K47"/>
  <c r="K37" s="1"/>
  <c r="I36"/>
  <c r="I47"/>
  <c r="I37" s="1"/>
  <c r="D36"/>
  <c r="D47"/>
  <c r="D37" s="1"/>
  <c r="T386"/>
  <c r="R386"/>
  <c r="P386"/>
  <c r="N386"/>
  <c r="L386"/>
  <c r="J386"/>
  <c r="H386"/>
  <c r="U359"/>
  <c r="P359"/>
  <c r="N359"/>
  <c r="L359"/>
  <c r="J359"/>
  <c r="H359"/>
  <c r="Q326"/>
  <c r="O326"/>
  <c r="M326"/>
  <c r="K326"/>
  <c r="I326"/>
  <c r="D326"/>
  <c r="U270"/>
  <c r="P270"/>
  <c r="P271" s="1"/>
  <c r="P239" s="1"/>
  <c r="N270"/>
  <c r="N271" s="1"/>
  <c r="N239" s="1"/>
  <c r="L270"/>
  <c r="L271" s="1"/>
  <c r="J270"/>
  <c r="J271" s="1"/>
  <c r="J239" s="1"/>
  <c r="H270"/>
  <c r="H271" s="1"/>
  <c r="L22"/>
  <c r="U181"/>
  <c r="U182" s="1"/>
  <c r="K182"/>
  <c r="U177"/>
  <c r="U178" s="1"/>
  <c r="K178"/>
  <c r="U159"/>
  <c r="U160" s="1"/>
  <c r="N160"/>
  <c r="N157"/>
  <c r="N158" s="1"/>
  <c r="K158"/>
  <c r="U155"/>
  <c r="U156" s="1"/>
  <c r="N156"/>
  <c r="N153"/>
  <c r="N154" s="1"/>
  <c r="K154"/>
  <c r="P49"/>
  <c r="P59"/>
  <c r="P50" s="1"/>
  <c r="N49"/>
  <c r="N59"/>
  <c r="N50" s="1"/>
  <c r="L49"/>
  <c r="L59"/>
  <c r="L50" s="1"/>
  <c r="J49"/>
  <c r="J59"/>
  <c r="J50" s="1"/>
  <c r="H49"/>
  <c r="H59"/>
  <c r="H50" s="1"/>
  <c r="U49"/>
  <c r="P47"/>
  <c r="P37" s="1"/>
  <c r="P21" s="1"/>
  <c r="P36"/>
  <c r="N47"/>
  <c r="N37" s="1"/>
  <c r="N36"/>
  <c r="L47"/>
  <c r="L37" s="1"/>
  <c r="L36"/>
  <c r="J47"/>
  <c r="J37" s="1"/>
  <c r="J36"/>
  <c r="H47"/>
  <c r="H37" s="1"/>
  <c r="H36"/>
  <c r="U386"/>
  <c r="S386"/>
  <c r="Q386"/>
  <c r="O386"/>
  <c r="M386"/>
  <c r="K386"/>
  <c r="I386"/>
  <c r="D386"/>
  <c r="Q359"/>
  <c r="O359"/>
  <c r="M359"/>
  <c r="K359"/>
  <c r="I359"/>
  <c r="D359"/>
  <c r="U326"/>
  <c r="P326"/>
  <c r="N326"/>
  <c r="L326"/>
  <c r="J326"/>
  <c r="H326"/>
  <c r="Q270"/>
  <c r="Q271" s="1"/>
  <c r="O270"/>
  <c r="O271" s="1"/>
  <c r="O239" s="1"/>
  <c r="M270"/>
  <c r="M271" s="1"/>
  <c r="M239" s="1"/>
  <c r="K270"/>
  <c r="K271" s="1"/>
  <c r="K239" s="1"/>
  <c r="I270"/>
  <c r="I271" s="1"/>
  <c r="I239" s="1"/>
  <c r="D270"/>
  <c r="D271" s="1"/>
  <c r="Q239"/>
  <c r="L239"/>
  <c r="H239"/>
  <c r="K174"/>
  <c r="K150"/>
  <c r="Q22"/>
  <c r="M22"/>
  <c r="N21"/>
  <c r="J21"/>
  <c r="H21"/>
  <c r="U175"/>
  <c r="K160"/>
  <c r="U123"/>
  <c r="U52"/>
  <c r="N56" i="12" l="1"/>
  <c r="W140" i="17"/>
  <c r="W138" s="1"/>
  <c r="W139" s="1"/>
  <c r="Q238" i="22"/>
  <c r="I238" i="20"/>
  <c r="K238"/>
  <c r="M461"/>
  <c r="O238"/>
  <c r="Q461"/>
  <c r="U19"/>
  <c r="P313" i="12"/>
  <c r="P314" s="1"/>
  <c r="D313"/>
  <c r="D314" s="1"/>
  <c r="R56"/>
  <c r="K174"/>
  <c r="K172" s="1"/>
  <c r="K173" s="1"/>
  <c r="P56"/>
  <c r="U21" i="20"/>
  <c r="M454"/>
  <c r="M452"/>
  <c r="Q454"/>
  <c r="Q452"/>
  <c r="Q457"/>
  <c r="U320"/>
  <c r="U308" s="1"/>
  <c r="U309" s="1"/>
  <c r="U302"/>
  <c r="U303" s="1"/>
  <c r="U20"/>
  <c r="U461"/>
  <c r="N454"/>
  <c r="N452"/>
  <c r="K461"/>
  <c r="I461"/>
  <c r="K239"/>
  <c r="M239"/>
  <c r="M238"/>
  <c r="O239"/>
  <c r="Q239"/>
  <c r="Q238"/>
  <c r="M457"/>
  <c r="U451"/>
  <c r="U450" s="1"/>
  <c r="U462" s="1"/>
  <c r="I239"/>
  <c r="O461"/>
  <c r="I238" i="22"/>
  <c r="K238"/>
  <c r="M239"/>
  <c r="O238"/>
  <c r="Q461"/>
  <c r="Q454" s="1"/>
  <c r="I454"/>
  <c r="I452"/>
  <c r="M454"/>
  <c r="M452"/>
  <c r="U20"/>
  <c r="U461"/>
  <c r="U320"/>
  <c r="U308" s="1"/>
  <c r="U309" s="1"/>
  <c r="U302"/>
  <c r="U303" s="1"/>
  <c r="N454"/>
  <c r="N452"/>
  <c r="U21"/>
  <c r="U19"/>
  <c r="U451"/>
  <c r="U450" s="1"/>
  <c r="U462" s="1"/>
  <c r="I239"/>
  <c r="O461"/>
  <c r="K461"/>
  <c r="I456" i="21"/>
  <c r="I454"/>
  <c r="I459"/>
  <c r="O456"/>
  <c r="O454"/>
  <c r="O459"/>
  <c r="Q456"/>
  <c r="Q454"/>
  <c r="N456"/>
  <c r="N454"/>
  <c r="U22"/>
  <c r="U463"/>
  <c r="U23"/>
  <c r="N459"/>
  <c r="M463"/>
  <c r="Q241"/>
  <c r="K463"/>
  <c r="H240" i="1"/>
  <c r="P463"/>
  <c r="P454" s="1"/>
  <c r="P240"/>
  <c r="J310"/>
  <c r="J311" s="1"/>
  <c r="N310"/>
  <c r="N311" s="1"/>
  <c r="J23"/>
  <c r="U186"/>
  <c r="U187" s="1"/>
  <c r="U51"/>
  <c r="U35"/>
  <c r="I48"/>
  <c r="I303"/>
  <c r="M48"/>
  <c r="M303"/>
  <c r="Q48"/>
  <c r="Q303"/>
  <c r="L21"/>
  <c r="L241"/>
  <c r="O22"/>
  <c r="J22"/>
  <c r="N140"/>
  <c r="N138" s="1"/>
  <c r="N139" s="1"/>
  <c r="D48"/>
  <c r="D303"/>
  <c r="D309" s="1"/>
  <c r="K48"/>
  <c r="K303"/>
  <c r="K309" s="1"/>
  <c r="O48"/>
  <c r="O303"/>
  <c r="O309" s="1"/>
  <c r="H241"/>
  <c r="P241"/>
  <c r="U282"/>
  <c r="J279"/>
  <c r="J280" s="1"/>
  <c r="N279"/>
  <c r="N280" s="1"/>
  <c r="N241" s="1"/>
  <c r="H463"/>
  <c r="L463"/>
  <c r="L454" s="1"/>
  <c r="P22"/>
  <c r="J241"/>
  <c r="N23"/>
  <c r="U157"/>
  <c r="U158" s="1"/>
  <c r="H23"/>
  <c r="L23"/>
  <c r="P23"/>
  <c r="H22"/>
  <c r="U271"/>
  <c r="K164"/>
  <c r="K162" s="1"/>
  <c r="K163" s="1"/>
  <c r="K454" i="19"/>
  <c r="K456"/>
  <c r="O454"/>
  <c r="O456"/>
  <c r="Q454"/>
  <c r="Q456"/>
  <c r="K459"/>
  <c r="M459"/>
  <c r="O459"/>
  <c r="I454"/>
  <c r="I456"/>
  <c r="M454"/>
  <c r="M456"/>
  <c r="D454"/>
  <c r="D456"/>
  <c r="V22"/>
  <c r="V463"/>
  <c r="Q459"/>
  <c r="I459"/>
  <c r="D459"/>
  <c r="M456" i="18"/>
  <c r="M454"/>
  <c r="N456"/>
  <c r="N454"/>
  <c r="N459"/>
  <c r="Q456"/>
  <c r="Q454"/>
  <c r="X454"/>
  <c r="X456"/>
  <c r="M459"/>
  <c r="W150" i="17"/>
  <c r="W463"/>
  <c r="W22"/>
  <c r="W23"/>
  <c r="N454"/>
  <c r="N456"/>
  <c r="N459"/>
  <c r="D454"/>
  <c r="D456"/>
  <c r="D459"/>
  <c r="O456"/>
  <c r="O454"/>
  <c r="S456"/>
  <c r="S454"/>
  <c r="O459"/>
  <c r="P454"/>
  <c r="P456"/>
  <c r="J454"/>
  <c r="J456"/>
  <c r="J459"/>
  <c r="R454"/>
  <c r="R456"/>
  <c r="K456"/>
  <c r="K454"/>
  <c r="Q456"/>
  <c r="Q454"/>
  <c r="M456"/>
  <c r="M454"/>
  <c r="S459"/>
  <c r="P459"/>
  <c r="S456" i="16"/>
  <c r="S454"/>
  <c r="O456"/>
  <c r="O454"/>
  <c r="P454"/>
  <c r="P456"/>
  <c r="P459"/>
  <c r="R454"/>
  <c r="R456"/>
  <c r="S459"/>
  <c r="L454"/>
  <c r="L456"/>
  <c r="L459"/>
  <c r="T454"/>
  <c r="T456"/>
  <c r="Y23"/>
  <c r="Y22"/>
  <c r="Y463"/>
  <c r="O459"/>
  <c r="O23" i="15"/>
  <c r="O463"/>
  <c r="O22"/>
  <c r="D454"/>
  <c r="D456"/>
  <c r="L454"/>
  <c r="L456"/>
  <c r="T454"/>
  <c r="T456"/>
  <c r="N459"/>
  <c r="P459"/>
  <c r="R463"/>
  <c r="R22"/>
  <c r="P454"/>
  <c r="P456"/>
  <c r="N454"/>
  <c r="N456"/>
  <c r="Y463"/>
  <c r="Y22"/>
  <c r="T459"/>
  <c r="D459"/>
  <c r="R459"/>
  <c r="N23" i="14"/>
  <c r="N22"/>
  <c r="N463"/>
  <c r="O22" i="13"/>
  <c r="X23" i="14"/>
  <c r="L456"/>
  <c r="L454"/>
  <c r="R456"/>
  <c r="R454"/>
  <c r="R459"/>
  <c r="X461"/>
  <c r="X459" s="1"/>
  <c r="X453"/>
  <c r="X452" s="1"/>
  <c r="X464" s="1"/>
  <c r="Q454"/>
  <c r="Q456"/>
  <c r="Q459"/>
  <c r="X22"/>
  <c r="X463"/>
  <c r="D454"/>
  <c r="D456"/>
  <c r="P456"/>
  <c r="P454"/>
  <c r="P459"/>
  <c r="T456"/>
  <c r="T454"/>
  <c r="X21"/>
  <c r="O463" i="13"/>
  <c r="O456" s="1"/>
  <c r="K240"/>
  <c r="O240"/>
  <c r="I463"/>
  <c r="I454" s="1"/>
  <c r="M240"/>
  <c r="Q241"/>
  <c r="E454"/>
  <c r="E456"/>
  <c r="E459"/>
  <c r="G454"/>
  <c r="G456"/>
  <c r="G459"/>
  <c r="I456"/>
  <c r="N456"/>
  <c r="N454"/>
  <c r="R456"/>
  <c r="R454"/>
  <c r="R459"/>
  <c r="D456"/>
  <c r="D454"/>
  <c r="V463"/>
  <c r="V22"/>
  <c r="V23"/>
  <c r="K463"/>
  <c r="O241"/>
  <c r="I241"/>
  <c r="I240"/>
  <c r="M463"/>
  <c r="Q463"/>
  <c r="Q240"/>
  <c r="O454"/>
  <c r="J456"/>
  <c r="J454"/>
  <c r="J459"/>
  <c r="P456"/>
  <c r="P454"/>
  <c r="P459"/>
  <c r="V240"/>
  <c r="V241"/>
  <c r="I459"/>
  <c r="Q459"/>
  <c r="K241"/>
  <c r="M241"/>
  <c r="K140" i="1"/>
  <c r="K138" s="1"/>
  <c r="K139" s="1"/>
  <c r="U153"/>
  <c r="U154" s="1"/>
  <c r="U140" s="1"/>
  <c r="U138" s="1"/>
  <c r="U139" s="1"/>
  <c r="O191" i="12"/>
  <c r="V315"/>
  <c r="K198"/>
  <c r="K196" s="1"/>
  <c r="K197" s="1"/>
  <c r="L208"/>
  <c r="O187"/>
  <c r="V273"/>
  <c r="R273"/>
  <c r="N273"/>
  <c r="J273"/>
  <c r="M273"/>
  <c r="I273"/>
  <c r="I528"/>
  <c r="I520"/>
  <c r="I519" s="1"/>
  <c r="I531" s="1"/>
  <c r="K56"/>
  <c r="M528"/>
  <c r="V210"/>
  <c r="V198" s="1"/>
  <c r="V196" s="1"/>
  <c r="V197" s="1"/>
  <c r="V208"/>
  <c r="L186"/>
  <c r="L174" s="1"/>
  <c r="L172" s="1"/>
  <c r="L173" s="1"/>
  <c r="L184"/>
  <c r="P273"/>
  <c r="L273"/>
  <c r="D273"/>
  <c r="O93"/>
  <c r="O84" s="1"/>
  <c r="O83"/>
  <c r="O520" s="1"/>
  <c r="O519" s="1"/>
  <c r="O531" s="1"/>
  <c r="P356"/>
  <c r="P344" s="1"/>
  <c r="P345" s="1"/>
  <c r="P338"/>
  <c r="P339" s="1"/>
  <c r="L356"/>
  <c r="L344" s="1"/>
  <c r="L345" s="1"/>
  <c r="L338"/>
  <c r="L339" s="1"/>
  <c r="D356"/>
  <c r="D344" s="1"/>
  <c r="D345" s="1"/>
  <c r="D338"/>
  <c r="D339" s="1"/>
  <c r="Q356"/>
  <c r="Q338"/>
  <c r="Q339" s="1"/>
  <c r="O356"/>
  <c r="O344" s="1"/>
  <c r="O345" s="1"/>
  <c r="O338"/>
  <c r="O339" s="1"/>
  <c r="M356"/>
  <c r="M344" s="1"/>
  <c r="M345" s="1"/>
  <c r="M338"/>
  <c r="M339" s="1"/>
  <c r="K356"/>
  <c r="K338"/>
  <c r="K339" s="1"/>
  <c r="I356"/>
  <c r="I338"/>
  <c r="I339" s="1"/>
  <c r="O273"/>
  <c r="K273"/>
  <c r="R338"/>
  <c r="R339" s="1"/>
  <c r="R356"/>
  <c r="R344" s="1"/>
  <c r="R345" s="1"/>
  <c r="N338"/>
  <c r="N339" s="1"/>
  <c r="N356"/>
  <c r="N344" s="1"/>
  <c r="N345" s="1"/>
  <c r="J338"/>
  <c r="J339" s="1"/>
  <c r="J356"/>
  <c r="J344" s="1"/>
  <c r="J345" s="1"/>
  <c r="D530"/>
  <c r="D56"/>
  <c r="K93"/>
  <c r="K84" s="1"/>
  <c r="K83"/>
  <c r="K520" s="1"/>
  <c r="K519" s="1"/>
  <c r="K531" s="1"/>
  <c r="P83"/>
  <c r="P57" s="1"/>
  <c r="P93"/>
  <c r="P84" s="1"/>
  <c r="L83"/>
  <c r="L520" s="1"/>
  <c r="L519" s="1"/>
  <c r="L531" s="1"/>
  <c r="L93"/>
  <c r="L84" s="1"/>
  <c r="D83"/>
  <c r="D520" s="1"/>
  <c r="D519" s="1"/>
  <c r="D531" s="1"/>
  <c r="D93"/>
  <c r="D84" s="1"/>
  <c r="R83"/>
  <c r="R93"/>
  <c r="R84" s="1"/>
  <c r="N83"/>
  <c r="N93"/>
  <c r="N84" s="1"/>
  <c r="J83"/>
  <c r="J93"/>
  <c r="J84" s="1"/>
  <c r="V81"/>
  <c r="V71" s="1"/>
  <c r="V70"/>
  <c r="V337"/>
  <c r="V343" s="1"/>
  <c r="V82"/>
  <c r="Q344"/>
  <c r="Q345" s="1"/>
  <c r="I344"/>
  <c r="I345" s="1"/>
  <c r="P274"/>
  <c r="P530"/>
  <c r="L55"/>
  <c r="L528"/>
  <c r="Q57"/>
  <c r="M57"/>
  <c r="Q520"/>
  <c r="Q519" s="1"/>
  <c r="Q531" s="1"/>
  <c r="O528"/>
  <c r="M520"/>
  <c r="M519" s="1"/>
  <c r="M531" s="1"/>
  <c r="K344"/>
  <c r="K345" s="1"/>
  <c r="K274" s="1"/>
  <c r="O193"/>
  <c r="O194" s="1"/>
  <c r="O189"/>
  <c r="O190" s="1"/>
  <c r="O185"/>
  <c r="R313"/>
  <c r="R314" s="1"/>
  <c r="N313"/>
  <c r="N314" s="1"/>
  <c r="J313"/>
  <c r="J314" s="1"/>
  <c r="Q274"/>
  <c r="I274"/>
  <c r="L57"/>
  <c r="Q55"/>
  <c r="O55"/>
  <c r="M55"/>
  <c r="K55"/>
  <c r="P453" i="1"/>
  <c r="P452" s="1"/>
  <c r="P464" s="1"/>
  <c r="P456" s="1"/>
  <c r="P461"/>
  <c r="H454"/>
  <c r="N22"/>
  <c r="U174"/>
  <c r="U176"/>
  <c r="U164" s="1"/>
  <c r="U162" s="1"/>
  <c r="U163" s="1"/>
  <c r="H453"/>
  <c r="H452" s="1"/>
  <c r="H464" s="1"/>
  <c r="H461"/>
  <c r="J453"/>
  <c r="J452" s="1"/>
  <c r="J464" s="1"/>
  <c r="J461"/>
  <c r="L453"/>
  <c r="L452" s="1"/>
  <c r="L464" s="1"/>
  <c r="L461"/>
  <c r="N453"/>
  <c r="N452" s="1"/>
  <c r="N464" s="1"/>
  <c r="N461"/>
  <c r="U150"/>
  <c r="N150"/>
  <c r="D239"/>
  <c r="M274" i="12" l="1"/>
  <c r="D274"/>
  <c r="L274"/>
  <c r="P275"/>
  <c r="J240" i="1"/>
  <c r="O279"/>
  <c r="O280" s="1"/>
  <c r="N240"/>
  <c r="Q452" i="22"/>
  <c r="K454" i="20"/>
  <c r="K452"/>
  <c r="U452"/>
  <c r="U454"/>
  <c r="O454"/>
  <c r="O452"/>
  <c r="O457"/>
  <c r="I454"/>
  <c r="I452"/>
  <c r="I457"/>
  <c r="K457"/>
  <c r="Q457" i="22"/>
  <c r="K454"/>
  <c r="K452"/>
  <c r="K457"/>
  <c r="U452"/>
  <c r="U454"/>
  <c r="O454"/>
  <c r="O452"/>
  <c r="O457"/>
  <c r="K456" i="21"/>
  <c r="K454"/>
  <c r="K459"/>
  <c r="M456"/>
  <c r="M454"/>
  <c r="M459"/>
  <c r="U454"/>
  <c r="U456"/>
  <c r="N463" i="1"/>
  <c r="N454" s="1"/>
  <c r="J463"/>
  <c r="J454" s="1"/>
  <c r="L456"/>
  <c r="K22"/>
  <c r="N456"/>
  <c r="J456"/>
  <c r="H456"/>
  <c r="U47"/>
  <c r="U37" s="1"/>
  <c r="U36"/>
  <c r="D279"/>
  <c r="D280" s="1"/>
  <c r="O322"/>
  <c r="O310" s="1"/>
  <c r="O311" s="1"/>
  <c r="O304"/>
  <c r="O305" s="1"/>
  <c r="K322"/>
  <c r="K310" s="1"/>
  <c r="K311" s="1"/>
  <c r="K304"/>
  <c r="K305" s="1"/>
  <c r="D322"/>
  <c r="D310" s="1"/>
  <c r="D311" s="1"/>
  <c r="D304"/>
  <c r="D305" s="1"/>
  <c r="Q59"/>
  <c r="Q50" s="1"/>
  <c r="Q49"/>
  <c r="M59"/>
  <c r="M50" s="1"/>
  <c r="M49"/>
  <c r="I59"/>
  <c r="I50" s="1"/>
  <c r="I49"/>
  <c r="O59"/>
  <c r="O50" s="1"/>
  <c r="O49"/>
  <c r="K59"/>
  <c r="K50" s="1"/>
  <c r="K49"/>
  <c r="D59"/>
  <c r="D50" s="1"/>
  <c r="D49"/>
  <c r="Q309"/>
  <c r="Q279"/>
  <c r="Q280" s="1"/>
  <c r="M309"/>
  <c r="M279"/>
  <c r="M280" s="1"/>
  <c r="I309"/>
  <c r="I279"/>
  <c r="I280" s="1"/>
  <c r="K279"/>
  <c r="K280" s="1"/>
  <c r="U239"/>
  <c r="U461"/>
  <c r="V456" i="19"/>
  <c r="V454"/>
  <c r="W456" i="17"/>
  <c r="W454"/>
  <c r="Y456" i="16"/>
  <c r="Y454"/>
  <c r="Y456" i="15"/>
  <c r="Y454"/>
  <c r="R454"/>
  <c r="R456"/>
  <c r="O456"/>
  <c r="O454"/>
  <c r="O459"/>
  <c r="K23" i="1"/>
  <c r="O459" i="13"/>
  <c r="N454" i="14"/>
  <c r="N456"/>
  <c r="N459"/>
  <c r="X456"/>
  <c r="X454"/>
  <c r="M456" i="13"/>
  <c r="M454"/>
  <c r="K456"/>
  <c r="K454"/>
  <c r="K459"/>
  <c r="Q456"/>
  <c r="Q454"/>
  <c r="V454"/>
  <c r="V456"/>
  <c r="V459"/>
  <c r="M459"/>
  <c r="P459" i="1"/>
  <c r="O188" i="12"/>
  <c r="V187"/>
  <c r="V188" s="1"/>
  <c r="O192"/>
  <c r="V191"/>
  <c r="V192" s="1"/>
  <c r="V189"/>
  <c r="V190" s="1"/>
  <c r="O274"/>
  <c r="O275"/>
  <c r="N274"/>
  <c r="N530"/>
  <c r="O186"/>
  <c r="O174" s="1"/>
  <c r="O172" s="1"/>
  <c r="O173" s="1"/>
  <c r="O184"/>
  <c r="P521"/>
  <c r="V356"/>
  <c r="V344" s="1"/>
  <c r="V345" s="1"/>
  <c r="V338"/>
  <c r="V339" s="1"/>
  <c r="N520"/>
  <c r="N519" s="1"/>
  <c r="N531" s="1"/>
  <c r="N55"/>
  <c r="D523"/>
  <c r="D521"/>
  <c r="L56"/>
  <c r="L530"/>
  <c r="J274"/>
  <c r="J530"/>
  <c r="R274"/>
  <c r="R530"/>
  <c r="V93"/>
  <c r="V84" s="1"/>
  <c r="V83"/>
  <c r="V55" s="1"/>
  <c r="V528"/>
  <c r="V520"/>
  <c r="V519" s="1"/>
  <c r="V531" s="1"/>
  <c r="J528"/>
  <c r="J57"/>
  <c r="J520"/>
  <c r="J519" s="1"/>
  <c r="J531" s="1"/>
  <c r="J55"/>
  <c r="R528"/>
  <c r="R57"/>
  <c r="R520"/>
  <c r="R519" s="1"/>
  <c r="R531" s="1"/>
  <c r="R55"/>
  <c r="P520"/>
  <c r="P519" s="1"/>
  <c r="P531" s="1"/>
  <c r="P523" s="1"/>
  <c r="P528"/>
  <c r="K528"/>
  <c r="K57"/>
  <c r="Q530"/>
  <c r="Q275"/>
  <c r="L526"/>
  <c r="K275"/>
  <c r="D275"/>
  <c r="L275"/>
  <c r="K530"/>
  <c r="D57"/>
  <c r="N57"/>
  <c r="V185"/>
  <c r="V193"/>
  <c r="V194" s="1"/>
  <c r="D528"/>
  <c r="D526" s="1"/>
  <c r="D55"/>
  <c r="P55"/>
  <c r="V313"/>
  <c r="I530"/>
  <c r="M530"/>
  <c r="M526" s="1"/>
  <c r="V314"/>
  <c r="N528"/>
  <c r="I526"/>
  <c r="I275"/>
  <c r="M275"/>
  <c r="J275"/>
  <c r="N275"/>
  <c r="R275"/>
  <c r="N459" i="1"/>
  <c r="L459"/>
  <c r="J459"/>
  <c r="H459"/>
  <c r="U22"/>
  <c r="U23"/>
  <c r="U21" l="1"/>
  <c r="U453"/>
  <c r="U452" s="1"/>
  <c r="U464" s="1"/>
  <c r="K241"/>
  <c r="K240"/>
  <c r="I322"/>
  <c r="I310" s="1"/>
  <c r="I311" s="1"/>
  <c r="I304"/>
  <c r="I305" s="1"/>
  <c r="I240" s="1"/>
  <c r="M322"/>
  <c r="M310" s="1"/>
  <c r="M311" s="1"/>
  <c r="M304"/>
  <c r="M305" s="1"/>
  <c r="M463" s="1"/>
  <c r="M454" s="1"/>
  <c r="Q322"/>
  <c r="Q310" s="1"/>
  <c r="Q311" s="1"/>
  <c r="Q304"/>
  <c r="Q305" s="1"/>
  <c r="O461"/>
  <c r="O453"/>
  <c r="O452" s="1"/>
  <c r="O464" s="1"/>
  <c r="I23"/>
  <c r="I21"/>
  <c r="I461"/>
  <c r="I453"/>
  <c r="I452" s="1"/>
  <c r="I464" s="1"/>
  <c r="Q21"/>
  <c r="Q23"/>
  <c r="Q461"/>
  <c r="Q453"/>
  <c r="Q452" s="1"/>
  <c r="Q464" s="1"/>
  <c r="I241"/>
  <c r="U280"/>
  <c r="M240"/>
  <c r="Q241"/>
  <c r="D21"/>
  <c r="D461"/>
  <c r="D453"/>
  <c r="D452" s="1"/>
  <c r="D464" s="1"/>
  <c r="K461"/>
  <c r="K21"/>
  <c r="K453"/>
  <c r="K452" s="1"/>
  <c r="K464" s="1"/>
  <c r="O21"/>
  <c r="O23"/>
  <c r="M21"/>
  <c r="M23"/>
  <c r="M461"/>
  <c r="M453"/>
  <c r="M452" s="1"/>
  <c r="M464" s="1"/>
  <c r="D463"/>
  <c r="D454" s="1"/>
  <c r="D241"/>
  <c r="D240"/>
  <c r="O241"/>
  <c r="O240"/>
  <c r="O463"/>
  <c r="O454" s="1"/>
  <c r="K463"/>
  <c r="P526" i="12"/>
  <c r="V274"/>
  <c r="V275"/>
  <c r="I523"/>
  <c r="I521"/>
  <c r="V184"/>
  <c r="V186"/>
  <c r="V174" s="1"/>
  <c r="V172" s="1"/>
  <c r="V173" s="1"/>
  <c r="Q523"/>
  <c r="Q521"/>
  <c r="Q526"/>
  <c r="O56"/>
  <c r="O530"/>
  <c r="O57"/>
  <c r="N526"/>
  <c r="K526"/>
  <c r="R526"/>
  <c r="J526"/>
  <c r="M523"/>
  <c r="M521"/>
  <c r="K523"/>
  <c r="K521"/>
  <c r="R523"/>
  <c r="R521"/>
  <c r="J523"/>
  <c r="J521"/>
  <c r="L523"/>
  <c r="L521"/>
  <c r="N523"/>
  <c r="N521"/>
  <c r="M456" i="1" l="1"/>
  <c r="Q240"/>
  <c r="M241"/>
  <c r="I463"/>
  <c r="I454" s="1"/>
  <c r="Q463"/>
  <c r="Q454" s="1"/>
  <c r="K459"/>
  <c r="D459"/>
  <c r="Q459"/>
  <c r="I459"/>
  <c r="O459"/>
  <c r="K454"/>
  <c r="K456"/>
  <c r="U240"/>
  <c r="U463"/>
  <c r="U241"/>
  <c r="M459"/>
  <c r="D456"/>
  <c r="Q456"/>
  <c r="I456"/>
  <c r="O456"/>
  <c r="V530" i="12"/>
  <c r="V56"/>
  <c r="O523"/>
  <c r="O521"/>
  <c r="O526"/>
  <c r="V57"/>
  <c r="U454" i="1" l="1"/>
  <c r="U456"/>
  <c r="U459"/>
  <c r="V521" i="12"/>
  <c r="V523"/>
  <c r="V526"/>
  <c r="D23" i="1"/>
  <c r="D22"/>
</calcChain>
</file>

<file path=xl/comments1.xml><?xml version="1.0" encoding="utf-8"?>
<comments xmlns="http://schemas.openxmlformats.org/spreadsheetml/2006/main">
  <authors>
    <author>rattapon</author>
  </authors>
  <commentList>
    <comment ref="N11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K132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K133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D195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</t>
        </r>
      </text>
    </comment>
    <comment ref="K195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62</t>
        </r>
      </text>
    </comment>
    <comment ref="L195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25</t>
        </r>
      </text>
    </comment>
    <comment ref="M195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15</t>
        </r>
      </text>
    </comment>
    <comment ref="N195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5</t>
        </r>
      </text>
    </comment>
    <comment ref="O195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9</t>
        </r>
      </text>
    </comment>
    <comment ref="R195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23</t>
        </r>
      </text>
    </comment>
    <comment ref="D296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</commentList>
</comments>
</file>

<file path=xl/comments10.xml><?xml version="1.0" encoding="utf-8"?>
<comments xmlns="http://schemas.openxmlformats.org/spreadsheetml/2006/main">
  <authors>
    <author>rattapon</author>
  </authors>
  <commentList>
    <comment ref="O77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L98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L9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D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</t>
        </r>
      </text>
    </comment>
    <comment ref="L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62</t>
        </r>
      </text>
    </comment>
    <comment ref="M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25</t>
        </r>
      </text>
    </comment>
    <comment ref="N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15</t>
        </r>
      </text>
    </comment>
    <comment ref="O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5</t>
        </r>
      </text>
    </comment>
    <comment ref="P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9</t>
        </r>
      </text>
    </comment>
    <comment ref="S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23</t>
        </r>
      </text>
    </comment>
    <comment ref="D262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</commentList>
</comments>
</file>

<file path=xl/comments11.xml><?xml version="1.0" encoding="utf-8"?>
<comments xmlns="http://schemas.openxmlformats.org/spreadsheetml/2006/main">
  <authors>
    <author>rattapon</author>
  </authors>
  <commentList>
    <comment ref="P77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M98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M9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D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</t>
        </r>
      </text>
    </comment>
    <comment ref="M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62</t>
        </r>
      </text>
    </comment>
    <comment ref="N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25</t>
        </r>
      </text>
    </comment>
    <comment ref="O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15</t>
        </r>
      </text>
    </comment>
    <comment ref="P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5</t>
        </r>
      </text>
    </comment>
    <comment ref="Q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9</t>
        </r>
      </text>
    </comment>
    <comment ref="T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23</t>
        </r>
      </text>
    </comment>
    <comment ref="D262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</commentList>
</comments>
</file>

<file path=xl/comments12.xml><?xml version="1.0" encoding="utf-8"?>
<comments xmlns="http://schemas.openxmlformats.org/spreadsheetml/2006/main">
  <authors>
    <author>rattapon</author>
  </authors>
  <commentList>
    <comment ref="N77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K98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K9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D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</t>
        </r>
      </text>
    </comment>
    <comment ref="K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62</t>
        </r>
      </text>
    </comment>
    <comment ref="L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25</t>
        </r>
      </text>
    </comment>
    <comment ref="M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15</t>
        </r>
      </text>
    </comment>
    <comment ref="N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5</t>
        </r>
      </text>
    </comment>
    <comment ref="O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9</t>
        </r>
      </text>
    </comment>
    <comment ref="R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23</t>
        </r>
      </text>
    </comment>
    <comment ref="D262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</commentList>
</comments>
</file>

<file path=xl/comments2.xml><?xml version="1.0" encoding="utf-8"?>
<comments xmlns="http://schemas.openxmlformats.org/spreadsheetml/2006/main">
  <authors>
    <author>rattapon</author>
  </authors>
  <commentList>
    <comment ref="M77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J98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J9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J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62</t>
        </r>
      </text>
    </comment>
    <comment ref="K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25</t>
        </r>
      </text>
    </comment>
    <comment ref="L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15</t>
        </r>
      </text>
    </comment>
    <comment ref="M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5</t>
        </r>
      </text>
    </comment>
    <comment ref="N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9</t>
        </r>
      </text>
    </comment>
    <comment ref="Q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23</t>
        </r>
      </text>
    </comment>
    <comment ref="D262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</commentList>
</comments>
</file>

<file path=xl/comments3.xml><?xml version="1.0" encoding="utf-8"?>
<comments xmlns="http://schemas.openxmlformats.org/spreadsheetml/2006/main">
  <authors>
    <author>rattapon</author>
  </authors>
  <commentList>
    <comment ref="M77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J98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J9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J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62</t>
        </r>
      </text>
    </comment>
    <comment ref="K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25</t>
        </r>
      </text>
    </comment>
    <comment ref="L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15</t>
        </r>
      </text>
    </comment>
    <comment ref="M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5</t>
        </r>
      </text>
    </comment>
    <comment ref="N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9</t>
        </r>
      </text>
    </comment>
    <comment ref="Q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23</t>
        </r>
      </text>
    </comment>
    <comment ref="D262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</commentList>
</comments>
</file>

<file path=xl/comments4.xml><?xml version="1.0" encoding="utf-8"?>
<comments xmlns="http://schemas.openxmlformats.org/spreadsheetml/2006/main">
  <authors>
    <author>rattapon</author>
  </authors>
  <commentList>
    <comment ref="M75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J96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J97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J15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62</t>
        </r>
      </text>
    </comment>
    <comment ref="K15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25</t>
        </r>
      </text>
    </comment>
    <comment ref="L15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15</t>
        </r>
      </text>
    </comment>
    <comment ref="M15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5</t>
        </r>
      </text>
    </comment>
    <comment ref="N15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9</t>
        </r>
      </text>
    </comment>
    <comment ref="Q15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23</t>
        </r>
      </text>
    </comment>
    <comment ref="D260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</commentList>
</comments>
</file>

<file path=xl/comments5.xml><?xml version="1.0" encoding="utf-8"?>
<comments xmlns="http://schemas.openxmlformats.org/spreadsheetml/2006/main">
  <authors>
    <author>rattapon</author>
  </authors>
  <commentList>
    <comment ref="M75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J96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J97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J15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62</t>
        </r>
      </text>
    </comment>
    <comment ref="K15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25</t>
        </r>
      </text>
    </comment>
    <comment ref="L15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15</t>
        </r>
      </text>
    </comment>
    <comment ref="M15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5</t>
        </r>
      </text>
    </comment>
    <comment ref="N15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9</t>
        </r>
      </text>
    </comment>
    <comment ref="Q15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23</t>
        </r>
      </text>
    </comment>
    <comment ref="D260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</commentList>
</comments>
</file>

<file path=xl/comments6.xml><?xml version="1.0" encoding="utf-8"?>
<comments xmlns="http://schemas.openxmlformats.org/spreadsheetml/2006/main">
  <authors>
    <author>rattapon</author>
  </authors>
  <commentList>
    <comment ref="N77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K98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K9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D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</t>
        </r>
      </text>
    </comment>
    <comment ref="K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62</t>
        </r>
      </text>
    </comment>
    <comment ref="L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25</t>
        </r>
      </text>
    </comment>
    <comment ref="M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15</t>
        </r>
      </text>
    </comment>
    <comment ref="N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5</t>
        </r>
      </text>
    </comment>
    <comment ref="O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9</t>
        </r>
      </text>
    </comment>
    <comment ref="R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23</t>
        </r>
      </text>
    </comment>
    <comment ref="D262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</commentList>
</comments>
</file>

<file path=xl/comments7.xml><?xml version="1.0" encoding="utf-8"?>
<comments xmlns="http://schemas.openxmlformats.org/spreadsheetml/2006/main">
  <authors>
    <author>rattapon</author>
  </authors>
  <commentList>
    <comment ref="P77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M98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M9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D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</t>
        </r>
      </text>
    </comment>
    <comment ref="M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62</t>
        </r>
      </text>
    </comment>
    <comment ref="N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25</t>
        </r>
      </text>
    </comment>
    <comment ref="O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15</t>
        </r>
      </text>
    </comment>
    <comment ref="P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5</t>
        </r>
      </text>
    </comment>
    <comment ref="Q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9</t>
        </r>
      </text>
    </comment>
    <comment ref="T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23</t>
        </r>
      </text>
    </comment>
    <comment ref="D262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</commentList>
</comments>
</file>

<file path=xl/comments8.xml><?xml version="1.0" encoding="utf-8"?>
<comments xmlns="http://schemas.openxmlformats.org/spreadsheetml/2006/main">
  <authors>
    <author>rattapon</author>
  </authors>
  <commentList>
    <comment ref="Q77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N98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N9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D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</t>
        </r>
      </text>
    </comment>
    <comment ref="N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62</t>
        </r>
      </text>
    </comment>
    <comment ref="O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25</t>
        </r>
      </text>
    </comment>
    <comment ref="P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15</t>
        </r>
      </text>
    </comment>
    <comment ref="Q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5</t>
        </r>
      </text>
    </comment>
    <comment ref="R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9</t>
        </r>
      </text>
    </comment>
    <comment ref="U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23</t>
        </r>
      </text>
    </comment>
    <comment ref="D262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</commentList>
</comments>
</file>

<file path=xl/comments9.xml><?xml version="1.0" encoding="utf-8"?>
<comments xmlns="http://schemas.openxmlformats.org/spreadsheetml/2006/main">
  <authors>
    <author>rattapon</author>
  </authors>
  <commentList>
    <comment ref="Q77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N98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N99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  <comment ref="D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</t>
        </r>
      </text>
    </comment>
    <comment ref="N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62</t>
        </r>
      </text>
    </comment>
    <comment ref="O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25</t>
        </r>
      </text>
    </comment>
    <comment ref="P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15</t>
        </r>
      </text>
    </comment>
    <comment ref="Q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5</t>
        </r>
      </text>
    </comment>
    <comment ref="R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9</t>
        </r>
      </text>
    </comment>
    <comment ref="U161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เดิม 23</t>
        </r>
      </text>
    </comment>
    <comment ref="D262" authorId="0">
      <text>
        <r>
          <rPr>
            <b/>
            <sz val="8"/>
            <color indexed="81"/>
            <rFont val="Tahoma"/>
            <family val="2"/>
          </rPr>
          <t>rattapon:</t>
        </r>
        <r>
          <rPr>
            <sz val="8"/>
            <color indexed="81"/>
            <rFont val="Tahoma"/>
            <family val="2"/>
          </rPr>
          <t xml:space="preserve">
ปรับใหม่ 1 ส.ค.56</t>
        </r>
      </text>
    </comment>
  </commentList>
</comments>
</file>

<file path=xl/sharedStrings.xml><?xml version="1.0" encoding="utf-8"?>
<sst xmlns="http://schemas.openxmlformats.org/spreadsheetml/2006/main" count="7587" uniqueCount="517">
  <si>
    <t>เบอร์โทร.........................</t>
  </si>
  <si>
    <t>หน่วยงาน.........................</t>
  </si>
  <si>
    <t>ผู้รายงานผลการดำเนินงาน</t>
  </si>
  <si>
    <t>.........................................</t>
  </si>
  <si>
    <t>รอปรับคน</t>
  </si>
  <si>
    <t>ผลรวม สมศ. 12 - 15</t>
  </si>
  <si>
    <t>ผลรวม สมศ. 1 - 11</t>
  </si>
  <si>
    <t>ผลรวม สกอ. - อ. 5- อ. 9</t>
  </si>
  <si>
    <t>ผลรวม สกอ. - อ. 1- อ. 4</t>
  </si>
  <si>
    <t>ตัวหาร</t>
  </si>
  <si>
    <t>คะแนน</t>
  </si>
  <si>
    <t>ผลประเมินภาพรวมทั้งหมด (ไม่นับรวมตัวบ่งชี้เพิ่มเติม)</t>
  </si>
  <si>
    <t>ตัวบ่งชี้เพิ่มเติม / อัตลักษณ์</t>
  </si>
  <si>
    <t>ผลประเมินตามเกณฑ์ สมศ.  (ตัวบ่งชี้ 1-15 )</t>
  </si>
  <si>
    <t>ผลประเมินตามเกณฑ์ สมศ. (ตัวบ่งชี้ที่ 1-11)</t>
  </si>
  <si>
    <t xml:space="preserve">ผลประเมินตามเกณฑ์ สกอ. </t>
  </si>
  <si>
    <t>คะแนนผลประเมินการประกันคุณภาพภายในจากต้นสังกัด</t>
  </si>
  <si>
    <t>9.2.1</t>
  </si>
  <si>
    <t xml:space="preserve"> - จำนวน นศ.ที่เข้าสอบทั้งหมด</t>
  </si>
  <si>
    <t xml:space="preserve"> - จำนวน นศ.ที่สอบผ่านเกณฑ์ทดสอบความรู้ทางภาษาฯ</t>
  </si>
  <si>
    <t>ข้อมูลเช็คใหม่ เจี๊ยบว่ามีผิด</t>
  </si>
  <si>
    <t xml:space="preserve">9.  มีแนวปฏิบัติที่ดีหรืองานวิจัยด้านการประกันคุณภาพการศึกษาที่หน่วยงานพัฒนาขึ้น และเผยแพร่ให้หน่วยงานอื่นสามารถนำไปใช้ประโยชน์ </t>
  </si>
  <si>
    <t>8.    มีเครือข่ายการแลกเปลี่ยนเรียนรู้ด้านการประกันคุณภาพการศึกษาระหว่างมหาวิทยาลัย และมีกิจกรรมร่วมกัน</t>
  </si>
  <si>
    <t>7.  มีส่วนร่วมของผู้มีส่วนได้ส่วนเสียในการประกันคุณภาพการศึกษา โดยเฉพาะนักศึกษา ผู้ใช้บัณฑิต และผู้ใช้บริการตามพันธกิจของมหาวิทยาลัย</t>
  </si>
  <si>
    <t>6.    มีระบบสารสนเทศที่ให้ข้อมูลสนับสนุนการประกันคุณภาพการศึกษาภายในครบทั้ง 9 องค์ประกอบคุณภาพ</t>
  </si>
  <si>
    <t>5.  มีการนำผลการประกันคุณภาพการศึกษาภายในมาปรับปรุงการทำงาน และส่งผลให้ มีการพัฒนาผลการดำเนินงานของตัวบ่งชี้ตามแผนกลยุทธ์ทุกตัวบ่งชี้</t>
  </si>
  <si>
    <r>
      <t>4.  มีการดำเนินงานด้านการประกันคุณภาพการศึกษาภายในที่ครบถ้วน ประกอบด้วย  1) การควบคุม ติดตามการดำเนินงาน และการประเมินคุณภาพ 2) การจัดทำรายงานประจำปีที่เป็นรายงานการประเมินคุณภาพเสนอต่อสภามหาวิทยาลัย และสำนักงานคณะกรรมการการอุดมศึกษาตามกำหนดเวลา โดยเป็นรายงานที่มีข้อมูล</t>
    </r>
    <r>
      <rPr>
        <b/>
        <sz val="20"/>
        <color rgb="FFFF0000"/>
        <rFont val="TH SarabunPSK"/>
        <family val="2"/>
      </rPr>
      <t>ครบถ้วน</t>
    </r>
    <r>
      <rPr>
        <b/>
        <sz val="20"/>
        <color indexed="8"/>
        <rFont val="TH SarabunPSK"/>
        <family val="2"/>
      </rPr>
      <t xml:space="preserve">ตามที่สำนักงานคณะกรรมการการอุดมศึกษากำหนดใน </t>
    </r>
    <r>
      <rPr>
        <b/>
        <sz val="20"/>
        <color rgb="FFFF0000"/>
        <rFont val="TH SarabunPSK"/>
        <family val="2"/>
      </rPr>
      <t>CHE QA  Online</t>
    </r>
    <r>
      <rPr>
        <b/>
        <sz val="20"/>
        <color indexed="8"/>
        <rFont val="TH SarabunPSK"/>
        <family val="2"/>
      </rPr>
      <t xml:space="preserve"> และ 3) การนำผลการประเมินคุณภาพไปทำแผนการพัฒนาคุณภาพการศึกษาของมหาวิทยาลัย</t>
    </r>
  </si>
  <si>
    <t>3.    มีการกำหนดตัวบ่งชี้เพิ่มเติมตามอัตลักษณ์ของมหาวิทยาลัย</t>
  </si>
  <si>
    <t xml:space="preserve">2.  มีการกำหนดนโยบายและให้ความสำคัญเรื่องการประกันคุณภาพการศึกษาภายใน โดยคณะกรรมการระดับนโยบายและผู้บริหารสูงสุดของมหาวิทยาลัย </t>
  </si>
  <si>
    <t>1.  มีระบบและกลไกการประกันคุณภาพการศึกษาภายในที่เหมาะสมและสอดคล้องกับพันธกิจและพัฒนาการของมหาวิทยาลัย ตั้งแต่ระดับภาควิชาหรือหน่วยงานเทียบเท่า และดำเนินการตามระบบที่กำหนด</t>
  </si>
  <si>
    <t>ข้อ</t>
  </si>
  <si>
    <t>ระบบและกลไกการประกันคุณภาพภายใน</t>
  </si>
  <si>
    <t>องค์ประกอบที่  9  การประกันคุณภาพ</t>
  </si>
  <si>
    <t>7.  ผู้บริหารระดับสูงมีการติดตามผลการใช้เงินให้เป็นไปตามเป้าหมาย และนำข้อมูลจากรายงานทางการเงินไปใช้ในการวางแผนและการตัดสินใจ</t>
  </si>
  <si>
    <t>6.  มีหน่วยงานตรวจสอบภายในและภายนอก ทำหน้าที่ตรวจ ติดตามการใช้เงินให้เป็นไปตามระเบียบและกฎเกณฑ์ที่มหาวิทยาลัยกำหนด</t>
  </si>
  <si>
    <t>5.  มีการนำข้อมูลทางการเงินไปใช้ในการวิเคราะห์ค่าใช้จ่าย และวิเคราะห์สถานะทางการเงินและความมั่นคงของคณะอย่างต่อเนื่อง</t>
  </si>
  <si>
    <t>4.    มีการจัดทำรายงานทางการเงินอย่างเป็นระบบ และรายงานต่อสภาสถาบันอย่างน้อยปีละ 2 ครั้ง</t>
  </si>
  <si>
    <t>3.    มีงบประมาณประจำปีที่สอดคล้องกับแผนปฎิบัติงานในแต่ละพันธกิจและการพัฒนาคณะและบุคลากร</t>
  </si>
  <si>
    <t>2.  มีแนวทางจัดหาทรัพยากรทางด้านการเงิน  หลักเกณฑ์การจัดสรร และการวางแผนการใช้เงินอย่างมีประสิทธิภาพ โปร่งใส ตรวจสอบได้</t>
  </si>
  <si>
    <t>กองแผน ยังไม่ส่งรายงาน แจ้งทางวาจา</t>
  </si>
  <si>
    <t>1.    มีแผนกลยุทธ์ทางการเงินที่สอดคล้องกับแผนกลยุทธ์ของสถาบัน</t>
  </si>
  <si>
    <t>ระบบและกลไกการเงินและงบประมาณ</t>
  </si>
  <si>
    <t>องค์ประกอบที่ 8  การเงินและงบประมาณ</t>
  </si>
  <si>
    <t xml:space="preserve">ตัวบ่งชี้ที่ 7.5.2 การปฏิบัติตามบทบาทหน้าที่ของผู้บริหารสถาบัน
</t>
  </si>
  <si>
    <t>ไม่ประเมิน</t>
  </si>
  <si>
    <t xml:space="preserve">ตัวบ่งชี้ที่ 7.5.1 การปฏิบัติตามบทบาทหน้าที่ของสภาสถาบัน </t>
  </si>
  <si>
    <t>ตัวบ่งชี้ด้านคุณภาพการบริหารและพัฒนามหาวิทยาลัย</t>
  </si>
  <si>
    <t xml:space="preserve">6.  มีการนำผลการประเมิน และข้อเสนอแนะจาก ค.กก.คณะ ไปใช้ในการปรับแผนหรือวิเคราะห์ความเสี่ยงในรอบปีถัดไป </t>
  </si>
  <si>
    <t>5.    มีการติดตาม และประเมินผลการดำเนินงานตามแผนและรายงานต่อสภามหาวิทยาลัยเพื่อพิจารณาอย่างน้อยปีละ 1 ครั้ง</t>
  </si>
  <si>
    <t>4.    มีการจัดทำแผนบริหารความเสี่ยงที่มีระดับความเสี่ยงสูง และดำเนินการตามแผน</t>
  </si>
  <si>
    <t xml:space="preserve">3.    มีการประเมินโอกาสและผลกระทบของความเสี่ยงและจัดลำดับความเสี่ยงที่ได้จากการวิเคราะห์ในข้อ 2 </t>
  </si>
  <si>
    <t>-   ความเสี่ยงจากเหตุการณ์ภายนอก</t>
  </si>
  <si>
    <t xml:space="preserve">-   ความเสี่ยงด้านบุคลากรและความเสี่ยงด้านธรรมาภิบาล โดยเฉพาะจรรยาบรรณของอาจารย์และบุคลากร </t>
  </si>
  <si>
    <t>-  ความเสี่ยงด้านการปฏิบัติงานเช่น ความเสี่ยงของกระบวนการบริหารหลักสูตร    การบริหารงานวิจัย  ระบบงาน ระบบประกันคุณภาพ</t>
  </si>
  <si>
    <t>-   ความเสี่ยงด้านนโยบาย กฎหมาย ระเบียบ ข้อบังคับ</t>
  </si>
  <si>
    <t>-   ความเสี่ยงด้านยุทธศาสตร์  หรือกลยุทธ์ของมหาวิทยาลัย</t>
  </si>
  <si>
    <t xml:space="preserve">-   ความเสี่ยงด้านทรัพยากร (การเงิน งบประมาณ ระบบเทคโนโลยีสารสนเทศ อาคารสถานที่) </t>
  </si>
  <si>
    <t xml:space="preserve">2.  มีการวิเคราะห์และระบุความเสี่ยง และปัจจัยที่ก่อให้เกิดความเสี่ยงอย่างน้อย 3 ด้าน ตามบริบทของมหาวิทยาลัย จากตัวอย่างต่อไปนี้ </t>
  </si>
  <si>
    <t xml:space="preserve">1.  มีการแต่งตั้งคณะกรรมการหรือคณะทำงานบริหารความเสี่ยง โดยมีผู้บริหารระดับสูงและตัวแทนที่รับผิดชอบพันธกิจหลักของมหาวิทยาลัยร่วมเป็นคณะกรรมการหรือคณะทำงาน </t>
  </si>
  <si>
    <t>ระบบบริหารความเสี่ยง</t>
  </si>
  <si>
    <t xml:space="preserve">5.    มีการส่งข้อมูลผ่านระบบเครือข่ายของหน่วยงานภายนอกที่เกี่ยวข้องตามที่กำหนด </t>
  </si>
  <si>
    <t>สน.คอม มีการปรับปรุงยังไง</t>
  </si>
  <si>
    <t>4.    มีการนำผลการประเมินความพึงพอใจของผู้ใช้ระบบสารสนเทศมาปรับปรุงระบบสารสนเทศ</t>
  </si>
  <si>
    <t>3.    มีการประเมินความพึงพอใจของผู้ใช้ระบบสารสนเทศ</t>
  </si>
  <si>
    <t>2.  มีระบบสารสนเทศเพื่อการบริหารและการตัดสินใจตามพันธกิจของสถาบัน โดยอย่างน้อยต้องครอบคลุมการจัดการเรียนการสอน การวิจัย การบริหารจัดการ และการเงินและสามารถนำไปใช้ในการดำเนินงานประกันคุณภาพ</t>
  </si>
  <si>
    <t>1.    มีแผนระบบสารสนเทศ (Information System Plan)</t>
  </si>
  <si>
    <t>ระบบสารสนเทศเพื่อการบริหารและการตัดสินใจ</t>
  </si>
  <si>
    <t>5.   มีการนำความรู้ที่ได้จากการจัดการความรู้ในปีการศึกษาปัจจุบันหรือปีการศึกษาที่ผ่านมาที่เป็นลายลักษณ์อักษร (Explicit Knowledge) และจากความรู้ ทักษะของผู้มีประสบการณ์ตรง  (Tacit Knowledge) ที่เป็นแนวปฏิบัติที่ดีมาปรับใช้ในการปฏิบัติงานจริง</t>
  </si>
  <si>
    <t>4.  มีการรวบรวมความรู้ตามประเด็นความรู้ที่กำหนดในข้อ 1 ทั้งที่มีอยู่ในตัวบุคคลและแหล่งเรียนรู้อื่นๆ ที่เป็นแนวปฏิบัติที่ดีมาพัฒนาและจัดเก็บอย่างเป็นระบบโดยเผยแพร่ออกมาเป็นลายลักษณ์อักษร (Explicit Knowledge)</t>
  </si>
  <si>
    <t>3.  มีการแบ่งปันและแลกเปลี่ยนเรียนรู้จากความรู้ ทักษะของผู้มีประสบการณ์ตรง (Tacit Knowledge) เพื่อค้นหาแนวปฏิบัติที่ดีตามประเด็นความรู้ที่กำหนดในข้อ 1 และเผยแพร่ไปสู่บุคลากรกลุ่มเป้าหมายที่กำหนด</t>
  </si>
  <si>
    <t>2.  กำหนดบุคลากรกลุ่มเป้าหมายที่จะพัฒนาความรู้และทักษะด้านการผลิตบัณฑิตและด้านการวิจัยอย่างชัดเจนตามประเด็นความรู้ที่กำหนดในข้อ 1</t>
  </si>
  <si>
    <t>กจ.__ยังไม่ส่งเอกสาร</t>
  </si>
  <si>
    <t xml:space="preserve">1.  มีการกำหนดประเด็นความรู้และเป้าหมายของการจัดการความรู้ที่สอดคล้องกับแผนกลยุทธ์ของมหาวิทยาลัยอย่างน้อยครอบคลุมพันธกิจด้านการผลิตบัณฑิตและด้านการวิจัย </t>
  </si>
  <si>
    <t>การพัฒนาสถาบันสู่สถาบันเรียนรู้</t>
  </si>
  <si>
    <t>กจ+กองแผน</t>
  </si>
  <si>
    <r>
      <t>7. </t>
    </r>
    <r>
      <rPr>
        <b/>
        <u/>
        <sz val="20"/>
        <color indexed="10"/>
        <rFont val="TH SarabunPSK"/>
        <family val="2"/>
      </rPr>
      <t xml:space="preserve"> ค.กก.คณะประเมินผลการบริหารงานของคณะและผู้บริหาร</t>
    </r>
    <r>
      <rPr>
        <b/>
        <sz val="20"/>
        <color indexed="8"/>
        <rFont val="TH SarabunPSK"/>
        <family val="2"/>
      </rPr>
      <t>นำผลการประเมินไป</t>
    </r>
    <r>
      <rPr>
        <b/>
        <u/>
        <sz val="20"/>
        <color indexed="10"/>
        <rFont val="TH SarabunPSK"/>
        <family val="2"/>
      </rPr>
      <t>ปรับปรุงการบริหารงานอย่างเป็นรูปธรรม</t>
    </r>
    <r>
      <rPr>
        <b/>
        <sz val="20"/>
        <color indexed="8"/>
        <rFont val="TH SarabunPSK"/>
        <family val="2"/>
      </rPr>
      <t xml:space="preserve"> </t>
    </r>
  </si>
  <si>
    <t>กองกลาง</t>
  </si>
  <si>
    <t>6. ผู้บริหารบริหารงานด้วยหลักธรรมาภิบาล โดยคำนึงถึงประโยชน์ของคณะ และผู้มีส่วนได้ส่วนเสีย</t>
  </si>
  <si>
    <t>5.  ผู้บริหารถ่ายทอดความรู้และส่งเสริมพัฒนาผู้ร่วมงานเพื่อให้สามารถทำงานบรรลุวัตถุประสงค์ของคณะเต็มตามศักยภาพ</t>
  </si>
  <si>
    <t>4.  ผู้บริหารสนับสนุนให้บุคลากรในสถาบันมีส่วนร่วมในการบริหารจัดการ ให้อำนาจในการตัดสินใจแก่บุคลากรตามความเหมาะสม</t>
  </si>
  <si>
    <t>3.  ผู้บริหารมีการกำกับ ติดตามและประเมินผลการดำเนินงานตามที่มอบหมาย รวมทั้งสามารถสื่อสารแผนและผลการดำเนินงานของคณะไปยังบุคลากรในคณะ</t>
  </si>
  <si>
    <t>2.  ผู้บริหารมีวิสัยทัศน์ กำหนดทิศทางการดำเนินงาน และสามารถถ่ายทอดไปยังบุคลากรทุกระดับมีความสามารถในการวางแผนกลยุทธ์ มีการนำข้อมูลสารสนเทศเป็นฐานในการปฏิบัติงานและพัฒนาคณะ</t>
  </si>
  <si>
    <r>
      <t>1.    ค.กก.คณะปฏิบัติหน้าที่ตามที่กฎหมายกำหนดครบถ้วนและ</t>
    </r>
    <r>
      <rPr>
        <b/>
        <u/>
        <sz val="20"/>
        <color indexed="10"/>
        <rFont val="TH SarabunPSK"/>
        <family val="2"/>
      </rPr>
      <t>มีการประเมินตนเอง</t>
    </r>
    <r>
      <rPr>
        <b/>
        <sz val="20"/>
        <color indexed="8"/>
        <rFont val="TH SarabunPSK"/>
        <family val="2"/>
      </rPr>
      <t>ตามหลักเกณฑ์ที่กำหนดล่วงหน้า</t>
    </r>
  </si>
  <si>
    <t>ภาวะผู้นำของสภาสถาบันและผู้บริหารทุกระดับของสถาบัน</t>
  </si>
  <si>
    <t xml:space="preserve">คะแนน (รวม) </t>
  </si>
  <si>
    <t xml:space="preserve">คะแนน (สมศ) </t>
  </si>
  <si>
    <t xml:space="preserve">คะแนน (สกอ) </t>
  </si>
  <si>
    <t>องค์ประกอบที่ 7 การบริหารจัดการ</t>
  </si>
  <si>
    <r>
      <t>5. ระดับความพึงพอใจของบุคลากรและนักศึกษา</t>
    </r>
    <r>
      <rPr>
        <b/>
        <u/>
        <sz val="20"/>
        <color indexed="60"/>
        <rFont val="TH SarabunPSK"/>
        <family val="2"/>
      </rPr>
      <t>ที่เกี่ยวกับการประเมินข้อ 1-4</t>
    </r>
    <r>
      <rPr>
        <b/>
        <sz val="20"/>
        <rFont val="TH SarabunPSK"/>
        <family val="2"/>
      </rPr>
      <t xml:space="preserve"> ไม่ต่ำกว่า 3.51 จากคะแนนเต็ม 5</t>
    </r>
  </si>
  <si>
    <r>
      <t xml:space="preserve">4. มีพื้นที่ </t>
    </r>
    <r>
      <rPr>
        <b/>
        <u/>
        <sz val="20"/>
        <color indexed="60"/>
        <rFont val="TH SarabunPSK"/>
        <family val="2"/>
      </rPr>
      <t>และกิจกรรม</t>
    </r>
    <r>
      <rPr>
        <b/>
        <sz val="20"/>
        <rFont val="TH SarabunPSK"/>
        <family val="2"/>
      </rPr>
      <t>ทางวัฒนธรรมที่เอื้อและส่งเสริม</t>
    </r>
    <r>
      <rPr>
        <b/>
        <u/>
        <sz val="20"/>
        <color indexed="60"/>
        <rFont val="TH SarabunPSK"/>
        <family val="2"/>
      </rPr>
      <t>ให้นักศึกษาและบุคลากรมีส่วนร่วมอย่างสม่ำเสมอ</t>
    </r>
  </si>
  <si>
    <t>3. ปรับแต่งและรักษาภูมิทัศน์ให้สวยงาม สอดคล้องกับธรรมชาติ และเป็นมิตรกับสิ่งแวดล้อม</t>
  </si>
  <si>
    <r>
      <t>2. </t>
    </r>
    <r>
      <rPr>
        <b/>
        <u/>
        <sz val="20"/>
        <color indexed="60"/>
        <rFont val="TH SarabunPSK"/>
        <family val="2"/>
      </rPr>
      <t>สิ่งแวดล้อมด้านความปลอดภัยของ</t>
    </r>
    <r>
      <rPr>
        <b/>
        <sz val="20"/>
        <rFont val="TH SarabunPSK"/>
        <family val="2"/>
      </rPr>
      <t xml:space="preserve">อาคารสถานที่ สะอาด </t>
    </r>
    <r>
      <rPr>
        <b/>
        <u/>
        <sz val="20"/>
        <color indexed="60"/>
        <rFont val="TH SarabunPSK"/>
        <family val="2"/>
      </rPr>
      <t>ถูกสุขลักษณะ</t>
    </r>
    <r>
      <rPr>
        <b/>
        <sz val="20"/>
        <rFont val="TH SarabunPSK"/>
        <family val="2"/>
      </rPr>
      <t xml:space="preserve"> และตกแต่งอย่างมีความสุนทรีย์ </t>
    </r>
  </si>
  <si>
    <t>1.  การมีส่วนร่วมของบุคลากรในสถาบันที่ก่อให้เกิดวัฒนธรรมที่ดี</t>
  </si>
  <si>
    <t>ตัวบ่งชี้ที่ 6.2.2 การพัฒนาสุนทรียภาพในมิติทางศิลปะและวัฒนธรรม</t>
  </si>
  <si>
    <t>5. ได้รับการยกย่องระดับชาติและหรือนานาชาติ</t>
  </si>
  <si>
    <r>
      <t>4. เกิดประโยชน์และสร้างคุณค่าต่อชุมชน</t>
    </r>
    <r>
      <rPr>
        <b/>
        <u/>
        <sz val="20"/>
        <color indexed="60"/>
        <rFont val="TH SarabunPSK"/>
        <family val="2"/>
      </rPr>
      <t>ภายใน / ภายนอก</t>
    </r>
  </si>
  <si>
    <t>3. มีการดำเนินงานสม่ำเสมออย่างต่อเนื่อง</t>
  </si>
  <si>
    <t xml:space="preserve">2. บรรลุเป้าหมายตามแผนไม่ต่ำกว่าร้อยละ 80 </t>
  </si>
  <si>
    <t>1. มีการดำเนินงานตามวงจรคุณภาพ (PDCA)</t>
  </si>
  <si>
    <t>ตัวบ่งชี้ที่ 6.2.1 การส่งเสริมและสนับสนุนด้านศิลปะและวัฒนธรรม</t>
  </si>
  <si>
    <t>ตัวบ่งชี้ด้านคุณภาพการทำนุบำรุงศิลปะและวัฒนธรรม</t>
  </si>
  <si>
    <t>6. มีการกำหนดหรือสร้างมาตรฐานคุณภาพด้านศิลปะและวัฒนธรรมและมีผลงานเป็นที่ยอมรับในระดับชาติ</t>
  </si>
  <si>
    <t>5.  มีการนำผลการประเมินไปปรับปรุงการบูรณาการงานด้านทำนุบำรุงศิลปะและวัฒนธรรมกับการจัดการเรียนการสอนและกิจกรรมนักศึกษา</t>
  </si>
  <si>
    <t>4. มีการประเมินผลความสำเร็จของการบูรณาการงานด้านทำนุบำรุงศิลปะและวัฒนธรรมกับการจัดการเรียนการสอนและกิจกรรมนักศึกษา</t>
  </si>
  <si>
    <t>3. มีการเผยแพร่กิจกรรมหรือการบริการด้านทำนุบำรุงศิลปะและวัฒนธรรมต่อสาธารณชน</t>
  </si>
  <si>
    <t>2. มีการบูรณาการงานด้านทำนุบำรุงศิลปะและวัฒนธรรมกับการจัดการเรียนการสอนและกิจกรรมนักศึกษา</t>
  </si>
  <si>
    <t>1. มีระบบและกลไกการทำนุบำรุงศิลปะและวัฒนธรรม และดำเนินการตามระบบที่กำหนด</t>
  </si>
  <si>
    <t>ระบบและกลไกการทำนุบำรุงศิลปะและวัฒนธรรม</t>
  </si>
  <si>
    <t>องค์ประกอบที่ 6 การทำนุบำรุงศิลปวัฒนธรรม</t>
  </si>
  <si>
    <r>
      <t>5.</t>
    </r>
    <r>
      <rPr>
        <b/>
        <sz val="20"/>
        <color indexed="8"/>
        <rFont val="Times New Roman"/>
        <family val="1"/>
      </rPr>
      <t xml:space="preserve">     </t>
    </r>
    <r>
      <rPr>
        <b/>
        <sz val="20"/>
        <color indexed="8"/>
        <rFont val="TH SarabunPSK"/>
        <family val="2"/>
      </rPr>
      <t>ได้รับการยกย่องระดับชาติ/หรือนานาชาติ</t>
    </r>
  </si>
  <si>
    <r>
      <t>4.</t>
    </r>
    <r>
      <rPr>
        <b/>
        <sz val="20"/>
        <color indexed="8"/>
        <rFont val="Times New Roman"/>
        <family val="1"/>
      </rPr>
      <t xml:space="preserve">     </t>
    </r>
    <r>
      <rPr>
        <b/>
        <sz val="20"/>
        <color indexed="8"/>
        <rFont val="TH SarabunPSK"/>
        <family val="2"/>
      </rPr>
      <t>มีผลกระทบที่เกิดประโยชน์และสร้างคุณค่าต่อชุมชนหรือสังคม</t>
    </r>
  </si>
  <si>
    <r>
      <t>3.</t>
    </r>
    <r>
      <rPr>
        <b/>
        <sz val="20"/>
        <color indexed="8"/>
        <rFont val="Times New Roman"/>
        <family val="1"/>
      </rPr>
      <t xml:space="preserve">     </t>
    </r>
    <r>
      <rPr>
        <b/>
        <sz val="20"/>
        <color indexed="8"/>
        <rFont val="TH SarabunPSK"/>
        <family val="2"/>
      </rPr>
      <t>มีประโยชน์และสร้างคุณค่าต่อสถาบัน</t>
    </r>
  </si>
  <si>
    <r>
      <t>2.</t>
    </r>
    <r>
      <rPr>
        <b/>
        <sz val="20"/>
        <color indexed="8"/>
        <rFont val="Times New Roman"/>
        <family val="1"/>
      </rPr>
      <t xml:space="preserve">     </t>
    </r>
    <r>
      <rPr>
        <b/>
        <sz val="20"/>
        <color indexed="8"/>
        <rFont val="TH SarabunPSK"/>
        <family val="2"/>
      </rPr>
      <t>บรรลุเป้าหมายตามแผนไม่ต่ำกว่าร้อยละ 80</t>
    </r>
  </si>
  <si>
    <r>
      <t>1.</t>
    </r>
    <r>
      <rPr>
        <b/>
        <sz val="20"/>
        <color indexed="8"/>
        <rFont val="Times New Roman"/>
        <family val="1"/>
      </rPr>
      <t xml:space="preserve">     </t>
    </r>
    <r>
      <rPr>
        <b/>
        <sz val="20"/>
        <color indexed="8"/>
        <rFont val="TH SarabunPSK"/>
        <family val="2"/>
      </rPr>
      <t>มีการดำเนินงานตามวงจรคุณภาพ (PDCA)</t>
    </r>
  </si>
  <si>
    <t>5.3.3-2 การส่งเสริมสืบสานโครงการอันเนื่องมาจากโครงการพระราชดำริ (ตัวบ่งชี้ที่ 18.2 ประเด็นภายนอกสถาบัน)</t>
  </si>
  <si>
    <r>
      <t>3.</t>
    </r>
    <r>
      <rPr>
        <b/>
        <sz val="20"/>
        <color indexed="8"/>
        <rFont val="Times New Roman"/>
        <family val="1"/>
      </rPr>
      <t xml:space="preserve">     </t>
    </r>
    <r>
      <rPr>
        <b/>
        <sz val="20"/>
        <color indexed="8"/>
        <rFont val="TH SarabunPSK"/>
        <family val="2"/>
      </rPr>
      <t>มีประโยชน์และสร้างคุณค่าต่อ</t>
    </r>
    <r>
      <rPr>
        <b/>
        <u/>
        <sz val="20"/>
        <color indexed="60"/>
        <rFont val="TH SarabunPSK"/>
        <family val="2"/>
      </rPr>
      <t>คนในชุมชน</t>
    </r>
  </si>
  <si>
    <r>
      <t>2.</t>
    </r>
    <r>
      <rPr>
        <b/>
        <sz val="20"/>
        <color indexed="8"/>
        <rFont val="Times New Roman"/>
        <family val="1"/>
      </rPr>
      <t xml:space="preserve">     </t>
    </r>
    <r>
      <rPr>
        <b/>
        <sz val="20"/>
        <color indexed="8"/>
        <rFont val="TH SarabunPSK"/>
        <family val="2"/>
      </rPr>
      <t>บรรลุเป้าหมายตาม</t>
    </r>
    <r>
      <rPr>
        <b/>
        <u/>
        <sz val="20"/>
        <color indexed="60"/>
        <rFont val="TH SarabunPSK"/>
        <family val="2"/>
      </rPr>
      <t>แผนประจำปี</t>
    </r>
    <r>
      <rPr>
        <b/>
        <sz val="20"/>
        <color indexed="8"/>
        <rFont val="TH SarabunPSK"/>
        <family val="2"/>
      </rPr>
      <t>ไม่ต่ำกว่าร้อยละ 80</t>
    </r>
  </si>
  <si>
    <r>
      <t>1.</t>
    </r>
    <r>
      <rPr>
        <b/>
        <sz val="20"/>
        <color indexed="60"/>
        <rFont val="Times New Roman"/>
        <family val="1"/>
      </rPr>
      <t xml:space="preserve">     </t>
    </r>
    <r>
      <rPr>
        <b/>
        <sz val="20"/>
        <color indexed="60"/>
        <rFont val="TH SarabunPSK"/>
        <family val="2"/>
      </rPr>
      <t>มีการดำเนินงานตามวงจรคุณภาพ (PDCA)</t>
    </r>
  </si>
  <si>
    <t>5.3.3-1  (ตัวบ่งชี้ที่ 18.1 ประเด็นภายในสถาบัน)</t>
  </si>
  <si>
    <t>5. มีผลกระทบที่เกิดประโยชน์สร้างคุณค่าต่อสังคม หรือชุมชน/องค์กรมีความเข้มแข็ง</t>
  </si>
  <si>
    <r>
      <t>4. ชุมชน/องค์กรสร้างกลไกที่มีการพัฒนาตนเอง</t>
    </r>
    <r>
      <rPr>
        <b/>
        <u/>
        <sz val="19"/>
        <rFont val="TH SarabunPSK"/>
        <family val="2"/>
      </rPr>
      <t>โดยคงอัตลักษณ์ของคนในชุมชนและเอกลักษณ์ของท้องถิ่นอย่างต่อเนื่องหรือยั่งยืน</t>
    </r>
  </si>
  <si>
    <r>
      <t xml:space="preserve">3. ชุมชน/องค์กรมีผู้นำและสมาชิกที่มีการเรียนรู้ </t>
    </r>
    <r>
      <rPr>
        <b/>
        <u/>
        <sz val="20"/>
        <rFont val="TH SarabunPSK"/>
        <family val="2"/>
      </rPr>
      <t>และ</t>
    </r>
    <r>
      <rPr>
        <b/>
        <sz val="20"/>
        <rFont val="TH SarabunPSK"/>
        <family val="2"/>
      </rPr>
      <t>ดำเนินกิจกรรมอย่างต่อเนื่อง</t>
    </r>
  </si>
  <si>
    <r>
      <t>2. บรรลุเป้าหมายตาม</t>
    </r>
    <r>
      <rPr>
        <b/>
        <u/>
        <sz val="20"/>
        <rFont val="TH SarabunPSK"/>
        <family val="2"/>
      </rPr>
      <t>แผนประจำปี</t>
    </r>
    <r>
      <rPr>
        <b/>
        <sz val="20"/>
        <rFont val="TH SarabunPSK"/>
        <family val="2"/>
      </rPr>
      <t xml:space="preserve">ไม่ต่ำกว่าร้อยละ 80 </t>
    </r>
  </si>
  <si>
    <t>1. มีการดำเนินงานตามวงจรคุณภาพ (PDCA) โดยการมีส่วนร่วมของชุมชน/องค์กร</t>
  </si>
  <si>
    <t>5.3.2 ผลการเรียนรู้และเสริมสร้างความเข้มแข็งของชุมชนหรือองค์กรภายนอก</t>
  </si>
  <si>
    <r>
      <t>* จำนวนโครงการ/กิจกรรมบริการวิชาการตามแผนทึ่สภาสถาบันอนุมัติ</t>
    </r>
    <r>
      <rPr>
        <b/>
        <sz val="20"/>
        <color rgb="FF0000FF"/>
        <rFont val="TH SarabunPSK"/>
        <family val="2"/>
      </rPr>
      <t xml:space="preserve"> (ตัวหาร)</t>
    </r>
  </si>
  <si>
    <t xml:space="preserve"> - โครงการบริการฯ ที่บูรณาการกับการเรียนการสอนและการวิจัย</t>
  </si>
  <si>
    <t xml:space="preserve"> - โครงการบริการฯ ที่บูรณาการกับการวิจัย</t>
  </si>
  <si>
    <t xml:space="preserve"> - โครงการบริการฯ ที่บูรณาการกับการเรียนการสอน</t>
  </si>
  <si>
    <r>
      <t xml:space="preserve">* จำนวนโครงการ/กิจกรรมบริการวิชาการที่นำมาใช้ในการพัฒนาการเรียนการสอนและการวิจัย </t>
    </r>
    <r>
      <rPr>
        <b/>
        <sz val="20"/>
        <color rgb="FF0000FF"/>
        <rFont val="TH SarabunPSK"/>
        <family val="2"/>
      </rPr>
      <t>(ตัวตั้ง)</t>
    </r>
  </si>
  <si>
    <t>โครงการ</t>
  </si>
  <si>
    <t>5.3.1 ผลการนำความรู้และประสบการณ์จากการให้บริการวิชาการมาใช้ในการพัฒนาการเรียนการสอนหรือการวิจัย</t>
  </si>
  <si>
    <t>ตัวบ่งชี้ด้านคุณภาพการบริการวิชาการแก่สังคม</t>
  </si>
  <si>
    <t>5.  มีการพัฒนาความรู้ที่ได้จากการให้บริการทางวิชาการและถ่ายทอดความรู้สู่บุคลากรภายในสถาบันและเผยแพร่สู่สาธารณชน</t>
  </si>
  <si>
    <t>4. มีการนำผลการประเมินในข้อ 3 ไปพัฒนาระบบและกลไก หรือกิจกรรมการให้บริการทางวิชาการ</t>
  </si>
  <si>
    <r>
      <t>3. มีการ</t>
    </r>
    <r>
      <rPr>
        <b/>
        <u/>
        <sz val="20"/>
        <color indexed="10"/>
        <rFont val="TH SarabunPSK"/>
        <family val="2"/>
      </rPr>
      <t>ประเมินประโยชน์หรือผลกระทบ</t>
    </r>
    <r>
      <rPr>
        <b/>
        <sz val="20"/>
        <color indexed="8"/>
        <rFont val="TH SarabunPSK"/>
        <family val="2"/>
      </rPr>
      <t>ของการให้บริการทางวิชาการต่อสังคม</t>
    </r>
  </si>
  <si>
    <t>2. มีความร่วมมือด้านบริการทางวิชาการเพื่อการเรียนรู้และเสริมสร้างความเข้มแข็งของชุมชน หรือภาคเอกชน หรือภาครัฐ หรือหน่วยงานวิชาชีพ</t>
  </si>
  <si>
    <t xml:space="preserve">1.  มีการสำรวจความต้องการของชุมชน หรือภาครัฐ หรือภาคเอกชน หรือหน่วยงานวิชาชีพ เพื่อประกอบการกำหนดทิศทางและการจัดทำแผนการบริการทางวิชาการตามจุดเน้นของสถาบัน </t>
  </si>
  <si>
    <t>กระบวนการบริการทางวิชาการให้เกิดประโยชน์ต่อสังคม</t>
  </si>
  <si>
    <t>5.    มีการนำผลการประเมินไปปรับปรุงการบูรณาการงานบริการทางวิชาการแก่สังคมกับการเรียนการสอนและการวิจัย</t>
  </si>
  <si>
    <t>4.    มีการประเมินผลความสำเร็จของการบูรณาการงานบริการทางวิชาการแก่สังคมกับการเรียนการสอนและการวิจัย</t>
  </si>
  <si>
    <t xml:space="preserve">3.    มีการบูรณาการงานบริการทางวิชาการแก่สังคมกับการวิจัย </t>
  </si>
  <si>
    <t>2.    มีการบูรณาการงานบริการทางวิชาการแก่สังคมกับการเรียนการสอน</t>
  </si>
  <si>
    <t>1.    มีระบบและกลไกการบริการทางวิชาการแก่สังคม และดำเนินการตามระบบที่กำหนด</t>
  </si>
  <si>
    <t>ระบบและกลไกการบริการทางวิชาการแก่สังคม</t>
  </si>
  <si>
    <t>องค์ประกอบที่ 5 การบริการวิชาการ</t>
  </si>
  <si>
    <t xml:space="preserve"> - จำนวนบทความวิจัยที่ได้รับการตีพิมพ์ทั้งหมด</t>
  </si>
  <si>
    <t xml:space="preserve"> - จำนวนบทความวิจัยที่ได้รับการอ้างอิงในวารสารนานาชาติ</t>
  </si>
  <si>
    <t>4.5.1.3 ผลงานวิจัยได้รับการอ้างอิงระดับนานาชาติ</t>
  </si>
  <si>
    <t xml:space="preserve"> - จำนวนอาจารย์ประจำและนักวิจัยประจำทั้งหมด </t>
  </si>
  <si>
    <t>คะแนนถ่วงน้ำหนัก</t>
  </si>
  <si>
    <r>
      <t xml:space="preserve">* ตีพิมพ์ใน Journal นานาชาติในฐาน ISI </t>
    </r>
    <r>
      <rPr>
        <b/>
        <sz val="20"/>
        <color indexed="12"/>
        <rFont val="TH SarabunPSK"/>
        <family val="2"/>
      </rPr>
      <t>(1.00)</t>
    </r>
  </si>
  <si>
    <r>
      <t xml:space="preserve">* ตีพิมพ์ใน Journal นานาชาติ ใน List ของ สกอ. </t>
    </r>
    <r>
      <rPr>
        <b/>
        <sz val="20"/>
        <color indexed="12"/>
        <rFont val="TH SarabunPSK"/>
        <family val="2"/>
      </rPr>
      <t>(0.75)</t>
    </r>
  </si>
  <si>
    <r>
      <t xml:space="preserve">* ตีพิมพ์ที่มีกองบรรณาธิการจากต่างประเทศร้อยละ 25 </t>
    </r>
    <r>
      <rPr>
        <b/>
        <sz val="20"/>
        <color indexed="12"/>
        <rFont val="TH SarabunPSK"/>
        <family val="2"/>
      </rPr>
      <t>(0.25)</t>
    </r>
  </si>
  <si>
    <t>จำนวนผลงานงานวิจัยที่ตีพิมพ์ระดับนานาชาติ</t>
  </si>
  <si>
    <t xml:space="preserve"> - ผลรวมตามค่าน้ำหนักของงานวิจัย/งานสร้างสรรค์ที่ตีพิมพ์ระดับนานาชาติ</t>
  </si>
  <si>
    <t>4.5.1.2 งานวิจัยที่ตีพิมพ์ระดับนานาชาติ</t>
  </si>
  <si>
    <t xml:space="preserve"> - จำนวนอาจารย์ประจำและนักวิจัยประจำทั้งหมด</t>
  </si>
  <si>
    <t>* จดสิทธิบัตร</t>
  </si>
  <si>
    <t>* จดอนุสิทธิบัตร</t>
  </si>
  <si>
    <t xml:space="preserve"> - จำนวนงานวิจัย/งานสร้างสรรค์ที่ได้รับการจดสิทธิบัตร/อนุสิทธิบัตร</t>
  </si>
  <si>
    <t>4.5.1.1 งานวิจัยหรืองานสร้างสรรค์ที่ได้รับการจดสิทธิบัตรหรืออนุสิทธิบัตร</t>
  </si>
  <si>
    <t>ตัวบ่งชี้เพื่อพัฒนาศักยภาพด้านการวิจัย</t>
  </si>
  <si>
    <t>คน</t>
  </si>
  <si>
    <r>
      <t xml:space="preserve">* ตำรา/หนังสือที่ใช้ในการขอผลงานทางวิชาการและผ่านการพิจารณาตามเกณฑ์การขอตำแหน่งทางวิชาการแล้ว หรือตำราหรือหนังสือที่มีคุณภาพสูงมีผู้ทรงคุณวุฒิตรวจอ่านตามเกณฑ์การขอตำแหน่งทางวิขาการ </t>
    </r>
    <r>
      <rPr>
        <b/>
        <sz val="20"/>
        <color indexed="12"/>
        <rFont val="TH SarabunPSK"/>
        <family val="2"/>
      </rPr>
      <t>(1.00)</t>
    </r>
  </si>
  <si>
    <r>
      <t xml:space="preserve">* ตำรา/หนังสือที่มีการประเมินผ่านตามเกณฑ์โดยผู้ทรงคุณวุฒิที่สถาบันกำหนด </t>
    </r>
    <r>
      <rPr>
        <b/>
        <sz val="20"/>
        <color indexed="12"/>
        <rFont val="TH SarabunPSK"/>
        <family val="2"/>
      </rPr>
      <t xml:space="preserve">(0.75) </t>
    </r>
  </si>
  <si>
    <r>
      <t>* บทความวิชาการที่ได้รับการตีพิมพ์ในวารสารระดับนานาชาติ</t>
    </r>
    <r>
      <rPr>
        <b/>
        <sz val="18"/>
        <color indexed="12"/>
        <rFont val="TH SarabunPSK"/>
        <family val="2"/>
      </rPr>
      <t xml:space="preserve"> (0.50)</t>
    </r>
  </si>
  <si>
    <r>
      <t xml:space="preserve">* บทความวิชาการที่ได้รับการตีพิมพ์วารสารระดับชาติ </t>
    </r>
    <r>
      <rPr>
        <b/>
        <sz val="20"/>
        <color indexed="12"/>
        <rFont val="TH SarabunPSK"/>
        <family val="2"/>
      </rPr>
      <t>(0.25)</t>
    </r>
  </si>
  <si>
    <t>ชิ้น</t>
  </si>
  <si>
    <t>จำนวนผลงานที่ได้รับการรับรองคุณภาพ</t>
  </si>
  <si>
    <t xml:space="preserve"> - ผลรวมตามค่าน้ำหนักของผลงานวิชาการที่ได้รับรองคุณภาพ</t>
  </si>
  <si>
    <t>สัดส่วน</t>
  </si>
  <si>
    <t>4.4.3 ผลงานวิชาการที่ได้รับการรับรองคุณภาพ</t>
  </si>
  <si>
    <t>* ระดับนานาชาติ</t>
  </si>
  <si>
    <t>* ระดับชาติ</t>
  </si>
  <si>
    <t xml:space="preserve"> - จำนวนงานวิจัยหรืองานสร้างสรรค์ที่นำไปใช้ประโยชน์จากหน่วยงานที่เกี่ยวข้อง</t>
  </si>
  <si>
    <t>ร้อยละ</t>
  </si>
  <si>
    <t>4.4.2 งานวิจัยหรืองานสร้างสรรค์ที่นำไปใช้ประโยชน์</t>
  </si>
  <si>
    <r>
      <t xml:space="preserve">* งานสร้างสรรค์ที่ได้รับการเผยแพร่ในระดับนานาชาติ </t>
    </r>
    <r>
      <rPr>
        <b/>
        <sz val="20"/>
        <color indexed="12"/>
        <rFont val="TH SarabunPSK"/>
        <family val="2"/>
      </rPr>
      <t>(1.00)</t>
    </r>
  </si>
  <si>
    <r>
      <t xml:space="preserve">* งานสร้างสรรค์ที่ได้รับการเผยแพร่ในระดับภูมิภาคอาเซียน </t>
    </r>
    <r>
      <rPr>
        <b/>
        <sz val="18"/>
        <color indexed="12"/>
        <rFont val="TH SarabunPSK"/>
        <family val="2"/>
      </rPr>
      <t>(0.75)</t>
    </r>
  </si>
  <si>
    <r>
      <t xml:space="preserve">* งานสร้างสรรค์ที่ได้รับการเผยแพร่ในระดับความร่วมมือระหว่างประเทศ </t>
    </r>
    <r>
      <rPr>
        <b/>
        <sz val="20"/>
        <color indexed="12"/>
        <rFont val="TH SarabunPSK"/>
        <family val="2"/>
      </rPr>
      <t>(0.50)</t>
    </r>
  </si>
  <si>
    <r>
      <t xml:space="preserve">* งานสร้างสรรค์ที่ได้รับการเผยแพร่ในระดับชาติ </t>
    </r>
    <r>
      <rPr>
        <b/>
        <sz val="20"/>
        <color indexed="12"/>
        <rFont val="TH SarabunPSK"/>
        <family val="2"/>
      </rPr>
      <t>(0.25)</t>
    </r>
  </si>
  <si>
    <r>
      <t xml:space="preserve">* งานสร้างสรรค์ที่ได้รับการเผยแพร่ในระดับสถาบันหรือจังหวัด </t>
    </r>
    <r>
      <rPr>
        <b/>
        <sz val="18"/>
        <color indexed="12"/>
        <rFont val="TH SarabunPSK"/>
        <family val="2"/>
      </rPr>
      <t>(0.125)</t>
    </r>
  </si>
  <si>
    <t>จำนวนผลงานสร้างสรรค์</t>
  </si>
  <si>
    <r>
      <t xml:space="preserve">* มีการตีพิมพ์ในวารสารวิชาการระดับนานาชาติที่ปรากฎในฐานข้อมูลการจัดอันดับวารสาร SJB (SCImago Journal Rank: www.scimagojr.com) โดยวารสารนั้นถูกจัดอยู่ในควอไทล์ที่ 1 หรือ 2 (Q1 หรือ Q2) ในปีล่าสุด ใน subject category ที่ตีพิมพ์หรือมีการตีพิมพ์ในวารสารวิชาการระดับนานาชาติที่มีชื่อปรากฎอยู่ในประกาศในฐานข้อมูลสากล ISI </t>
    </r>
    <r>
      <rPr>
        <b/>
        <sz val="20"/>
        <color indexed="12"/>
        <rFont val="TH SarabunPSK"/>
        <family val="2"/>
      </rPr>
      <t>(1.00)</t>
    </r>
  </si>
  <si>
    <r>
      <t xml:space="preserve">* มีการตีพิมพ์ในวารสารวิชาการระดับนานาชาติที่ปรากฎในฐานข้อมูลการจัดอันดับวารสาร SJB (SCImago Journal Rank: www.scimagojr.com) โดยวารสารนั้นถูกจัดอยู่ในควอไทล์ที่ 3 หรือ 4 (Q3 หรือ Q4) ในปีล่าสุด ใน subject category ที่ตีพิมพ์หรือมีการตีพิมพ์ในวารสารวิชาการระดับนานาชาติที่มีชื่อปรากฎอยู่ในประกาศของ สมศ. </t>
    </r>
    <r>
      <rPr>
        <b/>
        <sz val="20"/>
        <color indexed="12"/>
        <rFont val="TH SarabunPSK"/>
        <family val="2"/>
      </rPr>
      <t>(0.75)</t>
    </r>
  </si>
  <si>
    <r>
      <t xml:space="preserve">* มีการตีพิมพ์ในวารสารวิชาการระดับชาติที่มีชื่อปรากฎอยู่ในประกาศของ สมศ. </t>
    </r>
    <r>
      <rPr>
        <b/>
        <sz val="20"/>
        <color indexed="12"/>
        <rFont val="TH SarabunPSK"/>
        <family val="2"/>
      </rPr>
      <t>(0.50)</t>
    </r>
  </si>
  <si>
    <r>
      <t xml:space="preserve">* มีการตีพิมพ์ในรายงานสืบเนื่องจากการประชุมวิชาการระดับชาติ/ระดับนานาชาติ หรือมีการตีพิมพ์ในวารสารวิชาการระดับชาติที่ปรากฏในฐานข้อมูล TCI </t>
    </r>
    <r>
      <rPr>
        <b/>
        <sz val="20"/>
        <color indexed="12"/>
        <rFont val="TH SarabunPSK"/>
        <family val="2"/>
      </rPr>
      <t>(0.25)</t>
    </r>
  </si>
  <si>
    <t>จำนวนผลงานวิจัย</t>
  </si>
  <si>
    <t xml:space="preserve"> - รวมผลงาน</t>
  </si>
  <si>
    <t xml:space="preserve"> - ผลรวมตามค่าน้ำหนักของผลงานที่ตีพิมพ์/เผยแพร่</t>
  </si>
  <si>
    <t xml:space="preserve">4.4.1 งานวิจัยหรืองานสร้างสรรค์ที่ได้รับการตีพิมพ์หรือเผยแพร่ </t>
  </si>
  <si>
    <t>ตัวบ่งชี้ด้านคุณภาพงานวิจัยและงานสร้างสรรค์</t>
  </si>
  <si>
    <t xml:space="preserve"> - จำนวนนักวิจัยที่ปฏิบัติงานจริง</t>
  </si>
  <si>
    <t xml:space="preserve"> - จำนวนอาจารย์ประจำที่ปฏิบัติงานจริง</t>
  </si>
  <si>
    <t xml:space="preserve"> - จำนวนอาจารย์ประจำและนักวิจัยประจำทั้งหมด (ปฏิบัติงานจริง)</t>
  </si>
  <si>
    <t>บาท</t>
  </si>
  <si>
    <t xml:space="preserve"> - เงินสนับสนุนงานวิจัย/งานสร้างสรรค์ภายนอกสถาบัน</t>
  </si>
  <si>
    <t xml:space="preserve"> - เงินสนับสนุนงานวิจัย/งานสร้างสรรค์ภายในสถาบัน</t>
  </si>
  <si>
    <t>เงินสนับสนุนทั้งหมด</t>
  </si>
  <si>
    <t>เงินสนับสนุนงานวิจัยและงานสร้างสรรค์ต่อจำนวนอาจารย์ประจำและนักวิจัยประจำ</t>
  </si>
  <si>
    <t>5.  มีระบบและกลไกเพื่อช่วยในการคุ้มครองสิทธิ์ของงานวิจัยหรืองานสร้างสรรค์ที่นำไปใช้ประโยชน์ และดำเนินการตามระบบที่กำหนด</t>
  </si>
  <si>
    <t>4.  มีการนำผลงานงานวิจัยหรืองานสร้างสรรค์ไปใช้ให้เกิดประโยชน์ และมีการรับรองการใช้ประโยชน์จริงจากหน่วยงานภายนอกหรือชุมชน</t>
  </si>
  <si>
    <t>3. มีการประชาสัมพันธ์และเผยแพร่องค์ความรู้จากงานวิจัยหรืองานสร้างสรรค์ที่ได้จากข้อ 2 สู่สาธารณชนและผู้เกี่ยวข้อง</t>
  </si>
  <si>
    <t>2.  มีระบบและกลไกการรวบรวม คัดสรร วิเคราะห์และสังเคราะห์ความรู้จากงานวิจัยหรืองานสร้างสรรค์ เพื่อให้เป็นองค์ความรู้ที่คนทั่วไปเข้าใจได้และดำเนินการตามระบบที่กำหนด</t>
  </si>
  <si>
    <t>1.  มีระบบและกลไกสนับสนุนการเผยแพร่ผลงานวิจัยหรืองานสร้างสรรค์ในการประชุมวิชาการหรือการตีพิมพ์ในวารสารระดับชาติหรือนานาชาติ และมีการเผยแพร่ผลงานวิจัยหรืองานสร้างสรรค์ในการประชุมวิชาการหรือการตีพิมพ์ในวารสารระดับชาติหรือนานาชาติ</t>
  </si>
  <si>
    <t>ระบบและกลไกจัดการความรู้จากงานวิจัยหรืองานสร้างสรรค์</t>
  </si>
  <si>
    <t>1. มีระบบและกลไกเพื่อสร้างงานวิจัยหรืองานสร้างสรรค์บนพื้นฐานภูมิปัญญาท้องถิ่น หรือจากสภาพปัญหาของสังคม เพื่อตอบสนองความต้องการของท้องถิ่นและสังคม และดำเนินการตามระบบที่กำหนด (เฉพาะกลุ่ม ข และ ค2)</t>
  </si>
  <si>
    <t>เกณฑ์มาตรฐานเพิ่มเติมเฉพาะกลุ่ม :</t>
  </si>
  <si>
    <t>7. มีการนำผลการประเมินไปปรับปรุงการสนับสนุนพันธกิจด้านการวิจัยหรืองานสร้างสรรค์ของสถาบัน</t>
  </si>
  <si>
    <t>6. มีการติดตามและประเมินผลการสนับสนุนในข้อ 4 และข้อ 5 อย่างครบถ้วนทุกประเด็น</t>
  </si>
  <si>
    <t>-  กิจกรรมวิชาการที่ส่งเสริมงานวิจัยฯ เช่น การจัดประชุมวิชาการ การจัดแสดงงานสร้างสรรค์ การจัดให้มีศาสตราจารย์อาคันตุกะหรือศาสตราจารย์รับเชิญ (visiting professor)</t>
  </si>
  <si>
    <t xml:space="preserve">-  สิ่งอำนวยความสะดวกหรือการรักษาความปลอดภัยในการวิจัยฯ เช่น ระบบเทคโนโลยีสารสนเทศระบบรักษาความปลอดภัยในห้องปฏิบัติการวิจัย </t>
  </si>
  <si>
    <t>-    ห้องสมุดหรือแหล่งค้นคว้าข้อมูลสนับสนุนการวิจัยฯ</t>
  </si>
  <si>
    <t>-    ห้องปฏิบัติการวิจัยฯ หรือหน่วยวิจัยฯ หรือศูนย์เครื่องมือ หรือศูนย์ให้คำปรึกษาและสนับสนุนการวิจัยฯ</t>
  </si>
  <si>
    <t xml:space="preserve">5. มีการสนับสนุนพันธกิจด้านการวิจัยหรืองานสร้างสรรค์ตามอัตลักษณ์ของสถาบันอย่างน้อยในประเด็นต่อไปนี้ </t>
  </si>
  <si>
    <t>4. มีการจัดสรรงบประมาณของสถาบัน เพื่อเป็นทุนวิจัยหรืองานสร้างสรรค์</t>
  </si>
  <si>
    <t>3.  มีการพัฒนาศักยภาพด้านการวิจัยหรืองานสร้างสรรค์และให้ความรู้ด้านจรรยาบรรณการวิจัยแก่อาจารย์ประจำและนักวิจัยประจำ</t>
  </si>
  <si>
    <t>2. มีการบูรณาการกระบวนการวิจัยหรืองานสร้างสรรค์กับการจัดการเรียนการสอน</t>
  </si>
  <si>
    <t>1. มีระบบและกลไกบริหารงานวิจัยหรืองานสร้างสรรค์ เพื่อให้บรรลุเป้าหมายตามแผนด้านการวิจัยของสถาบัน และดำเนินการตามระบบที่กำหนด</t>
  </si>
  <si>
    <t>ผลงานของเกณฑ์เฉพาะกลุ่มสถาบัน</t>
  </si>
  <si>
    <t>ผลงานรวมเกณฑ์มาตรฐาน</t>
  </si>
  <si>
    <t>ระบบและกลไกการพัฒนางานวิจัยหรืองานสร้างสรรค์</t>
  </si>
  <si>
    <t>องค์ประกอบที่ 4 การวิจัย</t>
  </si>
  <si>
    <t>6. มีการนำผลการประเมินไปปรับปรุงแผนหรือปรับปรุงการจัดกิจกรรมเพื่อพัฒนานักศึกษา</t>
  </si>
  <si>
    <t xml:space="preserve">5. มีการประเมินความสำเร็จตามวัตถุประสงค์ของแผนการจัดกิจกรรมพัฒนานักศึกษา </t>
  </si>
  <si>
    <t>4. มีการสนับสนุนให้นักศึกษาสร้างเครือข่ายพัฒนาคุณภาพภายในสถาบันและระหว่างสถาบัน และมีกิจกรรมร่วมกัน</t>
  </si>
  <si>
    <t>-   กิจกรรมส่งเสริมศิลปะและวัฒนธรรม</t>
  </si>
  <si>
    <t>-   กิจกรรมเสริมสร้างคุณธรรมและจริยธรรม</t>
  </si>
  <si>
    <t>-   กิจกรรมบำเพ็ญประโยชน์หรือรักษาสิ่งแวดล้อม</t>
  </si>
  <si>
    <t>-   กิจกรรมกีฬาหรือการส่งเสริมสุขภาพ</t>
  </si>
  <si>
    <t>-   กิจกรรมวิชาการที่ส่งเสริมคุณลักษณะบัณฑิตที่พึงประสงค์</t>
  </si>
  <si>
    <t>3. มีการส่งเสริมให้นักศึกษานำความรู้ด้านการประกันคุณภาพไปใช้ในการจัดกิจกรรมที่ดำเนินการโดยนักศึกษาอย่างน้อย 5 ประเภทสำหรับระดับปริญญาตรี และอย่างน้อย 2 ประเภทสำหรับระดับบัณฑิตศึกษา จากกิจกรรมต่อไปนี้</t>
  </si>
  <si>
    <t>2. มีกิจกรรมให้ความรู้และทักษะการประกันคุณภาพการศึกษาแก่นักศึกษา</t>
  </si>
  <si>
    <t>1. สถาบันจัดทำแผนการจัดกิจกรรมพัฒนานักศึกษาที่ส่งเสริมผลการเรียนรู้ตามกรอบมาตรฐานคุณวุฒิระดับอุดมศึกษาแห่งชาติทุกด้าน</t>
  </si>
  <si>
    <t>ระบบและกลไกการส่งเสริมกิจกรรมนักศึกษา</t>
  </si>
  <si>
    <t>7.  มีการนำผลการประเมินคุณภาพของการให้บริการมาใช้เป็นข้อมูลในการพัฒนาการจัดบริการที่สนองความต้องการของนักศึกษา</t>
  </si>
  <si>
    <t>6.    มีผลการประเมินคุณภาพของการให้บริการในข้อ 1-3 ทุกข้อไม่ต่ำกว่า 3.51 จากคะแนนเต็ม 5</t>
  </si>
  <si>
    <t>5.    มีการจัดกิจกรรมเพื่อพัฒนาความรู้และประสบการณ์ให้ศิษย์เก่า</t>
  </si>
  <si>
    <t>4.    มีการจัดบริการข้อมูลข่าวสารที่เป็นประโยชน์ต่อศิษย์เก่า</t>
  </si>
  <si>
    <t>3.    มีการจัดกิจกรรมเพื่อพัฒนาประสบการณ์ทางวิชาการและวิชาชีพแก่นักศึกษา</t>
  </si>
  <si>
    <t>2.    มีการจัดบริการข้อมูลข่าวสารที่เป็นประโยชน์ต่อนักศึกษา</t>
  </si>
  <si>
    <t>1.    มีการจัดบริการให้คำปรึกษาทางวิชาการและแนะแนวการใช้ชีวิตแก่นักศึกษา</t>
  </si>
  <si>
    <t>ระบบและกลไกการให้คำปรึกษาและบริการด้านข้อมูลข่าวสาร</t>
  </si>
  <si>
    <t>องค์ประกอบที่  3  กิจกรรมการพัฒนานิสิตนักศึกษา</t>
  </si>
  <si>
    <t>อาจารย์ประจำทั้งหมด</t>
  </si>
  <si>
    <t>ค่าผลรวมถ่วงน้ำหนักทั้งหมด</t>
  </si>
  <si>
    <t>อาจารย์ ป.เอก ที่เป็น ศ. (10)</t>
  </si>
  <si>
    <t>อาจารย์ ป.โท ที่เป็น ศ. (8)</t>
  </si>
  <si>
    <t xml:space="preserve"> อาจารย์ ป.ตรี ที่เป็น ศ. (6)</t>
  </si>
  <si>
    <t>อาจารย์ ป.เอก ที่เป็น รศ. (8)</t>
  </si>
  <si>
    <t>อาจารย์ ป.โท ที่เป็น รศ. (5)</t>
  </si>
  <si>
    <t>อาจารย์ ป.ตรี ที่เป็น รศ. (3)</t>
  </si>
  <si>
    <t>อาจารย์ ป.เอก ที่เป็น ผศ. (6)</t>
  </si>
  <si>
    <t>อาจารย์ ป.โท ที่เป็น ผศ. (3)</t>
  </si>
  <si>
    <t>อาจารย์ ป.ตรี ที่เป็น ผศ. (1)</t>
  </si>
  <si>
    <t>อาจารย์ ป.เอก ที่เป็นอาจารย์ (5)</t>
  </si>
  <si>
    <t>อาจารย์ ป.โท ที่เป็นอาจารย์ (2)</t>
  </si>
  <si>
    <t>อาจารย์ ป.ตรี ที่เป็นอาจารย์ (0)</t>
  </si>
  <si>
    <t>2.9.5 การพัฒนาคณาจารย์</t>
  </si>
  <si>
    <t xml:space="preserve"> - จำนวนผู้สำเร็จการศึกษาระดับ ป.เอกทั้งหมด</t>
  </si>
  <si>
    <r>
      <t xml:space="preserve">* งานสร้างสรรค์ที่ได้รับการเผยแพร่ในระดับสถาบันหรือจังหวัด </t>
    </r>
    <r>
      <rPr>
        <b/>
        <sz val="20"/>
        <color indexed="12"/>
        <rFont val="TH SarabunPSK"/>
        <family val="2"/>
      </rPr>
      <t>(0.125)</t>
    </r>
  </si>
  <si>
    <r>
      <t xml:space="preserve">* มีการตีพิมพ์ในวารสารวิชาการระดับนานาชาติที่ปรากฎในฐานข้อมูลการจัดอันดับวารสาร SJB (SCImago Journal Rank: www.scimagojr.com) โดยวารสารนั้นถูกจัดอยู่ในควอไทล์ที่ 1 หรือ 2 (Q1 หรือ Q2) ในปีล่าสุด ใน subject category ที่ตีพิมพ์หรือมีการตีพิมพ์ในวารสารวิชาการระดับนานาชาติที่มีชื่อปรากฎอยู่ในประกาศในฐานข้อมูลสากล ISI หรือ Scopus </t>
    </r>
    <r>
      <rPr>
        <b/>
        <sz val="18"/>
        <color indexed="12"/>
        <rFont val="TH SarabunPSK"/>
        <family val="2"/>
      </rPr>
      <t>(1.00)</t>
    </r>
  </si>
  <si>
    <r>
      <t xml:space="preserve">* มีการตีพิมพ์ในวารสารวิชาการระดับชาติที่มีชื่อปรากฎอยู่ในประกาศของสมศ. </t>
    </r>
    <r>
      <rPr>
        <b/>
        <sz val="20"/>
        <color indexed="12"/>
        <rFont val="TH SarabunPSK"/>
        <family val="2"/>
      </rPr>
      <t>(0.50)</t>
    </r>
  </si>
  <si>
    <r>
      <t xml:space="preserve">* มีการตีพิมพ์ในรายงานสืบเนื่องจากการประชุมวิชาการระดับชาติ/ระดับนานาชาติ หรือมีการตีพิมพ์ในวารสารวิชาการที่ปรากฏในฐานข้อมูล TCI </t>
    </r>
    <r>
      <rPr>
        <b/>
        <sz val="20"/>
        <color indexed="12"/>
        <rFont val="TH SarabunPSK"/>
        <family val="2"/>
      </rPr>
      <t>(0.25)</t>
    </r>
  </si>
  <si>
    <t xml:space="preserve"> - ผลรวมตามค่าน้ำหนักของผลงานที่ตีพิมพ์ของผู้สำเร็จการศึกษา</t>
  </si>
  <si>
    <t>ไม่มีบัณฑิตจบ</t>
  </si>
  <si>
    <t>2.9.4 ผลงานของผู้สำเร็จการศึกษาระดับปริญญาเอกที่ได้รับการตีพิมพ์</t>
  </si>
  <si>
    <t xml:space="preserve">ต้องปรับข้อมูล ป.โท ใหม่ โดยใช้ข้อมูล ณ 10 มิ.ย. 56 เท่านั้น </t>
  </si>
  <si>
    <t xml:space="preserve"> - จำนวนผู้สำเร็จการศึกษาระดับ ป.โททั้งหมด</t>
  </si>
  <si>
    <r>
      <t>* งานสร้างสรรค์ที่ได้รับการเผยแพร่ในระดับนานาชาติ</t>
    </r>
    <r>
      <rPr>
        <b/>
        <sz val="20"/>
        <color indexed="12"/>
        <rFont val="TH SarabunPSK"/>
        <family val="2"/>
      </rPr>
      <t xml:space="preserve"> (1.00)</t>
    </r>
  </si>
  <si>
    <r>
      <t xml:space="preserve">* งานสร้างสรรค์ที่ได้รับการเผยแพร่ในระดับภูมิภาคอาเซียน </t>
    </r>
    <r>
      <rPr>
        <b/>
        <sz val="20"/>
        <color indexed="12"/>
        <rFont val="TH SarabunPSK"/>
        <family val="2"/>
      </rPr>
      <t>(0.75)</t>
    </r>
  </si>
  <si>
    <r>
      <t xml:space="preserve">* มีการตีพิมพ์ในวารสารวิชาการระดับนานาชาติ  </t>
    </r>
    <r>
      <rPr>
        <b/>
        <sz val="20"/>
        <color indexed="12"/>
        <rFont val="TH SarabunPSK"/>
        <family val="2"/>
      </rPr>
      <t>(1.00)</t>
    </r>
  </si>
  <si>
    <r>
      <t xml:space="preserve">* มีการตีพิมพ์ในรายงานสืบเนื่องจากการประชุมวิชาการระดับนานาชาติ (proceeding) หรือมีการตีพิมพ์ในวารสารวิชาการระดับชาติ </t>
    </r>
    <r>
      <rPr>
        <b/>
        <sz val="20"/>
        <color indexed="12"/>
        <rFont val="TH SarabunPSK"/>
        <family val="2"/>
      </rPr>
      <t>(0.75)</t>
    </r>
  </si>
  <si>
    <r>
      <t xml:space="preserve">* มีการตีพิมพ์ในรายงานสืบเนื่องจากการประชุมวิชาการระดับชาติ (proceeding)  </t>
    </r>
    <r>
      <rPr>
        <b/>
        <sz val="20"/>
        <color indexed="12"/>
        <rFont val="TH SarabunPSK"/>
        <family val="2"/>
      </rPr>
      <t>(0.50)</t>
    </r>
  </si>
  <si>
    <r>
      <t xml:space="preserve">* มีการตีพิมพ์เผยแพร่ในลักษณะใดลักษณะหนึ่ง </t>
    </r>
    <r>
      <rPr>
        <b/>
        <sz val="20"/>
        <color indexed="12"/>
        <rFont val="TH SarabunPSK"/>
        <family val="2"/>
      </rPr>
      <t>(0.25)</t>
    </r>
  </si>
  <si>
    <t xml:space="preserve"> - ผลรวมตามค่าน้ำหนักของผลงานที่ตีพิมพ์/เผยแพร่ของผู้สำเร็จการศึกษา</t>
  </si>
  <si>
    <t>2.9.3 : ผลงานของผู้สำเร็จการศึกษาระดับปริญญาโทที่ได้รับการตีพิมพ์ หรือเผยแพร่</t>
  </si>
  <si>
    <t xml:space="preserve"> - ร้อยละของการสำรวจข้อมูลผู้สำเร็จการศึกษา ระดับ ป.เอก</t>
  </si>
  <si>
    <t xml:space="preserve"> - ร้อยละของการสำรวจข้อมูลผู้สำเร็จการศึกษา ระดับ ป.โท</t>
  </si>
  <si>
    <t xml:space="preserve"> - ร้อยละของการสำรวจข้อมูลผู้สำเร็จการศึกษา ระดับ ป.ตรี</t>
  </si>
  <si>
    <t>ระดับ ป.เอก</t>
  </si>
  <si>
    <t>ระดับ ป.โท</t>
  </si>
  <si>
    <t>ระดับ ป.ตรี</t>
  </si>
  <si>
    <t xml:space="preserve"> - ค่าเฉลี่ยการประเมินบัณฑิต </t>
  </si>
  <si>
    <t xml:space="preserve"> - จำนวนบัณฑิตทั้งหมด (ผู้สำเร็จฯ)</t>
  </si>
  <si>
    <r>
      <t xml:space="preserve"> - จำนวนบัณฑิตที่ได้รับการประเมิน </t>
    </r>
    <r>
      <rPr>
        <b/>
        <sz val="20"/>
        <color indexed="10"/>
        <rFont val="TH SarabunPSK"/>
        <family val="2"/>
      </rPr>
      <t>(โดยนายจ้าง)</t>
    </r>
  </si>
  <si>
    <t>คะแนนประเมินบัณฑิต ป.เอก</t>
  </si>
  <si>
    <t>คะแนนประเมินบัณฑิต ป.โท</t>
  </si>
  <si>
    <t>คะแนนประเมินบัณฑิต ป.ตรี</t>
  </si>
  <si>
    <t>รายละเอียดเช็คอีกที</t>
  </si>
  <si>
    <t xml:space="preserve"> - ผลรวมของค่าคะแนนที่ได้จากการประเมินบัณฑิต (โดยนายจ้าง)</t>
  </si>
  <si>
    <t>2.9.2 คุณภาพของบัณฑิตปริญญาตรี โท และเอก ตามกรอบมาตรฐานคุณวุฒิระดับอุดมศึกษาแห่งชาติ</t>
  </si>
  <si>
    <t>1.4 ร้อยละของผู้สำเร็จการศึกษาระดับปริญญาตรีที่มีงานทำหรือประกอบอาชีพอิสระ</t>
  </si>
  <si>
    <t>1.3 ร้อยละของผู้ตอบแบบสำรวจเรื่องการมีงานทำ</t>
  </si>
  <si>
    <t>1.3 จำนวนผู้สำเร็จการศึกษาที่นำมาเป็น (ตัวหาร)</t>
  </si>
  <si>
    <t>1.2 จำนวนผู้สำเร็จการศึกษาระดับปริญญาตรีที่ตอบแบบสำรวจ</t>
  </si>
  <si>
    <r>
      <rPr>
        <b/>
        <i/>
        <sz val="20"/>
        <color rgb="FF0000FF"/>
        <rFont val="TH SarabunPSK"/>
        <family val="2"/>
      </rPr>
      <t xml:space="preserve">  -  </t>
    </r>
    <r>
      <rPr>
        <b/>
        <i/>
        <u/>
        <sz val="20"/>
        <color rgb="FF0000FF"/>
        <rFont val="TH SarabunPSK"/>
        <family val="2"/>
      </rPr>
      <t>จำนวนผู้สำเร็จการศึกษาระดับปริญญาตรีที่ได้งานทำและประกอบอาชีพอิสระภายใน 1 ปี (ตัวตั้ง)</t>
    </r>
  </si>
  <si>
    <t xml:space="preserve">  -  จำนวนผู้สำเร็จการศึกษาระดับปริญญาตรีที่ไม่ได้งานทำ</t>
  </si>
  <si>
    <t xml:space="preserve">  -  จำนวนผู้สำเร็จการศึกษาระดับปริญญาตรีที่ศึกษาต่อ</t>
  </si>
  <si>
    <t xml:space="preserve">  -  จำนวนผู้สำเร็จการศึกษาระดับปริญญาตรีที่มีงานทำก่อนเข้าศึกษา</t>
  </si>
  <si>
    <t xml:space="preserve">  -  จำนวนผู้สำเร็จการศึกษาระดับปริญญาตรีที่ประกอบอาชีพอิสระ</t>
  </si>
  <si>
    <t xml:space="preserve">  -  จำนวนผู้สำเร็จการศึกษาระดับปริญญาตรีที่เกณฑ์ทหาร</t>
  </si>
  <si>
    <t xml:space="preserve">  -  จำนวนผู้สำเร็จการศึกษาระดับปริญญาตรีที่อุปสมบท</t>
  </si>
  <si>
    <t xml:space="preserve">  -  จำนวนผู้สำเร็จการศึกษาระดับปริญญาตรีที่ได้งานทำ</t>
  </si>
  <si>
    <t>1.1 จำนวนผู้สำเร็จการศึกษาระดับปริญญาตรีทั้งหมด</t>
  </si>
  <si>
    <t>2.9.1 : บัณฑิตปริญญาตรีที่ได้งานทำหรือประกอบอาชีพอิสระภายใน 1 ปี</t>
  </si>
  <si>
    <t>ตัวบ่งชี้ด้านคุณภาพบัณฑิตและคุณภาพอาจารย์</t>
  </si>
  <si>
    <t>5.  มีนักศึกษาหรือกิจกรรมที่เกี่ยวกับนักศึกษาได้รับการยกย่องชมเชย ประกาศเกียรติคุณด้านคุณธรรมจริยธรรม โดยหน่วยงานหรือองค์กรระดับชาติ</t>
  </si>
  <si>
    <t>4.  มีการประเมินผลโครงการหรือกิจกรรมส่งเสริมคุณธรรมจริยธรรมของนักศึกษาตามตัวบ่งชี้และเป้าหมายที่กำหนดในข้อ 3 โดยมีผลการประเมินบรรลุเป้าหมายอย่างน้อยร้อยละ 90 ของตัวบ่งชี้</t>
  </si>
  <si>
    <r>
      <t>3.  มีโครงการหรือกิจกรรมส่งเสริมการพัฒนาพฤติกรรมด้านคุณธรรมจริยธรรมที่กำหนดในข้อ 1 โดย</t>
    </r>
    <r>
      <rPr>
        <b/>
        <sz val="18"/>
        <color indexed="10"/>
        <rFont val="TH SarabunPSK"/>
        <family val="2"/>
      </rPr>
      <t>ระบุตัวบ่งชี้และเป้าหมายวัดความสำเร็จ</t>
    </r>
  </si>
  <si>
    <t>2.  มีการถ่ายทอดหรือเผยแพร่พฤติกรรมด้านคุณธรรมจริยธรรมสำหรับนักศึกษาที่ต้องการส่งเสริมตามข้อ 1 ไปยังผู้บริหาร คณาจารย์ นักศึกษาและผู้เกี่ยวข้องทราบอย่างทั่วถึงทั้งสถาบัน</t>
  </si>
  <si>
    <t>1. มีการกำหนดพฤติกรรมด้านคุณธรรมจริยธรรมสำหรับนักศึกษาที่ต้องการส่งเสริมไว้เป็นลายลักษณ์อักษร</t>
  </si>
  <si>
    <t>ระดับความสำเร็จของการเสริมสร้างคุณธรรมจริยธรรมที่จัดให้กับนักศึกษา</t>
  </si>
  <si>
    <r>
      <t>5.    มีกิจกรรมเสริมสร้างคุณธรรมจริยธรรมให้แก่นักศึกษาระดับปริญญาตรี</t>
    </r>
    <r>
      <rPr>
        <b/>
        <sz val="20"/>
        <color indexed="10"/>
        <rFont val="TH SarabunPSK"/>
        <family val="2"/>
      </rPr>
      <t>และบัณฑิตศึกษา</t>
    </r>
    <r>
      <rPr>
        <b/>
        <sz val="20"/>
        <rFont val="TH SarabunPSK"/>
        <family val="2"/>
      </rPr>
      <t>ที่จัดโดยสถาบัน</t>
    </r>
  </si>
  <si>
    <r>
      <t>4.  มีระบบและกลไกการส่งเสริมให้นักศึกษา</t>
    </r>
    <r>
      <rPr>
        <b/>
        <sz val="18"/>
        <color indexed="10"/>
        <rFont val="TH SarabunPSK"/>
        <family val="2"/>
      </rPr>
      <t>ระดับปริญญาตรี</t>
    </r>
    <r>
      <rPr>
        <b/>
        <sz val="18"/>
        <rFont val="TH SarabunPSK"/>
        <family val="2"/>
      </rPr>
      <t>และ</t>
    </r>
    <r>
      <rPr>
        <b/>
        <sz val="18"/>
        <color indexed="10"/>
        <rFont val="TH SarabunPSK"/>
        <family val="2"/>
      </rPr>
      <t>บัณฑิตศึกษา</t>
    </r>
    <r>
      <rPr>
        <b/>
        <sz val="18"/>
        <rFont val="TH SarabunPSK"/>
        <family val="2"/>
      </rPr>
      <t>เข้าร่วมกิจกรรมการประชุมวิชาการหรือนำเสนอผลงานทางวิชาการในที่ประชุมระหว่างสถาบัน หรือที่ประชุมระดับชาติหรือนานาชาติ</t>
    </r>
  </si>
  <si>
    <t>3.  มีการส่งเสริมสนับสนุนทรัพยากรทั้งด้านบุคลากร เทคโนโลยีสารสนเทศ และงบประมาณที่เอื้อต่อการพัฒนาคุณลักษณะของบัณฑิต</t>
  </si>
  <si>
    <t>2.  มีการนำผลจากข้อ 1 มาใช้ในการปรับปรุงหลักสูตร การจัดการเรียนการสอน การวัดผลการศึกษาและสัมฤทธิผลทางการเรียนที่ส่งเสริมทักษะอาชีพและคุณลักษณะของบัณฑิตที่พึงประสงค์ตามความต้องการของผู้ใช้บัณฑิต</t>
  </si>
  <si>
    <t>1.  มีการสำรวจคุณลักษณะของบัณฑิตที่พึงประสงค์ตามความต้องการของผู้ใช้บัณฑิตอย่างน้อยสำหรับทุกหลักสูตรระดับปริญญาตรี ทุกรอบระยะเวลาตามแผนกำหนดการศึกษาของหลักสูตร</t>
  </si>
  <si>
    <t>ระบบและกลไกการพัฒนาสัมฤทธิผลการเรียนตามคุณลักษณะของบัณฑิต</t>
  </si>
  <si>
    <r>
      <t xml:space="preserve">7.  มีการพัฒนาหรือปรับปรุงการจัดการเรียนการสอน กลยุทธ์การสอน หรือการประเมินผลการเรียนรู้ </t>
    </r>
    <r>
      <rPr>
        <b/>
        <u/>
        <sz val="18"/>
        <color indexed="10"/>
        <rFont val="TH SarabunPSK"/>
        <family val="2"/>
      </rPr>
      <t>ทุกรายวิชา</t>
    </r>
    <r>
      <rPr>
        <b/>
        <sz val="18"/>
        <rFont val="TH SarabunPSK"/>
        <family val="2"/>
      </rPr>
      <t xml:space="preserve"> ตามผลการประเมินรายวิชา</t>
    </r>
  </si>
  <si>
    <r>
      <t>6.  มีการประเมินความพึงพอใจของผู้เรียนที่มีต่อคุณภาพการจัดการเรียนการสอนและสิ่งสนับสนุนการเรียนรู้</t>
    </r>
    <r>
      <rPr>
        <b/>
        <u/>
        <sz val="19"/>
        <color rgb="FFFF0000"/>
        <rFont val="TH SarabunPSK"/>
        <family val="2"/>
      </rPr>
      <t xml:space="preserve">ทุกรายวิชา </t>
    </r>
    <r>
      <rPr>
        <b/>
        <sz val="19"/>
        <rFont val="TH SarabunPSK"/>
        <family val="2"/>
      </rPr>
      <t>ทุกภาคการศึกษา โดยผลการประเมินความพึงพอใจในแต่ละรายวิชาต้องไม่ต่ำกว่า 3.51 จากคะแนนเต็ม 5</t>
    </r>
  </si>
  <si>
    <t>5.    มีการจัดการเรียนรู้ที่พัฒนาจากการวิจัย หรือจากกระบวนการจัดการความรู้เพื่อพัฒนาการเรียนการสอน</t>
  </si>
  <si>
    <r>
      <t>4.  มีการให้ผู้มีประสบการณ์ทางวิชาการหรือวิชาชีพจากหน่วยงานหรือชุมชนภายนอกเข้ามามีส่วนร่วมในกระบวนการเรียนการสอน</t>
    </r>
    <r>
      <rPr>
        <b/>
        <u/>
        <sz val="18"/>
        <color indexed="10"/>
        <rFont val="TH SarabunPSK"/>
        <family val="2"/>
      </rPr>
      <t>ทุกหลักสูตร</t>
    </r>
  </si>
  <si>
    <r>
      <t xml:space="preserve">3.  </t>
    </r>
    <r>
      <rPr>
        <b/>
        <u/>
        <sz val="18"/>
        <color indexed="10"/>
        <rFont val="TH SarabunPSK"/>
        <family val="2"/>
      </rPr>
      <t>ทุกหลักสูตร</t>
    </r>
    <r>
      <rPr>
        <b/>
        <sz val="18"/>
        <rFont val="TH SarabunPSK"/>
        <family val="2"/>
      </rPr>
      <t>มีรายวิชาที่ส่งเสริมทักษะการเรียนรู้ด้วยตนเอง และการให้ผู้เรียนได้เรียนรู้จากการปฏิบัติทั้งในและนอกห้องเรียนหรือจากการทำวิจัย</t>
    </r>
  </si>
  <si>
    <r>
      <t>2.</t>
    </r>
    <r>
      <rPr>
        <b/>
        <sz val="18"/>
        <color indexed="10"/>
        <rFont val="TH SarabunPSK"/>
        <family val="2"/>
      </rPr>
      <t> </t>
    </r>
    <r>
      <rPr>
        <b/>
        <u/>
        <sz val="18"/>
        <color indexed="10"/>
        <rFont val="TH SarabunPSK"/>
        <family val="2"/>
      </rPr>
      <t xml:space="preserve"> ทุกรายวิชา</t>
    </r>
    <r>
      <rPr>
        <b/>
        <sz val="18"/>
        <rFont val="TH SarabunPSK"/>
        <family val="2"/>
      </rPr>
      <t>ของหลักสูตรมีรายละเอียดของรายวิชา และของประสบการณ์ภาคสนาม (ถ้ามี) ก่อนการเปิดสอนในแต่ละภาคการศึกษา ตามที่กำหนดในกรอบมาตรฐานคุณวุฒิระดับอุดมศึกษาแห่งชาติ</t>
    </r>
  </si>
  <si>
    <r>
      <t>1.    มีระบบและกลไกการประกันคุณภาพการจัดการเรียนการสอนที่เน้นผู้เรียนเป็นสำคัญ</t>
    </r>
    <r>
      <rPr>
        <b/>
        <u/>
        <sz val="20"/>
        <color indexed="10"/>
        <rFont val="TH SarabunPSK"/>
        <family val="2"/>
      </rPr>
      <t>ทุกหลักสูตร</t>
    </r>
  </si>
  <si>
    <t>ระบบและกลไกการจัดการเรียนการสอน</t>
  </si>
  <si>
    <t>7.  มีการนำผลการประเมินคุณภาพในข้อ 6 มาใช้เป็นข้อมูลในการพัฒนาการจัดบริการด้านกายภาพที่สนองความต้องการของผู้รับบริการ</t>
  </si>
  <si>
    <t>6. มีผลการประเมินคุณภาพของบริการในข้อ 2 – 5 ทุกข้อไม่ต่ำกว่า 3.51 จากคะแนนเต็ม 5</t>
  </si>
  <si>
    <t>5.  มีระบบสาธารณูปโภคและรักษาความปลอดภัยของอาคารตลอดจนบริเวณโดยรอบ อย่างน้อยในเรื่องประปา ไฟฟ้า ระบบกำจัดของเสีย การจัดการขยะ รวมทั้งมีระบบและอุปกรณ์ป้องกันอัคคีภัยในบริเวณอาคารต่าง ๆ โดยเป็นไปตามกฎหมายที่เกี่ยวข้อง</t>
  </si>
  <si>
    <t>4.  มีบริการสิ่งอำนวยความสะดวกที่จำเป็นอื่น ๆ อย่างน้อยในด้านงานทะเบียนนักศึกษาผ่านระบบเครือข่ายคอมพิวเตอร์ การบริการอนามัยและการรักษาพยาบาล การจัดการหรือจัดบริการด้านอาหาร และสนามกีฬา</t>
  </si>
  <si>
    <t>3.  มีบริการด้านกายภาพที่เหมาะสมต่อการจัดการเรียนการสอนและการพัฒนานักศึกษาอย่างน้อยในด้านห้องเรียน ห้องปฏิบัติการ อุปกรณ์การศึกษา และจุดเชื่อมต่ออินเตอร์เน็ตในระบบไร้สาย</t>
  </si>
  <si>
    <t>2.  มีบริการห้องสมุดและแหล่งเรียนรู้อื่นๆ ผ่านระบบเครือข่ายคอมพิวเตอร์ และมีการฝึกอบรมการใช้งานแก่นักศึกษาทุกปีการศึกษา</t>
  </si>
  <si>
    <t>1.    มีการจัดการหรือจัดบริการเพื่อให้นักศึกษามีเครื่องคอมพิวเตอร์ใช้ในอัตราไม่สูงกว่า  8 FTES ต่อเครื่อง</t>
  </si>
  <si>
    <t>ห้องสมุด อุปกรณ์การศึกษา และสภาพแวดล้อมการเรียนรู้</t>
  </si>
  <si>
    <t>7. มีการนำผลการประเมินไปปรับปรุงแผนหรือปรับปรุงการบริหารและการพัฒนาคณาจารย์และบุคลากรสายสนับสนุน</t>
  </si>
  <si>
    <t xml:space="preserve">6. มีการประเมินผลความสำเร็จของแผนการบริหารและการพัฒนาคณาจารย์และบุคลากรสายสนับสนุน </t>
  </si>
  <si>
    <t>5.  มีการให้ความรู้ด้านจรรยาบรรณอาจารย์และบุคลากรสายสนับสนุน และดูแลควบคุมให้คณาจารย์และบุคลากรสายสนับสนุนถือปฏิบัติ</t>
  </si>
  <si>
    <t>4.  มีระบบการติดตามให้คณาจารย์และบุคลากรสายสนับสนุนนำความรู้และทักษะที่ได้จากการพัฒนามาใช้ในการจัดการเรียนการสอนและการวัดผลการเรียนรู้ของนักศึกษา ตลอดจนการปฏิบัติงานที่เกี่ยวข้อง</t>
  </si>
  <si>
    <t>3.  มีสวัสดิการเสริมสร้างสุขภาพที่ดี และสร้างขวัญและกำลังใจให้คณาจารย์และบุคลากรสายสนับสนุนสามารถทำงานได้อย่างมีประสิทธิภาพ</t>
  </si>
  <si>
    <t>2.    มีการบริหารและการพัฒนาคณาจารย์และบุคลากรสายสนับสนุนให้เป็นไปตามแผนที่กำหนด</t>
  </si>
  <si>
    <t>1.  มีแผนการบริหารและการพัฒนาคณาจารย์ทั้งด้านวิชาการ เทคนิคการสอนและการวัดผล และมีแผนการบริหารและพัฒนาบุคลากรสายสนับสนุนที่มีการวิเคราะห์ข้อมูลเชิงประจักษ์</t>
  </si>
  <si>
    <t>ระบบการพัฒนาคณาจารย์และบุคลากรสายสนับสนุน</t>
  </si>
  <si>
    <t>ค่าการเพิ่มขึ้นของร้อยละ</t>
  </si>
  <si>
    <t>ร้อยละของอาจารย์ที่มีตำแหน่งทางวิชาการปีที่ผ่านมา</t>
  </si>
  <si>
    <t>กรณีที่ 2</t>
  </si>
  <si>
    <t xml:space="preserve"> - จำนวนอาจารย์ประจำทั้งหมด</t>
  </si>
  <si>
    <t xml:space="preserve"> - จำนวนอาจารย์ที่เป็น ศ.</t>
  </si>
  <si>
    <t xml:space="preserve"> - จำนวนอาจารย์ที่เป็น รศ.</t>
  </si>
  <si>
    <t xml:space="preserve"> - จำนวนอาจารย์ที่เป็น ผศ.</t>
  </si>
  <si>
    <t xml:space="preserve"> - จำนวนอาจารย์ที่ดำรงตำแหน่งทางวิชาการ</t>
  </si>
  <si>
    <t xml:space="preserve"> - จำนวนอาจารย์ที่เป็น ไม่มีตำแหน่งทางวิชาการ</t>
  </si>
  <si>
    <r>
      <rPr>
        <b/>
        <sz val="16"/>
        <rFont val="TH SarabunPSK"/>
        <family val="2"/>
      </rPr>
      <t>คะแนน</t>
    </r>
    <r>
      <rPr>
        <b/>
        <u/>
        <sz val="16"/>
        <rFont val="TH SarabunPSK"/>
        <family val="2"/>
      </rPr>
      <t>กรณี 2</t>
    </r>
  </si>
  <si>
    <r>
      <rPr>
        <b/>
        <sz val="16"/>
        <rFont val="TH SarabunPSK"/>
        <family val="2"/>
      </rPr>
      <t>คะแนน</t>
    </r>
    <r>
      <rPr>
        <b/>
        <u/>
        <sz val="16"/>
        <rFont val="TH SarabunPSK"/>
        <family val="2"/>
      </rPr>
      <t>กรณี 1</t>
    </r>
  </si>
  <si>
    <t>อาจารย์ประจำที่ดำรงตำแหน่งทางวิชาการ  ปี 55</t>
  </si>
  <si>
    <t>ร้อยละของอาจารย์ที่มี ป.เอก ปีที่ผ่านมา</t>
  </si>
  <si>
    <t xml:space="preserve"> - จำนวนอาจารย์ ป.เอก</t>
  </si>
  <si>
    <t xml:space="preserve"> - จำนวนอาจารย์ ป.โท</t>
  </si>
  <si>
    <t xml:space="preserve"> - จำนวนอาจารย์ ป.ตรี</t>
  </si>
  <si>
    <t xml:space="preserve"> - อาจารย์ที่ลาศึกษาต่อ</t>
  </si>
  <si>
    <t xml:space="preserve"> - อาจารย์ที่ปฏิบัติงานจริง</t>
  </si>
  <si>
    <t xml:space="preserve"> - อาจารย์ทั้งหมด</t>
  </si>
  <si>
    <t>อาจารย์ประจำที่มีคุณวุฒิปริญญาเอก ปี 55</t>
  </si>
  <si>
    <t>5.  มีคณะกรรมการรับผิดชอบควบคุมกำกับให้มีการดำเนินการได้ครบถ้วนทั้งข้อ 1 ข้อ 2 และ ข้อ 3 ข้างต้นตลอดเวลาที่จัดการศึกษาและมีการพัฒนาหลักสูตรทุกหลักสูตรตามผลการประเมินในข้อ 4 กรณีหลักสูตรที่ดำเนินงานตามกรอบมาตรฐานคุณวุฒิระดับอุดมศึกษาแห่งชาติจะต้องควบคุมกำกับให้การดำเนินงานตามตัวบ่งชี้ในข้อ 3 ผ่านเกณฑ์การประเมินครบ ทุกตัวบ่งชี้และทุกหลักสูตร</t>
  </si>
  <si>
    <t>4.  มีคณะกรรมการรับผิดชอบควบคุมกำกับให้มีการดำเนินการได้ครบถ้วนทั้งข้อ 1 ข้อ 2 และ ข้อ 3 ข้างต้นตลอดเวลาที่จัดการศึกษา และมีการประเมินหลักสูตรทุกหลักสูตรอย่างน้อยตามกรอบเวลาที่กำหนดในเกณฑ์มาตรฐานหลักสูตรฯ กรณีหลักสูตรที่ดำเนินงานตามกรอบมาตรฐานคุณวุฒิระดับอุดมศึกษาแห่งชาติ จะต้องควบคุมกำกับให้การดำเนินงานตามตัวบ่งชี้ในข้อ 3 ผ่านเกณฑ์การประเมิน 5 ข้อแรกและอย่างน้อยร้อยละ 80 ของตัวบ่งชี้ที่กำหนดในแต่ละปีทุกหลักสูตร</t>
  </si>
  <si>
    <t>(หมายเหตุ: สำหรับหลักสูตรเก่าหรือหลักสูตรปรับปรุงที่ยังไม่ได้ดำเนินการตามกรอบมาตรฐานคุณวุฒิระดับอุดมศึกษาแห่งชาติก่อนปีการศึกษา 2555 ให้ยึดตามเกณฑ์มาตรฐานหลักสูตรระดับอุดมศึกษา พ.ศ. 2548)</t>
  </si>
  <si>
    <t>3.  ทุกหลักสูตรมีการดำเนินงานให้เป็นไปตามเกณฑ์มาตรฐานหลักสูตรระดับอุดมศึกษา และกรอบมาตรฐานคุณวุฒิระดับอุดมศึกษาแห่งชาติ (การดำเนินงานตามกรอบมาตรฐานคุณวุฒิระดับอุดมศึกษาแห่งชาติ หมายถึง ต้องมีการประเมินผลตาม “ตัวบ่งชี้ผลการดำเนินงานตามประกาศมาตรฐานคุณวุฒิสาขาหรือสาขาวิชา เพื่อการประกันคุณภาพหลักสูตรและการเรียนการสอน” กรณี  ที่หลักสูตรใดยังไม่มีประกาศมาตรฐานคุณวุฒิสาขาหรือสาขาวิชา ให้ประเมินตามตัวบ่งชี้กลางที่กำหนดในภาคผนวก ก) สำหรับหลักสูตรสาขาวิชาชีพ ต้องได้รับการรับรองหลักสูตรจากสภาหรือองค์กรวิชาชีพที่เกี่ยวข้องด้วย</t>
  </si>
  <si>
    <t>2.  มีระบบและกลไกการปิดหลักสูตรตามแนวทางปฏิบัติที่กำหนดโดยคณะกรรมการการอุดมศึกษา และดำเนินการตามระบบที่กำหนด</t>
  </si>
  <si>
    <t>1.  มีระบบและกลไกการเปิดหลักสูตรใหม่และปรับปรุงหลักสูตรตามแนวทางปฏิบัติที่กำหนดโดยคณะกรรมการการอุดมศึกษา และดำเนินการตามระบบที่กำหนด</t>
  </si>
  <si>
    <t>ระบบและกลไกการพัฒนาและบริหารหลักสูตร</t>
  </si>
  <si>
    <t>ตัวหาร สมศ.</t>
  </si>
  <si>
    <t>ตัวหาร สกอ.</t>
  </si>
  <si>
    <t>ตัวหาร รวม</t>
  </si>
  <si>
    <t>คะแนน (สกอ) 8 ตัวบ่งชี้</t>
  </si>
  <si>
    <t>องค์ประกอบที่ 2 การเรียนการสอน</t>
  </si>
  <si>
    <r>
      <t xml:space="preserve">5. </t>
    </r>
    <r>
      <rPr>
        <b/>
        <u/>
        <sz val="20"/>
        <rFont val="TH SarabunPSK"/>
        <family val="2"/>
      </rPr>
      <t>ผู้เรียน/บุคลากร/คณะ/สถาบัน</t>
    </r>
    <r>
      <rPr>
        <b/>
        <sz val="20"/>
        <rFont val="TH SarabunPSK"/>
        <family val="2"/>
      </rPr>
      <t>มีเอกลักษณ์ตามจุดเน้น จุดเด่น หรือความเชี่ยวชาญเฉพาะที่กำหนด และได้รับการยอมรับในระดับชาติและ/หรือนานาชาติ</t>
    </r>
  </si>
  <si>
    <t>4. ผลการดำเนินงานบรรลุตามจุดเน้น จุดเด่น หรือความเชี่ยวชาญเฉพาะของสถาบันและเกิดผลกระทบที่เกิดประโยชน์และสร้างคุณค่าต่อสังคม</t>
  </si>
  <si>
    <t>3. มีการประเมินความ พึงพอใจของบุคลากรที่เกี่ยวกับการดำเนินการตามจุดเน้น และจุดเด่น หรือความเชี่ยวชาญเฉพาะของสถาบัน ไม่ต่ำกว่า 3.51 จากคะแนนเต็ม 5</t>
  </si>
  <si>
    <t>2. มีการสร้างระบบการมีส่วนร่วมของผู้เรียนและบุคลากรในการปฏิบัติตามกลยุทธ์ที่กำหนดอย่างครบถ้วนสมบูรณ์</t>
  </si>
  <si>
    <t>1. มีการกำหนดกลยุทธ์การปฏิบัติงานที่สอดคล้องกับจุดเน้น จุดเด่น หรือความเชี่ยวชาญเฉพาะของสถาบัน โดยได้รับการเห็นชอบจากสภาสถาบัน</t>
  </si>
  <si>
    <t>1.2.3  ผลการพัฒนาตามจุดเน้นและจุดเด่นที่ส่งผลสะท้อนเป็นเอกลักษณ์ของสถาบัน (KPI สมศ.17)</t>
  </si>
  <si>
    <t xml:space="preserve"> - ร้อยละบัณฑิตที่ตอบแบบสอบถาม</t>
  </si>
  <si>
    <t xml:space="preserve"> - จำนวนบัณฑิตทั้งหมดในปีการศึกษา</t>
  </si>
  <si>
    <t xml:space="preserve"> - ค่าเฉลี่ยการประเมินบัณฑิตทุกระดับ </t>
  </si>
  <si>
    <t>จำนวนบัณฑิตที่รับการประเมินระดับ ป.เอก</t>
  </si>
  <si>
    <t>จำนวนบัณฑิตที่รับการประเมินระดับ ป.โท</t>
  </si>
  <si>
    <t>จำนวนบัณฑิตที่รับการประเมินระดับ ป.ตรี</t>
  </si>
  <si>
    <t xml:space="preserve"> - จำนวนบัณฑิตที่ประเมินทั้งหมด</t>
  </si>
  <si>
    <t xml:space="preserve"> - ผลรวมของค่าคะแนนที่ได้จากการประเมินบัณฑิต</t>
  </si>
  <si>
    <t>1.2.2 ผลการพัฒนาบัณฑิตตามอัตลักษณ์ (KPI สมศ.16.2)</t>
  </si>
  <si>
    <r>
      <t xml:space="preserve">5. </t>
    </r>
    <r>
      <rPr>
        <b/>
        <u/>
        <sz val="20"/>
        <rFont val="TH SarabunPSK"/>
        <family val="2"/>
      </rPr>
      <t>ผู้เรียน/บุคลากร/คณะ/สถาบัน</t>
    </r>
    <r>
      <rPr>
        <b/>
        <sz val="20"/>
        <rFont val="TH SarabunPSK"/>
        <family val="2"/>
      </rPr>
      <t>ได้รับการยกย่อง หรือ</t>
    </r>
    <r>
      <rPr>
        <b/>
        <u/>
        <sz val="20"/>
        <rFont val="TH SarabunPSK"/>
        <family val="2"/>
      </rPr>
      <t>ยอมรับ</t>
    </r>
    <r>
      <rPr>
        <b/>
        <sz val="20"/>
        <rFont val="TH SarabunPSK"/>
        <family val="2"/>
      </rPr>
      <t>ในระดับชาติและ/หรือนานาชาติ ในประเด็นที่เกี่ยวกับอัตลักษณ์</t>
    </r>
  </si>
  <si>
    <t>4. ผลการดำเนินงานก่อให้เกิดผลกระทบที่เป็นประโยชน์และ/หรือสร้างคุณค่าต่อสังคม</t>
  </si>
  <si>
    <r>
      <t xml:space="preserve">3. ผลการประเมินความเห็นชอบของ </t>
    </r>
    <r>
      <rPr>
        <b/>
        <u/>
        <sz val="20"/>
        <rFont val="TH SarabunPSK"/>
        <family val="2"/>
      </rPr>
      <t>ผู้เรียนและบุคลากร</t>
    </r>
    <r>
      <rPr>
        <b/>
        <sz val="20"/>
        <rFont val="TH SarabunPSK"/>
        <family val="2"/>
      </rPr>
      <t xml:space="preserve"> เกี่ยวกับการปฏิบัติงานของสถาบันที่สอดคล้องกับอัตลักษณ์ไม่ต่ำกว่า 3.51 จากคะแนนเต็ม 5</t>
    </r>
  </si>
  <si>
    <t>1. มีการกำหนดกลยุทธ์และแผนการปฏิบัติงานที่สอดคล้องกับอัตลักษณ์ของสถาบัน โดยได้รับการเห็นชอบจากสภาสถาบัน</t>
  </si>
  <si>
    <t>1.2.1  ผลการบริหารสถาบันให้เกิดอัตลักษณ์  (KPI สมศ.16.1)</t>
  </si>
  <si>
    <t>ตัวบ่งชี้วัดผลผลิตตามตัวบ่งชี้ สมศ.</t>
  </si>
  <si>
    <t>8. มีการนำผลการพิจารณาข้อคิดเห็นและข้อเสนอแนะของสภาสถาบันไปปรับปรุงแผน กลยุทธ์และแผนปฏิบัติงานประจำปี</t>
  </si>
  <si>
    <t>7.  มีการประเมินผลการดำเนินงานตามตัวบ่งชี้ของแผนกลยุทธ์อย่างน้อยปีละ 1 ครั้งและรายงานผลต่อผู้บริหารและสภาสถาบันเพื่อพิจารณา</t>
  </si>
  <si>
    <t>6. มีการติดตามผลการดำเนินงานตามตัวบ่งชี้ของแผนปฏิบัติงานประจำปีอย่างน้อยปีละ 2 ครั้ง และรายงานผลต่อผู้บริหารเพื่อพิจารณา</t>
  </si>
  <si>
    <t>5. มีการดำเนินการตามแผนปฏิบัติงานประจำปีครบ 4 พันธกิจ</t>
  </si>
  <si>
    <t>4. มีตัวบ่งชี้ของแผนกลยุทธ์ แผนปฏิบัติงานประจำปีและค่าเป้าหมายของแต่ละตัวบ่งชี้ เพื่อวัดความสำเร็จของการดำเนินงานตามแผนกลยุทธ์และแผนปฏิบัติงานประจำปี</t>
  </si>
  <si>
    <t>3. มีกระบวนการแปลงแผนกลยุทธ์เป็นแผนปฏิบัติงานประจำปีครบ 4 พันธกิจ คือ ด้านการเรียนการสอน การวิจัย การบริการทางวิชาการ และการทำนุบำรุงศิลปะและวัฒนธรรม</t>
  </si>
  <si>
    <t>2. มีการถ่ายทอดแผนกลยุทธ์ระดับสถาบันไปสู่ทุกหน่วยงานภายใน</t>
  </si>
  <si>
    <t>1. มีการจัดทำแผนกลยุทธ์ที่สอดคล้องกับนโยบายของสภาสถาบัน โดยการมีส่วนร่วมของบุคลากรในสถาบันและได้รับความเห็นชอบจากสภาสถาบัน โดยเป็นแผนที่เชื่อมโยงกับปรัชญาหรือปณิธานและพระราชบัญญัติสถาบัน  ตลอดจนสอดคล้องกับจุดเน้นของกลุ่มสถาบัน กรอบแผนอุดมศึกษาระยะยาว 15 ปี ฉบับที่ 2 (พ.ศ. 2551–2565) และแผนพัฒนาการศึกษาระดับอุดมศึกษา ฉบับที่ 10 (พ.ศ. 2551 – 2554)</t>
  </si>
  <si>
    <t>กระบวนการพัฒนาแผน</t>
  </si>
  <si>
    <t>คะแนน (สกอ) 1 ตัวบ่งชี้</t>
  </si>
  <si>
    <t>องค์ประกอบที่  1  ปรัชญา ปณิธาน วัตถุประสงค์ และแผนดำเนินการ</t>
  </si>
  <si>
    <t>หมายเหตุ</t>
  </si>
  <si>
    <t>ยังไม่ดำเนินการ</t>
  </si>
  <si>
    <t>อยู่ระหว่างดำเนินการ</t>
  </si>
  <si>
    <t>ดำเนินการแล้วเสร็จ</t>
  </si>
  <si>
    <t>มหาวิทยาลัย</t>
  </si>
  <si>
    <t>สนอ.</t>
  </si>
  <si>
    <t>สน.คอมฯ</t>
  </si>
  <si>
    <t>สน.วิทย</t>
  </si>
  <si>
    <t>รัฐฯ</t>
  </si>
  <si>
    <t>นิติ</t>
  </si>
  <si>
    <t>บริหาร</t>
  </si>
  <si>
    <t>ศิลปฯ</t>
  </si>
  <si>
    <t>ศ.ประยุกต์</t>
  </si>
  <si>
    <t>เกษตร</t>
  </si>
  <si>
    <t>วิศวะ</t>
  </si>
  <si>
    <t>วิทย์</t>
  </si>
  <si>
    <t>พยาบาล</t>
  </si>
  <si>
    <t>แพทย์</t>
  </si>
  <si>
    <t>เภสัช</t>
  </si>
  <si>
    <t>ประเมินตนเอง</t>
  </si>
  <si>
    <r>
      <t xml:space="preserve">ผลการดำเนินงาน ( กา </t>
    </r>
    <r>
      <rPr>
        <b/>
        <sz val="18"/>
        <color rgb="FF002060"/>
        <rFont val="Wingdings 2"/>
        <family val="1"/>
        <charset val="2"/>
      </rPr>
      <t>P</t>
    </r>
    <r>
      <rPr>
        <b/>
        <sz val="18"/>
        <color rgb="FF002060"/>
        <rFont val="TH SarabunPSK"/>
        <family val="2"/>
      </rPr>
      <t>หน้าข้อที่ดำเนินการ)</t>
    </r>
  </si>
  <si>
    <t>หน่วย</t>
  </si>
  <si>
    <t>องค์ประกอบและตัวบ่งชี้</t>
  </si>
  <si>
    <t>(ร่าง)</t>
  </si>
  <si>
    <t>ตัวบ่งชี้เพิ่มเติม ตามภารกิจ............</t>
  </si>
  <si>
    <t>แบบฟอร์มการรายงานผลการดำเนินงานประกันคุณภาพภายใน รอบ 9 เดือน ปีการศึกษา 2556</t>
  </si>
  <si>
    <t>หมายเหตุ : การรายงานผลการดำเนินงานรอบ 9 เดือนครั้งนี้ ประกอบด้วย 7 ตัวบ่งชี้ และรวมตัวบ่งชี้ตามภารกิจของหน่วยงาน</t>
  </si>
  <si>
    <t>ระดับ ( สำนัก )   หน่วยงาน....................................................................รายงานผลการดำเนินงาน ดังนี้</t>
  </si>
  <si>
    <t>อธิบายผลการดำเนินงาน</t>
  </si>
  <si>
    <t>หากคณะใดมีการสำรวจกลุ่ม ต.ได้ร้อยละ 20 แล้ว สามารถรายงานผลการดำเนินงานได้</t>
  </si>
  <si>
    <t>9.2.2</t>
  </si>
  <si>
    <t>ภาคเรียนที่ 1/2556</t>
  </si>
  <si>
    <t>การดำเนินงาน</t>
  </si>
  <si>
    <r>
      <t xml:space="preserve"> ระดับ  ( คณะ/หน่วยงานเทียบเท่า )   หน่วยงาน.................</t>
    </r>
    <r>
      <rPr>
        <b/>
        <sz val="20"/>
        <rFont val="TH SarabunPSK"/>
        <family val="2"/>
      </rPr>
      <t>วิทยาลัยแพทยศาสตร์และการสาธารณสุข</t>
    </r>
    <r>
      <rPr>
        <b/>
        <sz val="19"/>
        <rFont val="TH SarabunPSK"/>
        <family val="2"/>
      </rPr>
      <t>...................รายงานผลการดำเนินงาน  ดังนี้</t>
    </r>
  </si>
  <si>
    <t>แพทยศาสตร์</t>
  </si>
  <si>
    <t>สาธารณสุข</t>
  </si>
  <si>
    <t>รวม</t>
  </si>
  <si>
    <t>อาจารย์ประจำที่มีคุณวุฒิปริญญาเอก ปี 56</t>
  </si>
  <si>
    <t>อาจารย์ประจำที่ดำรงตำแหน่งทางวิชาการ  ปี 56</t>
  </si>
  <si>
    <r>
      <t xml:space="preserve"> ระดับ  ( คณะ/หน่วยงานเทียบเท่า )   หน่วยงาน.................</t>
    </r>
    <r>
      <rPr>
        <b/>
        <sz val="20"/>
        <rFont val="TH SarabunPSK"/>
        <family val="2"/>
      </rPr>
      <t>วิทยาศาสตร์</t>
    </r>
    <r>
      <rPr>
        <b/>
        <sz val="19"/>
        <rFont val="TH SarabunPSK"/>
        <family val="2"/>
      </rPr>
      <t>...................รายงานผลการดำเนินงาน  ดังนี้</t>
    </r>
  </si>
  <si>
    <t>เคมี</t>
  </si>
  <si>
    <t>คณิต</t>
  </si>
  <si>
    <t>ฟิสิกส์</t>
  </si>
  <si>
    <t>ชีวะ</t>
  </si>
  <si>
    <r>
      <t xml:space="preserve"> ระดับ  ( คณะ/หน่วยงานเทียบเท่า )   หน่วยงาน.................</t>
    </r>
    <r>
      <rPr>
        <b/>
        <sz val="20"/>
        <rFont val="TH SarabunPSK"/>
        <family val="2"/>
      </rPr>
      <t>วิศวกรรมศาสตร์</t>
    </r>
    <r>
      <rPr>
        <b/>
        <sz val="19"/>
        <rFont val="TH SarabunPSK"/>
        <family val="2"/>
      </rPr>
      <t>...................รายงานผลการดำเนินงาน  ดังนี้</t>
    </r>
  </si>
  <si>
    <t>เครื่องกล</t>
  </si>
  <si>
    <t>ไฟฟ้า</t>
  </si>
  <si>
    <t>โยธา</t>
  </si>
  <si>
    <t>อุตสาหการ</t>
  </si>
  <si>
    <r>
      <t xml:space="preserve"> ระดับ  ( คณะ/หน่วยงานเทียบเท่า )   หน่วยงาน.................</t>
    </r>
    <r>
      <rPr>
        <b/>
        <sz val="20"/>
        <rFont val="TH SarabunPSK"/>
        <family val="2"/>
      </rPr>
      <t>เกษตรศาสตร์</t>
    </r>
    <r>
      <rPr>
        <b/>
        <sz val="19"/>
        <rFont val="TH SarabunPSK"/>
        <family val="2"/>
      </rPr>
      <t>...................รายงานผลการดำเนินงาน  ดังนี้</t>
    </r>
  </si>
  <si>
    <t>ประมง</t>
  </si>
  <si>
    <t>อุตฯ เกษตร</t>
  </si>
  <si>
    <t>พืชไร่</t>
  </si>
  <si>
    <t>พืชสวน</t>
  </si>
  <si>
    <t>สัตวศาสตร์</t>
  </si>
  <si>
    <r>
      <t xml:space="preserve"> ระดับ  ( คณะ/หน่วยงานเทียบเท่า )   หน่วยงาน.................</t>
    </r>
    <r>
      <rPr>
        <b/>
        <sz val="20"/>
        <rFont val="TH SarabunPSK"/>
        <family val="2"/>
      </rPr>
      <t>บริหารศาสตร์</t>
    </r>
    <r>
      <rPr>
        <b/>
        <sz val="19"/>
        <rFont val="TH SarabunPSK"/>
        <family val="2"/>
      </rPr>
      <t>...................รายงานผลการดำเนินงาน  ดังนี้</t>
    </r>
  </si>
  <si>
    <t>การเงิน</t>
  </si>
  <si>
    <t>บริหารธุรกิจ</t>
  </si>
  <si>
    <t>นวัตกรรม</t>
  </si>
  <si>
    <r>
      <t xml:space="preserve"> ระดับ  ( คณะ/หน่วยงานเทียบเท่า )   หน่วยงาน.................</t>
    </r>
    <r>
      <rPr>
        <b/>
        <sz val="20"/>
        <rFont val="TH SarabunPSK"/>
        <family val="2"/>
      </rPr>
      <t>ศิลปศาสตร์</t>
    </r>
    <r>
      <rPr>
        <b/>
        <sz val="19"/>
        <rFont val="TH SarabunPSK"/>
        <family val="2"/>
      </rPr>
      <t>...................รายงานผลการดำเนินงาน  ดังนี้</t>
    </r>
  </si>
  <si>
    <t>ตะวันออก</t>
  </si>
  <si>
    <t>ตะวันตก</t>
  </si>
  <si>
    <t>มนุษย์</t>
  </si>
  <si>
    <t>สังคม</t>
  </si>
  <si>
    <r>
      <t xml:space="preserve"> ระดับ  ( คณะ/หน่วยงานเทียบเท่า )   หน่วยงาน.................</t>
    </r>
    <r>
      <rPr>
        <b/>
        <sz val="20"/>
        <rFont val="TH SarabunPSK"/>
        <family val="2"/>
      </rPr>
      <t>รัฐศาสตร์</t>
    </r>
    <r>
      <rPr>
        <b/>
        <sz val="19"/>
        <rFont val="TH SarabunPSK"/>
        <family val="2"/>
      </rPr>
      <t>...................รายงานผลการดำเนินงาน  ดังนี้</t>
    </r>
  </si>
  <si>
    <t>ปกครอง</t>
  </si>
  <si>
    <t>รปศ.</t>
  </si>
  <si>
    <r>
      <t xml:space="preserve"> ระดับ  ( คณะ/หน่วยงานเทียบเท่า )   หน่วยงาน...............</t>
    </r>
    <r>
      <rPr>
        <b/>
        <sz val="22"/>
        <rFont val="TH SarabunPSK"/>
        <family val="2"/>
      </rPr>
      <t>.เภสัชศาสตร์.</t>
    </r>
    <r>
      <rPr>
        <b/>
        <sz val="19"/>
        <rFont val="TH SarabunPSK"/>
        <family val="2"/>
      </rPr>
      <t>.................รายงานผลการดำเนินงาน  ดังนี้</t>
    </r>
  </si>
  <si>
    <r>
      <t xml:space="preserve"> ระดับ  ( คณะ/หน่วยงานเทียบเท่า )   หน่วยงาน...............</t>
    </r>
    <r>
      <rPr>
        <b/>
        <sz val="22"/>
        <rFont val="TH SarabunPSK"/>
        <family val="2"/>
      </rPr>
      <t>.พยาบาลศาสตร์.</t>
    </r>
    <r>
      <rPr>
        <b/>
        <sz val="19"/>
        <rFont val="TH SarabunPSK"/>
        <family val="2"/>
      </rPr>
      <t>.................รายงานผลการดำเนินงาน  ดังนี้</t>
    </r>
  </si>
  <si>
    <t>ไม่มีบัณฑิต</t>
  </si>
  <si>
    <r>
      <t xml:space="preserve"> ระดับ  ( คณะ/หน่วยงานเทียบเท่า )   หน่วยงาน...............</t>
    </r>
    <r>
      <rPr>
        <b/>
        <sz val="22"/>
        <rFont val="TH SarabunPSK"/>
        <family val="2"/>
      </rPr>
      <t>.ศิลปประยุกต์ฯ.</t>
    </r>
    <r>
      <rPr>
        <b/>
        <sz val="19"/>
        <rFont val="TH SarabunPSK"/>
        <family val="2"/>
      </rPr>
      <t>.................รายงานผลการดำเนินงาน  ดังนี้</t>
    </r>
  </si>
  <si>
    <r>
      <t xml:space="preserve"> ระดับ  ( คณะ/หน่วยงานเทียบเท่า )   หน่วยงาน...............</t>
    </r>
    <r>
      <rPr>
        <b/>
        <sz val="22"/>
        <rFont val="TH SarabunPSK"/>
        <family val="2"/>
      </rPr>
      <t>.นิติศาสตร์.</t>
    </r>
    <r>
      <rPr>
        <b/>
        <sz val="19"/>
        <rFont val="TH SarabunPSK"/>
        <family val="2"/>
      </rPr>
      <t>.................รายงานผลการดำเนินงาน  ดังนี้</t>
    </r>
  </si>
  <si>
    <t>หมายเหตุ - เก็บข้อมูลทั้งสองภาคการศึกษา (เฉพาะ ป.ตรี)</t>
  </si>
  <si>
    <t>ตารางสรุปจำนวนนักศึกษาที่สอบผ่านเกณฑ์การทดสอบความรู้คสามสามารถด้านภาษาต่างประเทศ</t>
  </si>
  <si>
    <t>รายวิชา</t>
  </si>
  <si>
    <t>เภสัชศาสตร์</t>
  </si>
  <si>
    <t>วิทยาลัยฯ</t>
  </si>
  <si>
    <t>พยาบาลศาสตร์</t>
  </si>
  <si>
    <t>วิทยาศาสตร์</t>
  </si>
  <si>
    <t>วิศวกรรมศาสตร์</t>
  </si>
  <si>
    <t>เกษตรศาสตร์</t>
  </si>
  <si>
    <t>ศิลปศาสตร์</t>
  </si>
  <si>
    <t>บริหารศาสตร์</t>
  </si>
  <si>
    <t>ศิลปประยุกต์ฯ</t>
  </si>
  <si>
    <t>นิติศาสตร์</t>
  </si>
  <si>
    <t>รัฐศาสตร์</t>
  </si>
  <si>
    <t>วข.มุกดาหาร</t>
  </si>
  <si>
    <t>รวม ม.</t>
  </si>
  <si>
    <t>นศ.เข้าสอบ</t>
  </si>
  <si>
    <t>สอบผ่าน</t>
  </si>
  <si>
    <t>ภาษาเกาหลี</t>
  </si>
  <si>
    <t>ภาษาเขมร</t>
  </si>
  <si>
    <t>ภาษาจีนกลาง</t>
  </si>
  <si>
    <t>ภาษาญี่ปุ่น</t>
  </si>
  <si>
    <t>ภาษาทมิฬ</t>
  </si>
  <si>
    <t>ภาษาพม่า</t>
  </si>
  <si>
    <t>ภาษาฟิลิปิโน</t>
  </si>
  <si>
    <t>ภาษามลายู</t>
  </si>
  <si>
    <t>ภาษามาเลย์</t>
  </si>
  <si>
    <t>ภาษาลาว</t>
  </si>
  <si>
    <t>ภาษาเวียดนาม</t>
  </si>
  <si>
    <t>ภาษาอังกฤษ</t>
  </si>
  <si>
    <t>ภาษาอินโดนีเซีย</t>
  </si>
  <si>
    <t>ภาษาตาม กม. กำหนด</t>
  </si>
  <si>
    <t xml:space="preserve"> 1.........................</t>
  </si>
  <si>
    <t xml:space="preserve"> 2..........................</t>
  </si>
  <si>
    <r>
      <t xml:space="preserve"> *</t>
    </r>
    <r>
      <rPr>
        <b/>
        <sz val="18"/>
        <rFont val="TH SarabunPSK"/>
        <family val="2"/>
      </rPr>
      <t xml:space="preserve"> นักศึกษา</t>
    </r>
    <r>
      <rPr>
        <sz val="18"/>
        <rFont val="TH SarabunPSK"/>
        <family val="2"/>
      </rPr>
      <t xml:space="preserve"> หมายถึง </t>
    </r>
    <r>
      <rPr>
        <b/>
        <u/>
        <sz val="18"/>
        <rFont val="TH SarabunPSK"/>
        <family val="2"/>
      </rPr>
      <t>นักศึกษาชาวไทย</t>
    </r>
    <r>
      <rPr>
        <sz val="18"/>
        <rFont val="TH SarabunPSK"/>
        <family val="2"/>
      </rPr>
      <t>ในระดับปริญญา</t>
    </r>
    <r>
      <rPr>
        <b/>
        <u/>
        <sz val="18"/>
        <rFont val="TH SarabunPSK"/>
        <family val="2"/>
      </rPr>
      <t>ตรี โท และเอก ทุกชั้นปี</t>
    </r>
    <r>
      <rPr>
        <sz val="18"/>
        <rFont val="TH SarabunPSK"/>
        <family val="2"/>
      </rPr>
      <t>ที่ลงทะเบียนเรียนภาษาต่างประเทศ โดยรวมนักศึกษา</t>
    </r>
    <r>
      <rPr>
        <b/>
        <u/>
        <sz val="18"/>
        <rFont val="TH SarabunPSK"/>
        <family val="2"/>
      </rPr>
      <t>ภาคปกติและภาคพิเศษ ทั้งในและนอกสถานที่ตั้ง</t>
    </r>
  </si>
  <si>
    <r>
      <t xml:space="preserve"> * </t>
    </r>
    <r>
      <rPr>
        <b/>
        <sz val="18"/>
        <rFont val="TH SarabunPSK"/>
        <family val="2"/>
      </rPr>
      <t>เกณฑ์การทดสอบ</t>
    </r>
    <r>
      <rPr>
        <sz val="18"/>
        <rFont val="TH SarabunPSK"/>
        <family val="2"/>
      </rPr>
      <t xml:space="preserve">  หมายถึง  ระดับการให้คะแนนของแต่ละสถาบันอุดมศึกษาที่กำหนด และระดับที่ผ่านเกณฑ์คือ ได้คะแนนในระดับ</t>
    </r>
    <r>
      <rPr>
        <b/>
        <u/>
        <sz val="18"/>
        <rFont val="TH SarabunPSK"/>
        <family val="2"/>
      </rPr>
      <t>ไม่ต่ำกว่าร้อยละ 60 ของคะแนนเต็ม</t>
    </r>
  </si>
  <si>
    <r>
      <t xml:space="preserve"> * </t>
    </r>
    <r>
      <rPr>
        <b/>
        <sz val="18"/>
        <rFont val="TH SarabunPSK"/>
        <family val="2"/>
      </rPr>
      <t>ภาษาต่างประเทศ</t>
    </r>
    <r>
      <rPr>
        <sz val="18"/>
        <rFont val="TH SarabunPSK"/>
        <family val="2"/>
      </rPr>
      <t xml:space="preserve">  หมายถึง ภาษาอังกฤษ และภาษาตามกฎหมายที่ใช้ในกลุ่มประเทศอาเซียน +3 (จีน ญี่ปุ่น เกาหลีใต้)</t>
    </r>
  </si>
</sst>
</file>

<file path=xl/styles.xml><?xml version="1.0" encoding="utf-8"?>
<styleSheet xmlns="http://schemas.openxmlformats.org/spreadsheetml/2006/main">
  <numFmts count="9">
    <numFmt numFmtId="187" formatCode="_-* #,##0.00_-;\-* #,##0.00_-;_-* &quot;-&quot;??_-;_-@_-"/>
    <numFmt numFmtId="188" formatCode="#,##0_ ;\-#,##0\ "/>
    <numFmt numFmtId="189" formatCode="0.0"/>
    <numFmt numFmtId="190" formatCode="#,##0.00_ ;\-#,##0.00\ "/>
    <numFmt numFmtId="191" formatCode="#,##0.0_ ;\-#,##0.0\ "/>
    <numFmt numFmtId="192" formatCode="_-* #,##0.0_-;\-* #,##0.0_-;_-* &quot;-&quot;??_-;_-@_-"/>
    <numFmt numFmtId="193" formatCode="_-* #,##0_-;\-* #,##0_-;_-* &quot;-&quot;??_-;_-@_-"/>
    <numFmt numFmtId="194" formatCode="#,##0.0"/>
    <numFmt numFmtId="195" formatCode="_-* #,##0_-;\-* #,##0_-;_-* &quot;-&quot;_-;_-@_-"/>
  </numFmts>
  <fonts count="96">
    <font>
      <sz val="11"/>
      <color indexed="8"/>
      <name val="Tahoma"/>
      <family val="2"/>
      <charset val="222"/>
    </font>
    <font>
      <sz val="11"/>
      <color theme="1"/>
      <name val="Tahoma"/>
      <family val="2"/>
      <charset val="222"/>
      <scheme val="minor"/>
    </font>
    <font>
      <sz val="11"/>
      <color indexed="8"/>
      <name val="Tahoma"/>
      <family val="2"/>
      <charset val="222"/>
    </font>
    <font>
      <sz val="20"/>
      <color indexed="8"/>
      <name val="TH SarabunPSK"/>
      <family val="2"/>
    </font>
    <font>
      <sz val="20"/>
      <name val="TH SarabunPSK"/>
      <family val="2"/>
    </font>
    <font>
      <b/>
      <sz val="20"/>
      <color indexed="8"/>
      <name val="TH SarabunPSK"/>
      <family val="2"/>
    </font>
    <font>
      <b/>
      <sz val="20"/>
      <name val="TH SarabunPSK"/>
      <family val="2"/>
    </font>
    <font>
      <b/>
      <sz val="22"/>
      <color rgb="FFFF0000"/>
      <name val="TH SarabunPSK"/>
      <family val="2"/>
    </font>
    <font>
      <b/>
      <u/>
      <sz val="20"/>
      <color rgb="FFFF0000"/>
      <name val="TH SarabunPSK"/>
      <family val="2"/>
    </font>
    <font>
      <sz val="26"/>
      <name val="TH SarabunPSK"/>
      <family val="2"/>
    </font>
    <font>
      <b/>
      <sz val="26"/>
      <color indexed="8"/>
      <name val="TH SarabunPSK"/>
      <family val="2"/>
    </font>
    <font>
      <b/>
      <sz val="26"/>
      <name val="TH SarabunPSK"/>
      <family val="2"/>
    </font>
    <font>
      <b/>
      <sz val="24"/>
      <name val="TH SarabunPSK"/>
      <family val="2"/>
    </font>
    <font>
      <b/>
      <sz val="22"/>
      <name val="TH SarabunPSK"/>
      <family val="2"/>
    </font>
    <font>
      <b/>
      <sz val="26"/>
      <color theme="0"/>
      <name val="TH SarabunPSK"/>
      <family val="2"/>
    </font>
    <font>
      <b/>
      <sz val="22"/>
      <color theme="0"/>
      <name val="TH SarabunPSK"/>
      <family val="2"/>
    </font>
    <font>
      <b/>
      <sz val="20"/>
      <color rgb="FFFF0000"/>
      <name val="TH SarabunPSK"/>
      <family val="2"/>
    </font>
    <font>
      <sz val="20"/>
      <color rgb="FFFF0000"/>
      <name val="TH SarabunPSK"/>
      <family val="2"/>
    </font>
    <font>
      <sz val="26"/>
      <color rgb="FFFF0000"/>
      <name val="TH SarabunPSK"/>
      <family val="2"/>
    </font>
    <font>
      <b/>
      <sz val="26"/>
      <color rgb="FFFF0000"/>
      <name val="TH SarabunPSK"/>
      <family val="2"/>
    </font>
    <font>
      <sz val="22"/>
      <color rgb="FFFF0000"/>
      <name val="TH SarabunPSK"/>
      <family val="2"/>
    </font>
    <font>
      <b/>
      <i/>
      <sz val="16"/>
      <name val="TH SarabunPSK"/>
      <family val="2"/>
    </font>
    <font>
      <b/>
      <i/>
      <sz val="16"/>
      <color indexed="8"/>
      <name val="TH SarabunPSK"/>
      <family val="2"/>
    </font>
    <font>
      <sz val="26"/>
      <color rgb="FF0000CC"/>
      <name val="TH SarabunPSK"/>
      <family val="2"/>
    </font>
    <font>
      <b/>
      <u/>
      <sz val="20"/>
      <color indexed="10"/>
      <name val="TH SarabunPSK"/>
      <family val="2"/>
    </font>
    <font>
      <b/>
      <sz val="19"/>
      <name val="TH SarabunPSK"/>
      <family val="2"/>
    </font>
    <font>
      <b/>
      <sz val="19"/>
      <color indexed="8"/>
      <name val="TH SarabunPSK"/>
      <family val="2"/>
    </font>
    <font>
      <b/>
      <u/>
      <sz val="20"/>
      <color indexed="60"/>
      <name val="TH SarabunPSK"/>
      <family val="2"/>
    </font>
    <font>
      <b/>
      <sz val="18"/>
      <name val="TH SarabunPSK"/>
      <family val="2"/>
    </font>
    <font>
      <b/>
      <sz val="26"/>
      <color theme="1"/>
      <name val="TH SarabunPSK"/>
      <family val="2"/>
    </font>
    <font>
      <b/>
      <sz val="20"/>
      <color theme="1"/>
      <name val="TH SarabunPSK"/>
      <family val="2"/>
    </font>
    <font>
      <b/>
      <sz val="20"/>
      <color indexed="8"/>
      <name val="Times New Roman"/>
      <family val="1"/>
    </font>
    <font>
      <b/>
      <sz val="20"/>
      <color rgb="FF0000FF"/>
      <name val="TH SarabunPSK"/>
      <family val="2"/>
    </font>
    <font>
      <b/>
      <sz val="26"/>
      <color rgb="FFC00000"/>
      <name val="TH SarabunPSK"/>
      <family val="2"/>
    </font>
    <font>
      <b/>
      <sz val="20"/>
      <color rgb="FFC00000"/>
      <name val="TH SarabunPSK"/>
      <family val="2"/>
    </font>
    <font>
      <b/>
      <sz val="20"/>
      <color indexed="60"/>
      <name val="Times New Roman"/>
      <family val="1"/>
    </font>
    <font>
      <b/>
      <sz val="20"/>
      <color indexed="60"/>
      <name val="TH SarabunPSK"/>
      <family val="2"/>
    </font>
    <font>
      <b/>
      <u/>
      <sz val="19"/>
      <name val="TH SarabunPSK"/>
      <family val="2"/>
    </font>
    <font>
      <b/>
      <u/>
      <sz val="20"/>
      <name val="TH SarabunPSK"/>
      <family val="2"/>
    </font>
    <font>
      <b/>
      <i/>
      <sz val="18"/>
      <name val="TH SarabunPSK"/>
      <family val="2"/>
    </font>
    <font>
      <b/>
      <sz val="18"/>
      <color indexed="8"/>
      <name val="TH SarabunPSK"/>
      <family val="2"/>
    </font>
    <font>
      <b/>
      <sz val="20"/>
      <color indexed="12"/>
      <name val="TH SarabunPSK"/>
      <family val="2"/>
    </font>
    <font>
      <b/>
      <u/>
      <sz val="26"/>
      <name val="TH SarabunPSK"/>
      <family val="2"/>
    </font>
    <font>
      <b/>
      <sz val="18"/>
      <color indexed="12"/>
      <name val="TH SarabunPSK"/>
      <family val="2"/>
    </font>
    <font>
      <b/>
      <i/>
      <sz val="20"/>
      <name val="TH SarabunPSK"/>
      <family val="2"/>
    </font>
    <font>
      <u/>
      <sz val="26"/>
      <name val="TH SarabunPSK"/>
      <family val="2"/>
    </font>
    <font>
      <b/>
      <sz val="19"/>
      <color indexed="12"/>
      <name val="TH SarabunPSK"/>
      <family val="2"/>
    </font>
    <font>
      <b/>
      <i/>
      <sz val="19"/>
      <name val="TH SarabunPSK"/>
      <family val="2"/>
    </font>
    <font>
      <sz val="26"/>
      <color indexed="8"/>
      <name val="TH SarabunPSK"/>
      <family val="2"/>
    </font>
    <font>
      <b/>
      <i/>
      <sz val="20"/>
      <color indexed="8"/>
      <name val="TH SarabunPSK"/>
      <family val="2"/>
    </font>
    <font>
      <i/>
      <sz val="20"/>
      <name val="TH SarabunPSK"/>
      <family val="2"/>
    </font>
    <font>
      <i/>
      <sz val="20"/>
      <color indexed="8"/>
      <name val="TH SarabunPSK"/>
      <family val="2"/>
    </font>
    <font>
      <u/>
      <sz val="26"/>
      <color rgb="FFFF0000"/>
      <name val="TH SarabunPSK"/>
      <family val="2"/>
    </font>
    <font>
      <b/>
      <sz val="20"/>
      <color indexed="10"/>
      <name val="TH SarabunPSK"/>
      <family val="2"/>
    </font>
    <font>
      <sz val="26"/>
      <color theme="1"/>
      <name val="TH SarabunPSK"/>
      <family val="2"/>
    </font>
    <font>
      <sz val="20"/>
      <color indexed="12"/>
      <name val="TH SarabunPSK"/>
      <family val="2"/>
    </font>
    <font>
      <b/>
      <u/>
      <sz val="26"/>
      <color rgb="FF0000FF"/>
      <name val="TH SarabunPSK"/>
      <family val="2"/>
    </font>
    <font>
      <b/>
      <sz val="26"/>
      <color rgb="FF0000FF"/>
      <name val="TH SarabunPSK"/>
      <family val="2"/>
    </font>
    <font>
      <b/>
      <u/>
      <sz val="20"/>
      <color rgb="FF0000FF"/>
      <name val="TH SarabunPSK"/>
      <family val="2"/>
    </font>
    <font>
      <b/>
      <sz val="26"/>
      <color indexed="12"/>
      <name val="TH SarabunPSK"/>
      <family val="2"/>
    </font>
    <font>
      <i/>
      <u/>
      <sz val="26"/>
      <color rgb="FF0000FF"/>
      <name val="TH SarabunPSK"/>
      <family val="2"/>
    </font>
    <font>
      <i/>
      <sz val="26"/>
      <color rgb="FF0000FF"/>
      <name val="TH SarabunPSK"/>
      <family val="2"/>
    </font>
    <font>
      <b/>
      <i/>
      <u/>
      <sz val="20"/>
      <name val="TH SarabunPSK"/>
      <family val="2"/>
    </font>
    <font>
      <b/>
      <i/>
      <u/>
      <sz val="20"/>
      <color rgb="FF0000FF"/>
      <name val="TH SarabunPSK"/>
      <family val="2"/>
    </font>
    <font>
      <b/>
      <i/>
      <sz val="20"/>
      <color rgb="FF0000FF"/>
      <name val="TH SarabunPSK"/>
      <family val="2"/>
    </font>
    <font>
      <b/>
      <sz val="18"/>
      <color indexed="10"/>
      <name val="TH SarabunPSK"/>
      <family val="2"/>
    </font>
    <font>
      <sz val="24"/>
      <name val="TH SarabunPSK"/>
      <family val="2"/>
    </font>
    <font>
      <b/>
      <u/>
      <sz val="18"/>
      <color indexed="10"/>
      <name val="TH SarabunPSK"/>
      <family val="2"/>
    </font>
    <font>
      <b/>
      <u/>
      <sz val="19"/>
      <color rgb="FFFF0000"/>
      <name val="TH SarabunPSK"/>
      <family val="2"/>
    </font>
    <font>
      <b/>
      <u/>
      <sz val="26"/>
      <color rgb="FF0000CC"/>
      <name val="TH SarabunPSK"/>
      <family val="2"/>
    </font>
    <font>
      <b/>
      <u/>
      <sz val="20"/>
      <color rgb="FF0000CC"/>
      <name val="TH SarabunPSK"/>
      <family val="2"/>
    </font>
    <font>
      <sz val="28"/>
      <name val="TH SarabunPSK"/>
      <family val="2"/>
    </font>
    <font>
      <b/>
      <u/>
      <sz val="16"/>
      <name val="TH SarabunPSK"/>
      <family val="2"/>
    </font>
    <font>
      <b/>
      <sz val="16"/>
      <name val="TH SarabunPSK"/>
      <family val="2"/>
    </font>
    <font>
      <b/>
      <sz val="28"/>
      <name val="TH SarabunPSK"/>
      <family val="2"/>
    </font>
    <font>
      <sz val="20"/>
      <color theme="9" tint="-0.249977111117893"/>
      <name val="TH SarabunPSK"/>
      <family val="2"/>
    </font>
    <font>
      <b/>
      <sz val="26"/>
      <color theme="9" tint="-0.249977111117893"/>
      <name val="TH SarabunPSK"/>
      <family val="2"/>
    </font>
    <font>
      <b/>
      <sz val="20"/>
      <color theme="9" tint="-0.249977111117893"/>
      <name val="TH SarabunPSK"/>
      <family val="2"/>
    </font>
    <font>
      <sz val="26"/>
      <color theme="9" tint="-0.249977111117893"/>
      <name val="TH SarabunPSK"/>
      <family val="2"/>
    </font>
    <font>
      <sz val="26"/>
      <color rgb="FFC00000"/>
      <name val="TH SarabunPSK"/>
      <family val="2"/>
    </font>
    <font>
      <sz val="20"/>
      <color rgb="FFC00000"/>
      <name val="TH SarabunPSK"/>
      <family val="2"/>
    </font>
    <font>
      <b/>
      <sz val="16"/>
      <color indexed="8"/>
      <name val="TH SarabunPSK"/>
      <family val="2"/>
    </font>
    <font>
      <b/>
      <sz val="20"/>
      <color rgb="FF002060"/>
      <name val="TH SarabunPSK"/>
      <family val="2"/>
    </font>
    <font>
      <b/>
      <sz val="18"/>
      <color rgb="FF002060"/>
      <name val="TH SarabunPSK"/>
      <family val="2"/>
    </font>
    <font>
      <b/>
      <sz val="18"/>
      <color rgb="FF002060"/>
      <name val="Wingdings 2"/>
      <family val="1"/>
      <charset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4"/>
      <name val="Cordia New"/>
      <family val="2"/>
    </font>
    <font>
      <sz val="10"/>
      <name val="Arial"/>
      <family val="2"/>
    </font>
    <font>
      <b/>
      <sz val="14"/>
      <color rgb="FFFF0000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22"/>
      <name val="TH SarabunPSK"/>
      <family val="2"/>
    </font>
    <font>
      <sz val="18"/>
      <name val="TH SarabunPSK"/>
      <family val="2"/>
    </font>
    <font>
      <sz val="16"/>
      <name val="TH SarabunPSK"/>
      <family val="2"/>
    </font>
    <font>
      <b/>
      <u/>
      <sz val="18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gray0625">
        <bgColor theme="8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4.9989318521683403E-2"/>
        <bgColor indexed="22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187" fontId="2" fillId="0" borderId="0" applyFont="0" applyFill="0" applyBorder="0" applyAlignment="0" applyProtection="0"/>
    <xf numFmtId="0" fontId="87" fillId="0" borderId="0"/>
    <xf numFmtId="0" fontId="88" fillId="0" borderId="0"/>
    <xf numFmtId="0" fontId="1" fillId="0" borderId="0"/>
  </cellStyleXfs>
  <cellXfs count="759">
    <xf numFmtId="0" fontId="0" fillId="0" borderId="0" xfId="0"/>
    <xf numFmtId="0" fontId="3" fillId="2" borderId="0" xfId="0" applyFont="1" applyFill="1"/>
    <xf numFmtId="0" fontId="4" fillId="2" borderId="0" xfId="0" applyFont="1" applyFill="1" applyAlignment="1">
      <alignment horizontal="center"/>
    </xf>
    <xf numFmtId="0" fontId="5" fillId="2" borderId="0" xfId="0" applyFont="1" applyFill="1"/>
    <xf numFmtId="0" fontId="5" fillId="2" borderId="0" xfId="0" applyFont="1" applyFill="1" applyBorder="1"/>
    <xf numFmtId="0" fontId="5" fillId="2" borderId="1" xfId="0" applyFont="1" applyFill="1" applyBorder="1"/>
    <xf numFmtId="0" fontId="6" fillId="2" borderId="0" xfId="0" applyFont="1" applyFill="1" applyAlignment="1">
      <alignment horizontal="center"/>
    </xf>
    <xf numFmtId="187" fontId="3" fillId="2" borderId="0" xfId="1" applyFont="1" applyFill="1"/>
    <xf numFmtId="187" fontId="5" fillId="2" borderId="0" xfId="1" applyFont="1" applyFill="1"/>
    <xf numFmtId="0" fontId="7" fillId="2" borderId="0" xfId="0" applyFont="1" applyFill="1"/>
    <xf numFmtId="0" fontId="8" fillId="2" borderId="0" xfId="0" applyFont="1" applyFill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10" fillId="2" borderId="2" xfId="0" applyFont="1" applyFill="1" applyBorder="1"/>
    <xf numFmtId="0" fontId="6" fillId="2" borderId="2" xfId="0" applyFont="1" applyFill="1" applyBorder="1" applyAlignment="1">
      <alignment horizontal="center"/>
    </xf>
    <xf numFmtId="0" fontId="5" fillId="2" borderId="2" xfId="0" applyFont="1" applyFill="1" applyBorder="1"/>
    <xf numFmtId="2" fontId="10" fillId="2" borderId="2" xfId="0" applyNumberFormat="1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 vertical="center" shrinkToFit="1"/>
    </xf>
    <xf numFmtId="0" fontId="12" fillId="3" borderId="2" xfId="0" applyFont="1" applyFill="1" applyBorder="1" applyAlignment="1">
      <alignment horizontal="center" vertical="center" shrinkToFit="1"/>
    </xf>
    <xf numFmtId="0" fontId="13" fillId="3" borderId="3" xfId="0" applyFont="1" applyFill="1" applyBorder="1" applyAlignment="1">
      <alignment horizontal="center" vertical="center" wrapText="1" shrinkToFit="1"/>
    </xf>
    <xf numFmtId="0" fontId="13" fillId="3" borderId="2" xfId="0" applyFont="1" applyFill="1" applyBorder="1" applyAlignment="1">
      <alignment horizontal="center" vertical="center" shrinkToFit="1"/>
    </xf>
    <xf numFmtId="0" fontId="3" fillId="2" borderId="1" xfId="0" applyFont="1" applyFill="1" applyBorder="1"/>
    <xf numFmtId="2" fontId="11" fillId="4" borderId="2" xfId="0" applyNumberFormat="1" applyFont="1" applyFill="1" applyBorder="1" applyAlignment="1">
      <alignment horizontal="center" vertical="center" shrinkToFit="1"/>
    </xf>
    <xf numFmtId="0" fontId="11" fillId="4" borderId="2" xfId="0" applyFont="1" applyFill="1" applyBorder="1" applyAlignment="1">
      <alignment horizontal="center" vertical="center" shrinkToFit="1"/>
    </xf>
    <xf numFmtId="0" fontId="13" fillId="4" borderId="2" xfId="0" applyFont="1" applyFill="1" applyBorder="1" applyAlignment="1">
      <alignment horizontal="center" vertical="center" shrinkToFit="1"/>
    </xf>
    <xf numFmtId="187" fontId="11" fillId="5" borderId="2" xfId="0" applyNumberFormat="1" applyFont="1" applyFill="1" applyBorder="1" applyAlignment="1">
      <alignment horizontal="center" vertical="center" wrapText="1" shrinkToFit="1"/>
    </xf>
    <xf numFmtId="0" fontId="11" fillId="5" borderId="2" xfId="0" applyFont="1" applyFill="1" applyBorder="1" applyAlignment="1">
      <alignment horizontal="center" vertical="center" wrapText="1" shrinkToFit="1"/>
    </xf>
    <xf numFmtId="2" fontId="11" fillId="5" borderId="2" xfId="0" applyNumberFormat="1" applyFont="1" applyFill="1" applyBorder="1" applyAlignment="1">
      <alignment horizontal="center" vertical="center" wrapText="1" shrinkToFit="1"/>
    </xf>
    <xf numFmtId="0" fontId="13" fillId="5" borderId="2" xfId="0" applyFont="1" applyFill="1" applyBorder="1" applyAlignment="1">
      <alignment horizontal="center" vertical="center" wrapText="1" shrinkToFit="1"/>
    </xf>
    <xf numFmtId="0" fontId="13" fillId="5" borderId="3" xfId="0" applyFont="1" applyFill="1" applyBorder="1" applyAlignment="1">
      <alignment horizontal="center" vertical="center" wrapText="1" shrinkToFit="1"/>
    </xf>
    <xf numFmtId="0" fontId="13" fillId="5" borderId="4" xfId="0" applyFont="1" applyFill="1" applyBorder="1" applyAlignment="1">
      <alignment horizontal="center" vertical="center" wrapText="1" shrinkToFit="1"/>
    </xf>
    <xf numFmtId="0" fontId="11" fillId="3" borderId="2" xfId="0" applyFont="1" applyFill="1" applyBorder="1" applyAlignment="1">
      <alignment horizontal="center" vertical="center" wrapText="1" shrinkToFit="1"/>
    </xf>
    <xf numFmtId="0" fontId="13" fillId="3" borderId="2" xfId="0" applyFont="1" applyFill="1" applyBorder="1" applyAlignment="1">
      <alignment horizontal="center" vertical="center" wrapText="1" shrinkToFit="1"/>
    </xf>
    <xf numFmtId="0" fontId="13" fillId="3" borderId="4" xfId="0" applyFont="1" applyFill="1" applyBorder="1" applyAlignment="1">
      <alignment horizontal="center" vertical="center" wrapText="1" shrinkToFit="1"/>
    </xf>
    <xf numFmtId="0" fontId="13" fillId="3" borderId="3" xfId="0" applyFont="1" applyFill="1" applyBorder="1" applyAlignment="1">
      <alignment horizontal="center" vertical="center" shrinkToFit="1"/>
    </xf>
    <xf numFmtId="2" fontId="11" fillId="5" borderId="2" xfId="0" applyNumberFormat="1" applyFont="1" applyFill="1" applyBorder="1" applyAlignment="1">
      <alignment horizontal="center" vertical="center" shrinkToFit="1"/>
    </xf>
    <xf numFmtId="187" fontId="11" fillId="5" borderId="2" xfId="0" applyNumberFormat="1" applyFont="1" applyFill="1" applyBorder="1" applyAlignment="1">
      <alignment horizontal="center" vertical="center" shrinkToFit="1"/>
    </xf>
    <xf numFmtId="0" fontId="13" fillId="5" borderId="2" xfId="0" applyFont="1" applyFill="1" applyBorder="1" applyAlignment="1">
      <alignment horizontal="center" vertical="center" shrinkToFit="1"/>
    </xf>
    <xf numFmtId="2" fontId="14" fillId="6" borderId="5" xfId="0" applyNumberFormat="1" applyFont="1" applyFill="1" applyBorder="1" applyAlignment="1">
      <alignment horizontal="center" vertical="center" shrinkToFit="1"/>
    </xf>
    <xf numFmtId="0" fontId="15" fillId="6" borderId="5" xfId="0" applyFont="1" applyFill="1" applyBorder="1" applyAlignment="1">
      <alignment horizontal="center" vertical="center" shrinkToFit="1"/>
    </xf>
    <xf numFmtId="0" fontId="16" fillId="2" borderId="0" xfId="0" applyFont="1" applyFill="1" applyAlignment="1">
      <alignment vertical="top"/>
    </xf>
    <xf numFmtId="2" fontId="10" fillId="7" borderId="6" xfId="0" applyNumberFormat="1" applyFont="1" applyFill="1" applyBorder="1" applyAlignment="1">
      <alignment horizontal="center" vertical="top" wrapText="1"/>
    </xf>
    <xf numFmtId="0" fontId="6" fillId="7" borderId="7" xfId="0" applyFont="1" applyFill="1" applyBorder="1" applyAlignment="1">
      <alignment horizontal="center" vertical="top" wrapText="1"/>
    </xf>
    <xf numFmtId="0" fontId="5" fillId="7" borderId="8" xfId="0" applyFont="1" applyFill="1" applyBorder="1" applyAlignment="1">
      <alignment vertical="top" wrapText="1"/>
    </xf>
    <xf numFmtId="0" fontId="6" fillId="7" borderId="8" xfId="0" applyFont="1" applyFill="1" applyBorder="1" applyAlignment="1">
      <alignment vertical="top" wrapText="1"/>
    </xf>
    <xf numFmtId="0" fontId="17" fillId="2" borderId="0" xfId="0" applyFont="1" applyFill="1"/>
    <xf numFmtId="0" fontId="17" fillId="2" borderId="1" xfId="0" applyFont="1" applyFill="1" applyBorder="1"/>
    <xf numFmtId="188" fontId="18" fillId="8" borderId="8" xfId="1" applyNumberFormat="1" applyFont="1" applyFill="1" applyBorder="1" applyAlignment="1">
      <alignment horizontal="center" vertical="top" shrinkToFit="1"/>
    </xf>
    <xf numFmtId="0" fontId="19" fillId="9" borderId="8" xfId="0" applyFont="1" applyFill="1" applyBorder="1" applyAlignment="1">
      <alignment horizontal="left" vertical="top" wrapText="1"/>
    </xf>
    <xf numFmtId="0" fontId="16" fillId="2" borderId="7" xfId="0" applyFont="1" applyFill="1" applyBorder="1" applyAlignment="1">
      <alignment horizontal="center" vertical="top" wrapText="1"/>
    </xf>
    <xf numFmtId="0" fontId="16" fillId="2" borderId="6" xfId="0" applyFont="1" applyFill="1" applyBorder="1" applyAlignment="1">
      <alignment horizontal="left" vertical="top" wrapText="1"/>
    </xf>
    <xf numFmtId="0" fontId="16" fillId="2" borderId="6" xfId="0" applyFont="1" applyFill="1" applyBorder="1" applyAlignment="1">
      <alignment vertical="top" wrapText="1"/>
    </xf>
    <xf numFmtId="188" fontId="18" fillId="8" borderId="9" xfId="1" applyNumberFormat="1" applyFont="1" applyFill="1" applyBorder="1" applyAlignment="1">
      <alignment horizontal="center" vertical="top" shrinkToFit="1"/>
    </xf>
    <xf numFmtId="0" fontId="19" fillId="9" borderId="10" xfId="0" applyFont="1" applyFill="1" applyBorder="1" applyAlignment="1">
      <alignment horizontal="left" vertical="top" wrapText="1"/>
    </xf>
    <xf numFmtId="0" fontId="16" fillId="2" borderId="9" xfId="0" applyFont="1" applyFill="1" applyBorder="1" applyAlignment="1">
      <alignment horizontal="center" vertical="top" wrapText="1"/>
    </xf>
    <xf numFmtId="0" fontId="16" fillId="2" borderId="9" xfId="0" applyFont="1" applyFill="1" applyBorder="1" applyAlignment="1">
      <alignment horizontal="left" vertical="top" wrapText="1"/>
    </xf>
    <xf numFmtId="0" fontId="16" fillId="2" borderId="9" xfId="0" applyFont="1" applyFill="1" applyBorder="1" applyAlignment="1">
      <alignment vertical="top" wrapText="1"/>
    </xf>
    <xf numFmtId="0" fontId="16" fillId="2" borderId="0" xfId="0" applyFont="1" applyFill="1"/>
    <xf numFmtId="2" fontId="19" fillId="5" borderId="2" xfId="0" applyNumberFormat="1" applyFont="1" applyFill="1" applyBorder="1" applyAlignment="1">
      <alignment horizontal="center" vertical="top" shrinkToFit="1"/>
    </xf>
    <xf numFmtId="2" fontId="19" fillId="5" borderId="6" xfId="0" applyNumberFormat="1" applyFont="1" applyFill="1" applyBorder="1" applyAlignment="1">
      <alignment horizontal="center" vertical="top" shrinkToFit="1"/>
    </xf>
    <xf numFmtId="0" fontId="19" fillId="9" borderId="2" xfId="0" applyFont="1" applyFill="1" applyBorder="1" applyAlignment="1">
      <alignment horizontal="left" vertical="top" wrapText="1"/>
    </xf>
    <xf numFmtId="0" fontId="16" fillId="5" borderId="7" xfId="0" applyFont="1" applyFill="1" applyBorder="1" applyAlignment="1">
      <alignment horizontal="center" vertical="top" wrapText="1"/>
    </xf>
    <xf numFmtId="0" fontId="16" fillId="5" borderId="8" xfId="0" applyFont="1" applyFill="1" applyBorder="1" applyAlignment="1">
      <alignment horizontal="left" vertical="top" wrapText="1"/>
    </xf>
    <xf numFmtId="0" fontId="16" fillId="5" borderId="8" xfId="0" applyFont="1" applyFill="1" applyBorder="1" applyAlignment="1">
      <alignment vertical="top" wrapText="1"/>
    </xf>
    <xf numFmtId="0" fontId="9" fillId="2" borderId="8" xfId="0" applyFont="1" applyFill="1" applyBorder="1" applyAlignment="1">
      <alignment horizontal="center" vertical="top" shrinkToFit="1"/>
    </xf>
    <xf numFmtId="0" fontId="9" fillId="2" borderId="11" xfId="0" applyFont="1" applyFill="1" applyBorder="1" applyAlignment="1">
      <alignment horizontal="center" vertical="top" shrinkToFit="1"/>
    </xf>
    <xf numFmtId="0" fontId="6" fillId="2" borderId="12" xfId="0" applyFont="1" applyFill="1" applyBorder="1" applyAlignment="1">
      <alignment horizontal="center" vertical="top" wrapText="1"/>
    </xf>
    <xf numFmtId="0" fontId="5" fillId="2" borderId="8" xfId="0" applyFont="1" applyFill="1" applyBorder="1" applyAlignment="1">
      <alignment horizontal="left" vertical="top" wrapText="1"/>
    </xf>
    <xf numFmtId="0" fontId="5" fillId="2" borderId="8" xfId="0" applyFont="1" applyFill="1" applyBorder="1" applyAlignment="1">
      <alignment vertical="top" wrapText="1"/>
    </xf>
    <xf numFmtId="0" fontId="9" fillId="2" borderId="13" xfId="0" applyFont="1" applyFill="1" applyBorder="1" applyAlignment="1">
      <alignment horizontal="center" vertical="top" shrinkToFit="1"/>
    </xf>
    <xf numFmtId="0" fontId="9" fillId="2" borderId="14" xfId="0" applyFont="1" applyFill="1" applyBorder="1" applyAlignment="1">
      <alignment horizontal="center" vertical="top" shrinkToFit="1"/>
    </xf>
    <xf numFmtId="0" fontId="6" fillId="2" borderId="15" xfId="0" applyFont="1" applyFill="1" applyBorder="1" applyAlignment="1">
      <alignment horizontal="center" vertical="top" wrapText="1"/>
    </xf>
    <xf numFmtId="0" fontId="5" fillId="2" borderId="13" xfId="0" applyFont="1" applyFill="1" applyBorder="1" applyAlignment="1">
      <alignment horizontal="left" vertical="top" wrapText="1"/>
    </xf>
    <xf numFmtId="0" fontId="5" fillId="2" borderId="13" xfId="0" applyFont="1" applyFill="1" applyBorder="1" applyAlignment="1">
      <alignment vertical="top" wrapText="1"/>
    </xf>
    <xf numFmtId="0" fontId="4" fillId="2" borderId="0" xfId="0" applyFont="1" applyFill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0" fontId="6" fillId="2" borderId="13" xfId="0" applyFont="1" applyFill="1" applyBorder="1" applyAlignment="1">
      <alignment vertical="top" wrapText="1"/>
    </xf>
    <xf numFmtId="0" fontId="9" fillId="2" borderId="16" xfId="0" applyFont="1" applyFill="1" applyBorder="1" applyAlignment="1">
      <alignment horizontal="center" vertical="top" shrinkToFit="1"/>
    </xf>
    <xf numFmtId="0" fontId="9" fillId="2" borderId="17" xfId="0" applyFont="1" applyFill="1" applyBorder="1" applyAlignment="1">
      <alignment horizontal="center" vertical="top" shrinkToFit="1"/>
    </xf>
    <xf numFmtId="2" fontId="11" fillId="10" borderId="10" xfId="0" applyNumberFormat="1" applyFont="1" applyFill="1" applyBorder="1" applyAlignment="1">
      <alignment horizontal="center" vertical="top" shrinkToFit="1"/>
    </xf>
    <xf numFmtId="0" fontId="6" fillId="10" borderId="18" xfId="0" applyNumberFormat="1" applyFont="1" applyFill="1" applyBorder="1" applyAlignment="1">
      <alignment horizontal="center" vertical="top" wrapText="1"/>
    </xf>
    <xf numFmtId="0" fontId="5" fillId="10" borderId="10" xfId="0" applyFont="1" applyFill="1" applyBorder="1" applyAlignment="1">
      <alignment vertical="top" wrapText="1"/>
    </xf>
    <xf numFmtId="0" fontId="6" fillId="10" borderId="10" xfId="0" applyFont="1" applyFill="1" applyBorder="1" applyAlignment="1">
      <alignment vertical="top" wrapText="1"/>
    </xf>
    <xf numFmtId="0" fontId="11" fillId="5" borderId="2" xfId="0" applyFont="1" applyFill="1" applyBorder="1" applyAlignment="1">
      <alignment horizontal="center" vertical="top" shrinkToFit="1"/>
    </xf>
    <xf numFmtId="0" fontId="6" fillId="5" borderId="4" xfId="0" applyNumberFormat="1" applyFont="1" applyFill="1" applyBorder="1" applyAlignment="1">
      <alignment horizontal="center" vertical="top" wrapText="1"/>
    </xf>
    <xf numFmtId="0" fontId="5" fillId="5" borderId="2" xfId="0" applyFont="1" applyFill="1" applyBorder="1" applyAlignment="1">
      <alignment vertical="top" wrapText="1"/>
    </xf>
    <xf numFmtId="0" fontId="6" fillId="5" borderId="2" xfId="0" applyFont="1" applyFill="1" applyBorder="1" applyAlignment="1">
      <alignment vertical="top" wrapText="1"/>
    </xf>
    <xf numFmtId="2" fontId="10" fillId="11" borderId="16" xfId="0" applyNumberFormat="1" applyFont="1" applyFill="1" applyBorder="1" applyAlignment="1">
      <alignment horizontal="center"/>
    </xf>
    <xf numFmtId="2" fontId="10" fillId="11" borderId="19" xfId="0" applyNumberFormat="1" applyFont="1" applyFill="1" applyBorder="1" applyAlignment="1">
      <alignment horizontal="center"/>
    </xf>
    <xf numFmtId="0" fontId="6" fillId="11" borderId="19" xfId="0" applyFont="1" applyFill="1" applyBorder="1" applyAlignment="1">
      <alignment horizontal="center"/>
    </xf>
    <xf numFmtId="0" fontId="5" fillId="11" borderId="16" xfId="0" applyFont="1" applyFill="1" applyBorder="1"/>
    <xf numFmtId="0" fontId="18" fillId="2" borderId="13" xfId="0" applyFont="1" applyFill="1" applyBorder="1" applyAlignment="1">
      <alignment horizontal="center" vertical="top" shrinkToFit="1"/>
    </xf>
    <xf numFmtId="0" fontId="6" fillId="2" borderId="13" xfId="0" applyFont="1" applyFill="1" applyBorder="1" applyAlignment="1">
      <alignment horizontal="left" vertical="top" wrapText="1"/>
    </xf>
    <xf numFmtId="0" fontId="17" fillId="2" borderId="0" xfId="0" applyFont="1" applyFill="1" applyAlignment="1">
      <alignment vertical="top" wrapText="1"/>
    </xf>
    <xf numFmtId="0" fontId="20" fillId="2" borderId="0" xfId="0" applyFont="1" applyFill="1" applyAlignment="1">
      <alignment vertical="top"/>
    </xf>
    <xf numFmtId="2" fontId="11" fillId="10" borderId="10" xfId="0" applyNumberFormat="1" applyFont="1" applyFill="1" applyBorder="1" applyAlignment="1">
      <alignment horizontal="center" vertical="center" shrinkToFit="1"/>
    </xf>
    <xf numFmtId="0" fontId="6" fillId="10" borderId="18" xfId="0" applyFont="1" applyFill="1" applyBorder="1" applyAlignment="1">
      <alignment horizontal="center" vertical="top" wrapText="1"/>
    </xf>
    <xf numFmtId="0" fontId="6" fillId="5" borderId="4" xfId="0" applyFont="1" applyFill="1" applyBorder="1" applyAlignment="1">
      <alignment horizontal="center" vertical="top" wrapText="1"/>
    </xf>
    <xf numFmtId="2" fontId="11" fillId="11" borderId="2" xfId="0" applyNumberFormat="1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/>
    </xf>
    <xf numFmtId="0" fontId="6" fillId="11" borderId="20" xfId="0" applyFont="1" applyFill="1" applyBorder="1"/>
    <xf numFmtId="0" fontId="5" fillId="11" borderId="20" xfId="0" applyFont="1" applyFill="1" applyBorder="1"/>
    <xf numFmtId="0" fontId="3" fillId="2" borderId="0" xfId="0" applyFont="1" applyFill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2" fontId="19" fillId="7" borderId="2" xfId="0" applyNumberFormat="1" applyFont="1" applyFill="1" applyBorder="1" applyAlignment="1">
      <alignment horizontal="center" vertical="top" shrinkToFit="1"/>
    </xf>
    <xf numFmtId="2" fontId="11" fillId="7" borderId="2" xfId="0" applyNumberFormat="1" applyFont="1" applyFill="1" applyBorder="1" applyAlignment="1">
      <alignment horizontal="center" vertical="top" shrinkToFit="1"/>
    </xf>
    <xf numFmtId="0" fontId="11" fillId="7" borderId="4" xfId="0" applyNumberFormat="1" applyFont="1" applyFill="1" applyBorder="1" applyAlignment="1">
      <alignment horizontal="center" vertical="top" wrapText="1" shrinkToFit="1"/>
    </xf>
    <xf numFmtId="0" fontId="6" fillId="7" borderId="4" xfId="0" applyNumberFormat="1" applyFont="1" applyFill="1" applyBorder="1" applyAlignment="1">
      <alignment horizontal="center" vertical="top" wrapText="1" shrinkToFit="1"/>
    </xf>
    <xf numFmtId="0" fontId="6" fillId="7" borderId="2" xfId="0" applyNumberFormat="1" applyFont="1" applyFill="1" applyBorder="1" applyAlignment="1">
      <alignment horizontal="left" vertical="top" wrapText="1" shrinkToFit="1"/>
    </xf>
    <xf numFmtId="0" fontId="5" fillId="7" borderId="2" xfId="0" applyFont="1" applyFill="1" applyBorder="1" applyAlignment="1">
      <alignment vertical="top" wrapText="1"/>
    </xf>
    <xf numFmtId="0" fontId="19" fillId="7" borderId="2" xfId="0" applyFont="1" applyFill="1" applyBorder="1" applyAlignment="1">
      <alignment horizontal="center" vertical="top" shrinkToFit="1"/>
    </xf>
    <xf numFmtId="0" fontId="11" fillId="7" borderId="2" xfId="0" applyFont="1" applyFill="1" applyBorder="1" applyAlignment="1">
      <alignment horizontal="center" vertical="top" shrinkToFit="1"/>
    </xf>
    <xf numFmtId="0" fontId="6" fillId="7" borderId="4" xfId="0" applyNumberFormat="1" applyFont="1" applyFill="1" applyBorder="1" applyAlignment="1">
      <alignment horizontal="center" vertical="top" wrapText="1"/>
    </xf>
    <xf numFmtId="0" fontId="6" fillId="7" borderId="2" xfId="0" applyNumberFormat="1" applyFont="1" applyFill="1" applyBorder="1" applyAlignment="1">
      <alignment horizontal="left" vertical="top" wrapText="1"/>
    </xf>
    <xf numFmtId="0" fontId="9" fillId="11" borderId="16" xfId="0" applyFont="1" applyFill="1" applyBorder="1" applyAlignment="1">
      <alignment horizontal="center" vertical="top" shrinkToFit="1"/>
    </xf>
    <xf numFmtId="0" fontId="11" fillId="11" borderId="19" xfId="0" applyFont="1" applyFill="1" applyBorder="1" applyAlignment="1">
      <alignment vertical="top" wrapText="1"/>
    </xf>
    <xf numFmtId="0" fontId="6" fillId="11" borderId="19" xfId="0" applyFont="1" applyFill="1" applyBorder="1" applyAlignment="1">
      <alignment horizontal="center" vertical="top" wrapText="1"/>
    </xf>
    <xf numFmtId="0" fontId="6" fillId="11" borderId="16" xfId="0" applyFont="1" applyFill="1" applyBorder="1" applyAlignment="1">
      <alignment vertical="top" wrapText="1"/>
    </xf>
    <xf numFmtId="0" fontId="5" fillId="11" borderId="16" xfId="0" applyFont="1" applyFill="1" applyBorder="1" applyAlignment="1">
      <alignment vertical="top" wrapText="1"/>
    </xf>
    <xf numFmtId="0" fontId="9" fillId="2" borderId="10" xfId="0" applyFont="1" applyFill="1" applyBorder="1" applyAlignment="1">
      <alignment horizontal="center" vertical="top" shrinkToFit="1"/>
    </xf>
    <xf numFmtId="0" fontId="21" fillId="2" borderId="18" xfId="0" applyFont="1" applyFill="1" applyBorder="1" applyAlignment="1">
      <alignment horizontal="center" vertical="top" wrapText="1"/>
    </xf>
    <xf numFmtId="0" fontId="22" fillId="2" borderId="13" xfId="0" applyFont="1" applyFill="1" applyBorder="1" applyAlignment="1">
      <alignment horizontal="left" vertical="top" wrapText="1"/>
    </xf>
    <xf numFmtId="0" fontId="9" fillId="2" borderId="20" xfId="0" applyFont="1" applyFill="1" applyBorder="1" applyAlignment="1">
      <alignment horizontal="center" vertical="top" shrinkToFit="1"/>
    </xf>
    <xf numFmtId="0" fontId="21" fillId="2" borderId="1" xfId="0" applyFont="1" applyFill="1" applyBorder="1" applyAlignment="1">
      <alignment horizontal="center" vertical="top" wrapText="1"/>
    </xf>
    <xf numFmtId="0" fontId="6" fillId="2" borderId="19" xfId="0" applyFont="1" applyFill="1" applyBorder="1" applyAlignment="1">
      <alignment horizontal="center" vertical="top" wrapText="1"/>
    </xf>
    <xf numFmtId="0" fontId="23" fillId="2" borderId="13" xfId="0" applyFont="1" applyFill="1" applyBorder="1" applyAlignment="1">
      <alignment horizontal="center" vertical="top" shrinkToFit="1"/>
    </xf>
    <xf numFmtId="0" fontId="13" fillId="2" borderId="19" xfId="0" applyFont="1" applyFill="1" applyBorder="1" applyAlignment="1">
      <alignment horizontal="center" vertical="top" wrapText="1"/>
    </xf>
    <xf numFmtId="0" fontId="5" fillId="2" borderId="16" xfId="0" applyFont="1" applyFill="1" applyBorder="1" applyAlignment="1">
      <alignment horizontal="left" vertical="top" wrapText="1"/>
    </xf>
    <xf numFmtId="0" fontId="5" fillId="2" borderId="16" xfId="0" applyFont="1" applyFill="1" applyBorder="1" applyAlignment="1">
      <alignment vertical="top" wrapText="1"/>
    </xf>
    <xf numFmtId="0" fontId="18" fillId="5" borderId="13" xfId="0" applyFont="1" applyFill="1" applyBorder="1" applyAlignment="1">
      <alignment horizontal="center" vertical="top" shrinkToFit="1"/>
    </xf>
    <xf numFmtId="0" fontId="13" fillId="2" borderId="15" xfId="0" applyFont="1" applyFill="1" applyBorder="1" applyAlignment="1">
      <alignment horizontal="center" vertical="top" wrapText="1"/>
    </xf>
    <xf numFmtId="0" fontId="18" fillId="2" borderId="14" xfId="0" applyFont="1" applyFill="1" applyBorder="1" applyAlignment="1">
      <alignment horizontal="center" vertical="top" shrinkToFit="1"/>
    </xf>
    <xf numFmtId="2" fontId="11" fillId="10" borderId="9" xfId="0" applyNumberFormat="1" applyFont="1" applyFill="1" applyBorder="1" applyAlignment="1">
      <alignment horizontal="center" vertical="center" shrinkToFit="1"/>
    </xf>
    <xf numFmtId="0" fontId="18" fillId="2" borderId="16" xfId="0" applyFont="1" applyFill="1" applyBorder="1" applyAlignment="1">
      <alignment horizontal="center" vertical="top" shrinkToFit="1"/>
    </xf>
    <xf numFmtId="0" fontId="25" fillId="2" borderId="15" xfId="0" applyFont="1" applyFill="1" applyBorder="1" applyAlignment="1">
      <alignment horizontal="center" vertical="top" wrapText="1"/>
    </xf>
    <xf numFmtId="0" fontId="26" fillId="2" borderId="13" xfId="0" applyFont="1" applyFill="1" applyBorder="1" applyAlignment="1">
      <alignment horizontal="left" vertical="top" wrapText="1"/>
    </xf>
    <xf numFmtId="2" fontId="10" fillId="8" borderId="2" xfId="0" applyNumberFormat="1" applyFont="1" applyFill="1" applyBorder="1" applyAlignment="1">
      <alignment horizontal="center"/>
    </xf>
    <xf numFmtId="2" fontId="10" fillId="8" borderId="4" xfId="0" applyNumberFormat="1" applyFont="1" applyFill="1" applyBorder="1" applyAlignment="1">
      <alignment horizontal="center"/>
    </xf>
    <xf numFmtId="0" fontId="6" fillId="8" borderId="4" xfId="0" applyFont="1" applyFill="1" applyBorder="1"/>
    <xf numFmtId="0" fontId="5" fillId="8" borderId="2" xfId="0" applyFont="1" applyFill="1" applyBorder="1"/>
    <xf numFmtId="0" fontId="6" fillId="8" borderId="2" xfId="0" applyFont="1" applyFill="1" applyBorder="1" applyAlignment="1">
      <alignment vertical="top"/>
    </xf>
    <xf numFmtId="0" fontId="9" fillId="12" borderId="2" xfId="0" applyFont="1" applyFill="1" applyBorder="1" applyAlignment="1">
      <alignment horizontal="center" shrinkToFit="1"/>
    </xf>
    <xf numFmtId="0" fontId="10" fillId="12" borderId="2" xfId="0" applyFont="1" applyFill="1" applyBorder="1"/>
    <xf numFmtId="0" fontId="10" fillId="12" borderId="4" xfId="0" applyFont="1" applyFill="1" applyBorder="1"/>
    <xf numFmtId="0" fontId="6" fillId="12" borderId="4" xfId="0" applyFont="1" applyFill="1" applyBorder="1" applyAlignment="1">
      <alignment horizontal="center"/>
    </xf>
    <xf numFmtId="0" fontId="5" fillId="12" borderId="2" xfId="0" applyFont="1" applyFill="1" applyBorder="1"/>
    <xf numFmtId="0" fontId="10" fillId="9" borderId="16" xfId="0" applyFont="1" applyFill="1" applyBorder="1" applyAlignment="1">
      <alignment horizontal="left" vertical="top" wrapText="1"/>
    </xf>
    <xf numFmtId="0" fontId="6" fillId="2" borderId="16" xfId="0" applyFont="1" applyFill="1" applyBorder="1" applyAlignment="1">
      <alignment horizontal="left" vertical="top" wrapText="1"/>
    </xf>
    <xf numFmtId="0" fontId="6" fillId="2" borderId="16" xfId="0" applyFont="1" applyFill="1" applyBorder="1" applyAlignment="1">
      <alignment vertical="top" wrapText="1"/>
    </xf>
    <xf numFmtId="0" fontId="10" fillId="9" borderId="13" xfId="0" applyFont="1" applyFill="1" applyBorder="1" applyAlignment="1">
      <alignment horizontal="left" vertical="top" wrapText="1"/>
    </xf>
    <xf numFmtId="0" fontId="28" fillId="2" borderId="15" xfId="0" applyFont="1" applyFill="1" applyBorder="1" applyAlignment="1">
      <alignment horizontal="center" vertical="top" wrapText="1"/>
    </xf>
    <xf numFmtId="0" fontId="28" fillId="2" borderId="13" xfId="0" applyFont="1" applyFill="1" applyBorder="1" applyAlignment="1">
      <alignment horizontal="left" vertical="top" wrapText="1"/>
    </xf>
    <xf numFmtId="0" fontId="10" fillId="9" borderId="10" xfId="0" applyFont="1" applyFill="1" applyBorder="1" applyAlignment="1">
      <alignment horizontal="left" vertical="top" wrapText="1"/>
    </xf>
    <xf numFmtId="0" fontId="6" fillId="10" borderId="10" xfId="0" applyNumberFormat="1" applyFont="1" applyFill="1" applyBorder="1" applyAlignment="1">
      <alignment vertical="top" wrapText="1"/>
    </xf>
    <xf numFmtId="0" fontId="10" fillId="9" borderId="2" xfId="0" applyFont="1" applyFill="1" applyBorder="1" applyAlignment="1">
      <alignment horizontal="left" vertical="top" wrapText="1"/>
    </xf>
    <xf numFmtId="0" fontId="6" fillId="5" borderId="2" xfId="0" applyNumberFormat="1" applyFont="1" applyFill="1" applyBorder="1" applyAlignment="1">
      <alignment vertical="top" wrapText="1"/>
    </xf>
    <xf numFmtId="0" fontId="10" fillId="9" borderId="9" xfId="0" applyFont="1" applyFill="1" applyBorder="1" applyAlignment="1">
      <alignment horizontal="left" vertical="top" wrapText="1"/>
    </xf>
    <xf numFmtId="0" fontId="6" fillId="10" borderId="10" xfId="0" applyNumberFormat="1" applyFont="1" applyFill="1" applyBorder="1" applyAlignment="1">
      <alignment horizontal="left" vertical="top" wrapText="1" shrinkToFit="1"/>
    </xf>
    <xf numFmtId="0" fontId="6" fillId="5" borderId="2" xfId="0" applyNumberFormat="1" applyFont="1" applyFill="1" applyBorder="1" applyAlignment="1">
      <alignment horizontal="left" vertical="top" wrapText="1" shrinkToFit="1"/>
    </xf>
    <xf numFmtId="0" fontId="9" fillId="8" borderId="16" xfId="0" applyFont="1" applyFill="1" applyBorder="1" applyAlignment="1">
      <alignment horizontal="center" vertical="top" shrinkToFit="1"/>
    </xf>
    <xf numFmtId="0" fontId="11" fillId="8" borderId="19" xfId="0" applyFont="1" applyFill="1" applyBorder="1" applyAlignment="1">
      <alignment vertical="top" wrapText="1"/>
    </xf>
    <xf numFmtId="0" fontId="6" fillId="8" borderId="19" xfId="0" applyFont="1" applyFill="1" applyBorder="1" applyAlignment="1">
      <alignment horizontal="center" vertical="top" wrapText="1"/>
    </xf>
    <xf numFmtId="0" fontId="6" fillId="8" borderId="16" xfId="0" applyFont="1" applyFill="1" applyBorder="1" applyAlignment="1">
      <alignment vertical="top" wrapText="1"/>
    </xf>
    <xf numFmtId="0" fontId="25" fillId="2" borderId="13" xfId="0" applyFont="1" applyFill="1" applyBorder="1" applyAlignment="1">
      <alignment horizontal="left" vertical="top" wrapText="1"/>
    </xf>
    <xf numFmtId="0" fontId="6" fillId="2" borderId="18" xfId="0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left" vertical="top" wrapText="1"/>
    </xf>
    <xf numFmtId="0" fontId="6" fillId="2" borderId="10" xfId="0" applyFont="1" applyFill="1" applyBorder="1" applyAlignment="1">
      <alignment vertical="top" wrapText="1"/>
    </xf>
    <xf numFmtId="0" fontId="6" fillId="10" borderId="9" xfId="0" applyFont="1" applyFill="1" applyBorder="1" applyAlignment="1">
      <alignment vertical="top" wrapText="1"/>
    </xf>
    <xf numFmtId="0" fontId="11" fillId="9" borderId="2" xfId="0" applyFont="1" applyFill="1" applyBorder="1" applyAlignment="1">
      <alignment horizontal="center" vertical="top" wrapText="1"/>
    </xf>
    <xf numFmtId="0" fontId="9" fillId="12" borderId="16" xfId="0" applyFont="1" applyFill="1" applyBorder="1" applyAlignment="1">
      <alignment horizontal="center" shrinkToFit="1"/>
    </xf>
    <xf numFmtId="0" fontId="10" fillId="13" borderId="16" xfId="0" applyFont="1" applyFill="1" applyBorder="1"/>
    <xf numFmtId="0" fontId="10" fillId="12" borderId="1" xfId="0" applyFont="1" applyFill="1" applyBorder="1"/>
    <xf numFmtId="0" fontId="6" fillId="12" borderId="1" xfId="0" applyFont="1" applyFill="1" applyBorder="1" applyAlignment="1">
      <alignment horizontal="center"/>
    </xf>
    <xf numFmtId="0" fontId="5" fillId="12" borderId="20" xfId="0" applyFont="1" applyFill="1" applyBorder="1"/>
    <xf numFmtId="0" fontId="29" fillId="9" borderId="13" xfId="0" applyFont="1" applyFill="1" applyBorder="1" applyAlignment="1">
      <alignment horizontal="left" wrapText="1"/>
    </xf>
    <xf numFmtId="0" fontId="29" fillId="2" borderId="15" xfId="0" applyFont="1" applyFill="1" applyBorder="1" applyAlignment="1">
      <alignment horizontal="left" wrapText="1"/>
    </xf>
    <xf numFmtId="0" fontId="6" fillId="2" borderId="15" xfId="0" applyFont="1" applyFill="1" applyBorder="1" applyAlignment="1">
      <alignment horizontal="center" wrapText="1"/>
    </xf>
    <xf numFmtId="0" fontId="30" fillId="2" borderId="13" xfId="0" applyFont="1" applyFill="1" applyBorder="1" applyAlignment="1">
      <alignment horizontal="left" wrapText="1"/>
    </xf>
    <xf numFmtId="0" fontId="29" fillId="9" borderId="13" xfId="0" applyFont="1" applyFill="1" applyBorder="1" applyAlignment="1">
      <alignment horizontal="left" shrinkToFit="1"/>
    </xf>
    <xf numFmtId="0" fontId="29" fillId="2" borderId="15" xfId="0" applyFont="1" applyFill="1" applyBorder="1" applyAlignment="1">
      <alignment horizontal="left" shrinkToFit="1"/>
    </xf>
    <xf numFmtId="0" fontId="6" fillId="2" borderId="15" xfId="0" applyFont="1" applyFill="1" applyBorder="1" applyAlignment="1">
      <alignment horizontal="center" shrinkToFit="1"/>
    </xf>
    <xf numFmtId="0" fontId="30" fillId="2" borderId="13" xfId="0" applyFont="1" applyFill="1" applyBorder="1" applyAlignment="1">
      <alignment horizontal="left" shrinkToFit="1"/>
    </xf>
    <xf numFmtId="0" fontId="32" fillId="2" borderId="0" xfId="0" applyFont="1" applyFill="1" applyAlignment="1">
      <alignment vertical="top" wrapText="1"/>
    </xf>
    <xf numFmtId="0" fontId="11" fillId="5" borderId="13" xfId="0" applyFont="1" applyFill="1" applyBorder="1" applyAlignment="1">
      <alignment horizontal="center" vertical="top" shrinkToFit="1"/>
    </xf>
    <xf numFmtId="0" fontId="11" fillId="5" borderId="15" xfId="0" applyFont="1" applyFill="1" applyBorder="1" applyAlignment="1">
      <alignment horizontal="left" vertical="top" wrapText="1"/>
    </xf>
    <xf numFmtId="0" fontId="6" fillId="5" borderId="15" xfId="0" applyFont="1" applyFill="1" applyBorder="1" applyAlignment="1">
      <alignment horizontal="center" vertical="top" wrapText="1"/>
    </xf>
    <xf numFmtId="0" fontId="6" fillId="5" borderId="13" xfId="0" applyFont="1" applyFill="1" applyBorder="1" applyAlignment="1">
      <alignment horizontal="left" vertical="top" wrapText="1"/>
    </xf>
    <xf numFmtId="0" fontId="5" fillId="5" borderId="13" xfId="0" applyFont="1" applyFill="1" applyBorder="1" applyAlignment="1">
      <alignment vertical="top" wrapText="1"/>
    </xf>
    <xf numFmtId="0" fontId="33" fillId="2" borderId="15" xfId="0" applyFont="1" applyFill="1" applyBorder="1" applyAlignment="1">
      <alignment horizontal="left" wrapText="1"/>
    </xf>
    <xf numFmtId="0" fontId="34" fillId="2" borderId="13" xfId="0" applyFont="1" applyFill="1" applyBorder="1" applyAlignment="1">
      <alignment horizontal="left" wrapText="1"/>
    </xf>
    <xf numFmtId="188" fontId="9" fillId="8" borderId="13" xfId="1" applyNumberFormat="1" applyFont="1" applyFill="1" applyBorder="1" applyAlignment="1">
      <alignment horizontal="center" vertical="top" shrinkToFit="1"/>
    </xf>
    <xf numFmtId="0" fontId="9" fillId="9" borderId="16" xfId="0" applyFont="1" applyFill="1" applyBorder="1" applyAlignment="1">
      <alignment horizontal="center" vertical="top" shrinkToFit="1"/>
    </xf>
    <xf numFmtId="0" fontId="9" fillId="8" borderId="16" xfId="0" applyNumberFormat="1" applyFont="1" applyFill="1" applyBorder="1" applyAlignment="1">
      <alignment horizontal="center" vertical="top" wrapText="1"/>
    </xf>
    <xf numFmtId="0" fontId="9" fillId="8" borderId="13" xfId="0" applyNumberFormat="1" applyFont="1" applyFill="1" applyBorder="1" applyAlignment="1">
      <alignment horizontal="center" vertical="top" wrapText="1"/>
    </xf>
    <xf numFmtId="0" fontId="18" fillId="8" borderId="13" xfId="0" applyNumberFormat="1" applyFont="1" applyFill="1" applyBorder="1" applyAlignment="1">
      <alignment horizontal="center" vertical="top" wrapText="1"/>
    </xf>
    <xf numFmtId="0" fontId="9" fillId="8" borderId="8" xfId="0" applyNumberFormat="1" applyFont="1" applyFill="1" applyBorder="1" applyAlignment="1">
      <alignment horizontal="center" vertical="top" wrapText="1"/>
    </xf>
    <xf numFmtId="0" fontId="9" fillId="8" borderId="14" xfId="0" applyNumberFormat="1" applyFont="1" applyFill="1" applyBorder="1" applyAlignment="1">
      <alignment horizontal="center" vertical="top" wrapText="1"/>
    </xf>
    <xf numFmtId="0" fontId="9" fillId="9" borderId="13" xfId="0" applyFont="1" applyFill="1" applyBorder="1" applyAlignment="1">
      <alignment horizontal="center" vertical="top" shrinkToFit="1"/>
    </xf>
    <xf numFmtId="0" fontId="39" fillId="2" borderId="13" xfId="0" applyFont="1" applyFill="1" applyBorder="1" applyAlignment="1">
      <alignment horizontal="left" vertical="top" wrapText="1" indent="4"/>
    </xf>
    <xf numFmtId="0" fontId="11" fillId="2" borderId="13" xfId="0" applyFont="1" applyFill="1" applyBorder="1" applyAlignment="1">
      <alignment horizontal="center" vertical="top" shrinkToFit="1"/>
    </xf>
    <xf numFmtId="0" fontId="11" fillId="9" borderId="13" xfId="0" applyFont="1" applyFill="1" applyBorder="1" applyAlignment="1">
      <alignment horizontal="center" vertical="top" wrapText="1"/>
    </xf>
    <xf numFmtId="0" fontId="19" fillId="2" borderId="13" xfId="0" applyFont="1" applyFill="1" applyBorder="1" applyAlignment="1">
      <alignment horizontal="center" vertical="top" shrinkToFit="1"/>
    </xf>
    <xf numFmtId="2" fontId="19" fillId="9" borderId="10" xfId="0" applyNumberFormat="1" applyFont="1" applyFill="1" applyBorder="1" applyAlignment="1">
      <alignment horizontal="center" vertical="top" shrinkToFit="1"/>
    </xf>
    <xf numFmtId="2" fontId="19" fillId="10" borderId="10" xfId="0" applyNumberFormat="1" applyFont="1" applyFill="1" applyBorder="1" applyAlignment="1">
      <alignment horizontal="center" vertical="center" shrinkToFit="1"/>
    </xf>
    <xf numFmtId="0" fontId="6" fillId="10" borderId="10" xfId="0" applyNumberFormat="1" applyFont="1" applyFill="1" applyBorder="1" applyAlignment="1">
      <alignment horizontal="left" vertical="top" wrapText="1"/>
    </xf>
    <xf numFmtId="2" fontId="11" fillId="5" borderId="2" xfId="0" applyNumberFormat="1" applyFont="1" applyFill="1" applyBorder="1" applyAlignment="1">
      <alignment horizontal="center" vertical="top" shrinkToFit="1"/>
    </xf>
    <xf numFmtId="2" fontId="11" fillId="9" borderId="2" xfId="0" applyNumberFormat="1" applyFont="1" applyFill="1" applyBorder="1" applyAlignment="1">
      <alignment horizontal="center" vertical="top" shrinkToFit="1"/>
    </xf>
    <xf numFmtId="0" fontId="6" fillId="5" borderId="2" xfId="0" applyNumberFormat="1" applyFont="1" applyFill="1" applyBorder="1" applyAlignment="1">
      <alignment horizontal="left" vertical="top" wrapText="1"/>
    </xf>
    <xf numFmtId="0" fontId="10" fillId="9" borderId="16" xfId="0" applyFont="1" applyFill="1" applyBorder="1" applyAlignment="1">
      <alignment vertical="top" wrapText="1"/>
    </xf>
    <xf numFmtId="0" fontId="10" fillId="11" borderId="19" xfId="0" applyFont="1" applyFill="1" applyBorder="1" applyAlignment="1">
      <alignment vertical="top" wrapText="1"/>
    </xf>
    <xf numFmtId="0" fontId="40" fillId="2" borderId="13" xfId="0" applyFont="1" applyFill="1" applyBorder="1" applyAlignment="1">
      <alignment horizontal="left" vertical="top" wrapText="1"/>
    </xf>
    <xf numFmtId="0" fontId="10" fillId="13" borderId="2" xfId="0" applyFont="1" applyFill="1" applyBorder="1"/>
    <xf numFmtId="0" fontId="32" fillId="2" borderId="0" xfId="0" applyFont="1" applyFill="1" applyAlignment="1">
      <alignment horizontal="left"/>
    </xf>
    <xf numFmtId="0" fontId="32" fillId="2" borderId="0" xfId="0" applyFont="1" applyFill="1"/>
    <xf numFmtId="0" fontId="9" fillId="14" borderId="16" xfId="0" applyFont="1" applyFill="1" applyBorder="1" applyAlignment="1">
      <alignment horizontal="center" vertical="top" shrinkToFit="1"/>
    </xf>
    <xf numFmtId="0" fontId="11" fillId="9" borderId="16" xfId="0" applyNumberFormat="1" applyFont="1" applyFill="1" applyBorder="1" applyAlignment="1">
      <alignment horizontal="left" vertical="top" wrapText="1"/>
    </xf>
    <xf numFmtId="0" fontId="11" fillId="14" borderId="19" xfId="0" applyNumberFormat="1" applyFont="1" applyFill="1" applyBorder="1" applyAlignment="1">
      <alignment horizontal="left" vertical="top" wrapText="1"/>
    </xf>
    <xf numFmtId="0" fontId="6" fillId="14" borderId="19" xfId="0" applyNumberFormat="1" applyFont="1" applyFill="1" applyBorder="1" applyAlignment="1">
      <alignment horizontal="center" vertical="top" wrapText="1"/>
    </xf>
    <xf numFmtId="0" fontId="6" fillId="14" borderId="16" xfId="0" applyNumberFormat="1" applyFont="1" applyFill="1" applyBorder="1" applyAlignment="1">
      <alignment horizontal="left" vertical="top" wrapText="1"/>
    </xf>
    <xf numFmtId="0" fontId="5" fillId="14" borderId="16" xfId="0" applyFont="1" applyFill="1" applyBorder="1" applyAlignment="1">
      <alignment vertical="top" wrapText="1"/>
    </xf>
    <xf numFmtId="0" fontId="9" fillId="14" borderId="13" xfId="0" applyFont="1" applyFill="1" applyBorder="1" applyAlignment="1">
      <alignment horizontal="center" vertical="top" shrinkToFit="1"/>
    </xf>
    <xf numFmtId="0" fontId="11" fillId="9" borderId="13" xfId="0" applyNumberFormat="1" applyFont="1" applyFill="1" applyBorder="1" applyAlignment="1">
      <alignment horizontal="left" vertical="top" wrapText="1"/>
    </xf>
    <xf numFmtId="0" fontId="11" fillId="14" borderId="15" xfId="0" applyNumberFormat="1" applyFont="1" applyFill="1" applyBorder="1" applyAlignment="1">
      <alignment horizontal="left" vertical="top" wrapText="1"/>
    </xf>
    <xf numFmtId="0" fontId="6" fillId="14" borderId="15" xfId="0" applyNumberFormat="1" applyFont="1" applyFill="1" applyBorder="1" applyAlignment="1">
      <alignment horizontal="center" vertical="top" wrapText="1"/>
    </xf>
    <xf numFmtId="0" fontId="6" fillId="14" borderId="13" xfId="0" applyNumberFormat="1" applyFont="1" applyFill="1" applyBorder="1" applyAlignment="1">
      <alignment horizontal="left" vertical="top" wrapText="1"/>
    </xf>
    <xf numFmtId="0" fontId="5" fillId="14" borderId="13" xfId="0" applyFont="1" applyFill="1" applyBorder="1" applyAlignment="1">
      <alignment vertical="top" wrapText="1"/>
    </xf>
    <xf numFmtId="0" fontId="32" fillId="2" borderId="1" xfId="0" applyFont="1" applyFill="1" applyBorder="1"/>
    <xf numFmtId="2" fontId="11" fillId="14" borderId="13" xfId="0" applyNumberFormat="1" applyFont="1" applyFill="1" applyBorder="1" applyAlignment="1">
      <alignment horizontal="center" vertical="top" shrinkToFit="1"/>
    </xf>
    <xf numFmtId="0" fontId="3" fillId="2" borderId="0" xfId="0" applyFont="1" applyFill="1" applyAlignment="1">
      <alignment vertical="top"/>
    </xf>
    <xf numFmtId="0" fontId="3" fillId="2" borderId="1" xfId="0" applyFont="1" applyFill="1" applyBorder="1" applyAlignment="1">
      <alignment vertical="top"/>
    </xf>
    <xf numFmtId="0" fontId="9" fillId="14" borderId="13" xfId="0" applyNumberFormat="1" applyFont="1" applyFill="1" applyBorder="1" applyAlignment="1">
      <alignment horizontal="center" vertical="top" wrapText="1"/>
    </xf>
    <xf numFmtId="0" fontId="11" fillId="9" borderId="13" xfId="0" applyNumberFormat="1" applyFont="1" applyFill="1" applyBorder="1" applyAlignment="1">
      <alignment horizontal="right" vertical="top" wrapText="1"/>
    </xf>
    <xf numFmtId="0" fontId="11" fillId="14" borderId="15" xfId="0" applyNumberFormat="1" applyFont="1" applyFill="1" applyBorder="1" applyAlignment="1">
      <alignment horizontal="right" vertical="top" wrapText="1"/>
    </xf>
    <xf numFmtId="0" fontId="6" fillId="14" borderId="13" xfId="0" applyNumberFormat="1" applyFont="1" applyFill="1" applyBorder="1" applyAlignment="1">
      <alignment horizontal="right" vertical="top" wrapText="1"/>
    </xf>
    <xf numFmtId="0" fontId="18" fillId="14" borderId="13" xfId="0" applyNumberFormat="1" applyFont="1" applyFill="1" applyBorder="1" applyAlignment="1">
      <alignment horizontal="center" vertical="top" wrapText="1"/>
    </xf>
    <xf numFmtId="1" fontId="42" fillId="14" borderId="13" xfId="0" applyNumberFormat="1" applyFont="1" applyFill="1" applyBorder="1" applyAlignment="1">
      <alignment horizontal="center" vertical="top" wrapText="1"/>
    </xf>
    <xf numFmtId="189" fontId="9" fillId="14" borderId="13" xfId="0" applyNumberFormat="1" applyFont="1" applyFill="1" applyBorder="1" applyAlignment="1">
      <alignment horizontal="center" vertical="top" wrapText="1"/>
    </xf>
    <xf numFmtId="0" fontId="5" fillId="2" borderId="0" xfId="0" applyFont="1" applyFill="1" applyAlignment="1">
      <alignment vertical="top"/>
    </xf>
    <xf numFmtId="0" fontId="5" fillId="2" borderId="1" xfId="0" applyFont="1" applyFill="1" applyBorder="1" applyAlignment="1">
      <alignment vertical="top"/>
    </xf>
    <xf numFmtId="0" fontId="42" fillId="14" borderId="13" xfId="0" applyFont="1" applyFill="1" applyBorder="1" applyAlignment="1">
      <alignment horizontal="center" vertical="top" shrinkToFit="1"/>
    </xf>
    <xf numFmtId="0" fontId="11" fillId="9" borderId="13" xfId="0" applyFont="1" applyFill="1" applyBorder="1" applyAlignment="1">
      <alignment vertical="top" wrapText="1"/>
    </xf>
    <xf numFmtId="0" fontId="11" fillId="14" borderId="15" xfId="0" applyFont="1" applyFill="1" applyBorder="1" applyAlignment="1">
      <alignment vertical="top" wrapText="1"/>
    </xf>
    <xf numFmtId="0" fontId="6" fillId="14" borderId="15" xfId="0" applyFont="1" applyFill="1" applyBorder="1" applyAlignment="1">
      <alignment horizontal="center" vertical="top" wrapText="1"/>
    </xf>
    <xf numFmtId="0" fontId="6" fillId="14" borderId="13" xfId="0" applyFont="1" applyFill="1" applyBorder="1" applyAlignment="1">
      <alignment vertical="top" wrapText="1"/>
    </xf>
    <xf numFmtId="0" fontId="6" fillId="2" borderId="15" xfId="0" applyNumberFormat="1" applyFont="1" applyFill="1" applyBorder="1" applyAlignment="1">
      <alignment horizontal="center" vertical="top" wrapText="1"/>
    </xf>
    <xf numFmtId="0" fontId="32" fillId="2" borderId="13" xfId="0" applyNumberFormat="1" applyFont="1" applyFill="1" applyBorder="1" applyAlignment="1">
      <alignment horizontal="left" vertical="top" wrapText="1"/>
    </xf>
    <xf numFmtId="0" fontId="9" fillId="2" borderId="13" xfId="0" applyNumberFormat="1" applyFont="1" applyFill="1" applyBorder="1" applyAlignment="1">
      <alignment horizontal="center" vertical="top" wrapText="1"/>
    </xf>
    <xf numFmtId="0" fontId="9" fillId="9" borderId="13" xfId="0" applyNumberFormat="1" applyFont="1" applyFill="1" applyBorder="1" applyAlignment="1">
      <alignment horizontal="center" vertical="top" wrapText="1"/>
    </xf>
    <xf numFmtId="0" fontId="6" fillId="2" borderId="13" xfId="0" applyNumberFormat="1" applyFont="1" applyFill="1" applyBorder="1" applyAlignment="1">
      <alignment horizontal="right" vertical="top" wrapText="1"/>
    </xf>
    <xf numFmtId="0" fontId="6" fillId="2" borderId="13" xfId="0" applyNumberFormat="1" applyFont="1" applyFill="1" applyBorder="1" applyAlignment="1">
      <alignment horizontal="left" vertical="top" wrapText="1"/>
    </xf>
    <xf numFmtId="0" fontId="9" fillId="2" borderId="14" xfId="0" applyNumberFormat="1" applyFont="1" applyFill="1" applyBorder="1" applyAlignment="1">
      <alignment horizontal="center" vertical="top" wrapText="1"/>
    </xf>
    <xf numFmtId="0" fontId="28" fillId="2" borderId="15" xfId="0" applyNumberFormat="1" applyFont="1" applyFill="1" applyBorder="1" applyAlignment="1">
      <alignment horizontal="center" vertical="top" wrapText="1"/>
    </xf>
    <xf numFmtId="0" fontId="28" fillId="2" borderId="13" xfId="0" applyNumberFormat="1" applyFont="1" applyFill="1" applyBorder="1" applyAlignment="1">
      <alignment horizontal="left" vertical="top" wrapText="1"/>
    </xf>
    <xf numFmtId="2" fontId="3" fillId="2" borderId="0" xfId="0" applyNumberFormat="1" applyFont="1" applyFill="1" applyAlignment="1">
      <alignment vertical="top"/>
    </xf>
    <xf numFmtId="2" fontId="3" fillId="2" borderId="1" xfId="0" applyNumberFormat="1" applyFont="1" applyFill="1" applyBorder="1" applyAlignment="1">
      <alignment vertical="top"/>
    </xf>
    <xf numFmtId="1" fontId="42" fillId="2" borderId="13" xfId="0" applyNumberFormat="1" applyFont="1" applyFill="1" applyBorder="1" applyAlignment="1">
      <alignment horizontal="center" vertical="top" shrinkToFit="1"/>
    </xf>
    <xf numFmtId="1" fontId="42" fillId="9" borderId="13" xfId="0" applyNumberFormat="1" applyFont="1" applyFill="1" applyBorder="1" applyAlignment="1">
      <alignment horizontal="center" vertical="top" shrinkToFit="1"/>
    </xf>
    <xf numFmtId="2" fontId="6" fillId="2" borderId="15" xfId="0" applyNumberFormat="1" applyFont="1" applyFill="1" applyBorder="1" applyAlignment="1">
      <alignment horizontal="center" vertical="top" wrapText="1" shrinkToFit="1"/>
    </xf>
    <xf numFmtId="2" fontId="38" fillId="2" borderId="13" xfId="0" applyNumberFormat="1" applyFont="1" applyFill="1" applyBorder="1" applyAlignment="1">
      <alignment vertical="top" wrapText="1" shrinkToFit="1"/>
    </xf>
    <xf numFmtId="2" fontId="5" fillId="2" borderId="13" xfId="0" applyNumberFormat="1" applyFont="1" applyFill="1" applyBorder="1" applyAlignment="1">
      <alignment vertical="top" wrapText="1"/>
    </xf>
    <xf numFmtId="2" fontId="9" fillId="2" borderId="13" xfId="0" applyNumberFormat="1" applyFont="1" applyFill="1" applyBorder="1" applyAlignment="1">
      <alignment horizontal="center" vertical="top" shrinkToFit="1"/>
    </xf>
    <xf numFmtId="2" fontId="9" fillId="9" borderId="13" xfId="0" applyNumberFormat="1" applyFont="1" applyFill="1" applyBorder="1" applyAlignment="1">
      <alignment horizontal="center" vertical="top" shrinkToFit="1"/>
    </xf>
    <xf numFmtId="0" fontId="6" fillId="2" borderId="15" xfId="0" applyNumberFormat="1" applyFont="1" applyFill="1" applyBorder="1" applyAlignment="1">
      <alignment horizontal="center" vertical="top" wrapText="1" shrinkToFit="1"/>
    </xf>
    <xf numFmtId="0" fontId="6" fillId="2" borderId="13" xfId="0" applyNumberFormat="1" applyFont="1" applyFill="1" applyBorder="1" applyAlignment="1">
      <alignment vertical="top" wrapText="1" shrinkToFit="1"/>
    </xf>
    <xf numFmtId="2" fontId="11" fillId="9" borderId="10" xfId="0" applyNumberFormat="1" applyFont="1" applyFill="1" applyBorder="1" applyAlignment="1">
      <alignment horizontal="center" vertical="top" shrinkToFit="1"/>
    </xf>
    <xf numFmtId="2" fontId="6" fillId="10" borderId="18" xfId="0" applyNumberFormat="1" applyFont="1" applyFill="1" applyBorder="1" applyAlignment="1">
      <alignment horizontal="center" vertical="top" wrapText="1"/>
    </xf>
    <xf numFmtId="2" fontId="6" fillId="10" borderId="10" xfId="0" applyNumberFormat="1" applyFont="1" applyFill="1" applyBorder="1" applyAlignment="1">
      <alignment vertical="top" wrapText="1" shrinkToFit="1"/>
    </xf>
    <xf numFmtId="2" fontId="5" fillId="10" borderId="10" xfId="0" applyNumberFormat="1" applyFont="1" applyFill="1" applyBorder="1" applyAlignment="1">
      <alignment vertical="top" wrapText="1"/>
    </xf>
    <xf numFmtId="2" fontId="6" fillId="5" borderId="4" xfId="0" applyNumberFormat="1" applyFont="1" applyFill="1" applyBorder="1" applyAlignment="1">
      <alignment horizontal="center" vertical="top" wrapText="1"/>
    </xf>
    <xf numFmtId="2" fontId="6" fillId="5" borderId="2" xfId="0" applyNumberFormat="1" applyFont="1" applyFill="1" applyBorder="1" applyAlignment="1">
      <alignment vertical="top" wrapText="1" shrinkToFit="1"/>
    </xf>
    <xf numFmtId="2" fontId="5" fillId="5" borderId="2" xfId="0" applyNumberFormat="1" applyFont="1" applyFill="1" applyBorder="1" applyAlignment="1">
      <alignment vertical="top" wrapText="1"/>
    </xf>
    <xf numFmtId="0" fontId="6" fillId="2" borderId="19" xfId="0" applyNumberFormat="1" applyFont="1" applyFill="1" applyBorder="1" applyAlignment="1">
      <alignment horizontal="center" vertical="top" wrapText="1"/>
    </xf>
    <xf numFmtId="0" fontId="32" fillId="2" borderId="16" xfId="0" applyNumberFormat="1" applyFont="1" applyFill="1" applyBorder="1" applyAlignment="1">
      <alignment horizontal="left" vertical="top" wrapText="1"/>
    </xf>
    <xf numFmtId="0" fontId="44" fillId="2" borderId="13" xfId="0" applyNumberFormat="1" applyFont="1" applyFill="1" applyBorder="1" applyAlignment="1">
      <alignment horizontal="left" vertical="top" wrapText="1" indent="4"/>
    </xf>
    <xf numFmtId="0" fontId="45" fillId="2" borderId="13" xfId="0" applyFont="1" applyFill="1" applyBorder="1" applyAlignment="1">
      <alignment horizontal="center" vertical="top" shrinkToFit="1"/>
    </xf>
    <xf numFmtId="0" fontId="45" fillId="9" borderId="13" xfId="0" applyFont="1" applyFill="1" applyBorder="1" applyAlignment="1">
      <alignment horizontal="center" vertical="top" shrinkToFit="1"/>
    </xf>
    <xf numFmtId="2" fontId="6" fillId="10" borderId="10" xfId="0" applyNumberFormat="1" applyFont="1" applyFill="1" applyBorder="1" applyAlignment="1">
      <alignment horizontal="left" vertical="top" wrapText="1"/>
    </xf>
    <xf numFmtId="2" fontId="6" fillId="5" borderId="2" xfId="0" applyNumberFormat="1" applyFont="1" applyFill="1" applyBorder="1" applyAlignment="1">
      <alignment horizontal="left" vertical="top" wrapText="1"/>
    </xf>
    <xf numFmtId="0" fontId="41" fillId="2" borderId="0" xfId="0" applyFont="1" applyFill="1" applyAlignment="1">
      <alignment vertical="top"/>
    </xf>
    <xf numFmtId="0" fontId="41" fillId="2" borderId="1" xfId="0" applyFont="1" applyFill="1" applyBorder="1" applyAlignment="1">
      <alignment vertical="top"/>
    </xf>
    <xf numFmtId="0" fontId="11" fillId="2" borderId="16" xfId="0" applyFont="1" applyFill="1" applyBorder="1" applyAlignment="1">
      <alignment horizontal="center" vertical="top" shrinkToFit="1"/>
    </xf>
    <xf numFmtId="0" fontId="11" fillId="9" borderId="16" xfId="0" applyFont="1" applyFill="1" applyBorder="1" applyAlignment="1">
      <alignment horizontal="center" vertical="top" shrinkToFit="1"/>
    </xf>
    <xf numFmtId="189" fontId="11" fillId="9" borderId="16" xfId="0" applyNumberFormat="1" applyFont="1" applyFill="1" applyBorder="1" applyAlignment="1">
      <alignment horizontal="center" vertical="top" shrinkToFit="1"/>
    </xf>
    <xf numFmtId="189" fontId="11" fillId="2" borderId="16" xfId="0" applyNumberFormat="1" applyFont="1" applyFill="1" applyBorder="1" applyAlignment="1">
      <alignment horizontal="center" vertical="top" shrinkToFit="1"/>
    </xf>
    <xf numFmtId="0" fontId="41" fillId="2" borderId="16" xfId="0" applyNumberFormat="1" applyFont="1" applyFill="1" applyBorder="1" applyAlignment="1">
      <alignment horizontal="left" vertical="top" wrapText="1"/>
    </xf>
    <xf numFmtId="0" fontId="41" fillId="2" borderId="16" xfId="0" applyFont="1" applyFill="1" applyBorder="1" applyAlignment="1">
      <alignment vertical="top" wrapText="1"/>
    </xf>
    <xf numFmtId="0" fontId="42" fillId="2" borderId="13" xfId="0" applyFont="1" applyFill="1" applyBorder="1" applyAlignment="1">
      <alignment horizontal="center" vertical="top" shrinkToFit="1"/>
    </xf>
    <xf numFmtId="0" fontId="42" fillId="9" borderId="13" xfId="0" applyFont="1" applyFill="1" applyBorder="1" applyAlignment="1">
      <alignment horizontal="center" vertical="top" shrinkToFit="1"/>
    </xf>
    <xf numFmtId="0" fontId="38" fillId="2" borderId="15" xfId="0" applyNumberFormat="1" applyFont="1" applyFill="1" applyBorder="1" applyAlignment="1">
      <alignment horizontal="center" vertical="top" wrapText="1"/>
    </xf>
    <xf numFmtId="0" fontId="38" fillId="2" borderId="13" xfId="0" applyNumberFormat="1" applyFont="1" applyFill="1" applyBorder="1" applyAlignment="1">
      <alignment horizontal="left" vertical="top" wrapText="1"/>
    </xf>
    <xf numFmtId="0" fontId="45" fillId="0" borderId="13" xfId="0" applyFont="1" applyFill="1" applyBorder="1" applyAlignment="1">
      <alignment horizontal="center" vertical="top" shrinkToFit="1"/>
    </xf>
    <xf numFmtId="2" fontId="9" fillId="0" borderId="10" xfId="0" applyNumberFormat="1" applyFont="1" applyFill="1" applyBorder="1" applyAlignment="1">
      <alignment horizontal="center" vertical="top" shrinkToFit="1"/>
    </xf>
    <xf numFmtId="2" fontId="9" fillId="0" borderId="13" xfId="0" applyNumberFormat="1" applyFont="1" applyFill="1" applyBorder="1" applyAlignment="1">
      <alignment horizontal="center" vertical="top" shrinkToFit="1"/>
    </xf>
    <xf numFmtId="190" fontId="11" fillId="10" borderId="10" xfId="1" applyNumberFormat="1" applyFont="1" applyFill="1" applyBorder="1" applyAlignment="1">
      <alignment horizontal="center" vertical="center" shrinkToFit="1"/>
    </xf>
    <xf numFmtId="0" fontId="11" fillId="9" borderId="16" xfId="0" applyFont="1" applyFill="1" applyBorder="1" applyAlignment="1">
      <alignment vertical="top" wrapText="1"/>
    </xf>
    <xf numFmtId="0" fontId="5" fillId="8" borderId="16" xfId="0" applyFont="1" applyFill="1" applyBorder="1" applyAlignment="1">
      <alignment vertical="top" wrapText="1"/>
    </xf>
    <xf numFmtId="188" fontId="9" fillId="15" borderId="13" xfId="1" applyNumberFormat="1" applyFont="1" applyFill="1" applyBorder="1" applyAlignment="1">
      <alignment horizontal="center" vertical="top" shrinkToFit="1"/>
    </xf>
    <xf numFmtId="189" fontId="19" fillId="9" borderId="16" xfId="0" applyNumberFormat="1" applyFont="1" applyFill="1" applyBorder="1" applyAlignment="1">
      <alignment horizontal="right" vertical="top" wrapText="1"/>
    </xf>
    <xf numFmtId="1" fontId="11" fillId="15" borderId="16" xfId="0" applyNumberFormat="1" applyFont="1" applyFill="1" applyBorder="1" applyAlignment="1">
      <alignment horizontal="center" vertical="top" shrinkToFit="1"/>
    </xf>
    <xf numFmtId="1" fontId="11" fillId="15" borderId="19" xfId="0" applyNumberFormat="1" applyFont="1" applyFill="1" applyBorder="1" applyAlignment="1">
      <alignment horizontal="center" vertical="top" shrinkToFit="1"/>
    </xf>
    <xf numFmtId="0" fontId="46" fillId="2" borderId="16" xfId="0" applyNumberFormat="1" applyFont="1" applyFill="1" applyBorder="1" applyAlignment="1">
      <alignment horizontal="left" vertical="top" wrapText="1"/>
    </xf>
    <xf numFmtId="191" fontId="9" fillId="15" borderId="13" xfId="1" applyNumberFormat="1" applyFont="1" applyFill="1" applyBorder="1" applyAlignment="1">
      <alignment horizontal="center" vertical="top" shrinkToFit="1"/>
    </xf>
    <xf numFmtId="189" fontId="19" fillId="9" borderId="13" xfId="0" applyNumberFormat="1" applyFont="1" applyFill="1" applyBorder="1" applyAlignment="1">
      <alignment horizontal="right" vertical="top" wrapText="1"/>
    </xf>
    <xf numFmtId="189" fontId="11" fillId="15" borderId="13" xfId="0" applyNumberFormat="1" applyFont="1" applyFill="1" applyBorder="1" applyAlignment="1">
      <alignment horizontal="center" vertical="top" shrinkToFit="1"/>
    </xf>
    <xf numFmtId="189" fontId="11" fillId="15" borderId="19" xfId="0" applyNumberFormat="1" applyFont="1" applyFill="1" applyBorder="1" applyAlignment="1">
      <alignment horizontal="center" vertical="top" shrinkToFit="1"/>
    </xf>
    <xf numFmtId="0" fontId="46" fillId="2" borderId="13" xfId="0" applyNumberFormat="1" applyFont="1" applyFill="1" applyBorder="1" applyAlignment="1">
      <alignment horizontal="left" vertical="top" wrapText="1"/>
    </xf>
    <xf numFmtId="0" fontId="41" fillId="2" borderId="13" xfId="0" applyFont="1" applyFill="1" applyBorder="1" applyAlignment="1">
      <alignment vertical="top" wrapText="1"/>
    </xf>
    <xf numFmtId="192" fontId="9" fillId="8" borderId="13" xfId="1" applyNumberFormat="1" applyFont="1" applyFill="1" applyBorder="1" applyAlignment="1">
      <alignment horizontal="center" vertical="top" shrinkToFit="1"/>
    </xf>
    <xf numFmtId="187" fontId="9" fillId="9" borderId="13" xfId="1" applyFont="1" applyFill="1" applyBorder="1" applyAlignment="1">
      <alignment horizontal="center" vertical="top" shrinkToFit="1"/>
    </xf>
    <xf numFmtId="193" fontId="9" fillId="9" borderId="13" xfId="1" applyNumberFormat="1" applyFont="1" applyFill="1" applyBorder="1" applyAlignment="1">
      <alignment horizontal="center" vertical="top" shrinkToFit="1"/>
    </xf>
    <xf numFmtId="192" fontId="9" fillId="8" borderId="14" xfId="1" applyNumberFormat="1" applyFont="1" applyFill="1" applyBorder="1" applyAlignment="1">
      <alignment horizontal="center" vertical="top" shrinkToFit="1"/>
    </xf>
    <xf numFmtId="0" fontId="47" fillId="2" borderId="13" xfId="0" applyNumberFormat="1" applyFont="1" applyFill="1" applyBorder="1" applyAlignment="1">
      <alignment horizontal="left" vertical="top" wrapText="1" indent="2"/>
    </xf>
    <xf numFmtId="3" fontId="32" fillId="2" borderId="0" xfId="1" applyNumberFormat="1" applyFont="1" applyFill="1" applyAlignment="1">
      <alignment horizontal="left"/>
    </xf>
    <xf numFmtId="192" fontId="9" fillId="2" borderId="10" xfId="1" applyNumberFormat="1" applyFont="1" applyFill="1" applyBorder="1" applyAlignment="1">
      <alignment horizontal="center" vertical="top" shrinkToFit="1"/>
    </xf>
    <xf numFmtId="193" fontId="11" fillId="9" borderId="10" xfId="0" applyNumberFormat="1" applyFont="1" applyFill="1" applyBorder="1" applyAlignment="1">
      <alignment vertical="top" wrapText="1"/>
    </xf>
    <xf numFmtId="187" fontId="9" fillId="2" borderId="10" xfId="1" applyNumberFormat="1" applyFont="1" applyFill="1" applyBorder="1" applyAlignment="1">
      <alignment horizontal="center" vertical="top" shrinkToFit="1"/>
    </xf>
    <xf numFmtId="0" fontId="3" fillId="2" borderId="16" xfId="0" applyFont="1" applyFill="1" applyBorder="1" applyAlignment="1">
      <alignment vertical="top"/>
    </xf>
    <xf numFmtId="0" fontId="5" fillId="2" borderId="10" xfId="0" applyFont="1" applyFill="1" applyBorder="1" applyAlignment="1">
      <alignment vertical="top" wrapText="1"/>
    </xf>
    <xf numFmtId="0" fontId="11" fillId="9" borderId="10" xfId="0" applyFont="1" applyFill="1" applyBorder="1" applyAlignment="1">
      <alignment vertical="top" wrapText="1"/>
    </xf>
    <xf numFmtId="187" fontId="11" fillId="5" borderId="2" xfId="1" applyNumberFormat="1" applyFont="1" applyFill="1" applyBorder="1" applyAlignment="1">
      <alignment horizontal="center" vertical="top" shrinkToFit="1"/>
    </xf>
    <xf numFmtId="0" fontId="11" fillId="9" borderId="2" xfId="0" applyFont="1" applyFill="1" applyBorder="1" applyAlignment="1">
      <alignment vertical="top" wrapText="1"/>
    </xf>
    <xf numFmtId="0" fontId="28" fillId="2" borderId="19" xfId="0" applyFont="1" applyFill="1" applyBorder="1" applyAlignment="1">
      <alignment horizontal="center" vertical="top" wrapText="1"/>
    </xf>
    <xf numFmtId="0" fontId="40" fillId="2" borderId="16" xfId="0" applyFont="1" applyFill="1" applyBorder="1" applyAlignment="1">
      <alignment horizontal="left" vertical="top" wrapText="1"/>
    </xf>
    <xf numFmtId="0" fontId="17" fillId="2" borderId="0" xfId="0" applyFont="1" applyFill="1" applyAlignment="1">
      <alignment vertical="top"/>
    </xf>
    <xf numFmtId="0" fontId="9" fillId="5" borderId="2" xfId="0" applyFont="1" applyFill="1" applyBorder="1" applyAlignment="1">
      <alignment horizontal="center" vertical="top" shrinkToFit="1"/>
    </xf>
    <xf numFmtId="0" fontId="48" fillId="12" borderId="13" xfId="0" applyFont="1" applyFill="1" applyBorder="1" applyAlignment="1">
      <alignment horizontal="center" vertical="top" shrinkToFit="1"/>
    </xf>
    <xf numFmtId="0" fontId="9" fillId="12" borderId="13" xfId="0" applyFont="1" applyFill="1" applyBorder="1" applyAlignment="1">
      <alignment horizontal="center" vertical="top" shrinkToFit="1"/>
    </xf>
    <xf numFmtId="0" fontId="6" fillId="12" borderId="15" xfId="0" applyFont="1" applyFill="1" applyBorder="1" applyAlignment="1">
      <alignment horizontal="center" vertical="top" wrapText="1" shrinkToFit="1"/>
    </xf>
    <xf numFmtId="0" fontId="32" fillId="12" borderId="13" xfId="0" applyFont="1" applyFill="1" applyBorder="1" applyAlignment="1">
      <alignment vertical="top" wrapText="1" shrinkToFit="1"/>
    </xf>
    <xf numFmtId="0" fontId="5" fillId="12" borderId="13" xfId="0" applyFont="1" applyFill="1" applyBorder="1" applyAlignment="1">
      <alignment vertical="top" wrapText="1"/>
    </xf>
    <xf numFmtId="0" fontId="10" fillId="9" borderId="20" xfId="0" applyFont="1" applyFill="1" applyBorder="1" applyAlignment="1">
      <alignment horizontal="left" vertical="top" wrapText="1"/>
    </xf>
    <xf numFmtId="0" fontId="9" fillId="2" borderId="21" xfId="0" applyFont="1" applyFill="1" applyBorder="1" applyAlignment="1">
      <alignment horizontal="center" vertical="top" shrinkToFit="1"/>
    </xf>
    <xf numFmtId="2" fontId="11" fillId="10" borderId="13" xfId="0" applyNumberFormat="1" applyFont="1" applyFill="1" applyBorder="1" applyAlignment="1">
      <alignment horizontal="center" vertical="center" shrinkToFit="1"/>
    </xf>
    <xf numFmtId="0" fontId="6" fillId="10" borderId="15" xfId="0" applyFont="1" applyFill="1" applyBorder="1" applyAlignment="1">
      <alignment horizontal="center" vertical="top" wrapText="1"/>
    </xf>
    <xf numFmtId="0" fontId="5" fillId="10" borderId="13" xfId="0" applyFont="1" applyFill="1" applyBorder="1" applyAlignment="1">
      <alignment vertical="top" wrapText="1"/>
    </xf>
    <xf numFmtId="0" fontId="42" fillId="5" borderId="13" xfId="0" applyFont="1" applyFill="1" applyBorder="1" applyAlignment="1">
      <alignment horizontal="center" vertical="top" shrinkToFit="1"/>
    </xf>
    <xf numFmtId="1" fontId="11" fillId="5" borderId="13" xfId="0" applyNumberFormat="1" applyFont="1" applyFill="1" applyBorder="1" applyAlignment="1">
      <alignment horizontal="center" vertical="center" shrinkToFit="1"/>
    </xf>
    <xf numFmtId="1" fontId="11" fillId="5" borderId="10" xfId="0" applyNumberFormat="1" applyFont="1" applyFill="1" applyBorder="1" applyAlignment="1">
      <alignment horizontal="center" vertical="center" shrinkToFit="1"/>
    </xf>
    <xf numFmtId="0" fontId="6" fillId="5" borderId="18" xfId="0" applyFont="1" applyFill="1" applyBorder="1" applyAlignment="1">
      <alignment horizontal="center" vertical="top" wrapText="1"/>
    </xf>
    <xf numFmtId="0" fontId="5" fillId="5" borderId="10" xfId="0" applyFont="1" applyFill="1" applyBorder="1" applyAlignment="1">
      <alignment vertical="top" wrapText="1"/>
    </xf>
    <xf numFmtId="0" fontId="11" fillId="5" borderId="8" xfId="0" applyFont="1" applyFill="1" applyBorder="1" applyAlignment="1">
      <alignment horizontal="center" vertical="top" shrinkToFit="1"/>
    </xf>
    <xf numFmtId="0" fontId="10" fillId="9" borderId="8" xfId="0" applyFont="1" applyFill="1" applyBorder="1" applyAlignment="1">
      <alignment horizontal="left" vertical="top" wrapText="1"/>
    </xf>
    <xf numFmtId="0" fontId="6" fillId="5" borderId="12" xfId="0" applyFont="1" applyFill="1" applyBorder="1" applyAlignment="1">
      <alignment horizontal="center" vertical="top" wrapText="1"/>
    </xf>
    <xf numFmtId="0" fontId="49" fillId="5" borderId="8" xfId="0" applyFont="1" applyFill="1" applyBorder="1" applyAlignment="1">
      <alignment horizontal="left" vertical="top" wrapText="1" indent="4"/>
    </xf>
    <xf numFmtId="0" fontId="5" fillId="5" borderId="8" xfId="0" applyFont="1" applyFill="1" applyBorder="1" applyAlignment="1">
      <alignment vertical="top" wrapText="1"/>
    </xf>
    <xf numFmtId="0" fontId="49" fillId="5" borderId="13" xfId="0" applyFont="1" applyFill="1" applyBorder="1" applyAlignment="1">
      <alignment horizontal="left" vertical="top" wrapText="1" indent="4"/>
    </xf>
    <xf numFmtId="0" fontId="11" fillId="5" borderId="9" xfId="0" applyFont="1" applyFill="1" applyBorder="1" applyAlignment="1">
      <alignment horizontal="center" vertical="top" shrinkToFit="1"/>
    </xf>
    <xf numFmtId="0" fontId="10" fillId="5" borderId="22" xfId="0" applyFont="1" applyFill="1" applyBorder="1" applyAlignment="1">
      <alignment vertical="top" wrapText="1"/>
    </xf>
    <xf numFmtId="0" fontId="6" fillId="5" borderId="22" xfId="0" applyFont="1" applyFill="1" applyBorder="1" applyAlignment="1">
      <alignment horizontal="center" vertical="top" wrapText="1"/>
    </xf>
    <xf numFmtId="0" fontId="5" fillId="5" borderId="9" xfId="0" applyFont="1" applyFill="1" applyBorder="1" applyAlignment="1">
      <alignment vertical="top" wrapText="1"/>
    </xf>
    <xf numFmtId="0" fontId="50" fillId="2" borderId="18" xfId="0" applyFont="1" applyFill="1" applyBorder="1" applyAlignment="1">
      <alignment horizontal="center" vertical="top" wrapText="1"/>
    </xf>
    <xf numFmtId="0" fontId="51" fillId="2" borderId="13" xfId="0" applyFont="1" applyFill="1" applyBorder="1" applyAlignment="1">
      <alignment horizontal="left" vertical="top" wrapText="1"/>
    </xf>
    <xf numFmtId="0" fontId="50" fillId="2" borderId="1" xfId="0" applyFont="1" applyFill="1" applyBorder="1" applyAlignment="1">
      <alignment horizontal="center" vertical="top" wrapText="1"/>
    </xf>
    <xf numFmtId="0" fontId="28" fillId="2" borderId="18" xfId="0" applyFont="1" applyFill="1" applyBorder="1" applyAlignment="1">
      <alignment horizontal="center" vertical="top" wrapText="1"/>
    </xf>
    <xf numFmtId="0" fontId="40" fillId="2" borderId="10" xfId="0" applyFont="1" applyFill="1" applyBorder="1" applyAlignment="1">
      <alignment horizontal="left" vertical="top" wrapText="1"/>
    </xf>
    <xf numFmtId="0" fontId="10" fillId="9" borderId="20" xfId="0" applyFont="1" applyFill="1" applyBorder="1"/>
    <xf numFmtId="2" fontId="10" fillId="8" borderId="1" xfId="0" applyNumberFormat="1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5" fillId="8" borderId="20" xfId="0" applyFont="1" applyFill="1" applyBorder="1"/>
    <xf numFmtId="189" fontId="9" fillId="2" borderId="16" xfId="0" applyNumberFormat="1" applyFont="1" applyFill="1" applyBorder="1" applyAlignment="1">
      <alignment horizontal="center" vertical="top" shrinkToFit="1"/>
    </xf>
    <xf numFmtId="0" fontId="32" fillId="2" borderId="13" xfId="0" applyFont="1" applyFill="1" applyBorder="1" applyAlignment="1">
      <alignment horizontal="left" vertical="top" wrapText="1"/>
    </xf>
    <xf numFmtId="0" fontId="9" fillId="2" borderId="13" xfId="0" applyFont="1" applyFill="1" applyBorder="1" applyAlignment="1">
      <alignment horizontal="right" vertical="top" shrinkToFit="1"/>
    </xf>
    <xf numFmtId="0" fontId="9" fillId="9" borderId="13" xfId="0" applyFont="1" applyFill="1" applyBorder="1" applyAlignment="1">
      <alignment horizontal="right" vertical="top" shrinkToFit="1"/>
    </xf>
    <xf numFmtId="1" fontId="9" fillId="8" borderId="13" xfId="0" applyNumberFormat="1" applyFont="1" applyFill="1" applyBorder="1" applyAlignment="1">
      <alignment horizontal="center" vertical="top" shrinkToFit="1"/>
    </xf>
    <xf numFmtId="0" fontId="9" fillId="2" borderId="14" xfId="0" applyFont="1" applyFill="1" applyBorder="1" applyAlignment="1">
      <alignment horizontal="right" vertical="top" shrinkToFit="1"/>
    </xf>
    <xf numFmtId="0" fontId="9" fillId="2" borderId="13" xfId="0" applyNumberFormat="1" applyFont="1" applyFill="1" applyBorder="1" applyAlignment="1">
      <alignment horizontal="right" vertical="top" wrapText="1"/>
    </xf>
    <xf numFmtId="0" fontId="9" fillId="9" borderId="13" xfId="0" applyNumberFormat="1" applyFont="1" applyFill="1" applyBorder="1" applyAlignment="1">
      <alignment horizontal="right" vertical="top" wrapText="1"/>
    </xf>
    <xf numFmtId="0" fontId="9" fillId="2" borderId="14" xfId="0" applyNumberFormat="1" applyFont="1" applyFill="1" applyBorder="1" applyAlignment="1">
      <alignment horizontal="right" vertical="top" wrapText="1"/>
    </xf>
    <xf numFmtId="0" fontId="3" fillId="2" borderId="0" xfId="0" applyFont="1" applyFill="1" applyAlignment="1">
      <alignment horizontal="center" vertical="top" wrapText="1"/>
    </xf>
    <xf numFmtId="0" fontId="6" fillId="2" borderId="16" xfId="0" applyNumberFormat="1" applyFont="1" applyFill="1" applyBorder="1" applyAlignment="1">
      <alignment horizontal="left" vertical="top" wrapText="1"/>
    </xf>
    <xf numFmtId="0" fontId="11" fillId="2" borderId="15" xfId="0" applyNumberFormat="1" applyFont="1" applyFill="1" applyBorder="1" applyAlignment="1">
      <alignment horizontal="left" vertical="top" wrapText="1"/>
    </xf>
    <xf numFmtId="0" fontId="9" fillId="2" borderId="15" xfId="0" applyFont="1" applyFill="1" applyBorder="1" applyAlignment="1">
      <alignment horizontal="center" vertical="top" shrinkToFit="1"/>
    </xf>
    <xf numFmtId="0" fontId="9" fillId="8" borderId="15" xfId="0" applyNumberFormat="1" applyFont="1" applyFill="1" applyBorder="1" applyAlignment="1">
      <alignment horizontal="center" vertical="top" wrapText="1"/>
    </xf>
    <xf numFmtId="0" fontId="11" fillId="9" borderId="13" xfId="0" applyFont="1" applyFill="1" applyBorder="1" applyAlignment="1">
      <alignment horizontal="center" vertical="top" shrinkToFit="1"/>
    </xf>
    <xf numFmtId="0" fontId="11" fillId="2" borderId="14" xfId="0" applyFont="1" applyFill="1" applyBorder="1" applyAlignment="1">
      <alignment horizontal="center" vertical="top" shrinkToFit="1"/>
    </xf>
    <xf numFmtId="0" fontId="38" fillId="2" borderId="13" xfId="0" applyFont="1" applyFill="1" applyBorder="1" applyAlignment="1">
      <alignment horizontal="center" vertical="top" shrinkToFit="1"/>
    </xf>
    <xf numFmtId="0" fontId="25" fillId="2" borderId="13" xfId="0" applyNumberFormat="1" applyFont="1" applyFill="1" applyBorder="1" applyAlignment="1">
      <alignment horizontal="left" vertical="top" wrapText="1"/>
    </xf>
    <xf numFmtId="2" fontId="11" fillId="9" borderId="10" xfId="0" applyNumberFormat="1" applyFont="1" applyFill="1" applyBorder="1" applyAlignment="1">
      <alignment horizontal="center" vertical="top" wrapText="1"/>
    </xf>
    <xf numFmtId="187" fontId="11" fillId="10" borderId="9" xfId="0" applyNumberFormat="1" applyFont="1" applyFill="1" applyBorder="1" applyAlignment="1">
      <alignment horizontal="center" vertical="center" shrinkToFit="1"/>
    </xf>
    <xf numFmtId="2" fontId="11" fillId="5" borderId="2" xfId="0" applyNumberFormat="1" applyFont="1" applyFill="1" applyBorder="1" applyAlignment="1">
      <alignment horizontal="center" vertical="top" wrapText="1"/>
    </xf>
    <xf numFmtId="2" fontId="11" fillId="9" borderId="2" xfId="0" applyNumberFormat="1" applyFont="1" applyFill="1" applyBorder="1" applyAlignment="1">
      <alignment horizontal="center" vertical="top" wrapText="1"/>
    </xf>
    <xf numFmtId="187" fontId="11" fillId="5" borderId="2" xfId="0" applyNumberFormat="1" applyFont="1" applyFill="1" applyBorder="1" applyAlignment="1">
      <alignment horizontal="center" vertical="top" wrapText="1"/>
    </xf>
    <xf numFmtId="2" fontId="9" fillId="5" borderId="2" xfId="0" applyNumberFormat="1" applyFont="1" applyFill="1" applyBorder="1" applyAlignment="1">
      <alignment horizontal="center" vertical="top" wrapText="1"/>
    </xf>
    <xf numFmtId="0" fontId="16" fillId="2" borderId="0" xfId="0" applyFont="1" applyFill="1" applyAlignment="1">
      <alignment vertical="top" wrapText="1"/>
    </xf>
    <xf numFmtId="0" fontId="16" fillId="2" borderId="1" xfId="0" applyFont="1" applyFill="1" applyBorder="1" applyAlignment="1">
      <alignment vertical="top" wrapText="1"/>
    </xf>
    <xf numFmtId="0" fontId="7" fillId="2" borderId="0" xfId="0" applyFont="1" applyFill="1" applyAlignment="1">
      <alignment vertical="top"/>
    </xf>
    <xf numFmtId="1" fontId="18" fillId="8" borderId="13" xfId="0" applyNumberFormat="1" applyFont="1" applyFill="1" applyBorder="1" applyAlignment="1">
      <alignment horizontal="center" vertical="top" shrinkToFit="1"/>
    </xf>
    <xf numFmtId="0" fontId="19" fillId="9" borderId="16" xfId="0" applyNumberFormat="1" applyFont="1" applyFill="1" applyBorder="1" applyAlignment="1">
      <alignment horizontal="center" vertical="top" wrapText="1"/>
    </xf>
    <xf numFmtId="0" fontId="19" fillId="9" borderId="16" xfId="0" applyNumberFormat="1" applyFont="1" applyFill="1" applyBorder="1" applyAlignment="1">
      <alignment horizontal="center" vertical="center" wrapText="1"/>
    </xf>
    <xf numFmtId="0" fontId="18" fillId="8" borderId="16" xfId="0" applyNumberFormat="1" applyFont="1" applyFill="1" applyBorder="1" applyAlignment="1">
      <alignment horizontal="center" vertical="top" wrapText="1"/>
    </xf>
    <xf numFmtId="0" fontId="18" fillId="8" borderId="14" xfId="0" applyNumberFormat="1" applyFont="1" applyFill="1" applyBorder="1" applyAlignment="1">
      <alignment horizontal="center" vertical="top" wrapText="1"/>
    </xf>
    <xf numFmtId="0" fontId="16" fillId="2" borderId="19" xfId="0" applyNumberFormat="1" applyFont="1" applyFill="1" applyBorder="1" applyAlignment="1">
      <alignment horizontal="center" vertical="top" wrapText="1"/>
    </xf>
    <xf numFmtId="0" fontId="16" fillId="2" borderId="16" xfId="0" applyNumberFormat="1" applyFont="1" applyFill="1" applyBorder="1" applyAlignment="1">
      <alignment horizontal="left" vertical="top" wrapText="1"/>
    </xf>
    <xf numFmtId="0" fontId="16" fillId="2" borderId="16" xfId="0" applyFont="1" applyFill="1" applyBorder="1" applyAlignment="1">
      <alignment vertical="top" wrapText="1"/>
    </xf>
    <xf numFmtId="0" fontId="11" fillId="2" borderId="15" xfId="0" applyNumberFormat="1" applyFont="1" applyFill="1" applyBorder="1" applyAlignment="1">
      <alignment horizontal="right" vertical="top" wrapText="1"/>
    </xf>
    <xf numFmtId="0" fontId="9" fillId="2" borderId="15" xfId="0" applyNumberFormat="1" applyFont="1" applyFill="1" applyBorder="1" applyAlignment="1">
      <alignment horizontal="center" vertical="top" wrapText="1"/>
    </xf>
    <xf numFmtId="0" fontId="42" fillId="2" borderId="13" xfId="0" applyNumberFormat="1" applyFont="1" applyFill="1" applyBorder="1" applyAlignment="1">
      <alignment horizontal="center" vertical="top" wrapText="1"/>
    </xf>
    <xf numFmtId="0" fontId="42" fillId="9" borderId="13" xfId="0" applyNumberFormat="1" applyFont="1" applyFill="1" applyBorder="1" applyAlignment="1">
      <alignment horizontal="center" vertical="top" wrapText="1"/>
    </xf>
    <xf numFmtId="0" fontId="42" fillId="2" borderId="14" xfId="0" applyNumberFormat="1" applyFont="1" applyFill="1" applyBorder="1" applyAlignment="1">
      <alignment horizontal="center" vertical="top" wrapText="1"/>
    </xf>
    <xf numFmtId="0" fontId="38" fillId="2" borderId="13" xfId="0" applyNumberFormat="1" applyFont="1" applyFill="1" applyBorder="1" applyAlignment="1">
      <alignment horizontal="center" vertical="top" wrapText="1"/>
    </xf>
    <xf numFmtId="0" fontId="18" fillId="2" borderId="13" xfId="0" applyNumberFormat="1" applyFont="1" applyFill="1" applyBorder="1" applyAlignment="1">
      <alignment horizontal="center" vertical="top" wrapText="1"/>
    </xf>
    <xf numFmtId="0" fontId="18" fillId="2" borderId="14" xfId="0" applyNumberFormat="1" applyFont="1" applyFill="1" applyBorder="1" applyAlignment="1">
      <alignment horizontal="center" vertical="top" wrapText="1"/>
    </xf>
    <xf numFmtId="189" fontId="18" fillId="2" borderId="13" xfId="0" applyNumberFormat="1" applyFont="1" applyFill="1" applyBorder="1" applyAlignment="1">
      <alignment horizontal="center" vertical="top" wrapText="1"/>
    </xf>
    <xf numFmtId="0" fontId="52" fillId="2" borderId="13" xfId="0" applyNumberFormat="1" applyFont="1" applyFill="1" applyBorder="1" applyAlignment="1">
      <alignment horizontal="center" vertical="top" wrapText="1"/>
    </xf>
    <xf numFmtId="0" fontId="45" fillId="9" borderId="13" xfId="0" applyNumberFormat="1" applyFont="1" applyFill="1" applyBorder="1" applyAlignment="1">
      <alignment horizontal="center" vertical="top" wrapText="1"/>
    </xf>
    <xf numFmtId="0" fontId="45" fillId="2" borderId="13" xfId="0" applyNumberFormat="1" applyFont="1" applyFill="1" applyBorder="1" applyAlignment="1">
      <alignment horizontal="center" vertical="top" wrapText="1"/>
    </xf>
    <xf numFmtId="2" fontId="19" fillId="2" borderId="13" xfId="0" applyNumberFormat="1" applyFont="1" applyFill="1" applyBorder="1" applyAlignment="1">
      <alignment horizontal="center" vertical="top" wrapText="1"/>
    </xf>
    <xf numFmtId="0" fontId="11" fillId="9" borderId="13" xfId="0" applyNumberFormat="1" applyFont="1" applyFill="1" applyBorder="1" applyAlignment="1">
      <alignment horizontal="center" vertical="top" wrapText="1"/>
    </xf>
    <xf numFmtId="0" fontId="11" fillId="2" borderId="13" xfId="0" applyNumberFormat="1" applyFont="1" applyFill="1" applyBorder="1" applyAlignment="1">
      <alignment horizontal="center" vertical="top" wrapText="1"/>
    </xf>
    <xf numFmtId="0" fontId="19" fillId="2" borderId="13" xfId="0" applyNumberFormat="1" applyFont="1" applyFill="1" applyBorder="1" applyAlignment="1">
      <alignment horizontal="center" vertical="top" wrapText="1"/>
    </xf>
    <xf numFmtId="2" fontId="19" fillId="10" borderId="9" xfId="0" applyNumberFormat="1" applyFont="1" applyFill="1" applyBorder="1" applyAlignment="1">
      <alignment horizontal="center" vertical="center" shrinkToFit="1"/>
    </xf>
    <xf numFmtId="187" fontId="11" fillId="5" borderId="2" xfId="0" applyNumberFormat="1" applyFont="1" applyFill="1" applyBorder="1" applyAlignment="1">
      <alignment horizontal="center" vertical="top" shrinkToFit="1"/>
    </xf>
    <xf numFmtId="0" fontId="16" fillId="5" borderId="2" xfId="0" applyFont="1" applyFill="1" applyBorder="1" applyAlignment="1">
      <alignment vertical="top" wrapText="1"/>
    </xf>
    <xf numFmtId="0" fontId="4" fillId="2" borderId="0" xfId="0" applyFont="1" applyFill="1"/>
    <xf numFmtId="0" fontId="4" fillId="2" borderId="1" xfId="0" applyFont="1" applyFill="1" applyBorder="1"/>
    <xf numFmtId="2" fontId="19" fillId="2" borderId="16" xfId="0" applyNumberFormat="1" applyFont="1" applyFill="1" applyBorder="1" applyAlignment="1">
      <alignment horizontal="center" vertical="center" wrapText="1" shrinkToFit="1"/>
    </xf>
    <xf numFmtId="0" fontId="11" fillId="9" borderId="16" xfId="0" applyFont="1" applyFill="1" applyBorder="1" applyAlignment="1">
      <alignment horizontal="left" vertical="top" wrapText="1"/>
    </xf>
    <xf numFmtId="2" fontId="11" fillId="2" borderId="16" xfId="0" applyNumberFormat="1" applyFont="1" applyFill="1" applyBorder="1" applyAlignment="1">
      <alignment horizontal="center" vertical="center" wrapText="1" shrinkToFit="1"/>
    </xf>
    <xf numFmtId="187" fontId="9" fillId="2" borderId="15" xfId="0" applyNumberFormat="1" applyFont="1" applyFill="1" applyBorder="1" applyAlignment="1">
      <alignment horizontal="center" vertical="top" wrapText="1"/>
    </xf>
    <xf numFmtId="187" fontId="11" fillId="2" borderId="16" xfId="0" applyNumberFormat="1" applyFont="1" applyFill="1" applyBorder="1" applyAlignment="1">
      <alignment horizontal="right" vertical="center" wrapText="1" shrinkToFit="1"/>
    </xf>
    <xf numFmtId="2" fontId="11" fillId="2" borderId="19" xfId="0" applyNumberFormat="1" applyFont="1" applyFill="1" applyBorder="1" applyAlignment="1">
      <alignment horizontal="center" vertical="center" wrapText="1" shrinkToFit="1"/>
    </xf>
    <xf numFmtId="0" fontId="25" fillId="2" borderId="16" xfId="0" applyFont="1" applyFill="1" applyBorder="1" applyAlignment="1">
      <alignment horizontal="left" vertical="top" wrapText="1" indent="2"/>
    </xf>
    <xf numFmtId="0" fontId="4" fillId="2" borderId="20" xfId="0" applyFont="1" applyFill="1" applyBorder="1" applyAlignment="1">
      <alignment horizontal="center" vertical="top" wrapText="1"/>
    </xf>
    <xf numFmtId="2" fontId="19" fillId="2" borderId="13" xfId="0" applyNumberFormat="1" applyFont="1" applyFill="1" applyBorder="1" applyAlignment="1">
      <alignment horizontal="center" vertical="center" wrapText="1" shrinkToFit="1"/>
    </xf>
    <xf numFmtId="2" fontId="11" fillId="2" borderId="13" xfId="0" applyNumberFormat="1" applyFont="1" applyFill="1" applyBorder="1" applyAlignment="1">
      <alignment horizontal="center" vertical="center" wrapText="1" shrinkToFit="1"/>
    </xf>
    <xf numFmtId="187" fontId="11" fillId="2" borderId="13" xfId="0" applyNumberFormat="1" applyFont="1" applyFill="1" applyBorder="1" applyAlignment="1">
      <alignment horizontal="right" vertical="center" wrapText="1" shrinkToFit="1"/>
    </xf>
    <xf numFmtId="187" fontId="11" fillId="2" borderId="15" xfId="0" applyNumberFormat="1" applyFont="1" applyFill="1" applyBorder="1" applyAlignment="1">
      <alignment horizontal="right" vertical="center" wrapText="1" shrinkToFit="1"/>
    </xf>
    <xf numFmtId="0" fontId="6" fillId="2" borderId="13" xfId="0" applyFont="1" applyFill="1" applyBorder="1" applyAlignment="1">
      <alignment horizontal="left" vertical="top" wrapText="1" indent="2"/>
    </xf>
    <xf numFmtId="0" fontId="18" fillId="2" borderId="13" xfId="0" applyNumberFormat="1" applyFont="1" applyFill="1" applyBorder="1" applyAlignment="1">
      <alignment horizontal="center" vertical="center" wrapText="1" shrinkToFit="1"/>
    </xf>
    <xf numFmtId="0" fontId="9" fillId="2" borderId="13" xfId="0" applyNumberFormat="1" applyFont="1" applyFill="1" applyBorder="1" applyAlignment="1">
      <alignment horizontal="center" vertical="center" wrapText="1" shrinkToFit="1"/>
    </xf>
    <xf numFmtId="187" fontId="9" fillId="2" borderId="13" xfId="0" applyNumberFormat="1" applyFont="1" applyFill="1" applyBorder="1" applyAlignment="1">
      <alignment horizontal="right" vertical="center" wrapText="1" shrinkToFit="1"/>
    </xf>
    <xf numFmtId="0" fontId="4" fillId="2" borderId="15" xfId="0" applyFont="1" applyFill="1" applyBorder="1" applyAlignment="1">
      <alignment horizontal="center" vertical="top" wrapText="1"/>
    </xf>
    <xf numFmtId="0" fontId="4" fillId="2" borderId="13" xfId="0" applyFont="1" applyFill="1" applyBorder="1" applyAlignment="1">
      <alignment horizontal="left" vertical="top" wrapText="1" indent="2"/>
    </xf>
    <xf numFmtId="187" fontId="18" fillId="2" borderId="13" xfId="1" applyFont="1" applyFill="1" applyBorder="1" applyAlignment="1">
      <alignment horizontal="center" vertical="center" wrapText="1" shrinkToFit="1"/>
    </xf>
    <xf numFmtId="187" fontId="19" fillId="16" borderId="13" xfId="1" applyFont="1" applyFill="1" applyBorder="1" applyAlignment="1">
      <alignment horizontal="center" vertical="center" wrapText="1" shrinkToFit="1"/>
    </xf>
    <xf numFmtId="0" fontId="11" fillId="16" borderId="13" xfId="0" applyNumberFormat="1" applyFont="1" applyFill="1" applyBorder="1" applyAlignment="1">
      <alignment horizontal="center" vertical="center" wrapText="1" shrinkToFit="1"/>
    </xf>
    <xf numFmtId="187" fontId="11" fillId="16" borderId="13" xfId="0" applyNumberFormat="1" applyFont="1" applyFill="1" applyBorder="1" applyAlignment="1">
      <alignment horizontal="right" vertical="center" wrapText="1" shrinkToFit="1"/>
    </xf>
    <xf numFmtId="0" fontId="9" fillId="8" borderId="13" xfId="0" applyNumberFormat="1" applyFont="1" applyFill="1" applyBorder="1" applyAlignment="1">
      <alignment horizontal="center" vertical="center" wrapText="1" shrinkToFit="1"/>
    </xf>
    <xf numFmtId="187" fontId="9" fillId="8" borderId="13" xfId="0" applyNumberFormat="1" applyFont="1" applyFill="1" applyBorder="1" applyAlignment="1">
      <alignment horizontal="right" vertical="center" wrapText="1" shrinkToFit="1"/>
    </xf>
    <xf numFmtId="0" fontId="9" fillId="8" borderId="14" xfId="0" applyNumberFormat="1" applyFont="1" applyFill="1" applyBorder="1" applyAlignment="1">
      <alignment horizontal="center" vertical="center" wrapText="1" shrinkToFit="1"/>
    </xf>
    <xf numFmtId="0" fontId="9" fillId="8" borderId="13" xfId="0" applyNumberFormat="1" applyFont="1" applyFill="1" applyBorder="1" applyAlignment="1">
      <alignment horizontal="center" vertical="top" wrapText="1" shrinkToFit="1"/>
    </xf>
    <xf numFmtId="187" fontId="9" fillId="2" borderId="15" xfId="0" applyNumberFormat="1" applyFont="1" applyFill="1" applyBorder="1" applyAlignment="1">
      <alignment horizontal="right" vertical="top" wrapText="1"/>
    </xf>
    <xf numFmtId="187" fontId="9" fillId="8" borderId="15" xfId="0" applyNumberFormat="1" applyFont="1" applyFill="1" applyBorder="1" applyAlignment="1">
      <alignment horizontal="center" vertical="top" wrapText="1"/>
    </xf>
    <xf numFmtId="0" fontId="9" fillId="8" borderId="15" xfId="0" applyNumberFormat="1" applyFont="1" applyFill="1" applyBorder="1" applyAlignment="1">
      <alignment horizontal="center" vertical="center" wrapText="1" shrinkToFit="1"/>
    </xf>
    <xf numFmtId="187" fontId="9" fillId="8" borderId="15" xfId="0" applyNumberFormat="1" applyFont="1" applyFill="1" applyBorder="1" applyAlignment="1">
      <alignment horizontal="right" vertical="center" wrapText="1" shrinkToFit="1"/>
    </xf>
    <xf numFmtId="188" fontId="18" fillId="8" borderId="13" xfId="1" applyNumberFormat="1" applyFont="1" applyFill="1" applyBorder="1" applyAlignment="1">
      <alignment horizontal="center" vertical="top" shrinkToFit="1"/>
    </xf>
    <xf numFmtId="0" fontId="9" fillId="8" borderId="15" xfId="0" applyFont="1" applyFill="1" applyBorder="1" applyAlignment="1">
      <alignment horizontal="center" vertical="top" wrapText="1"/>
    </xf>
    <xf numFmtId="188" fontId="19" fillId="16" borderId="13" xfId="1" applyNumberFormat="1" applyFont="1" applyFill="1" applyBorder="1" applyAlignment="1">
      <alignment horizontal="center" vertical="center" wrapText="1" shrinkToFit="1"/>
    </xf>
    <xf numFmtId="0" fontId="11" fillId="16" borderId="10" xfId="0" applyNumberFormat="1" applyFont="1" applyFill="1" applyBorder="1" applyAlignment="1">
      <alignment horizontal="center" vertical="center" wrapText="1" shrinkToFit="1"/>
    </xf>
    <xf numFmtId="0" fontId="11" fillId="16" borderId="10" xfId="0" applyNumberFormat="1" applyFont="1" applyFill="1" applyBorder="1" applyAlignment="1">
      <alignment horizontal="center" vertical="top" wrapText="1" shrinkToFit="1"/>
    </xf>
    <xf numFmtId="0" fontId="18" fillId="8" borderId="13" xfId="0" applyNumberFormat="1" applyFont="1" applyFill="1" applyBorder="1" applyAlignment="1">
      <alignment horizontal="center" vertical="top" wrapText="1" shrinkToFit="1"/>
    </xf>
    <xf numFmtId="0" fontId="19" fillId="16" borderId="13" xfId="0" applyNumberFormat="1" applyFont="1" applyFill="1" applyBorder="1" applyAlignment="1">
      <alignment horizontal="center" vertical="center" wrapText="1" shrinkToFit="1"/>
    </xf>
    <xf numFmtId="2" fontId="18" fillId="8" borderId="13" xfId="0" applyNumberFormat="1" applyFont="1" applyFill="1" applyBorder="1" applyAlignment="1">
      <alignment horizontal="center" vertical="center" wrapText="1" shrinkToFit="1"/>
    </xf>
    <xf numFmtId="2" fontId="9" fillId="8" borderId="13" xfId="0" applyNumberFormat="1" applyFont="1" applyFill="1" applyBorder="1" applyAlignment="1">
      <alignment horizontal="center" vertical="center" wrapText="1" shrinkToFit="1"/>
    </xf>
    <xf numFmtId="2" fontId="18" fillId="8" borderId="14" xfId="0" applyNumberFormat="1" applyFont="1" applyFill="1" applyBorder="1" applyAlignment="1">
      <alignment horizontal="center" vertical="center" wrapText="1" shrinkToFit="1"/>
    </xf>
    <xf numFmtId="2" fontId="9" fillId="8" borderId="13" xfId="0" applyNumberFormat="1" applyFont="1" applyFill="1" applyBorder="1" applyAlignment="1">
      <alignment horizontal="center" vertical="top" wrapText="1" shrinkToFit="1"/>
    </xf>
    <xf numFmtId="2" fontId="9" fillId="8" borderId="15" xfId="0" applyNumberFormat="1" applyFont="1" applyFill="1" applyBorder="1" applyAlignment="1">
      <alignment horizontal="center" vertical="center" wrapText="1" shrinkToFit="1"/>
    </xf>
    <xf numFmtId="2" fontId="9" fillId="8" borderId="14" xfId="0" applyNumberFormat="1" applyFont="1" applyFill="1" applyBorder="1" applyAlignment="1">
      <alignment horizontal="center" vertical="center" wrapText="1" shrinkToFit="1"/>
    </xf>
    <xf numFmtId="2" fontId="18" fillId="8" borderId="13" xfId="0" applyNumberFormat="1" applyFont="1" applyFill="1" applyBorder="1" applyAlignment="1">
      <alignment horizontal="center" vertical="top" wrapText="1" shrinkToFit="1"/>
    </xf>
    <xf numFmtId="2" fontId="54" fillId="8" borderId="13" xfId="0" applyNumberFormat="1" applyFont="1" applyFill="1" applyBorder="1" applyAlignment="1">
      <alignment horizontal="center" vertical="top" wrapText="1" shrinkToFit="1"/>
    </xf>
    <xf numFmtId="187" fontId="19" fillId="16" borderId="10" xfId="1" applyFont="1" applyFill="1" applyBorder="1" applyAlignment="1">
      <alignment horizontal="center" vertical="center" wrapText="1" shrinkToFit="1"/>
    </xf>
    <xf numFmtId="2" fontId="11" fillId="16" borderId="10" xfId="0" applyNumberFormat="1" applyFont="1" applyFill="1" applyBorder="1" applyAlignment="1">
      <alignment horizontal="center" vertical="center" wrapText="1" shrinkToFit="1"/>
    </xf>
    <xf numFmtId="187" fontId="11" fillId="16" borderId="10" xfId="0" applyNumberFormat="1" applyFont="1" applyFill="1" applyBorder="1" applyAlignment="1">
      <alignment horizontal="center" vertical="center" wrapText="1" shrinkToFit="1"/>
    </xf>
    <xf numFmtId="0" fontId="28" fillId="2" borderId="10" xfId="0" applyFont="1" applyFill="1" applyBorder="1" applyAlignment="1">
      <alignment horizontal="left" vertical="top" wrapText="1"/>
    </xf>
    <xf numFmtId="0" fontId="6" fillId="2" borderId="0" xfId="0" applyFont="1" applyFill="1" applyAlignment="1">
      <alignment vertical="top" wrapText="1"/>
    </xf>
    <xf numFmtId="0" fontId="6" fillId="2" borderId="1" xfId="0" applyFont="1" applyFill="1" applyBorder="1" applyAlignment="1">
      <alignment vertical="top" wrapText="1"/>
    </xf>
    <xf numFmtId="2" fontId="19" fillId="10" borderId="9" xfId="0" applyNumberFormat="1" applyFont="1" applyFill="1" applyBorder="1" applyAlignment="1">
      <alignment horizontal="center" vertical="top" shrinkToFit="1"/>
    </xf>
    <xf numFmtId="2" fontId="11" fillId="10" borderId="9" xfId="0" applyNumberFormat="1" applyFont="1" applyFill="1" applyBorder="1" applyAlignment="1">
      <alignment horizontal="center" vertical="top" shrinkToFit="1"/>
    </xf>
    <xf numFmtId="187" fontId="11" fillId="10" borderId="9" xfId="0" applyNumberFormat="1" applyFont="1" applyFill="1" applyBorder="1" applyAlignment="1">
      <alignment horizontal="center" vertical="top" shrinkToFit="1"/>
    </xf>
    <xf numFmtId="0" fontId="6" fillId="10" borderId="10" xfId="0" applyFont="1" applyFill="1" applyBorder="1" applyAlignment="1">
      <alignment horizontal="center" vertical="top" wrapText="1"/>
    </xf>
    <xf numFmtId="0" fontId="6" fillId="10" borderId="23" xfId="0" applyFont="1" applyFill="1" applyBorder="1" applyAlignment="1">
      <alignment horizontal="left" vertical="top" wrapText="1"/>
    </xf>
    <xf numFmtId="0" fontId="16" fillId="10" borderId="22" xfId="0" applyFont="1" applyFill="1" applyBorder="1" applyAlignment="1">
      <alignment vertical="top" wrapText="1"/>
    </xf>
    <xf numFmtId="0" fontId="16" fillId="5" borderId="3" xfId="0" applyFont="1" applyFill="1" applyBorder="1" applyAlignment="1">
      <alignment horizontal="left" vertical="top" wrapText="1"/>
    </xf>
    <xf numFmtId="0" fontId="16" fillId="5" borderId="4" xfId="0" applyFont="1" applyFill="1" applyBorder="1" applyAlignment="1">
      <alignment vertical="top" wrapText="1"/>
    </xf>
    <xf numFmtId="0" fontId="55" fillId="2" borderId="0" xfId="0" applyFont="1" applyFill="1" applyAlignment="1">
      <alignment vertical="top" wrapText="1"/>
    </xf>
    <xf numFmtId="0" fontId="55" fillId="2" borderId="1" xfId="0" applyFont="1" applyFill="1" applyBorder="1" applyAlignment="1">
      <alignment vertical="top" wrapText="1"/>
    </xf>
    <xf numFmtId="2" fontId="11" fillId="0" borderId="16" xfId="0" applyNumberFormat="1" applyFont="1" applyFill="1" applyBorder="1" applyAlignment="1">
      <alignment horizontal="center" vertical="top" wrapText="1"/>
    </xf>
    <xf numFmtId="2" fontId="11" fillId="9" borderId="16" xfId="0" applyNumberFormat="1" applyFont="1" applyFill="1" applyBorder="1" applyAlignment="1">
      <alignment horizontal="center" vertical="top" wrapText="1"/>
    </xf>
    <xf numFmtId="187" fontId="11" fillId="0" borderId="16" xfId="0" applyNumberFormat="1" applyFont="1" applyFill="1" applyBorder="1" applyAlignment="1">
      <alignment horizontal="center" vertical="top" wrapText="1"/>
    </xf>
    <xf numFmtId="2" fontId="11" fillId="0" borderId="13" xfId="0" applyNumberFormat="1" applyFont="1" applyFill="1" applyBorder="1" applyAlignment="1">
      <alignment horizontal="center" vertical="top" wrapText="1"/>
    </xf>
    <xf numFmtId="2" fontId="11" fillId="9" borderId="13" xfId="0" applyNumberFormat="1" applyFont="1" applyFill="1" applyBorder="1" applyAlignment="1">
      <alignment horizontal="center" vertical="top" wrapText="1"/>
    </xf>
    <xf numFmtId="187" fontId="11" fillId="0" borderId="13" xfId="0" applyNumberFormat="1" applyFont="1" applyFill="1" applyBorder="1" applyAlignment="1">
      <alignment horizontal="center" vertical="top" wrapText="1"/>
    </xf>
    <xf numFmtId="0" fontId="6" fillId="2" borderId="13" xfId="0" applyFont="1" applyFill="1" applyBorder="1" applyAlignment="1">
      <alignment horizontal="justify" vertical="top" wrapText="1"/>
    </xf>
    <xf numFmtId="1" fontId="56" fillId="0" borderId="13" xfId="0" applyNumberFormat="1" applyFont="1" applyFill="1" applyBorder="1" applyAlignment="1">
      <alignment horizontal="center" vertical="top" wrapText="1"/>
    </xf>
    <xf numFmtId="0" fontId="56" fillId="9" borderId="13" xfId="0" applyFont="1" applyFill="1" applyBorder="1" applyAlignment="1">
      <alignment horizontal="center" vertical="top" wrapText="1"/>
    </xf>
    <xf numFmtId="187" fontId="57" fillId="0" borderId="13" xfId="0" applyNumberFormat="1" applyFont="1" applyFill="1" applyBorder="1" applyAlignment="1">
      <alignment horizontal="center" vertical="top" wrapText="1"/>
    </xf>
    <xf numFmtId="0" fontId="38" fillId="2" borderId="15" xfId="0" applyFont="1" applyFill="1" applyBorder="1" applyAlignment="1">
      <alignment horizontal="center" vertical="top" wrapText="1"/>
    </xf>
    <xf numFmtId="0" fontId="58" fillId="2" borderId="13" xfId="0" applyFont="1" applyFill="1" applyBorder="1" applyAlignment="1">
      <alignment horizontal="justify" vertical="top" wrapText="1"/>
    </xf>
    <xf numFmtId="0" fontId="59" fillId="9" borderId="13" xfId="0" applyFont="1" applyFill="1" applyBorder="1" applyAlignment="1">
      <alignment horizontal="center" vertical="top" wrapText="1"/>
    </xf>
    <xf numFmtId="0" fontId="42" fillId="9" borderId="13" xfId="0" applyFont="1" applyFill="1" applyBorder="1" applyAlignment="1">
      <alignment horizontal="center" vertical="top" wrapText="1"/>
    </xf>
    <xf numFmtId="0" fontId="11" fillId="8" borderId="15" xfId="0" applyFont="1" applyFill="1" applyBorder="1" applyAlignment="1">
      <alignment horizontal="center" vertical="top" wrapText="1"/>
    </xf>
    <xf numFmtId="187" fontId="11" fillId="8" borderId="15" xfId="0" applyNumberFormat="1" applyFont="1" applyFill="1" applyBorder="1" applyAlignment="1">
      <alignment horizontal="center" vertical="top" wrapText="1"/>
    </xf>
    <xf numFmtId="1" fontId="9" fillId="8" borderId="15" xfId="0" applyNumberFormat="1" applyFont="1" applyFill="1" applyBorder="1" applyAlignment="1">
      <alignment horizontal="center" vertical="top" shrinkToFit="1"/>
    </xf>
    <xf numFmtId="0" fontId="38" fillId="2" borderId="13" xfId="0" applyFont="1" applyFill="1" applyBorder="1" applyAlignment="1">
      <alignment horizontal="justify" vertical="top" wrapText="1"/>
    </xf>
    <xf numFmtId="1" fontId="60" fillId="0" borderId="13" xfId="0" applyNumberFormat="1" applyFont="1" applyFill="1" applyBorder="1" applyAlignment="1">
      <alignment horizontal="center" vertical="top" wrapText="1"/>
    </xf>
    <xf numFmtId="0" fontId="60" fillId="9" borderId="13" xfId="0" applyFont="1" applyFill="1" applyBorder="1" applyAlignment="1">
      <alignment horizontal="center" vertical="top" wrapText="1"/>
    </xf>
    <xf numFmtId="1" fontId="60" fillId="0" borderId="15" xfId="0" applyNumberFormat="1" applyFont="1" applyFill="1" applyBorder="1" applyAlignment="1">
      <alignment horizontal="center" vertical="top" wrapText="1"/>
    </xf>
    <xf numFmtId="187" fontId="61" fillId="0" borderId="13" xfId="0" applyNumberFormat="1" applyFont="1" applyFill="1" applyBorder="1" applyAlignment="1">
      <alignment horizontal="center" vertical="top" wrapText="1"/>
    </xf>
    <xf numFmtId="0" fontId="62" fillId="2" borderId="15" xfId="0" applyFont="1" applyFill="1" applyBorder="1" applyAlignment="1">
      <alignment horizontal="center" vertical="top" wrapText="1"/>
    </xf>
    <xf numFmtId="0" fontId="63" fillId="2" borderId="13" xfId="0" applyFont="1" applyFill="1" applyBorder="1" applyAlignment="1">
      <alignment horizontal="left" vertical="top" wrapText="1"/>
    </xf>
    <xf numFmtId="0" fontId="9" fillId="9" borderId="13" xfId="0" applyFont="1" applyFill="1" applyBorder="1" applyAlignment="1">
      <alignment horizontal="center" vertical="top" wrapText="1"/>
    </xf>
    <xf numFmtId="187" fontId="11" fillId="8" borderId="15" xfId="0" applyNumberFormat="1" applyFont="1" applyFill="1" applyBorder="1" applyAlignment="1">
      <alignment horizontal="left" vertical="top" wrapText="1"/>
    </xf>
    <xf numFmtId="1" fontId="9" fillId="8" borderId="14" xfId="0" applyNumberFormat="1" applyFont="1" applyFill="1" applyBorder="1" applyAlignment="1">
      <alignment horizontal="center" vertical="top" shrinkToFit="1"/>
    </xf>
    <xf numFmtId="0" fontId="16" fillId="2" borderId="13" xfId="0" applyFont="1" applyFill="1" applyBorder="1" applyAlignment="1">
      <alignment horizontal="left" vertical="top" wrapText="1"/>
    </xf>
    <xf numFmtId="1" fontId="9" fillId="2" borderId="13" xfId="0" applyNumberFormat="1" applyFont="1" applyFill="1" applyBorder="1" applyAlignment="1">
      <alignment horizontal="center" vertical="top" shrinkToFit="1"/>
    </xf>
    <xf numFmtId="0" fontId="9" fillId="2" borderId="13" xfId="0" applyFont="1" applyFill="1" applyBorder="1" applyAlignment="1">
      <alignment horizontal="center" vertical="top" wrapText="1"/>
    </xf>
    <xf numFmtId="0" fontId="9" fillId="2" borderId="15" xfId="0" applyFont="1" applyFill="1" applyBorder="1" applyAlignment="1">
      <alignment horizontal="center" vertical="top" wrapText="1"/>
    </xf>
    <xf numFmtId="187" fontId="9" fillId="2" borderId="13" xfId="0" applyNumberFormat="1" applyFont="1" applyFill="1" applyBorder="1" applyAlignment="1">
      <alignment horizontal="center" vertical="top" wrapText="1"/>
    </xf>
    <xf numFmtId="0" fontId="11" fillId="8" borderId="18" xfId="0" applyFont="1" applyFill="1" applyBorder="1" applyAlignment="1">
      <alignment horizontal="center" vertical="top" wrapText="1"/>
    </xf>
    <xf numFmtId="187" fontId="11" fillId="8" borderId="18" xfId="0" applyNumberFormat="1" applyFont="1" applyFill="1" applyBorder="1" applyAlignment="1">
      <alignment horizontal="center" vertical="top" wrapText="1"/>
    </xf>
    <xf numFmtId="1" fontId="9" fillId="8" borderId="18" xfId="0" applyNumberFormat="1" applyFont="1" applyFill="1" applyBorder="1" applyAlignment="1">
      <alignment horizontal="center" vertical="top" shrinkToFit="1"/>
    </xf>
    <xf numFmtId="0" fontId="6" fillId="2" borderId="10" xfId="0" applyFont="1" applyFill="1" applyBorder="1" applyAlignment="1">
      <alignment horizontal="justify" vertical="top" wrapText="1"/>
    </xf>
    <xf numFmtId="0" fontId="4" fillId="2" borderId="0" xfId="0" applyFont="1" applyFill="1" applyAlignment="1">
      <alignment vertical="top"/>
    </xf>
    <xf numFmtId="0" fontId="41" fillId="10" borderId="10" xfId="0" applyFont="1" applyFill="1" applyBorder="1" applyAlignment="1">
      <alignment vertical="top" wrapText="1"/>
    </xf>
    <xf numFmtId="0" fontId="41" fillId="5" borderId="2" xfId="0" applyFont="1" applyFill="1" applyBorder="1" applyAlignment="1">
      <alignment vertical="top" wrapText="1"/>
    </xf>
    <xf numFmtId="0" fontId="11" fillId="9" borderId="10" xfId="0" applyFont="1" applyFill="1" applyBorder="1" applyAlignment="1">
      <alignment horizontal="center" vertical="top" wrapText="1"/>
    </xf>
    <xf numFmtId="0" fontId="11" fillId="9" borderId="16" xfId="0" applyFont="1" applyFill="1" applyBorder="1" applyAlignment="1">
      <alignment horizontal="center" vertical="top" wrapText="1"/>
    </xf>
    <xf numFmtId="0" fontId="11" fillId="2" borderId="13" xfId="0" applyFont="1" applyFill="1" applyBorder="1" applyAlignment="1">
      <alignment horizontal="center" vertical="top" wrapText="1"/>
    </xf>
    <xf numFmtId="0" fontId="3" fillId="2" borderId="0" xfId="0" quotePrefix="1" applyFont="1" applyFill="1" applyAlignment="1">
      <alignment vertical="top" wrapText="1"/>
    </xf>
    <xf numFmtId="0" fontId="66" fillId="2" borderId="13" xfId="0" applyFont="1" applyFill="1" applyBorder="1" applyAlignment="1">
      <alignment horizontal="center" vertical="top" shrinkToFit="1"/>
    </xf>
    <xf numFmtId="0" fontId="28" fillId="2" borderId="16" xfId="0" applyFont="1" applyFill="1" applyBorder="1" applyAlignment="1">
      <alignment horizontal="left" vertical="top" wrapText="1"/>
    </xf>
    <xf numFmtId="0" fontId="19" fillId="9" borderId="13" xfId="0" applyFont="1" applyFill="1" applyBorder="1" applyAlignment="1">
      <alignment horizontal="center" vertical="top" wrapText="1"/>
    </xf>
    <xf numFmtId="2" fontId="11" fillId="2" borderId="16" xfId="0" applyNumberFormat="1" applyFont="1" applyFill="1" applyBorder="1" applyAlignment="1">
      <alignment horizontal="center" vertical="top" shrinkToFit="1"/>
    </xf>
    <xf numFmtId="2" fontId="11" fillId="9" borderId="16" xfId="0" applyNumberFormat="1" applyFont="1" applyFill="1" applyBorder="1" applyAlignment="1">
      <alignment horizontal="center" vertical="top" shrinkToFit="1"/>
    </xf>
    <xf numFmtId="189" fontId="6" fillId="2" borderId="16" xfId="0" applyNumberFormat="1" applyFont="1" applyFill="1" applyBorder="1" applyAlignment="1">
      <alignment vertical="top" wrapText="1"/>
    </xf>
    <xf numFmtId="0" fontId="34" fillId="2" borderId="0" xfId="0" applyFont="1" applyFill="1" applyAlignment="1">
      <alignment vertical="top" shrinkToFit="1"/>
    </xf>
    <xf numFmtId="2" fontId="11" fillId="8" borderId="13" xfId="0" applyNumberFormat="1" applyFont="1" applyFill="1" applyBorder="1" applyAlignment="1">
      <alignment horizontal="center" vertical="top" shrinkToFit="1"/>
    </xf>
    <xf numFmtId="2" fontId="11" fillId="8" borderId="14" xfId="0" applyNumberFormat="1" applyFont="1" applyFill="1" applyBorder="1" applyAlignment="1">
      <alignment horizontal="center" vertical="top" shrinkToFit="1"/>
    </xf>
    <xf numFmtId="2" fontId="11" fillId="8" borderId="15" xfId="0" applyNumberFormat="1" applyFont="1" applyFill="1" applyBorder="1" applyAlignment="1">
      <alignment horizontal="center" vertical="top" shrinkToFit="1"/>
    </xf>
    <xf numFmtId="0" fontId="34" fillId="2" borderId="13" xfId="0" applyFont="1" applyFill="1" applyBorder="1" applyAlignment="1">
      <alignment vertical="top" wrapText="1"/>
    </xf>
    <xf numFmtId="189" fontId="6" fillId="2" borderId="13" xfId="0" applyNumberFormat="1" applyFont="1" applyFill="1" applyBorder="1" applyAlignment="1">
      <alignment vertical="top" wrapText="1"/>
    </xf>
    <xf numFmtId="0" fontId="69" fillId="9" borderId="13" xfId="0" applyFont="1" applyFill="1" applyBorder="1" applyAlignment="1">
      <alignment vertical="top" wrapText="1"/>
    </xf>
    <xf numFmtId="0" fontId="69" fillId="2" borderId="15" xfId="0" applyFont="1" applyFill="1" applyBorder="1" applyAlignment="1">
      <alignment vertical="top" wrapText="1"/>
    </xf>
    <xf numFmtId="0" fontId="70" fillId="2" borderId="13" xfId="0" applyFont="1" applyFill="1" applyBorder="1" applyAlignment="1">
      <alignment vertical="top" wrapText="1"/>
    </xf>
    <xf numFmtId="0" fontId="5" fillId="2" borderId="0" xfId="0" applyFont="1" applyFill="1" applyAlignment="1">
      <alignment vertical="top" wrapText="1"/>
    </xf>
    <xf numFmtId="0" fontId="5" fillId="2" borderId="1" xfId="0" applyFont="1" applyFill="1" applyBorder="1" applyAlignment="1">
      <alignment vertical="top" wrapText="1"/>
    </xf>
    <xf numFmtId="189" fontId="11" fillId="2" borderId="13" xfId="0" applyNumberFormat="1" applyFont="1" applyFill="1" applyBorder="1" applyAlignment="1">
      <alignment horizontal="center" vertical="top" shrinkToFit="1"/>
    </xf>
    <xf numFmtId="189" fontId="11" fillId="9" borderId="13" xfId="0" applyNumberFormat="1" applyFont="1" applyFill="1" applyBorder="1" applyAlignment="1">
      <alignment horizontal="center" vertical="top" wrapText="1"/>
    </xf>
    <xf numFmtId="0" fontId="41" fillId="2" borderId="0" xfId="0" applyFont="1" applyFill="1" applyAlignment="1">
      <alignment vertical="top" wrapText="1"/>
    </xf>
    <xf numFmtId="0" fontId="41" fillId="2" borderId="1" xfId="0" applyFont="1" applyFill="1" applyBorder="1" applyAlignment="1">
      <alignment vertical="top" wrapText="1"/>
    </xf>
    <xf numFmtId="189" fontId="9" fillId="8" borderId="13" xfId="0" applyNumberFormat="1" applyFont="1" applyFill="1" applyBorder="1" applyAlignment="1">
      <alignment horizontal="center" vertical="top" shrinkToFit="1"/>
    </xf>
    <xf numFmtId="189" fontId="59" fillId="9" borderId="13" xfId="0" applyNumberFormat="1" applyFont="1" applyFill="1" applyBorder="1" applyAlignment="1">
      <alignment horizontal="center" vertical="top" wrapText="1"/>
    </xf>
    <xf numFmtId="189" fontId="71" fillId="8" borderId="14" xfId="0" applyNumberFormat="1" applyFont="1" applyFill="1" applyBorder="1" applyAlignment="1">
      <alignment horizontal="center" vertical="top" shrinkToFit="1"/>
    </xf>
    <xf numFmtId="189" fontId="9" fillId="8" borderId="14" xfId="0" applyNumberFormat="1" applyFont="1" applyFill="1" applyBorder="1" applyAlignment="1">
      <alignment horizontal="center" vertical="top" shrinkToFit="1"/>
    </xf>
    <xf numFmtId="189" fontId="18" fillId="8" borderId="13" xfId="0" applyNumberFormat="1" applyFont="1" applyFill="1" applyBorder="1" applyAlignment="1">
      <alignment horizontal="center" vertical="top" shrinkToFit="1"/>
    </xf>
    <xf numFmtId="189" fontId="9" fillId="2" borderId="13" xfId="0" applyNumberFormat="1" applyFont="1" applyFill="1" applyBorder="1" applyAlignment="1">
      <alignment horizontal="center" vertical="top" shrinkToFit="1"/>
    </xf>
    <xf numFmtId="189" fontId="9" fillId="9" borderId="13" xfId="0" applyNumberFormat="1" applyFont="1" applyFill="1" applyBorder="1" applyAlignment="1">
      <alignment horizontal="center" vertical="top" shrinkToFit="1"/>
    </xf>
    <xf numFmtId="189" fontId="9" fillId="2" borderId="10" xfId="0" applyNumberFormat="1" applyFont="1" applyFill="1" applyBorder="1" applyAlignment="1">
      <alignment horizontal="center" vertical="top" shrinkToFit="1"/>
    </xf>
    <xf numFmtId="0" fontId="6" fillId="2" borderId="15" xfId="0" applyFont="1" applyFill="1" applyBorder="1" applyAlignment="1">
      <alignment horizontal="center" vertical="top" wrapText="1" shrinkToFit="1"/>
    </xf>
    <xf numFmtId="0" fontId="41" fillId="2" borderId="13" xfId="0" applyFont="1" applyFill="1" applyBorder="1" applyAlignment="1">
      <alignment vertical="top" wrapText="1" shrinkToFit="1"/>
    </xf>
    <xf numFmtId="0" fontId="3" fillId="8" borderId="0" xfId="0" applyFont="1" applyFill="1" applyAlignment="1">
      <alignment vertical="top" wrapText="1"/>
    </xf>
    <xf numFmtId="2" fontId="11" fillId="17" borderId="13" xfId="0" applyNumberFormat="1" applyFont="1" applyFill="1" applyBorder="1" applyAlignment="1">
      <alignment horizontal="center" vertical="center" shrinkToFit="1"/>
    </xf>
    <xf numFmtId="0" fontId="72" fillId="17" borderId="13" xfId="0" applyFont="1" applyFill="1" applyBorder="1" applyAlignment="1">
      <alignment horizontal="center" vertical="top" wrapText="1"/>
    </xf>
    <xf numFmtId="0" fontId="28" fillId="10" borderId="13" xfId="0" applyFont="1" applyFill="1" applyBorder="1" applyAlignment="1">
      <alignment horizontal="left" vertical="top" wrapText="1"/>
    </xf>
    <xf numFmtId="0" fontId="6" fillId="10" borderId="13" xfId="0" applyFont="1" applyFill="1" applyBorder="1" applyAlignment="1">
      <alignment vertical="top" wrapText="1"/>
    </xf>
    <xf numFmtId="0" fontId="72" fillId="10" borderId="10" xfId="0" applyFont="1" applyFill="1" applyBorder="1" applyAlignment="1">
      <alignment horizontal="center" vertical="top" wrapText="1"/>
    </xf>
    <xf numFmtId="0" fontId="28" fillId="10" borderId="10" xfId="0" applyFont="1" applyFill="1" applyBorder="1" applyAlignment="1">
      <alignment horizontal="left" vertical="top" wrapText="1"/>
    </xf>
    <xf numFmtId="2" fontId="5" fillId="2" borderId="0" xfId="0" applyNumberFormat="1" applyFont="1" applyFill="1" applyAlignment="1">
      <alignment vertical="top" wrapText="1"/>
    </xf>
    <xf numFmtId="2" fontId="5" fillId="2" borderId="1" xfId="0" applyNumberFormat="1" applyFont="1" applyFill="1" applyBorder="1" applyAlignment="1">
      <alignment vertical="top" wrapText="1"/>
    </xf>
    <xf numFmtId="2" fontId="6" fillId="5" borderId="2" xfId="0" applyNumberFormat="1" applyFont="1" applyFill="1" applyBorder="1" applyAlignment="1">
      <alignment vertical="top" wrapText="1"/>
    </xf>
    <xf numFmtId="189" fontId="6" fillId="5" borderId="2" xfId="0" applyNumberFormat="1" applyFont="1" applyFill="1" applyBorder="1" applyAlignment="1">
      <alignment vertical="top" wrapText="1"/>
    </xf>
    <xf numFmtId="2" fontId="11" fillId="2" borderId="13" xfId="0" applyNumberFormat="1" applyFont="1" applyFill="1" applyBorder="1" applyAlignment="1">
      <alignment horizontal="center" vertical="top" shrinkToFit="1"/>
    </xf>
    <xf numFmtId="2" fontId="11" fillId="9" borderId="13" xfId="0" applyNumberFormat="1" applyFont="1" applyFill="1" applyBorder="1" applyAlignment="1">
      <alignment horizontal="center" vertical="top" shrinkToFit="1"/>
    </xf>
    <xf numFmtId="0" fontId="11" fillId="8" borderId="13" xfId="0" applyFont="1" applyFill="1" applyBorder="1" applyAlignment="1">
      <alignment horizontal="center" vertical="top" wrapText="1"/>
    </xf>
    <xf numFmtId="189" fontId="11" fillId="9" borderId="13" xfId="0" applyNumberFormat="1" applyFont="1" applyFill="1" applyBorder="1" applyAlignment="1">
      <alignment horizontal="center" vertical="top" shrinkToFit="1"/>
    </xf>
    <xf numFmtId="2" fontId="6" fillId="2" borderId="15" xfId="0" applyNumberFormat="1" applyFont="1" applyFill="1" applyBorder="1" applyAlignment="1">
      <alignment horizontal="center" vertical="top" wrapText="1"/>
    </xf>
    <xf numFmtId="189" fontId="41" fillId="2" borderId="13" xfId="0" applyNumberFormat="1" applyFont="1" applyFill="1" applyBorder="1" applyAlignment="1">
      <alignment vertical="top" wrapText="1"/>
    </xf>
    <xf numFmtId="2" fontId="6" fillId="2" borderId="13" xfId="0" applyNumberFormat="1" applyFont="1" applyFill="1" applyBorder="1" applyAlignment="1">
      <alignment vertical="top" wrapText="1"/>
    </xf>
    <xf numFmtId="189" fontId="11" fillId="8" borderId="14" xfId="0" applyNumberFormat="1" applyFont="1" applyFill="1" applyBorder="1" applyAlignment="1">
      <alignment horizontal="center" vertical="top" shrinkToFit="1"/>
    </xf>
    <xf numFmtId="189" fontId="11" fillId="2" borderId="10" xfId="0" applyNumberFormat="1" applyFont="1" applyFill="1" applyBorder="1" applyAlignment="1">
      <alignment horizontal="center" vertical="top" shrinkToFit="1"/>
    </xf>
    <xf numFmtId="2" fontId="6" fillId="2" borderId="18" xfId="0" applyNumberFormat="1" applyFont="1" applyFill="1" applyBorder="1" applyAlignment="1">
      <alignment horizontal="center" vertical="top" wrapText="1"/>
    </xf>
    <xf numFmtId="2" fontId="34" fillId="2" borderId="13" xfId="0" applyNumberFormat="1" applyFont="1" applyFill="1" applyBorder="1" applyAlignment="1">
      <alignment vertical="top" wrapText="1"/>
    </xf>
    <xf numFmtId="2" fontId="11" fillId="10" borderId="5" xfId="0" applyNumberFormat="1" applyFont="1" applyFill="1" applyBorder="1" applyAlignment="1">
      <alignment horizontal="center" vertical="center" shrinkToFit="1"/>
    </xf>
    <xf numFmtId="0" fontId="72" fillId="10" borderId="20" xfId="0" applyFont="1" applyFill="1" applyBorder="1" applyAlignment="1">
      <alignment horizontal="center" vertical="top" wrapText="1"/>
    </xf>
    <xf numFmtId="0" fontId="74" fillId="2" borderId="13" xfId="0" applyFont="1" applyFill="1" applyBorder="1" applyAlignment="1">
      <alignment horizontal="center" vertical="top" shrinkToFit="1"/>
    </xf>
    <xf numFmtId="0" fontId="74" fillId="2" borderId="14" xfId="0" applyFont="1" applyFill="1" applyBorder="1" applyAlignment="1">
      <alignment horizontal="center" vertical="top" shrinkToFit="1"/>
    </xf>
    <xf numFmtId="0" fontId="19" fillId="9" borderId="16" xfId="0" applyFont="1" applyFill="1" applyBorder="1" applyAlignment="1">
      <alignment horizontal="center" vertical="top" wrapText="1"/>
    </xf>
    <xf numFmtId="0" fontId="3" fillId="8" borderId="0" xfId="0" applyFont="1" applyFill="1"/>
    <xf numFmtId="0" fontId="5" fillId="10" borderId="10" xfId="0" applyFont="1" applyFill="1" applyBorder="1"/>
    <xf numFmtId="1" fontId="11" fillId="5" borderId="2" xfId="0" applyNumberFormat="1" applyFont="1" applyFill="1" applyBorder="1" applyAlignment="1">
      <alignment horizontal="center" vertical="top" shrinkToFit="1"/>
    </xf>
    <xf numFmtId="0" fontId="75" fillId="2" borderId="0" xfId="0" applyFont="1" applyFill="1"/>
    <xf numFmtId="0" fontId="75" fillId="2" borderId="1" xfId="0" applyFont="1" applyFill="1" applyBorder="1"/>
    <xf numFmtId="0" fontId="76" fillId="8" borderId="2" xfId="0" applyFont="1" applyFill="1" applyBorder="1" applyAlignment="1">
      <alignment horizontal="center"/>
    </xf>
    <xf numFmtId="0" fontId="76" fillId="9" borderId="2" xfId="0" applyFont="1" applyFill="1" applyBorder="1" applyAlignment="1">
      <alignment horizontal="center" vertical="top" wrapText="1"/>
    </xf>
    <xf numFmtId="0" fontId="76" fillId="8" borderId="4" xfId="0" applyFont="1" applyFill="1" applyBorder="1" applyAlignment="1">
      <alignment horizontal="center"/>
    </xf>
    <xf numFmtId="0" fontId="77" fillId="8" borderId="4" xfId="0" applyFont="1" applyFill="1" applyBorder="1"/>
    <xf numFmtId="0" fontId="77" fillId="8" borderId="2" xfId="0" applyFont="1" applyFill="1" applyBorder="1"/>
    <xf numFmtId="0" fontId="78" fillId="8" borderId="2" xfId="0" applyFont="1" applyFill="1" applyBorder="1" applyAlignment="1">
      <alignment horizontal="center" shrinkToFit="1"/>
    </xf>
    <xf numFmtId="0" fontId="77" fillId="8" borderId="2" xfId="0" applyFont="1" applyFill="1" applyBorder="1" applyAlignment="1">
      <alignment vertical="top"/>
    </xf>
    <xf numFmtId="0" fontId="11" fillId="13" borderId="2" xfId="0" applyFont="1" applyFill="1" applyBorder="1" applyAlignment="1">
      <alignment horizontal="center" vertical="top" wrapText="1"/>
    </xf>
    <xf numFmtId="0" fontId="6" fillId="12" borderId="4" xfId="0" applyFont="1" applyFill="1" applyBorder="1"/>
    <xf numFmtId="0" fontId="6" fillId="2" borderId="0" xfId="0" applyFont="1" applyFill="1"/>
    <xf numFmtId="0" fontId="6" fillId="2" borderId="1" xfId="0" applyFont="1" applyFill="1" applyBorder="1"/>
    <xf numFmtId="0" fontId="9" fillId="2" borderId="16" xfId="0" applyNumberFormat="1" applyFont="1" applyFill="1" applyBorder="1" applyAlignment="1">
      <alignment horizontal="center" vertical="center" wrapText="1" shrinkToFit="1"/>
    </xf>
    <xf numFmtId="0" fontId="11" fillId="2" borderId="19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center" vertical="top" shrinkToFit="1"/>
    </xf>
    <xf numFmtId="0" fontId="11" fillId="2" borderId="15" xfId="0" applyFont="1" applyFill="1" applyBorder="1" applyAlignment="1">
      <alignment horizontal="left" vertical="top" wrapText="1"/>
    </xf>
    <xf numFmtId="0" fontId="4" fillId="2" borderId="13" xfId="0" applyFont="1" applyFill="1" applyBorder="1" applyAlignment="1">
      <alignment horizontal="center" vertical="top" shrinkToFit="1"/>
    </xf>
    <xf numFmtId="0" fontId="11" fillId="2" borderId="18" xfId="0" applyFont="1" applyFill="1" applyBorder="1" applyAlignment="1">
      <alignment horizontal="left" vertical="top" wrapText="1"/>
    </xf>
    <xf numFmtId="0" fontId="4" fillId="2" borderId="10" xfId="0" applyFont="1" applyFill="1" applyBorder="1" applyAlignment="1">
      <alignment horizontal="center" vertical="top" shrinkToFit="1"/>
    </xf>
    <xf numFmtId="0" fontId="11" fillId="5" borderId="18" xfId="0" applyNumberFormat="1" applyFont="1" applyFill="1" applyBorder="1" applyAlignment="1">
      <alignment horizontal="left" vertical="center" wrapText="1" shrinkToFit="1"/>
    </xf>
    <xf numFmtId="0" fontId="6" fillId="5" borderId="18" xfId="0" applyNumberFormat="1" applyFont="1" applyFill="1" applyBorder="1" applyAlignment="1">
      <alignment horizontal="center" vertical="center" wrapText="1" shrinkToFit="1"/>
    </xf>
    <xf numFmtId="0" fontId="6" fillId="5" borderId="10" xfId="0" applyNumberFormat="1" applyFont="1" applyFill="1" applyBorder="1" applyAlignment="1">
      <alignment horizontal="left" vertical="center" wrapText="1" shrinkToFit="1"/>
    </xf>
    <xf numFmtId="0" fontId="11" fillId="2" borderId="13" xfId="0" applyNumberFormat="1" applyFont="1" applyFill="1" applyBorder="1" applyAlignment="1">
      <alignment horizontal="center" vertical="center" wrapText="1" shrinkToFit="1"/>
    </xf>
    <xf numFmtId="0" fontId="9" fillId="2" borderId="15" xfId="0" applyFont="1" applyFill="1" applyBorder="1" applyAlignment="1">
      <alignment horizontal="left" vertical="top" wrapText="1" indent="2"/>
    </xf>
    <xf numFmtId="0" fontId="33" fillId="2" borderId="15" xfId="0" applyFont="1" applyFill="1" applyBorder="1" applyAlignment="1">
      <alignment horizontal="left" vertical="top" wrapText="1"/>
    </xf>
    <xf numFmtId="0" fontId="34" fillId="2" borderId="13" xfId="0" applyFont="1" applyFill="1" applyBorder="1" applyAlignment="1">
      <alignment horizontal="left" vertical="top" wrapText="1"/>
    </xf>
    <xf numFmtId="0" fontId="11" fillId="8" borderId="13" xfId="0" applyNumberFormat="1" applyFont="1" applyFill="1" applyBorder="1" applyAlignment="1">
      <alignment horizontal="center" vertical="center" wrapText="1" shrinkToFit="1"/>
    </xf>
    <xf numFmtId="0" fontId="9" fillId="8" borderId="1" xfId="0" applyFont="1" applyFill="1" applyBorder="1" applyAlignment="1">
      <alignment horizontal="left" vertical="top" wrapText="1" indent="2"/>
    </xf>
    <xf numFmtId="0" fontId="4" fillId="8" borderId="1" xfId="0" applyFont="1" applyFill="1" applyBorder="1" applyAlignment="1">
      <alignment horizontal="center" vertical="top" wrapText="1"/>
    </xf>
    <xf numFmtId="0" fontId="4" fillId="8" borderId="20" xfId="0" applyFont="1" applyFill="1" applyBorder="1" applyAlignment="1">
      <alignment horizontal="left" vertical="top" wrapText="1" indent="2"/>
    </xf>
    <xf numFmtId="0" fontId="9" fillId="8" borderId="15" xfId="0" applyFont="1" applyFill="1" applyBorder="1" applyAlignment="1">
      <alignment horizontal="left" vertical="top" wrapText="1" indent="2"/>
    </xf>
    <xf numFmtId="0" fontId="4" fillId="8" borderId="15" xfId="0" applyFont="1" applyFill="1" applyBorder="1" applyAlignment="1">
      <alignment horizontal="center" vertical="top" wrapText="1"/>
    </xf>
    <xf numFmtId="0" fontId="4" fillId="8" borderId="13" xfId="0" applyFont="1" applyFill="1" applyBorder="1" applyAlignment="1">
      <alignment horizontal="left" vertical="top" wrapText="1" indent="2"/>
    </xf>
    <xf numFmtId="0" fontId="79" fillId="8" borderId="15" xfId="0" applyFont="1" applyFill="1" applyBorder="1" applyAlignment="1">
      <alignment horizontal="left" vertical="top" wrapText="1" indent="2"/>
    </xf>
    <xf numFmtId="0" fontId="80" fillId="8" borderId="13" xfId="0" applyFont="1" applyFill="1" applyBorder="1" applyAlignment="1">
      <alignment horizontal="left" vertical="top" wrapText="1" indent="2"/>
    </xf>
    <xf numFmtId="2" fontId="6" fillId="2" borderId="14" xfId="0" applyNumberFormat="1" applyFont="1" applyFill="1" applyBorder="1" applyAlignment="1">
      <alignment horizontal="center" vertical="top" shrinkToFit="1"/>
    </xf>
    <xf numFmtId="2" fontId="11" fillId="5" borderId="13" xfId="0" applyNumberFormat="1" applyFont="1" applyFill="1" applyBorder="1" applyAlignment="1">
      <alignment horizontal="center" vertical="top" shrinkToFit="1"/>
    </xf>
    <xf numFmtId="0" fontId="11" fillId="5" borderId="15" xfId="0" applyFont="1" applyFill="1" applyBorder="1" applyAlignment="1">
      <alignment vertical="top" wrapText="1"/>
    </xf>
    <xf numFmtId="0" fontId="6" fillId="5" borderId="13" xfId="0" applyFont="1" applyFill="1" applyBorder="1" applyAlignment="1">
      <alignment vertical="top" wrapText="1"/>
    </xf>
    <xf numFmtId="0" fontId="10" fillId="5" borderId="15" xfId="0" applyFont="1" applyFill="1" applyBorder="1" applyAlignment="1">
      <alignment vertical="top" wrapText="1"/>
    </xf>
    <xf numFmtId="0" fontId="9" fillId="11" borderId="13" xfId="0" applyFont="1" applyFill="1" applyBorder="1" applyAlignment="1">
      <alignment horizontal="center" vertical="top" shrinkToFit="1"/>
    </xf>
    <xf numFmtId="0" fontId="10" fillId="11" borderId="15" xfId="0" applyFont="1" applyFill="1" applyBorder="1" applyAlignment="1">
      <alignment vertical="top" wrapText="1"/>
    </xf>
    <xf numFmtId="0" fontId="6" fillId="11" borderId="15" xfId="0" applyFont="1" applyFill="1" applyBorder="1" applyAlignment="1">
      <alignment horizontal="center" vertical="top" wrapText="1"/>
    </xf>
    <xf numFmtId="0" fontId="5" fillId="11" borderId="13" xfId="0" applyFont="1" applyFill="1" applyBorder="1" applyAlignment="1">
      <alignment vertical="top" wrapText="1"/>
    </xf>
    <xf numFmtId="0" fontId="18" fillId="0" borderId="13" xfId="0" applyFont="1" applyFill="1" applyBorder="1" applyAlignment="1">
      <alignment horizontal="center" vertical="top" shrinkToFit="1"/>
    </xf>
    <xf numFmtId="0" fontId="48" fillId="0" borderId="13" xfId="0" applyFont="1" applyFill="1" applyBorder="1" applyAlignment="1">
      <alignment horizontal="center" vertical="top" shrinkToFit="1"/>
    </xf>
    <xf numFmtId="0" fontId="48" fillId="0" borderId="14" xfId="0" applyFont="1" applyFill="1" applyBorder="1" applyAlignment="1">
      <alignment horizontal="center" vertical="top" shrinkToFit="1"/>
    </xf>
    <xf numFmtId="0" fontId="9" fillId="0" borderId="13" xfId="0" applyFont="1" applyFill="1" applyBorder="1" applyAlignment="1">
      <alignment horizontal="center" vertical="top" shrinkToFit="1"/>
    </xf>
    <xf numFmtId="0" fontId="25" fillId="2" borderId="18" xfId="0" applyFont="1" applyFill="1" applyBorder="1" applyAlignment="1">
      <alignment horizontal="center" vertical="top" wrapText="1"/>
    </xf>
    <xf numFmtId="0" fontId="4" fillId="3" borderId="0" xfId="0" applyFont="1" applyFill="1" applyAlignment="1">
      <alignment vertical="top" wrapText="1"/>
    </xf>
    <xf numFmtId="0" fontId="4" fillId="8" borderId="0" xfId="0" applyFont="1" applyFill="1" applyAlignment="1">
      <alignment vertical="top" wrapText="1"/>
    </xf>
    <xf numFmtId="2" fontId="11" fillId="8" borderId="2" xfId="0" applyNumberFormat="1" applyFont="1" applyFill="1" applyBorder="1" applyAlignment="1">
      <alignment horizontal="center" vertical="center" shrinkToFit="1"/>
    </xf>
    <xf numFmtId="0" fontId="6" fillId="8" borderId="4" xfId="0" applyFont="1" applyFill="1" applyBorder="1" applyAlignment="1">
      <alignment horizontal="center" vertical="top" wrapText="1"/>
    </xf>
    <xf numFmtId="0" fontId="5" fillId="8" borderId="2" xfId="0" applyFont="1" applyFill="1" applyBorder="1" applyAlignment="1">
      <alignment horizontal="left" vertical="top" wrapText="1"/>
    </xf>
    <xf numFmtId="0" fontId="4" fillId="12" borderId="2" xfId="0" applyFont="1" applyFill="1" applyBorder="1" applyAlignment="1">
      <alignment horizontal="center" vertical="top" shrinkToFit="1"/>
    </xf>
    <xf numFmtId="0" fontId="5" fillId="12" borderId="2" xfId="0" applyFont="1" applyFill="1" applyBorder="1" applyAlignment="1">
      <alignment horizontal="left" vertical="top" wrapText="1"/>
    </xf>
    <xf numFmtId="0" fontId="5" fillId="12" borderId="4" xfId="0" applyFont="1" applyFill="1" applyBorder="1" applyAlignment="1">
      <alignment horizontal="left" vertical="top" wrapText="1"/>
    </xf>
    <xf numFmtId="0" fontId="40" fillId="12" borderId="4" xfId="0" applyFont="1" applyFill="1" applyBorder="1" applyAlignment="1">
      <alignment horizontal="center" vertical="top" wrapText="1"/>
    </xf>
    <xf numFmtId="0" fontId="6" fillId="12" borderId="4" xfId="0" applyFont="1" applyFill="1" applyBorder="1" applyAlignment="1">
      <alignment horizontal="center" vertical="top" wrapText="1"/>
    </xf>
    <xf numFmtId="0" fontId="6" fillId="12" borderId="2" xfId="0" applyFont="1" applyFill="1" applyBorder="1" applyAlignment="1">
      <alignment vertical="top"/>
    </xf>
    <xf numFmtId="0" fontId="5" fillId="2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15" borderId="2" xfId="0" applyFont="1" applyFill="1" applyBorder="1" applyAlignment="1">
      <alignment horizontal="center" vertical="center" wrapText="1"/>
    </xf>
    <xf numFmtId="0" fontId="6" fillId="15" borderId="4" xfId="0" applyFont="1" applyFill="1" applyBorder="1" applyAlignment="1">
      <alignment horizontal="center" vertical="center" wrapText="1"/>
    </xf>
    <xf numFmtId="0" fontId="28" fillId="15" borderId="4" xfId="0" applyFont="1" applyFill="1" applyBorder="1" applyAlignment="1">
      <alignment horizontal="center" vertical="center" wrapText="1"/>
    </xf>
    <xf numFmtId="0" fontId="81" fillId="15" borderId="4" xfId="0" applyFont="1" applyFill="1" applyBorder="1" applyAlignment="1">
      <alignment horizontal="center" vertical="center" wrapText="1"/>
    </xf>
    <xf numFmtId="0" fontId="6" fillId="15" borderId="2" xfId="0" applyFont="1" applyFill="1" applyBorder="1" applyAlignment="1">
      <alignment horizontal="center" vertical="center" wrapText="1"/>
    </xf>
    <xf numFmtId="0" fontId="82" fillId="15" borderId="24" xfId="0" applyFont="1" applyFill="1" applyBorder="1" applyAlignment="1">
      <alignment vertical="center" wrapText="1"/>
    </xf>
    <xf numFmtId="0" fontId="82" fillId="15" borderId="26" xfId="0" applyFont="1" applyFill="1" applyBorder="1" applyAlignment="1">
      <alignment vertical="center" wrapText="1"/>
    </xf>
    <xf numFmtId="0" fontId="82" fillId="15" borderId="7" xfId="0" applyFont="1" applyFill="1" applyBorder="1" applyAlignment="1">
      <alignment vertical="center" wrapText="1"/>
    </xf>
    <xf numFmtId="0" fontId="5" fillId="15" borderId="0" xfId="0" applyFont="1" applyFill="1" applyBorder="1" applyAlignment="1">
      <alignment horizontal="center" vertical="center" wrapText="1"/>
    </xf>
    <xf numFmtId="0" fontId="82" fillId="15" borderId="2" xfId="0" applyFont="1" applyFill="1" applyBorder="1" applyAlignment="1">
      <alignment horizontal="center" vertical="center" wrapText="1"/>
    </xf>
    <xf numFmtId="0" fontId="82" fillId="15" borderId="3" xfId="0" applyFont="1" applyFill="1" applyBorder="1" applyAlignment="1">
      <alignment vertical="center" wrapText="1"/>
    </xf>
    <xf numFmtId="0" fontId="82" fillId="15" borderId="27" xfId="0" applyFont="1" applyFill="1" applyBorder="1" applyAlignment="1">
      <alignment vertical="center" wrapText="1"/>
    </xf>
    <xf numFmtId="0" fontId="6" fillId="2" borderId="30" xfId="0" applyFont="1" applyFill="1" applyBorder="1" applyAlignment="1">
      <alignment horizontal="center" vertical="top" wrapText="1"/>
    </xf>
    <xf numFmtId="0" fontId="6" fillId="2" borderId="30" xfId="0" applyFont="1" applyFill="1" applyBorder="1" applyAlignment="1">
      <alignment vertical="top" wrapText="1"/>
    </xf>
    <xf numFmtId="0" fontId="6" fillId="2" borderId="29" xfId="0" applyFont="1" applyFill="1" applyBorder="1" applyAlignment="1">
      <alignment vertical="top" wrapText="1"/>
    </xf>
    <xf numFmtId="0" fontId="16" fillId="2" borderId="0" xfId="0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vertical="top" wrapText="1"/>
    </xf>
    <xf numFmtId="0" fontId="6" fillId="2" borderId="0" xfId="0" applyFont="1" applyFill="1" applyBorder="1" applyAlignment="1">
      <alignment horizontal="center" vertical="top"/>
    </xf>
    <xf numFmtId="0" fontId="16" fillId="2" borderId="26" xfId="0" applyFont="1" applyFill="1" applyBorder="1" applyAlignment="1">
      <alignment horizontal="center" vertical="top" wrapText="1"/>
    </xf>
    <xf numFmtId="0" fontId="6" fillId="2" borderId="26" xfId="0" applyFont="1" applyFill="1" applyBorder="1" applyAlignment="1">
      <alignment vertical="top" wrapText="1"/>
    </xf>
    <xf numFmtId="0" fontId="9" fillId="2" borderId="16" xfId="0" applyFont="1" applyFill="1" applyBorder="1" applyAlignment="1">
      <alignment horizontal="center" vertical="top" shrinkToFit="1"/>
    </xf>
    <xf numFmtId="0" fontId="9" fillId="2" borderId="10" xfId="0" applyFont="1" applyFill="1" applyBorder="1" applyAlignment="1">
      <alignment horizontal="center" vertical="top" shrinkToFit="1"/>
    </xf>
    <xf numFmtId="0" fontId="9" fillId="2" borderId="20" xfId="0" applyFont="1" applyFill="1" applyBorder="1" applyAlignment="1">
      <alignment horizontal="center" vertical="top" shrinkToFit="1"/>
    </xf>
    <xf numFmtId="0" fontId="13" fillId="5" borderId="2" xfId="0" applyFont="1" applyFill="1" applyBorder="1" applyAlignment="1">
      <alignment horizontal="center" vertical="center" wrapText="1" shrinkToFit="1"/>
    </xf>
    <xf numFmtId="0" fontId="13" fillId="5" borderId="2" xfId="0" applyFont="1" applyFill="1" applyBorder="1" applyAlignment="1">
      <alignment horizontal="center" vertical="center" shrinkToFit="1"/>
    </xf>
    <xf numFmtId="0" fontId="13" fillId="5" borderId="4" xfId="0" applyFont="1" applyFill="1" applyBorder="1" applyAlignment="1">
      <alignment horizontal="center" vertical="center" wrapText="1" shrinkToFit="1"/>
    </xf>
    <xf numFmtId="0" fontId="13" fillId="5" borderId="3" xfId="0" applyFont="1" applyFill="1" applyBorder="1" applyAlignment="1">
      <alignment horizontal="center" vertical="center" wrapText="1" shrinkToFit="1"/>
    </xf>
    <xf numFmtId="0" fontId="13" fillId="4" borderId="2" xfId="0" applyFont="1" applyFill="1" applyBorder="1" applyAlignment="1">
      <alignment horizontal="center" vertical="center" shrinkToFit="1"/>
    </xf>
    <xf numFmtId="0" fontId="6" fillId="2" borderId="7" xfId="0" applyFont="1" applyFill="1" applyBorder="1" applyAlignment="1">
      <alignment horizontal="center" vertical="top" wrapText="1"/>
    </xf>
    <xf numFmtId="0" fontId="9" fillId="2" borderId="6" xfId="0" applyFont="1" applyFill="1" applyBorder="1" applyAlignment="1">
      <alignment horizontal="center" vertical="top" shrinkToFit="1"/>
    </xf>
    <xf numFmtId="0" fontId="9" fillId="2" borderId="24" xfId="0" applyFont="1" applyFill="1" applyBorder="1" applyAlignment="1">
      <alignment horizontal="center" vertical="top" shrinkToFit="1"/>
    </xf>
    <xf numFmtId="0" fontId="5" fillId="5" borderId="8" xfId="0" applyFont="1" applyFill="1" applyBorder="1" applyAlignment="1">
      <alignment horizontal="left" vertical="top" wrapText="1"/>
    </xf>
    <xf numFmtId="0" fontId="6" fillId="5" borderId="7" xfId="0" applyFont="1" applyFill="1" applyBorder="1" applyAlignment="1">
      <alignment horizontal="center" vertical="top" wrapText="1"/>
    </xf>
    <xf numFmtId="0" fontId="9" fillId="5" borderId="6" xfId="0" applyFont="1" applyFill="1" applyBorder="1" applyAlignment="1">
      <alignment horizontal="center" vertical="top" shrinkToFit="1"/>
    </xf>
    <xf numFmtId="0" fontId="9" fillId="2" borderId="16" xfId="0" applyFont="1" applyFill="1" applyBorder="1" applyAlignment="1">
      <alignment horizontal="center" vertical="top" shrinkToFit="1"/>
    </xf>
    <xf numFmtId="0" fontId="9" fillId="2" borderId="20" xfId="0" applyFont="1" applyFill="1" applyBorder="1" applyAlignment="1">
      <alignment horizontal="center" vertical="top" shrinkToFit="1"/>
    </xf>
    <xf numFmtId="0" fontId="9" fillId="2" borderId="10" xfId="0" applyFont="1" applyFill="1" applyBorder="1" applyAlignment="1">
      <alignment horizontal="center" vertical="top" shrinkToFit="1"/>
    </xf>
    <xf numFmtId="0" fontId="13" fillId="5" borderId="2" xfId="0" applyFont="1" applyFill="1" applyBorder="1" applyAlignment="1">
      <alignment horizontal="center" vertical="center" wrapText="1" shrinkToFit="1"/>
    </xf>
    <xf numFmtId="0" fontId="13" fillId="5" borderId="2" xfId="0" applyFont="1" applyFill="1" applyBorder="1" applyAlignment="1">
      <alignment horizontal="center" vertical="center" shrinkToFit="1"/>
    </xf>
    <xf numFmtId="0" fontId="13" fillId="5" borderId="4" xfId="0" applyFont="1" applyFill="1" applyBorder="1" applyAlignment="1">
      <alignment horizontal="center" vertical="center" wrapText="1" shrinkToFit="1"/>
    </xf>
    <xf numFmtId="0" fontId="13" fillId="5" borderId="3" xfId="0" applyFont="1" applyFill="1" applyBorder="1" applyAlignment="1">
      <alignment horizontal="center" vertical="center" wrapText="1" shrinkToFit="1"/>
    </xf>
    <xf numFmtId="0" fontId="13" fillId="4" borderId="2" xfId="0" applyFont="1" applyFill="1" applyBorder="1" applyAlignment="1">
      <alignment horizontal="center" vertical="center" shrinkToFit="1"/>
    </xf>
    <xf numFmtId="0" fontId="16" fillId="5" borderId="2" xfId="0" applyFont="1" applyFill="1" applyBorder="1" applyAlignment="1">
      <alignment horizontal="left" vertical="top" wrapText="1"/>
    </xf>
    <xf numFmtId="0" fontId="6" fillId="10" borderId="9" xfId="0" applyFont="1" applyFill="1" applyBorder="1" applyAlignment="1">
      <alignment horizontal="left" vertical="top" wrapText="1"/>
    </xf>
    <xf numFmtId="2" fontId="89" fillId="5" borderId="2" xfId="0" applyNumberFormat="1" applyFont="1" applyFill="1" applyBorder="1" applyAlignment="1">
      <alignment horizontal="center" vertical="top" wrapText="1" shrinkToFit="1"/>
    </xf>
    <xf numFmtId="0" fontId="6" fillId="5" borderId="8" xfId="0" applyFont="1" applyFill="1" applyBorder="1" applyAlignment="1">
      <alignment vertical="top" wrapText="1"/>
    </xf>
    <xf numFmtId="0" fontId="6" fillId="5" borderId="8" xfId="0" applyFont="1" applyFill="1" applyBorder="1" applyAlignment="1">
      <alignment horizontal="left" vertical="top" wrapText="1"/>
    </xf>
    <xf numFmtId="0" fontId="6" fillId="2" borderId="9" xfId="0" applyFont="1" applyFill="1" applyBorder="1" applyAlignment="1">
      <alignment vertical="top" wrapText="1"/>
    </xf>
    <xf numFmtId="0" fontId="6" fillId="2" borderId="9" xfId="0" applyFont="1" applyFill="1" applyBorder="1" applyAlignment="1">
      <alignment horizontal="left" vertical="top" wrapText="1"/>
    </xf>
    <xf numFmtId="0" fontId="6" fillId="2" borderId="6" xfId="0" applyFont="1" applyFill="1" applyBorder="1" applyAlignment="1">
      <alignment vertical="top" wrapText="1"/>
    </xf>
    <xf numFmtId="0" fontId="6" fillId="2" borderId="6" xfId="0" applyFont="1" applyFill="1" applyBorder="1" applyAlignment="1">
      <alignment horizontal="left" vertical="top" wrapText="1"/>
    </xf>
    <xf numFmtId="2" fontId="90" fillId="5" borderId="6" xfId="0" applyNumberFormat="1" applyFont="1" applyFill="1" applyBorder="1" applyAlignment="1">
      <alignment horizontal="center" vertical="top" wrapText="1" shrinkToFit="1"/>
    </xf>
    <xf numFmtId="188" fontId="91" fillId="8" borderId="9" xfId="1" applyNumberFormat="1" applyFont="1" applyFill="1" applyBorder="1" applyAlignment="1">
      <alignment horizontal="center" vertical="top" shrinkToFit="1"/>
    </xf>
    <xf numFmtId="188" fontId="91" fillId="8" borderId="6" xfId="1" applyNumberFormat="1" applyFont="1" applyFill="1" applyBorder="1" applyAlignment="1">
      <alignment horizontal="center" vertical="top" shrinkToFit="1"/>
    </xf>
    <xf numFmtId="2" fontId="93" fillId="5" borderId="2" xfId="0" applyNumberFormat="1" applyFont="1" applyFill="1" applyBorder="1" applyAlignment="1">
      <alignment horizontal="center" vertical="top" wrapText="1"/>
    </xf>
    <xf numFmtId="0" fontId="11" fillId="9" borderId="16" xfId="0" applyNumberFormat="1" applyFont="1" applyFill="1" applyBorder="1" applyAlignment="1">
      <alignment horizontal="center" vertical="center" wrapText="1"/>
    </xf>
    <xf numFmtId="0" fontId="11" fillId="9" borderId="16" xfId="0" applyNumberFormat="1" applyFont="1" applyFill="1" applyBorder="1" applyAlignment="1">
      <alignment horizontal="center" vertical="top" wrapText="1"/>
    </xf>
    <xf numFmtId="0" fontId="13" fillId="2" borderId="0" xfId="0" applyFont="1" applyFill="1" applyAlignment="1">
      <alignment vertical="top"/>
    </xf>
    <xf numFmtId="194" fontId="9" fillId="8" borderId="13" xfId="0" applyNumberFormat="1" applyFont="1" applyFill="1" applyBorder="1" applyAlignment="1">
      <alignment horizontal="center" vertical="top" shrinkToFit="1"/>
    </xf>
    <xf numFmtId="2" fontId="11" fillId="5" borderId="6" xfId="0" applyNumberFormat="1" applyFont="1" applyFill="1" applyBorder="1" applyAlignment="1">
      <alignment horizontal="center" vertical="top" shrinkToFit="1"/>
    </xf>
    <xf numFmtId="188" fontId="9" fillId="8" borderId="9" xfId="1" applyNumberFormat="1" applyFont="1" applyFill="1" applyBorder="1" applyAlignment="1">
      <alignment horizontal="center" vertical="top" shrinkToFit="1"/>
    </xf>
    <xf numFmtId="188" fontId="9" fillId="8" borderId="8" xfId="1" applyNumberFormat="1" applyFont="1" applyFill="1" applyBorder="1" applyAlignment="1">
      <alignment horizontal="center" vertical="top" shrinkToFit="1"/>
    </xf>
    <xf numFmtId="0" fontId="6" fillId="5" borderId="2" xfId="0" applyFont="1" applyFill="1" applyBorder="1" applyAlignment="1">
      <alignment horizontal="left" vertical="top" wrapText="1"/>
    </xf>
    <xf numFmtId="2" fontId="92" fillId="5" borderId="2" xfId="0" applyNumberFormat="1" applyFont="1" applyFill="1" applyBorder="1" applyAlignment="1">
      <alignment horizontal="center" vertical="top" shrinkToFit="1"/>
    </xf>
    <xf numFmtId="2" fontId="4" fillId="5" borderId="2" xfId="0" applyNumberFormat="1" applyFont="1" applyFill="1" applyBorder="1" applyAlignment="1">
      <alignment horizontal="center" vertical="top" shrinkToFit="1"/>
    </xf>
    <xf numFmtId="0" fontId="13" fillId="5" borderId="4" xfId="0" applyFont="1" applyFill="1" applyBorder="1" applyAlignment="1">
      <alignment horizontal="center" vertical="center" wrapText="1" shrinkToFit="1"/>
    </xf>
    <xf numFmtId="0" fontId="13" fillId="5" borderId="3" xfId="0" applyFont="1" applyFill="1" applyBorder="1" applyAlignment="1">
      <alignment horizontal="center" vertical="center" wrapText="1" shrinkToFit="1"/>
    </xf>
    <xf numFmtId="0" fontId="13" fillId="4" borderId="2" xfId="0" applyFont="1" applyFill="1" applyBorder="1" applyAlignment="1">
      <alignment horizontal="center" vertical="center" shrinkToFit="1"/>
    </xf>
    <xf numFmtId="0" fontId="9" fillId="2" borderId="16" xfId="0" applyFont="1" applyFill="1" applyBorder="1" applyAlignment="1">
      <alignment horizontal="center" vertical="top" shrinkToFit="1"/>
    </xf>
    <xf numFmtId="0" fontId="9" fillId="2" borderId="20" xfId="0" applyFont="1" applyFill="1" applyBorder="1" applyAlignment="1">
      <alignment horizontal="center" vertical="top" shrinkToFit="1"/>
    </xf>
    <xf numFmtId="0" fontId="9" fillId="2" borderId="10" xfId="0" applyFont="1" applyFill="1" applyBorder="1" applyAlignment="1">
      <alignment horizontal="center" vertical="top" shrinkToFit="1"/>
    </xf>
    <xf numFmtId="0" fontId="15" fillId="6" borderId="2" xfId="0" applyFont="1" applyFill="1" applyBorder="1" applyAlignment="1">
      <alignment horizontal="center" vertical="center" shrinkToFit="1"/>
    </xf>
    <xf numFmtId="0" fontId="13" fillId="5" borderId="2" xfId="0" applyFont="1" applyFill="1" applyBorder="1" applyAlignment="1">
      <alignment horizontal="center" vertical="center" wrapText="1" shrinkToFit="1"/>
    </xf>
    <xf numFmtId="0" fontId="13" fillId="5" borderId="2" xfId="0" applyFont="1" applyFill="1" applyBorder="1" applyAlignment="1">
      <alignment horizontal="center" vertical="center" shrinkToFit="1"/>
    </xf>
    <xf numFmtId="0" fontId="12" fillId="2" borderId="0" xfId="0" applyFont="1" applyFill="1" applyBorder="1" applyAlignment="1">
      <alignment horizontal="center" vertical="top"/>
    </xf>
    <xf numFmtId="0" fontId="25" fillId="2" borderId="26" xfId="0" applyFont="1" applyFill="1" applyBorder="1" applyAlignment="1">
      <alignment horizontal="center" vertical="top" wrapText="1"/>
    </xf>
    <xf numFmtId="0" fontId="6" fillId="18" borderId="29" xfId="0" applyFont="1" applyFill="1" applyBorder="1" applyAlignment="1">
      <alignment horizontal="center" vertical="center" wrapText="1"/>
    </xf>
    <xf numFmtId="0" fontId="6" fillId="18" borderId="28" xfId="0" applyFont="1" applyFill="1" applyBorder="1" applyAlignment="1">
      <alignment horizontal="center" vertical="center" wrapText="1"/>
    </xf>
    <xf numFmtId="0" fontId="6" fillId="18" borderId="1" xfId="0" applyFont="1" applyFill="1" applyBorder="1" applyAlignment="1">
      <alignment horizontal="center" vertical="center" wrapText="1"/>
    </xf>
    <xf numFmtId="0" fontId="6" fillId="18" borderId="25" xfId="0" applyFont="1" applyFill="1" applyBorder="1" applyAlignment="1">
      <alignment horizontal="center" vertical="center" wrapText="1"/>
    </xf>
    <xf numFmtId="0" fontId="6" fillId="18" borderId="7" xfId="0" applyFont="1" applyFill="1" applyBorder="1" applyAlignment="1">
      <alignment horizontal="center" vertical="center" wrapText="1"/>
    </xf>
    <xf numFmtId="0" fontId="6" fillId="18" borderId="24" xfId="0" applyFont="1" applyFill="1" applyBorder="1" applyAlignment="1">
      <alignment horizontal="center" vertical="center" wrapText="1"/>
    </xf>
    <xf numFmtId="0" fontId="6" fillId="15" borderId="5" xfId="0" applyFont="1" applyFill="1" applyBorder="1" applyAlignment="1">
      <alignment horizontal="center" vertical="center" wrapText="1"/>
    </xf>
    <xf numFmtId="0" fontId="6" fillId="15" borderId="20" xfId="0" applyFont="1" applyFill="1" applyBorder="1" applyAlignment="1">
      <alignment horizontal="center" vertical="center" wrapText="1"/>
    </xf>
    <xf numFmtId="0" fontId="6" fillId="15" borderId="6" xfId="0" applyFont="1" applyFill="1" applyBorder="1" applyAlignment="1">
      <alignment horizontal="center" vertical="center" wrapText="1"/>
    </xf>
    <xf numFmtId="0" fontId="83" fillId="15" borderId="4" xfId="0" applyFont="1" applyFill="1" applyBorder="1" applyAlignment="1">
      <alignment horizontal="center" vertical="center" wrapText="1"/>
    </xf>
    <xf numFmtId="0" fontId="83" fillId="15" borderId="27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top" shrinkToFit="1"/>
    </xf>
    <xf numFmtId="0" fontId="18" fillId="2" borderId="21" xfId="0" applyFont="1" applyFill="1" applyBorder="1" applyAlignment="1">
      <alignment horizontal="center" vertical="top" shrinkToFit="1"/>
    </xf>
    <xf numFmtId="0" fontId="73" fillId="0" borderId="0" xfId="0" applyFont="1" applyAlignment="1">
      <alignment horizontal="center"/>
    </xf>
    <xf numFmtId="0" fontId="94" fillId="0" borderId="0" xfId="0" applyFont="1"/>
    <xf numFmtId="0" fontId="94" fillId="0" borderId="2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0" borderId="2" xfId="0" applyFont="1" applyBorder="1" applyAlignment="1">
      <alignment horizontal="center" vertical="center" shrinkToFit="1"/>
    </xf>
    <xf numFmtId="0" fontId="94" fillId="0" borderId="0" xfId="0" applyFont="1" applyAlignment="1">
      <alignment horizontal="center" vertical="center" shrinkToFit="1"/>
    </xf>
    <xf numFmtId="0" fontId="94" fillId="0" borderId="9" xfId="0" applyFont="1" applyBorder="1" applyAlignment="1">
      <alignment horizontal="left" vertical="center"/>
    </xf>
    <xf numFmtId="0" fontId="94" fillId="0" borderId="9" xfId="0" applyFont="1" applyBorder="1" applyAlignment="1">
      <alignment horizontal="center" vertical="center" shrinkToFit="1"/>
    </xf>
    <xf numFmtId="0" fontId="94" fillId="0" borderId="10" xfId="0" applyFont="1" applyBorder="1" applyAlignment="1">
      <alignment horizontal="center" vertical="center" shrinkToFit="1"/>
    </xf>
    <xf numFmtId="0" fontId="94" fillId="0" borderId="20" xfId="0" applyFont="1" applyBorder="1" applyAlignment="1">
      <alignment horizontal="center" vertical="center" shrinkToFit="1"/>
    </xf>
    <xf numFmtId="0" fontId="94" fillId="0" borderId="13" xfId="0" applyFont="1" applyBorder="1"/>
    <xf numFmtId="195" fontId="91" fillId="0" borderId="13" xfId="0" applyNumberFormat="1" applyFont="1" applyBorder="1" applyAlignment="1">
      <alignment horizontal="center"/>
    </xf>
    <xf numFmtId="195" fontId="91" fillId="0" borderId="13" xfId="0" applyNumberFormat="1" applyFont="1" applyBorder="1"/>
    <xf numFmtId="2" fontId="91" fillId="0" borderId="20" xfId="0" applyNumberFormat="1" applyFont="1" applyBorder="1"/>
    <xf numFmtId="0" fontId="91" fillId="0" borderId="13" xfId="0" applyFont="1" applyBorder="1"/>
    <xf numFmtId="0" fontId="94" fillId="0" borderId="13" xfId="0" applyFont="1" applyBorder="1" applyAlignment="1">
      <alignment shrinkToFit="1"/>
    </xf>
    <xf numFmtId="0" fontId="94" fillId="0" borderId="8" xfId="0" applyFont="1" applyBorder="1"/>
    <xf numFmtId="195" fontId="91" fillId="0" borderId="8" xfId="0" applyNumberFormat="1" applyFont="1" applyBorder="1" applyAlignment="1">
      <alignment horizontal="center"/>
    </xf>
    <xf numFmtId="0" fontId="91" fillId="0" borderId="16" xfId="0" applyFont="1" applyBorder="1"/>
    <xf numFmtId="0" fontId="94" fillId="19" borderId="2" xfId="0" applyFont="1" applyFill="1" applyBorder="1" applyAlignment="1">
      <alignment horizontal="center"/>
    </xf>
    <xf numFmtId="195" fontId="91" fillId="19" borderId="2" xfId="0" applyNumberFormat="1" applyFont="1" applyFill="1" applyBorder="1" applyAlignment="1">
      <alignment horizontal="center"/>
    </xf>
    <xf numFmtId="195" fontId="91" fillId="19" borderId="2" xfId="0" applyNumberFormat="1" applyFont="1" applyFill="1" applyBorder="1" applyAlignment="1">
      <alignment horizontal="center" shrinkToFit="1"/>
    </xf>
    <xf numFmtId="195" fontId="91" fillId="19" borderId="2" xfId="0" applyNumberFormat="1" applyFont="1" applyFill="1" applyBorder="1"/>
    <xf numFmtId="2" fontId="91" fillId="19" borderId="2" xfId="0" applyNumberFormat="1" applyFont="1" applyFill="1" applyBorder="1"/>
    <xf numFmtId="195" fontId="94" fillId="0" borderId="0" xfId="0" applyNumberFormat="1" applyFont="1" applyAlignment="1">
      <alignment shrinkToFit="1"/>
    </xf>
    <xf numFmtId="0" fontId="95" fillId="0" borderId="0" xfId="0" applyFont="1"/>
    <xf numFmtId="0" fontId="93" fillId="0" borderId="0" xfId="0" applyFont="1"/>
  </cellXfs>
  <cellStyles count="5">
    <cellStyle name="เครื่องหมายจุลภาค" xfId="1" builtinId="3"/>
    <cellStyle name="ปกติ" xfId="0" builtinId="0"/>
    <cellStyle name="ปกติ 2" xfId="2"/>
    <cellStyle name="ปกติ 3" xfId="3"/>
    <cellStyle name="ปกติ 4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A%20UBU%20_%2056\&#3619;&#3629;&#3610;&#3605;&#3636;&#3604;&#3605;&#3634;&#3617;&#3612;&#3621;&#3591;&#3634;&#3609;\&#3617;&#3627;&#3634;&#3623;&#3636;&#3607;&#3618;&#3634;&#3621;&#3633;&#3618;_55_&#3626;-1-5_IQA_UBU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เป้าหมาย"/>
      <sheetName val="ข้อมูลฐาน"/>
      <sheetName val="ป1"/>
      <sheetName val="ป 2"/>
      <sheetName val="ป 3"/>
      <sheetName val="ป 4"/>
      <sheetName val="ป 5"/>
      <sheetName val="ป 2-1"/>
      <sheetName val="ป 3-1"/>
      <sheetName val="ป 4-1"/>
      <sheetName val="ป 5-1"/>
    </sheetNames>
    <sheetDataSet>
      <sheetData sheetId="0" refreshError="1">
        <row r="66">
          <cell r="A66" t="str">
            <v>ตัวบ่งชี้ที่ 9.2.1 ระดับความสำเร็จของการเตรียมความพร้อมในการก้าวเข้าสู่ประชาคมอาเซียนฯ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BT540"/>
  <sheetViews>
    <sheetView topLeftCell="A13" workbookViewId="0">
      <selection activeCell="Y12" sqref="Y12"/>
    </sheetView>
  </sheetViews>
  <sheetFormatPr defaultColWidth="10" defaultRowHeight="30.75"/>
  <cols>
    <col min="1" max="1" width="8.375" style="3" customWidth="1"/>
    <col min="2" max="2" width="62.375" style="3" customWidth="1"/>
    <col min="3" max="3" width="9.5" style="6" customWidth="1"/>
    <col min="4" max="4" width="14.625" style="3" hidden="1" customWidth="1"/>
    <col min="5" max="5" width="10.25" style="3" customWidth="1"/>
    <col min="6" max="6" width="10.625" style="3" customWidth="1"/>
    <col min="7" max="7" width="10" style="3" customWidth="1"/>
    <col min="8" max="8" width="20.875" style="3" customWidth="1"/>
    <col min="9" max="18" width="14.625" style="3" hidden="1" customWidth="1"/>
    <col min="19" max="19" width="12.5" style="5" hidden="1" customWidth="1"/>
    <col min="20" max="20" width="12.5" style="4" hidden="1" customWidth="1"/>
    <col min="21" max="21" width="12.5" style="3" hidden="1" customWidth="1"/>
    <col min="22" max="22" width="18" style="2" hidden="1" customWidth="1"/>
    <col min="23" max="23" width="21.25" style="1" hidden="1" customWidth="1"/>
    <col min="24" max="24" width="24.25" style="1" hidden="1" customWidth="1"/>
    <col min="25" max="16384" width="10" style="1"/>
  </cols>
  <sheetData>
    <row r="1" spans="1:72" ht="27.75" customHeight="1">
      <c r="A1" s="717" t="s">
        <v>433</v>
      </c>
      <c r="B1" s="717"/>
      <c r="C1" s="717"/>
      <c r="D1" s="717"/>
      <c r="E1" s="717"/>
      <c r="F1" s="717"/>
      <c r="G1" s="717"/>
      <c r="H1" s="717"/>
      <c r="I1" s="662"/>
      <c r="J1" s="662"/>
      <c r="K1" s="662"/>
      <c r="L1" s="662"/>
      <c r="M1" s="662"/>
      <c r="N1" s="662"/>
      <c r="O1" s="662"/>
      <c r="P1" s="662"/>
      <c r="Q1" s="662"/>
      <c r="R1" s="662"/>
      <c r="S1" s="662"/>
      <c r="T1" s="662"/>
      <c r="U1" s="662"/>
      <c r="V1" s="661" t="s">
        <v>431</v>
      </c>
    </row>
    <row r="2" spans="1:72" ht="21.75" customHeight="1">
      <c r="A2" s="660"/>
      <c r="B2" s="660"/>
      <c r="C2" s="660"/>
      <c r="D2" s="660"/>
      <c r="E2" s="660"/>
      <c r="F2" s="660"/>
      <c r="G2" s="660"/>
      <c r="H2" s="660"/>
      <c r="I2" s="659"/>
      <c r="J2" s="659"/>
      <c r="K2" s="659"/>
      <c r="L2" s="659"/>
      <c r="M2" s="659"/>
      <c r="N2" s="659"/>
      <c r="O2" s="659"/>
      <c r="P2" s="659"/>
      <c r="Q2" s="659"/>
      <c r="R2" s="659"/>
      <c r="S2" s="659"/>
      <c r="T2" s="659"/>
      <c r="U2" s="659"/>
      <c r="V2" s="658"/>
    </row>
    <row r="3" spans="1:72">
      <c r="A3" s="718" t="s">
        <v>435</v>
      </c>
      <c r="B3" s="718"/>
      <c r="C3" s="718"/>
      <c r="D3" s="718"/>
      <c r="E3" s="718"/>
      <c r="F3" s="718"/>
      <c r="G3" s="718"/>
      <c r="H3" s="718"/>
      <c r="I3" s="656"/>
      <c r="J3" s="656"/>
      <c r="K3" s="656"/>
      <c r="L3" s="656"/>
      <c r="M3" s="656"/>
      <c r="N3" s="656"/>
      <c r="O3" s="656"/>
      <c r="P3" s="656"/>
      <c r="Q3" s="656"/>
      <c r="R3" s="656"/>
      <c r="S3" s="657"/>
      <c r="T3" s="656"/>
      <c r="U3" s="656"/>
      <c r="V3" s="655"/>
    </row>
    <row r="4" spans="1:72" s="641" customFormat="1">
      <c r="A4" s="719" t="s">
        <v>430</v>
      </c>
      <c r="B4" s="720"/>
      <c r="C4" s="725" t="s">
        <v>429</v>
      </c>
      <c r="D4" s="728" t="s">
        <v>428</v>
      </c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729"/>
      <c r="S4" s="654"/>
      <c r="T4" s="654"/>
      <c r="U4" s="653"/>
      <c r="V4" s="652" t="s">
        <v>427</v>
      </c>
      <c r="Y4" s="642"/>
    </row>
    <row r="5" spans="1:72" s="641" customFormat="1" ht="27.75" hidden="1" customHeight="1">
      <c r="A5" s="721"/>
      <c r="B5" s="722"/>
      <c r="C5" s="726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0"/>
      <c r="T5" s="649"/>
      <c r="U5" s="649"/>
      <c r="V5" s="648"/>
    </row>
    <row r="6" spans="1:72" s="641" customFormat="1" ht="37.5" hidden="1" customHeight="1">
      <c r="A6" s="721"/>
      <c r="B6" s="722"/>
      <c r="C6" s="726"/>
      <c r="D6" s="647" t="s">
        <v>426</v>
      </c>
      <c r="E6" s="647"/>
      <c r="F6" s="647"/>
      <c r="G6" s="647"/>
      <c r="H6" s="647"/>
      <c r="I6" s="647" t="s">
        <v>425</v>
      </c>
      <c r="J6" s="647" t="s">
        <v>424</v>
      </c>
      <c r="K6" s="647" t="s">
        <v>423</v>
      </c>
      <c r="L6" s="647" t="s">
        <v>422</v>
      </c>
      <c r="M6" s="647" t="s">
        <v>421</v>
      </c>
      <c r="N6" s="647" t="s">
        <v>420</v>
      </c>
      <c r="O6" s="647" t="s">
        <v>419</v>
      </c>
      <c r="P6" s="647" t="s">
        <v>418</v>
      </c>
      <c r="Q6" s="647" t="s">
        <v>417</v>
      </c>
      <c r="R6" s="647" t="s">
        <v>416</v>
      </c>
      <c r="S6" s="643" t="s">
        <v>415</v>
      </c>
      <c r="T6" s="643" t="s">
        <v>414</v>
      </c>
      <c r="U6" s="643" t="s">
        <v>413</v>
      </c>
      <c r="V6" s="643" t="s">
        <v>412</v>
      </c>
      <c r="Y6" s="642"/>
    </row>
    <row r="7" spans="1:72" s="641" customFormat="1" ht="48">
      <c r="A7" s="723"/>
      <c r="B7" s="724"/>
      <c r="C7" s="727"/>
      <c r="D7" s="644"/>
      <c r="E7" s="646" t="s">
        <v>411</v>
      </c>
      <c r="F7" s="646" t="s">
        <v>410</v>
      </c>
      <c r="G7" s="646" t="s">
        <v>409</v>
      </c>
      <c r="H7" s="645" t="s">
        <v>408</v>
      </c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3"/>
      <c r="T7" s="643"/>
      <c r="U7" s="643"/>
      <c r="V7" s="643"/>
      <c r="Y7" s="642"/>
    </row>
    <row r="8" spans="1:72" s="73" customFormat="1">
      <c r="A8" s="640" t="s">
        <v>407</v>
      </c>
      <c r="B8" s="636"/>
      <c r="C8" s="639"/>
      <c r="D8" s="637"/>
      <c r="E8" s="638"/>
      <c r="F8" s="638"/>
      <c r="G8" s="638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6"/>
      <c r="T8" s="636"/>
      <c r="U8" s="636"/>
      <c r="V8" s="635"/>
      <c r="Y8" s="74"/>
    </row>
    <row r="9" spans="1:72" s="631" customFormat="1" ht="39.75" hidden="1">
      <c r="A9" s="140" t="s">
        <v>406</v>
      </c>
      <c r="B9" s="634"/>
      <c r="C9" s="633" t="s">
        <v>10</v>
      </c>
      <c r="D9" s="632">
        <f>+D11/1</f>
        <v>5</v>
      </c>
      <c r="E9" s="632"/>
      <c r="F9" s="632"/>
      <c r="G9" s="632"/>
      <c r="H9" s="632"/>
      <c r="I9" s="632">
        <f t="shared" ref="I9:V9" si="0">+I11/1</f>
        <v>5</v>
      </c>
      <c r="J9" s="632">
        <f t="shared" si="0"/>
        <v>2</v>
      </c>
      <c r="K9" s="632">
        <f t="shared" si="0"/>
        <v>5</v>
      </c>
      <c r="L9" s="632">
        <f t="shared" si="0"/>
        <v>5</v>
      </c>
      <c r="M9" s="632">
        <f t="shared" si="0"/>
        <v>5</v>
      </c>
      <c r="N9" s="632">
        <f t="shared" si="0"/>
        <v>4</v>
      </c>
      <c r="O9" s="632">
        <f t="shared" si="0"/>
        <v>4</v>
      </c>
      <c r="P9" s="632">
        <f t="shared" si="0"/>
        <v>5</v>
      </c>
      <c r="Q9" s="632">
        <f t="shared" si="0"/>
        <v>5</v>
      </c>
      <c r="R9" s="632">
        <f t="shared" si="0"/>
        <v>4</v>
      </c>
      <c r="S9" s="632">
        <f t="shared" si="0"/>
        <v>5</v>
      </c>
      <c r="T9" s="632">
        <f t="shared" si="0"/>
        <v>4</v>
      </c>
      <c r="U9" s="632">
        <f t="shared" si="0"/>
        <v>4</v>
      </c>
      <c r="V9" s="632">
        <f t="shared" si="0"/>
        <v>5</v>
      </c>
      <c r="W9" s="73"/>
      <c r="X9" s="73"/>
      <c r="Y9" s="74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</row>
    <row r="10" spans="1:72" s="73" customFormat="1" ht="30.75" customHeight="1">
      <c r="A10" s="85">
        <v>1.1000000000000001</v>
      </c>
      <c r="B10" s="84" t="s">
        <v>405</v>
      </c>
      <c r="C10" s="96" t="s">
        <v>30</v>
      </c>
      <c r="D10" s="82">
        <f>+SUM(D12:D19)</f>
        <v>8</v>
      </c>
      <c r="E10" s="82"/>
      <c r="F10" s="82"/>
      <c r="G10" s="82"/>
      <c r="H10" s="82"/>
      <c r="I10" s="82">
        <f t="shared" ref="I10:V10" si="1">+SUM(I12:I19)</f>
        <v>8</v>
      </c>
      <c r="J10" s="82">
        <f t="shared" si="1"/>
        <v>2</v>
      </c>
      <c r="K10" s="82">
        <f t="shared" si="1"/>
        <v>8</v>
      </c>
      <c r="L10" s="82">
        <f t="shared" si="1"/>
        <v>8</v>
      </c>
      <c r="M10" s="82">
        <f t="shared" si="1"/>
        <v>8</v>
      </c>
      <c r="N10" s="82">
        <f t="shared" si="1"/>
        <v>6</v>
      </c>
      <c r="O10" s="82">
        <f t="shared" si="1"/>
        <v>6</v>
      </c>
      <c r="P10" s="82">
        <f t="shared" si="1"/>
        <v>8</v>
      </c>
      <c r="Q10" s="82">
        <f t="shared" si="1"/>
        <v>8</v>
      </c>
      <c r="R10" s="82">
        <f t="shared" si="1"/>
        <v>7</v>
      </c>
      <c r="S10" s="82">
        <f t="shared" si="1"/>
        <v>8</v>
      </c>
      <c r="T10" s="82">
        <f t="shared" si="1"/>
        <v>6</v>
      </c>
      <c r="U10" s="82">
        <f t="shared" si="1"/>
        <v>6</v>
      </c>
      <c r="V10" s="82">
        <f t="shared" si="1"/>
        <v>8</v>
      </c>
      <c r="Y10" s="74"/>
    </row>
    <row r="11" spans="1:72" s="630" customFormat="1" ht="30.75" hidden="1" customHeight="1">
      <c r="A11" s="81"/>
      <c r="B11" s="80"/>
      <c r="C11" s="469" t="s">
        <v>10</v>
      </c>
      <c r="D11" s="94">
        <f>IF(D10&lt;1,0,IF(D10&lt;2,1,IF(D10&lt;4,2,IF(D10&lt;6,3,IF(D10&lt;8,4,IF(D10=8,5))))))</f>
        <v>5</v>
      </c>
      <c r="E11" s="94"/>
      <c r="F11" s="94"/>
      <c r="G11" s="94"/>
      <c r="H11" s="94"/>
      <c r="I11" s="94">
        <f t="shared" ref="I11:V11" si="2">IF(I10&lt;1,0,IF(I10&lt;2,1,IF(I10&lt;4,2,IF(I10&lt;6,3,IF(I10&lt;8,4,IF(I10=8,5))))))</f>
        <v>5</v>
      </c>
      <c r="J11" s="94">
        <f t="shared" si="2"/>
        <v>2</v>
      </c>
      <c r="K11" s="94">
        <f t="shared" si="2"/>
        <v>5</v>
      </c>
      <c r="L11" s="94">
        <f t="shared" si="2"/>
        <v>5</v>
      </c>
      <c r="M11" s="94">
        <f t="shared" si="2"/>
        <v>5</v>
      </c>
      <c r="N11" s="94">
        <f t="shared" si="2"/>
        <v>4</v>
      </c>
      <c r="O11" s="94">
        <f t="shared" si="2"/>
        <v>4</v>
      </c>
      <c r="P11" s="94">
        <f t="shared" si="2"/>
        <v>5</v>
      </c>
      <c r="Q11" s="94">
        <f t="shared" si="2"/>
        <v>5</v>
      </c>
      <c r="R11" s="94">
        <f t="shared" si="2"/>
        <v>4</v>
      </c>
      <c r="S11" s="94">
        <f t="shared" si="2"/>
        <v>5</v>
      </c>
      <c r="T11" s="94">
        <f t="shared" si="2"/>
        <v>4</v>
      </c>
      <c r="U11" s="94">
        <f t="shared" si="2"/>
        <v>4</v>
      </c>
      <c r="V11" s="94">
        <f t="shared" si="2"/>
        <v>5</v>
      </c>
      <c r="W11" s="93" t="s">
        <v>39</v>
      </c>
      <c r="X11" s="73"/>
      <c r="Y11" s="74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</row>
    <row r="12" spans="1:72" s="73" customFormat="1" ht="176.25" customHeight="1">
      <c r="A12" s="75"/>
      <c r="B12" s="135" t="s">
        <v>404</v>
      </c>
      <c r="C12" s="629"/>
      <c r="D12" s="68">
        <v>1</v>
      </c>
      <c r="E12" s="68"/>
      <c r="F12" s="68"/>
      <c r="G12" s="68"/>
      <c r="H12" s="68"/>
      <c r="I12" s="68">
        <v>1</v>
      </c>
      <c r="J12" s="68">
        <v>1</v>
      </c>
      <c r="K12" s="68">
        <v>1</v>
      </c>
      <c r="L12" s="69">
        <v>1</v>
      </c>
      <c r="M12" s="68">
        <v>1</v>
      </c>
      <c r="N12" s="68">
        <v>1</v>
      </c>
      <c r="O12" s="68">
        <v>1</v>
      </c>
      <c r="P12" s="68">
        <v>1</v>
      </c>
      <c r="Q12" s="68">
        <v>1</v>
      </c>
      <c r="R12" s="68">
        <v>1</v>
      </c>
      <c r="S12" s="68">
        <v>1</v>
      </c>
      <c r="T12" s="125">
        <v>1</v>
      </c>
      <c r="U12" s="68">
        <v>1</v>
      </c>
      <c r="V12" s="90">
        <v>1</v>
      </c>
      <c r="Y12" s="74"/>
    </row>
    <row r="13" spans="1:72" s="73" customFormat="1" ht="39.75">
      <c r="A13" s="75"/>
      <c r="B13" s="135" t="s">
        <v>403</v>
      </c>
      <c r="C13" s="134"/>
      <c r="D13" s="68">
        <v>1</v>
      </c>
      <c r="E13" s="68"/>
      <c r="F13" s="68"/>
      <c r="G13" s="68"/>
      <c r="H13" s="68"/>
      <c r="I13" s="68">
        <v>1</v>
      </c>
      <c r="J13" s="68">
        <v>0</v>
      </c>
      <c r="K13" s="68">
        <v>1</v>
      </c>
      <c r="L13" s="69">
        <v>1</v>
      </c>
      <c r="M13" s="68">
        <v>1</v>
      </c>
      <c r="N13" s="68">
        <v>1</v>
      </c>
      <c r="O13" s="68">
        <v>1</v>
      </c>
      <c r="P13" s="68">
        <v>1</v>
      </c>
      <c r="Q13" s="68">
        <v>1</v>
      </c>
      <c r="R13" s="68">
        <v>1</v>
      </c>
      <c r="S13" s="68">
        <v>1</v>
      </c>
      <c r="T13" s="125">
        <v>1</v>
      </c>
      <c r="U13" s="68">
        <v>1</v>
      </c>
      <c r="V13" s="90">
        <v>1</v>
      </c>
      <c r="Y13" s="74"/>
    </row>
    <row r="14" spans="1:72" s="73" customFormat="1" ht="92.25">
      <c r="A14" s="75"/>
      <c r="B14" s="71" t="s">
        <v>402</v>
      </c>
      <c r="C14" s="70"/>
      <c r="D14" s="68">
        <v>1</v>
      </c>
      <c r="E14" s="68"/>
      <c r="F14" s="68"/>
      <c r="G14" s="68"/>
      <c r="H14" s="68"/>
      <c r="I14" s="68">
        <v>1</v>
      </c>
      <c r="J14" s="68">
        <v>0</v>
      </c>
      <c r="K14" s="68">
        <v>1</v>
      </c>
      <c r="L14" s="69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68">
        <v>1</v>
      </c>
      <c r="S14" s="68">
        <v>1</v>
      </c>
      <c r="T14" s="125">
        <v>1</v>
      </c>
      <c r="U14" s="68">
        <v>1</v>
      </c>
      <c r="V14" s="90">
        <v>1</v>
      </c>
      <c r="Y14" s="74"/>
    </row>
    <row r="15" spans="1:72" s="73" customFormat="1" ht="92.25">
      <c r="A15" s="75"/>
      <c r="B15" s="71" t="s">
        <v>401</v>
      </c>
      <c r="C15" s="70"/>
      <c r="D15" s="68">
        <v>1</v>
      </c>
      <c r="E15" s="68"/>
      <c r="F15" s="68"/>
      <c r="G15" s="68"/>
      <c r="H15" s="68"/>
      <c r="I15" s="68">
        <v>1</v>
      </c>
      <c r="J15" s="68">
        <v>0</v>
      </c>
      <c r="K15" s="68">
        <v>1</v>
      </c>
      <c r="L15" s="69">
        <v>1</v>
      </c>
      <c r="M15" s="68">
        <v>1</v>
      </c>
      <c r="N15" s="68">
        <v>1</v>
      </c>
      <c r="O15" s="68">
        <v>1</v>
      </c>
      <c r="P15" s="68">
        <v>1</v>
      </c>
      <c r="Q15" s="68">
        <v>1</v>
      </c>
      <c r="R15" s="68">
        <v>1</v>
      </c>
      <c r="S15" s="68">
        <v>1</v>
      </c>
      <c r="T15" s="125">
        <v>1</v>
      </c>
      <c r="U15" s="68">
        <v>1</v>
      </c>
      <c r="V15" s="90">
        <v>1</v>
      </c>
      <c r="Y15" s="74"/>
    </row>
    <row r="16" spans="1:72" s="73" customFormat="1" ht="39.75">
      <c r="A16" s="75"/>
      <c r="B16" s="71" t="s">
        <v>400</v>
      </c>
      <c r="C16" s="70"/>
      <c r="D16" s="68">
        <v>1</v>
      </c>
      <c r="E16" s="68"/>
      <c r="F16" s="68"/>
      <c r="G16" s="68"/>
      <c r="H16" s="68"/>
      <c r="I16" s="68">
        <v>1</v>
      </c>
      <c r="J16" s="68">
        <v>1</v>
      </c>
      <c r="K16" s="68">
        <v>1</v>
      </c>
      <c r="L16" s="69">
        <v>1</v>
      </c>
      <c r="M16" s="68">
        <v>1</v>
      </c>
      <c r="N16" s="68">
        <v>1</v>
      </c>
      <c r="O16" s="68">
        <v>1</v>
      </c>
      <c r="P16" s="68">
        <v>1</v>
      </c>
      <c r="Q16" s="68">
        <v>1</v>
      </c>
      <c r="R16" s="68">
        <v>1</v>
      </c>
      <c r="S16" s="68">
        <v>1</v>
      </c>
      <c r="T16" s="125">
        <v>1</v>
      </c>
      <c r="U16" s="68">
        <v>1</v>
      </c>
      <c r="V16" s="90">
        <v>1</v>
      </c>
      <c r="Y16" s="74"/>
    </row>
    <row r="17" spans="1:25" s="73" customFormat="1" ht="57">
      <c r="A17" s="75"/>
      <c r="B17" s="135" t="s">
        <v>399</v>
      </c>
      <c r="C17" s="134"/>
      <c r="D17" s="68">
        <v>1</v>
      </c>
      <c r="E17" s="68"/>
      <c r="F17" s="68"/>
      <c r="G17" s="68"/>
      <c r="H17" s="68"/>
      <c r="I17" s="68">
        <v>1</v>
      </c>
      <c r="J17" s="68">
        <v>0</v>
      </c>
      <c r="K17" s="68">
        <v>1</v>
      </c>
      <c r="L17" s="69">
        <v>1</v>
      </c>
      <c r="M17" s="68">
        <v>1</v>
      </c>
      <c r="N17" s="68">
        <v>1</v>
      </c>
      <c r="O17" s="68">
        <v>0</v>
      </c>
      <c r="P17" s="68">
        <v>1</v>
      </c>
      <c r="Q17" s="68">
        <v>1</v>
      </c>
      <c r="R17" s="68">
        <v>1</v>
      </c>
      <c r="S17" s="68">
        <v>1</v>
      </c>
      <c r="T17" s="125">
        <v>1</v>
      </c>
      <c r="U17" s="68">
        <v>1</v>
      </c>
      <c r="V17" s="90">
        <v>1</v>
      </c>
      <c r="Y17" s="74"/>
    </row>
    <row r="18" spans="1:25" s="73" customFormat="1" ht="55.5">
      <c r="A18" s="75"/>
      <c r="B18" s="210" t="s">
        <v>398</v>
      </c>
      <c r="C18" s="150"/>
      <c r="D18" s="68">
        <v>1</v>
      </c>
      <c r="E18" s="68"/>
      <c r="F18" s="68"/>
      <c r="G18" s="68"/>
      <c r="H18" s="68"/>
      <c r="I18" s="68">
        <v>1</v>
      </c>
      <c r="J18" s="68">
        <v>0</v>
      </c>
      <c r="K18" s="68">
        <v>1</v>
      </c>
      <c r="L18" s="69">
        <v>1</v>
      </c>
      <c r="M18" s="68">
        <v>1</v>
      </c>
      <c r="N18" s="68">
        <v>0</v>
      </c>
      <c r="O18" s="68">
        <v>0</v>
      </c>
      <c r="P18" s="68">
        <v>1</v>
      </c>
      <c r="Q18" s="68">
        <v>1</v>
      </c>
      <c r="R18" s="68">
        <v>1</v>
      </c>
      <c r="S18" s="68">
        <v>1</v>
      </c>
      <c r="T18" s="125">
        <v>0</v>
      </c>
      <c r="U18" s="68">
        <v>0</v>
      </c>
      <c r="V18" s="90">
        <v>1</v>
      </c>
      <c r="Y18" s="74"/>
    </row>
    <row r="19" spans="1:25" ht="61.5">
      <c r="A19" s="72"/>
      <c r="B19" s="71" t="s">
        <v>397</v>
      </c>
      <c r="C19" s="70"/>
      <c r="D19" s="628">
        <v>1</v>
      </c>
      <c r="E19" s="628"/>
      <c r="F19" s="628"/>
      <c r="G19" s="628"/>
      <c r="H19" s="628"/>
      <c r="I19" s="626">
        <v>1</v>
      </c>
      <c r="J19" s="626">
        <v>0</v>
      </c>
      <c r="K19" s="626">
        <v>1</v>
      </c>
      <c r="L19" s="627">
        <v>1</v>
      </c>
      <c r="M19" s="626">
        <v>1</v>
      </c>
      <c r="N19" s="626">
        <v>0</v>
      </c>
      <c r="O19" s="626">
        <v>1</v>
      </c>
      <c r="P19" s="626">
        <v>1</v>
      </c>
      <c r="Q19" s="626">
        <v>1</v>
      </c>
      <c r="R19" s="626">
        <v>0</v>
      </c>
      <c r="S19" s="626">
        <v>1</v>
      </c>
      <c r="T19" s="125">
        <v>0</v>
      </c>
      <c r="U19" s="626">
        <v>0</v>
      </c>
      <c r="V19" s="625">
        <v>1</v>
      </c>
      <c r="Y19" s="20"/>
    </row>
    <row r="20" spans="1:25" ht="39.75" hidden="1">
      <c r="A20" s="624">
        <v>1.2</v>
      </c>
      <c r="B20" s="624" t="s">
        <v>396</v>
      </c>
      <c r="C20" s="623"/>
      <c r="D20" s="622"/>
      <c r="E20" s="622"/>
      <c r="F20" s="622"/>
      <c r="G20" s="622"/>
      <c r="H20" s="622"/>
      <c r="I20" s="622"/>
      <c r="J20" s="622"/>
      <c r="K20" s="622"/>
      <c r="L20" s="622"/>
      <c r="M20" s="622"/>
      <c r="N20" s="622"/>
      <c r="O20" s="622"/>
      <c r="P20" s="622"/>
      <c r="Q20" s="622"/>
      <c r="R20" s="621"/>
      <c r="S20" s="149"/>
      <c r="T20" s="149"/>
      <c r="U20" s="149"/>
      <c r="V20" s="621"/>
      <c r="Y20" s="20"/>
    </row>
    <row r="21" spans="1:25" ht="39.75" hidden="1">
      <c r="A21" s="187"/>
      <c r="B21" s="187" t="s">
        <v>395</v>
      </c>
      <c r="C21" s="185"/>
      <c r="D21" s="620"/>
      <c r="E21" s="620"/>
      <c r="F21" s="620"/>
      <c r="G21" s="620"/>
      <c r="H21" s="620"/>
      <c r="I21" s="620"/>
      <c r="J21" s="620"/>
      <c r="K21" s="620"/>
      <c r="L21" s="620"/>
      <c r="M21" s="620"/>
      <c r="N21" s="620"/>
      <c r="O21" s="620"/>
      <c r="P21" s="620"/>
      <c r="Q21" s="620"/>
      <c r="R21" s="183">
        <f>+SUM(R22:R26)</f>
        <v>0</v>
      </c>
      <c r="S21" s="149"/>
      <c r="T21" s="149"/>
      <c r="U21" s="149"/>
      <c r="V21" s="183">
        <f>+SUM(V22:V26)</f>
        <v>0</v>
      </c>
      <c r="W21" s="182"/>
      <c r="Y21" s="20"/>
    </row>
    <row r="22" spans="1:25" ht="61.5" hidden="1">
      <c r="A22" s="72"/>
      <c r="B22" s="165" t="s">
        <v>394</v>
      </c>
      <c r="C22" s="164"/>
      <c r="D22" s="598"/>
      <c r="E22" s="598"/>
      <c r="F22" s="598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68"/>
      <c r="S22" s="149"/>
      <c r="T22" s="149"/>
      <c r="U22" s="149"/>
      <c r="V22" s="68"/>
      <c r="Y22" s="20"/>
    </row>
    <row r="23" spans="1:25" ht="61.5" hidden="1">
      <c r="A23" s="72"/>
      <c r="B23" s="91" t="s">
        <v>379</v>
      </c>
      <c r="C23" s="70"/>
      <c r="D23" s="596"/>
      <c r="E23" s="596"/>
      <c r="F23" s="596"/>
      <c r="G23" s="596"/>
      <c r="H23" s="596"/>
      <c r="I23" s="596"/>
      <c r="J23" s="596"/>
      <c r="K23" s="596"/>
      <c r="L23" s="596"/>
      <c r="M23" s="596"/>
      <c r="N23" s="596"/>
      <c r="O23" s="596"/>
      <c r="P23" s="596"/>
      <c r="Q23" s="596"/>
      <c r="R23" s="68"/>
      <c r="S23" s="149"/>
      <c r="T23" s="149"/>
      <c r="U23" s="149"/>
      <c r="V23" s="68"/>
      <c r="Y23" s="20"/>
    </row>
    <row r="24" spans="1:25" ht="92.25" hidden="1">
      <c r="A24" s="72"/>
      <c r="B24" s="91" t="s">
        <v>393</v>
      </c>
      <c r="C24" s="70"/>
      <c r="D24" s="596"/>
      <c r="E24" s="596"/>
      <c r="F24" s="596"/>
      <c r="G24" s="596"/>
      <c r="H24" s="596"/>
      <c r="I24" s="596"/>
      <c r="J24" s="596"/>
      <c r="K24" s="596"/>
      <c r="L24" s="596"/>
      <c r="M24" s="596"/>
      <c r="N24" s="596"/>
      <c r="O24" s="596"/>
      <c r="P24" s="596"/>
      <c r="Q24" s="596"/>
      <c r="R24" s="68"/>
      <c r="S24" s="149"/>
      <c r="T24" s="149"/>
      <c r="U24" s="149"/>
      <c r="V24" s="68"/>
      <c r="Y24" s="20"/>
    </row>
    <row r="25" spans="1:25" ht="61.5" hidden="1">
      <c r="A25" s="72"/>
      <c r="B25" s="91" t="s">
        <v>392</v>
      </c>
      <c r="C25" s="70"/>
      <c r="D25" s="596"/>
      <c r="E25" s="596"/>
      <c r="F25" s="596"/>
      <c r="G25" s="596"/>
      <c r="H25" s="596"/>
      <c r="I25" s="596"/>
      <c r="J25" s="596"/>
      <c r="K25" s="596"/>
      <c r="L25" s="596"/>
      <c r="M25" s="596"/>
      <c r="N25" s="596"/>
      <c r="O25" s="596"/>
      <c r="P25" s="596"/>
      <c r="Q25" s="596"/>
      <c r="R25" s="68"/>
      <c r="S25" s="149"/>
      <c r="T25" s="149"/>
      <c r="U25" s="149"/>
      <c r="V25" s="68"/>
      <c r="Y25" s="20"/>
    </row>
    <row r="26" spans="1:25" ht="61.5" hidden="1">
      <c r="A26" s="128"/>
      <c r="B26" s="147" t="s">
        <v>391</v>
      </c>
      <c r="C26" s="124"/>
      <c r="D26" s="594"/>
      <c r="E26" s="594"/>
      <c r="F26" s="594"/>
      <c r="G26" s="594"/>
      <c r="H26" s="594"/>
      <c r="I26" s="594"/>
      <c r="J26" s="594"/>
      <c r="K26" s="594"/>
      <c r="L26" s="594"/>
      <c r="M26" s="594"/>
      <c r="N26" s="594"/>
      <c r="O26" s="594"/>
      <c r="P26" s="594"/>
      <c r="Q26" s="594"/>
      <c r="R26" s="68"/>
      <c r="S26" s="149"/>
      <c r="T26" s="149"/>
      <c r="U26" s="149"/>
      <c r="V26" s="68"/>
      <c r="Y26" s="20"/>
    </row>
    <row r="27" spans="1:25" ht="39.75" hidden="1">
      <c r="A27" s="187"/>
      <c r="B27" s="619" t="s">
        <v>390</v>
      </c>
      <c r="C27" s="185"/>
      <c r="D27" s="618"/>
      <c r="E27" s="618"/>
      <c r="F27" s="618"/>
      <c r="G27" s="618"/>
      <c r="H27" s="618"/>
      <c r="I27" s="618"/>
      <c r="J27" s="618"/>
      <c r="K27" s="618"/>
      <c r="L27" s="618"/>
      <c r="M27" s="618"/>
      <c r="N27" s="618"/>
      <c r="O27" s="618"/>
      <c r="P27" s="618"/>
      <c r="Q27" s="618"/>
      <c r="R27" s="617"/>
      <c r="S27" s="149"/>
      <c r="T27" s="149"/>
      <c r="U27" s="149"/>
      <c r="V27" s="617"/>
      <c r="W27" s="616"/>
      <c r="Y27" s="20"/>
    </row>
    <row r="28" spans="1:25" s="413" customFormat="1" ht="39.75" hidden="1">
      <c r="A28" s="422"/>
      <c r="B28" s="165" t="s">
        <v>389</v>
      </c>
      <c r="C28" s="164"/>
      <c r="D28" s="598"/>
      <c r="E28" s="598"/>
      <c r="F28" s="598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603">
        <f>R29+R30+R31</f>
        <v>0</v>
      </c>
      <c r="S28" s="149"/>
      <c r="T28" s="149"/>
      <c r="U28" s="149"/>
      <c r="V28" s="603">
        <f>V29+V30+V31</f>
        <v>0</v>
      </c>
      <c r="Y28" s="414"/>
    </row>
    <row r="29" spans="1:25" s="413" customFormat="1" ht="39.75" hidden="1">
      <c r="A29" s="422"/>
      <c r="B29" s="613" t="s">
        <v>289</v>
      </c>
      <c r="C29" s="612"/>
      <c r="D29" s="611"/>
      <c r="E29" s="611"/>
      <c r="F29" s="611"/>
      <c r="G29" s="611"/>
      <c r="H29" s="611"/>
      <c r="I29" s="611"/>
      <c r="J29" s="611"/>
      <c r="K29" s="611"/>
      <c r="L29" s="611"/>
      <c r="M29" s="611"/>
      <c r="N29" s="611"/>
      <c r="O29" s="611"/>
      <c r="P29" s="611"/>
      <c r="Q29" s="611"/>
      <c r="R29" s="607"/>
      <c r="S29" s="149"/>
      <c r="T29" s="149"/>
      <c r="U29" s="149"/>
      <c r="V29" s="607"/>
      <c r="Y29" s="414"/>
    </row>
    <row r="30" spans="1:25" s="413" customFormat="1" ht="39.75" hidden="1">
      <c r="A30" s="422"/>
      <c r="B30" s="613" t="s">
        <v>288</v>
      </c>
      <c r="C30" s="612"/>
      <c r="D30" s="611"/>
      <c r="E30" s="611"/>
      <c r="F30" s="611"/>
      <c r="G30" s="611"/>
      <c r="H30" s="611"/>
      <c r="I30" s="611"/>
      <c r="J30" s="611"/>
      <c r="K30" s="611"/>
      <c r="L30" s="611"/>
      <c r="M30" s="611"/>
      <c r="N30" s="611"/>
      <c r="O30" s="611"/>
      <c r="P30" s="611"/>
      <c r="Q30" s="611"/>
      <c r="R30" s="607"/>
      <c r="S30" s="149"/>
      <c r="T30" s="149"/>
      <c r="U30" s="149"/>
      <c r="V30" s="607"/>
      <c r="Y30" s="414"/>
    </row>
    <row r="31" spans="1:25" s="413" customFormat="1" ht="39.75" hidden="1">
      <c r="A31" s="422"/>
      <c r="B31" s="613" t="s">
        <v>287</v>
      </c>
      <c r="C31" s="612"/>
      <c r="D31" s="611"/>
      <c r="E31" s="611"/>
      <c r="F31" s="611"/>
      <c r="G31" s="611"/>
      <c r="H31" s="611"/>
      <c r="I31" s="611"/>
      <c r="J31" s="611"/>
      <c r="K31" s="611"/>
      <c r="L31" s="611"/>
      <c r="M31" s="611"/>
      <c r="N31" s="611"/>
      <c r="O31" s="611"/>
      <c r="P31" s="611"/>
      <c r="Q31" s="611"/>
      <c r="R31" s="607"/>
      <c r="S31" s="149"/>
      <c r="T31" s="149"/>
      <c r="U31" s="149"/>
      <c r="V31" s="607"/>
      <c r="Y31" s="414"/>
    </row>
    <row r="32" spans="1:25" s="413" customFormat="1" ht="39.75" hidden="1">
      <c r="A32" s="422"/>
      <c r="B32" s="91" t="s">
        <v>388</v>
      </c>
      <c r="C32" s="70"/>
      <c r="D32" s="596"/>
      <c r="E32" s="596"/>
      <c r="F32" s="596"/>
      <c r="G32" s="596"/>
      <c r="H32" s="596"/>
      <c r="I32" s="596"/>
      <c r="J32" s="596"/>
      <c r="K32" s="596"/>
      <c r="L32" s="596"/>
      <c r="M32" s="596"/>
      <c r="N32" s="596"/>
      <c r="O32" s="596"/>
      <c r="P32" s="596"/>
      <c r="Q32" s="596"/>
      <c r="R32" s="603">
        <f>R33+R34+R35</f>
        <v>0</v>
      </c>
      <c r="S32" s="149"/>
      <c r="T32" s="149"/>
      <c r="U32" s="149"/>
      <c r="V32" s="603">
        <f>V33+V34+V35</f>
        <v>0</v>
      </c>
      <c r="Y32" s="414"/>
    </row>
    <row r="33" spans="1:25" s="413" customFormat="1" ht="39.75" hidden="1">
      <c r="A33" s="422"/>
      <c r="B33" s="613" t="s">
        <v>387</v>
      </c>
      <c r="C33" s="612"/>
      <c r="D33" s="611"/>
      <c r="E33" s="611"/>
      <c r="F33" s="611"/>
      <c r="G33" s="611"/>
      <c r="H33" s="611"/>
      <c r="I33" s="611"/>
      <c r="J33" s="611"/>
      <c r="K33" s="611"/>
      <c r="L33" s="611"/>
      <c r="M33" s="611"/>
      <c r="N33" s="611"/>
      <c r="O33" s="611"/>
      <c r="P33" s="611"/>
      <c r="Q33" s="611"/>
      <c r="R33" s="607"/>
      <c r="S33" s="149"/>
      <c r="T33" s="149"/>
      <c r="U33" s="149"/>
      <c r="V33" s="607"/>
      <c r="Y33" s="414"/>
    </row>
    <row r="34" spans="1:25" s="413" customFormat="1" ht="39.75" hidden="1">
      <c r="A34" s="422"/>
      <c r="B34" s="613" t="s">
        <v>386</v>
      </c>
      <c r="C34" s="612"/>
      <c r="D34" s="611"/>
      <c r="E34" s="611"/>
      <c r="F34" s="611"/>
      <c r="G34" s="611"/>
      <c r="H34" s="611"/>
      <c r="I34" s="611"/>
      <c r="J34" s="611"/>
      <c r="K34" s="611"/>
      <c r="L34" s="611"/>
      <c r="M34" s="611"/>
      <c r="N34" s="611"/>
      <c r="O34" s="611"/>
      <c r="P34" s="611"/>
      <c r="Q34" s="611"/>
      <c r="R34" s="607"/>
      <c r="S34" s="149"/>
      <c r="T34" s="149"/>
      <c r="U34" s="149"/>
      <c r="V34" s="607"/>
      <c r="Y34" s="414"/>
    </row>
    <row r="35" spans="1:25" s="413" customFormat="1" ht="39.75" hidden="1">
      <c r="A35" s="422"/>
      <c r="B35" s="613" t="s">
        <v>385</v>
      </c>
      <c r="C35" s="612"/>
      <c r="D35" s="611"/>
      <c r="E35" s="611"/>
      <c r="F35" s="611"/>
      <c r="G35" s="611"/>
      <c r="H35" s="611"/>
      <c r="I35" s="611"/>
      <c r="J35" s="611"/>
      <c r="K35" s="611"/>
      <c r="L35" s="611"/>
      <c r="M35" s="611"/>
      <c r="N35" s="611"/>
      <c r="O35" s="611"/>
      <c r="P35" s="611"/>
      <c r="Q35" s="611"/>
      <c r="R35" s="607"/>
      <c r="S35" s="149"/>
      <c r="T35" s="149"/>
      <c r="U35" s="149"/>
      <c r="V35" s="607"/>
      <c r="Y35" s="414"/>
    </row>
    <row r="36" spans="1:25" s="413" customFormat="1" ht="39.75" hidden="1">
      <c r="A36" s="422"/>
      <c r="B36" s="606" t="s">
        <v>384</v>
      </c>
      <c r="C36" s="70"/>
      <c r="D36" s="605"/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5"/>
      <c r="R36" s="603">
        <f>R37+R38+R39</f>
        <v>0</v>
      </c>
      <c r="S36" s="149"/>
      <c r="T36" s="149"/>
      <c r="U36" s="149"/>
      <c r="V36" s="603">
        <f>V37+V38+V39</f>
        <v>0</v>
      </c>
      <c r="Y36" s="414"/>
    </row>
    <row r="37" spans="1:25" s="413" customFormat="1" ht="39.75" hidden="1">
      <c r="A37" s="422"/>
      <c r="B37" s="615" t="s">
        <v>283</v>
      </c>
      <c r="C37" s="612"/>
      <c r="D37" s="614"/>
      <c r="E37" s="614"/>
      <c r="F37" s="614"/>
      <c r="G37" s="614"/>
      <c r="H37" s="614"/>
      <c r="I37" s="614"/>
      <c r="J37" s="614"/>
      <c r="K37" s="614"/>
      <c r="L37" s="614"/>
      <c r="M37" s="614"/>
      <c r="N37" s="614"/>
      <c r="O37" s="614"/>
      <c r="P37" s="614"/>
      <c r="Q37" s="614"/>
      <c r="R37" s="437">
        <f>R29*R33</f>
        <v>0</v>
      </c>
      <c r="S37" s="149"/>
      <c r="T37" s="149"/>
      <c r="U37" s="149"/>
      <c r="V37" s="437">
        <f>V29*V33</f>
        <v>0</v>
      </c>
      <c r="Y37" s="414"/>
    </row>
    <row r="38" spans="1:25" s="413" customFormat="1" ht="39.75" hidden="1">
      <c r="A38" s="422"/>
      <c r="B38" s="615" t="s">
        <v>282</v>
      </c>
      <c r="C38" s="612"/>
      <c r="D38" s="614"/>
      <c r="E38" s="614"/>
      <c r="F38" s="614"/>
      <c r="G38" s="614"/>
      <c r="H38" s="614"/>
      <c r="I38" s="614"/>
      <c r="J38" s="614"/>
      <c r="K38" s="614"/>
      <c r="L38" s="614"/>
      <c r="M38" s="614"/>
      <c r="N38" s="614"/>
      <c r="O38" s="614"/>
      <c r="P38" s="614"/>
      <c r="Q38" s="614"/>
      <c r="R38" s="437">
        <f>R30*R34</f>
        <v>0</v>
      </c>
      <c r="S38" s="149"/>
      <c r="T38" s="149"/>
      <c r="U38" s="149"/>
      <c r="V38" s="437">
        <f>V30*V34</f>
        <v>0</v>
      </c>
      <c r="Y38" s="414"/>
    </row>
    <row r="39" spans="1:25" s="413" customFormat="1" ht="39.75" hidden="1">
      <c r="A39" s="422"/>
      <c r="B39" s="615" t="s">
        <v>281</v>
      </c>
      <c r="C39" s="612"/>
      <c r="D39" s="614"/>
      <c r="E39" s="614"/>
      <c r="F39" s="614"/>
      <c r="G39" s="614"/>
      <c r="H39" s="614"/>
      <c r="I39" s="614"/>
      <c r="J39" s="614"/>
      <c r="K39" s="614"/>
      <c r="L39" s="614"/>
      <c r="M39" s="614"/>
      <c r="N39" s="614"/>
      <c r="O39" s="614"/>
      <c r="P39" s="614"/>
      <c r="Q39" s="614"/>
      <c r="R39" s="437">
        <f>R31*R35</f>
        <v>0</v>
      </c>
      <c r="S39" s="149"/>
      <c r="T39" s="149"/>
      <c r="U39" s="149"/>
      <c r="V39" s="437">
        <f>V31*V35</f>
        <v>0</v>
      </c>
      <c r="Y39" s="414"/>
    </row>
    <row r="40" spans="1:25" s="413" customFormat="1" ht="39.75" hidden="1">
      <c r="A40" s="422"/>
      <c r="B40" s="91" t="s">
        <v>383</v>
      </c>
      <c r="C40" s="70"/>
      <c r="D40" s="596"/>
      <c r="E40" s="596"/>
      <c r="F40" s="596"/>
      <c r="G40" s="596"/>
      <c r="H40" s="596"/>
      <c r="I40" s="596"/>
      <c r="J40" s="596"/>
      <c r="K40" s="596"/>
      <c r="L40" s="596"/>
      <c r="M40" s="596"/>
      <c r="N40" s="596"/>
      <c r="O40" s="596"/>
      <c r="P40" s="596"/>
      <c r="Q40" s="596"/>
      <c r="R40" s="603">
        <f>R41+R42+R43</f>
        <v>0</v>
      </c>
      <c r="S40" s="149"/>
      <c r="T40" s="149"/>
      <c r="U40" s="149"/>
      <c r="V40" s="603">
        <f>V41+V42+V43</f>
        <v>0</v>
      </c>
      <c r="Y40" s="414"/>
    </row>
    <row r="41" spans="1:25" s="413" customFormat="1" ht="39.75" hidden="1">
      <c r="A41" s="422"/>
      <c r="B41" s="613" t="s">
        <v>283</v>
      </c>
      <c r="C41" s="612"/>
      <c r="D41" s="611"/>
      <c r="E41" s="611"/>
      <c r="F41" s="611"/>
      <c r="G41" s="611"/>
      <c r="H41" s="611"/>
      <c r="I41" s="611"/>
      <c r="J41" s="611"/>
      <c r="K41" s="611"/>
      <c r="L41" s="611"/>
      <c r="M41" s="611"/>
      <c r="N41" s="611"/>
      <c r="O41" s="611"/>
      <c r="P41" s="611"/>
      <c r="Q41" s="611"/>
      <c r="R41" s="607"/>
      <c r="S41" s="149"/>
      <c r="T41" s="149"/>
      <c r="U41" s="149"/>
      <c r="V41" s="607"/>
      <c r="Y41" s="414"/>
    </row>
    <row r="42" spans="1:25" s="413" customFormat="1" ht="39.75" hidden="1">
      <c r="A42" s="422"/>
      <c r="B42" s="613" t="s">
        <v>282</v>
      </c>
      <c r="C42" s="612"/>
      <c r="D42" s="611"/>
      <c r="E42" s="611"/>
      <c r="F42" s="611"/>
      <c r="G42" s="611"/>
      <c r="H42" s="611"/>
      <c r="I42" s="611"/>
      <c r="J42" s="611"/>
      <c r="K42" s="611"/>
      <c r="L42" s="611"/>
      <c r="M42" s="611"/>
      <c r="N42" s="611"/>
      <c r="O42" s="611"/>
      <c r="P42" s="611"/>
      <c r="Q42" s="611"/>
      <c r="R42" s="607"/>
      <c r="S42" s="149"/>
      <c r="T42" s="149"/>
      <c r="U42" s="149"/>
      <c r="V42" s="607"/>
      <c r="Y42" s="414"/>
    </row>
    <row r="43" spans="1:25" s="413" customFormat="1" ht="39.75" hidden="1">
      <c r="A43" s="422"/>
      <c r="B43" s="610" t="s">
        <v>281</v>
      </c>
      <c r="C43" s="609"/>
      <c r="D43" s="608"/>
      <c r="E43" s="608"/>
      <c r="F43" s="608"/>
      <c r="G43" s="608"/>
      <c r="H43" s="608"/>
      <c r="I43" s="608"/>
      <c r="J43" s="608"/>
      <c r="K43" s="608"/>
      <c r="L43" s="608"/>
      <c r="M43" s="608"/>
      <c r="N43" s="608"/>
      <c r="O43" s="608"/>
      <c r="P43" s="608"/>
      <c r="Q43" s="608"/>
      <c r="R43" s="607"/>
      <c r="S43" s="149"/>
      <c r="T43" s="149"/>
      <c r="U43" s="149"/>
      <c r="V43" s="607"/>
      <c r="Y43" s="414"/>
    </row>
    <row r="44" spans="1:25" s="413" customFormat="1" ht="39.75" hidden="1">
      <c r="A44" s="422"/>
      <c r="B44" s="606" t="s">
        <v>382</v>
      </c>
      <c r="C44" s="70"/>
      <c r="D44" s="605"/>
      <c r="E44" s="605"/>
      <c r="F44" s="605"/>
      <c r="G44" s="605"/>
      <c r="H44" s="605"/>
      <c r="I44" s="605"/>
      <c r="J44" s="605"/>
      <c r="K44" s="605"/>
      <c r="L44" s="605"/>
      <c r="M44" s="605"/>
      <c r="N44" s="605"/>
      <c r="O44" s="605"/>
      <c r="P44" s="605"/>
      <c r="Q44" s="605"/>
      <c r="R44" s="603"/>
      <c r="S44" s="149"/>
      <c r="T44" s="149"/>
      <c r="U44" s="149"/>
      <c r="V44" s="603"/>
      <c r="Y44" s="414"/>
    </row>
    <row r="45" spans="1:25" s="413" customFormat="1" ht="39.75" hidden="1">
      <c r="A45" s="422"/>
      <c r="B45" s="432" t="s">
        <v>283</v>
      </c>
      <c r="C45" s="431"/>
      <c r="D45" s="604"/>
      <c r="E45" s="604"/>
      <c r="F45" s="604"/>
      <c r="G45" s="604"/>
      <c r="H45" s="604"/>
      <c r="I45" s="604"/>
      <c r="J45" s="604"/>
      <c r="K45" s="604"/>
      <c r="L45" s="604"/>
      <c r="M45" s="604"/>
      <c r="N45" s="604"/>
      <c r="O45" s="604"/>
      <c r="P45" s="604"/>
      <c r="Q45" s="604"/>
      <c r="R45" s="424" t="e">
        <f>R33*100/R41</f>
        <v>#DIV/0!</v>
      </c>
      <c r="S45" s="149"/>
      <c r="T45" s="149"/>
      <c r="U45" s="149"/>
      <c r="V45" s="424" t="e">
        <f>V33*100/V41</f>
        <v>#DIV/0!</v>
      </c>
      <c r="Y45" s="414"/>
    </row>
    <row r="46" spans="1:25" s="413" customFormat="1" ht="39.75" hidden="1">
      <c r="A46" s="422"/>
      <c r="B46" s="432" t="s">
        <v>282</v>
      </c>
      <c r="C46" s="431"/>
      <c r="D46" s="604"/>
      <c r="E46" s="604"/>
      <c r="F46" s="604"/>
      <c r="G46" s="604"/>
      <c r="H46" s="604"/>
      <c r="I46" s="604"/>
      <c r="J46" s="604"/>
      <c r="K46" s="604"/>
      <c r="L46" s="604"/>
      <c r="M46" s="604"/>
      <c r="N46" s="604"/>
      <c r="O46" s="604"/>
      <c r="P46" s="604"/>
      <c r="Q46" s="604"/>
      <c r="R46" s="424" t="e">
        <f>R34*100/R42</f>
        <v>#DIV/0!</v>
      </c>
      <c r="S46" s="149"/>
      <c r="T46" s="149"/>
      <c r="U46" s="149"/>
      <c r="V46" s="424" t="e">
        <f>V34*100/V42</f>
        <v>#DIV/0!</v>
      </c>
      <c r="Y46" s="414"/>
    </row>
    <row r="47" spans="1:25" s="413" customFormat="1" ht="39.75" hidden="1">
      <c r="A47" s="422"/>
      <c r="B47" s="432" t="s">
        <v>281</v>
      </c>
      <c r="C47" s="431"/>
      <c r="D47" s="604"/>
      <c r="E47" s="604"/>
      <c r="F47" s="604"/>
      <c r="G47" s="604"/>
      <c r="H47" s="604"/>
      <c r="I47" s="604"/>
      <c r="J47" s="604"/>
      <c r="K47" s="604"/>
      <c r="L47" s="604"/>
      <c r="M47" s="604"/>
      <c r="N47" s="604"/>
      <c r="O47" s="604"/>
      <c r="P47" s="604"/>
      <c r="Q47" s="604"/>
      <c r="R47" s="603" t="e">
        <f>R35*100/R43</f>
        <v>#DIV/0!</v>
      </c>
      <c r="S47" s="149"/>
      <c r="T47" s="149"/>
      <c r="U47" s="149"/>
      <c r="V47" s="603" t="e">
        <f>V35*100/V43</f>
        <v>#DIV/0!</v>
      </c>
      <c r="Y47" s="414"/>
    </row>
    <row r="48" spans="1:25" ht="61.5" hidden="1">
      <c r="A48" s="187"/>
      <c r="B48" s="602" t="s">
        <v>381</v>
      </c>
      <c r="C48" s="601"/>
      <c r="D48" s="600"/>
      <c r="E48" s="600"/>
      <c r="F48" s="600"/>
      <c r="G48" s="600"/>
      <c r="H48" s="600"/>
      <c r="I48" s="600"/>
      <c r="J48" s="600"/>
      <c r="K48" s="600"/>
      <c r="L48" s="600"/>
      <c r="M48" s="600"/>
      <c r="N48" s="600"/>
      <c r="O48" s="600"/>
      <c r="P48" s="600"/>
      <c r="Q48" s="600"/>
      <c r="R48" s="183">
        <f>+SUM(R49:R53)</f>
        <v>0</v>
      </c>
      <c r="S48" s="149"/>
      <c r="T48" s="149"/>
      <c r="U48" s="149"/>
      <c r="V48" s="183">
        <f>+SUM(V49:V53)</f>
        <v>0</v>
      </c>
      <c r="W48" s="182"/>
      <c r="Y48" s="20"/>
    </row>
    <row r="49" spans="1:72" s="591" customFormat="1" ht="92.25" hidden="1">
      <c r="A49" s="599"/>
      <c r="B49" s="165" t="s">
        <v>380</v>
      </c>
      <c r="C49" s="164"/>
      <c r="D49" s="598"/>
      <c r="E49" s="598"/>
      <c r="F49" s="598"/>
      <c r="G49" s="598"/>
      <c r="H49" s="598"/>
      <c r="I49" s="598"/>
      <c r="J49" s="598"/>
      <c r="K49" s="598"/>
      <c r="L49" s="598"/>
      <c r="M49" s="598"/>
      <c r="N49" s="598"/>
      <c r="O49" s="598"/>
      <c r="P49" s="598"/>
      <c r="Q49" s="598"/>
      <c r="R49" s="429"/>
      <c r="S49" s="149"/>
      <c r="T49" s="149"/>
      <c r="U49" s="149"/>
      <c r="V49" s="429"/>
      <c r="Y49" s="592"/>
    </row>
    <row r="50" spans="1:72" s="591" customFormat="1" ht="61.5" hidden="1">
      <c r="A50" s="597"/>
      <c r="B50" s="91" t="s">
        <v>379</v>
      </c>
      <c r="C50" s="70"/>
      <c r="D50" s="596"/>
      <c r="E50" s="596"/>
      <c r="F50" s="596"/>
      <c r="G50" s="596"/>
      <c r="H50" s="596"/>
      <c r="I50" s="596"/>
      <c r="J50" s="596"/>
      <c r="K50" s="596"/>
      <c r="L50" s="596"/>
      <c r="M50" s="596"/>
      <c r="N50" s="596"/>
      <c r="O50" s="596"/>
      <c r="P50" s="596"/>
      <c r="Q50" s="596"/>
      <c r="R50" s="429"/>
      <c r="S50" s="149"/>
      <c r="T50" s="149"/>
      <c r="U50" s="149"/>
      <c r="V50" s="429"/>
      <c r="Y50" s="592"/>
    </row>
    <row r="51" spans="1:72" s="591" customFormat="1" ht="92.25" hidden="1">
      <c r="A51" s="597"/>
      <c r="B51" s="91" t="s">
        <v>378</v>
      </c>
      <c r="C51" s="70"/>
      <c r="D51" s="596"/>
      <c r="E51" s="596"/>
      <c r="F51" s="596"/>
      <c r="G51" s="596"/>
      <c r="H51" s="596"/>
      <c r="I51" s="596"/>
      <c r="J51" s="596"/>
      <c r="K51" s="596"/>
      <c r="L51" s="596"/>
      <c r="M51" s="596"/>
      <c r="N51" s="596"/>
      <c r="O51" s="596"/>
      <c r="P51" s="596"/>
      <c r="Q51" s="596"/>
      <c r="R51" s="429"/>
      <c r="S51" s="149"/>
      <c r="T51" s="149"/>
      <c r="U51" s="149"/>
      <c r="V51" s="429"/>
      <c r="Y51" s="592"/>
    </row>
    <row r="52" spans="1:72" s="591" customFormat="1" ht="92.25" hidden="1">
      <c r="A52" s="597"/>
      <c r="B52" s="91" t="s">
        <v>377</v>
      </c>
      <c r="C52" s="70"/>
      <c r="D52" s="596"/>
      <c r="E52" s="596"/>
      <c r="F52" s="596"/>
      <c r="G52" s="596"/>
      <c r="H52" s="596"/>
      <c r="I52" s="596"/>
      <c r="J52" s="596"/>
      <c r="K52" s="596"/>
      <c r="L52" s="596"/>
      <c r="M52" s="596"/>
      <c r="N52" s="596"/>
      <c r="O52" s="596"/>
      <c r="P52" s="596"/>
      <c r="Q52" s="596"/>
      <c r="R52" s="429"/>
      <c r="S52" s="149"/>
      <c r="T52" s="149"/>
      <c r="U52" s="149"/>
      <c r="V52" s="429"/>
      <c r="Y52" s="592"/>
    </row>
    <row r="53" spans="1:72" s="591" customFormat="1" ht="53.25" hidden="1" customHeight="1">
      <c r="A53" s="595"/>
      <c r="B53" s="147" t="s">
        <v>376</v>
      </c>
      <c r="C53" s="124"/>
      <c r="D53" s="594"/>
      <c r="E53" s="594"/>
      <c r="F53" s="594"/>
      <c r="G53" s="594"/>
      <c r="H53" s="594"/>
      <c r="I53" s="594"/>
      <c r="J53" s="594"/>
      <c r="K53" s="594"/>
      <c r="L53" s="594"/>
      <c r="M53" s="594"/>
      <c r="N53" s="594"/>
      <c r="O53" s="594"/>
      <c r="P53" s="594"/>
      <c r="Q53" s="594"/>
      <c r="R53" s="593"/>
      <c r="S53" s="146"/>
      <c r="T53" s="146"/>
      <c r="U53" s="146"/>
      <c r="V53" s="593"/>
      <c r="Y53" s="592"/>
    </row>
    <row r="54" spans="1:72" ht="39.75" hidden="1">
      <c r="A54" s="145" t="s">
        <v>375</v>
      </c>
      <c r="B54" s="145"/>
      <c r="C54" s="590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1"/>
      <c r="S54" s="589"/>
      <c r="T54" s="589"/>
      <c r="U54" s="589"/>
      <c r="V54" s="141"/>
      <c r="Y54" s="20"/>
    </row>
    <row r="55" spans="1:72" ht="39.75" hidden="1">
      <c r="A55" s="140" t="s">
        <v>374</v>
      </c>
      <c r="B55" s="139"/>
      <c r="C55" s="138"/>
      <c r="D55" s="137">
        <f>+SUM(D62,D70,D83,D95,D104,D113,D122,D129)/D59</f>
        <v>4.749348958333333</v>
      </c>
      <c r="E55" s="137"/>
      <c r="F55" s="137"/>
      <c r="G55" s="137"/>
      <c r="H55" s="137"/>
      <c r="I55" s="137">
        <f>+SUM(I62,I70,I84,I95,I104,I113,I122,I129)/8</f>
        <v>4.3682291666666666</v>
      </c>
      <c r="J55" s="137">
        <f>+SUM(J62,J71,J84,J95,J104,J113,J122,J129)/8</f>
        <v>4.125</v>
      </c>
      <c r="K55" s="137">
        <f t="shared" ref="K55:P55" si="3">+SUM(K62,K70,K83,K95,K104,K113,K122,K129)/8</f>
        <v>4.352822580645161</v>
      </c>
      <c r="L55" s="137">
        <f t="shared" si="3"/>
        <v>4.4567099567099566</v>
      </c>
      <c r="M55" s="137">
        <f t="shared" si="3"/>
        <v>4.4126344086021501</v>
      </c>
      <c r="N55" s="137">
        <f t="shared" si="3"/>
        <v>3.5773809523809526</v>
      </c>
      <c r="O55" s="137">
        <f t="shared" si="3"/>
        <v>4.1377952755905509</v>
      </c>
      <c r="P55" s="137">
        <f t="shared" si="3"/>
        <v>3.5057367149758454</v>
      </c>
      <c r="Q55" s="137">
        <f>+SUM(Q62,Q71,Q84,Q95,Q104,Q113,Q122,Q129)/8</f>
        <v>4.1006810897435901</v>
      </c>
      <c r="R55" s="137">
        <f>+SUM(R62,R71,R84,R95,R104,R113,R122,R129)/8</f>
        <v>4.0523989898989896</v>
      </c>
      <c r="S55" s="168"/>
      <c r="T55" s="168"/>
      <c r="U55" s="168"/>
      <c r="V55" s="136">
        <f>+SUM(V62,V70,V83,V95,V104,V113,V122,V129)/8</f>
        <v>4.0398279730740461</v>
      </c>
      <c r="Y55" s="20"/>
    </row>
    <row r="56" spans="1:72" ht="39.75" hidden="1">
      <c r="A56" s="140" t="s">
        <v>85</v>
      </c>
      <c r="B56" s="139"/>
      <c r="C56" s="138"/>
      <c r="D56" s="137">
        <f>+SUM(D137,D152,D173,D197,D221)/D60</f>
        <v>4.3765405701754387</v>
      </c>
      <c r="E56" s="137"/>
      <c r="F56" s="137"/>
      <c r="G56" s="137"/>
      <c r="H56" s="137"/>
      <c r="I56" s="137">
        <f t="shared" ref="I56:R56" si="4">+SUM(I137,I152,I173,I197,I221)/I60</f>
        <v>3.9022829131652661</v>
      </c>
      <c r="J56" s="137">
        <f t="shared" si="4"/>
        <v>2.5</v>
      </c>
      <c r="K56" s="137">
        <f t="shared" si="4"/>
        <v>4.4715266784728414</v>
      </c>
      <c r="L56" s="137">
        <f t="shared" si="4"/>
        <v>4.476064336353005</v>
      </c>
      <c r="M56" s="137">
        <f t="shared" si="4"/>
        <v>4.4110053347591043</v>
      </c>
      <c r="N56" s="137">
        <f t="shared" si="4"/>
        <v>3.3053809523809519</v>
      </c>
      <c r="O56" s="137">
        <f t="shared" si="4"/>
        <v>3.8886622719954125</v>
      </c>
      <c r="P56" s="137">
        <f t="shared" si="4"/>
        <v>3.5128107556367021</v>
      </c>
      <c r="Q56" s="137">
        <f t="shared" si="4"/>
        <v>3.4609351432880846</v>
      </c>
      <c r="R56" s="137">
        <f t="shared" si="4"/>
        <v>1.9944793813296648</v>
      </c>
      <c r="S56" s="168"/>
      <c r="T56" s="168"/>
      <c r="U56" s="168"/>
      <c r="V56" s="136">
        <f>+SUM(V137,V152,V173,V197,V221)/V60</f>
        <v>4.2622516157489976</v>
      </c>
      <c r="Y56" s="20"/>
    </row>
    <row r="57" spans="1:72" ht="39.75" hidden="1">
      <c r="A57" s="140" t="s">
        <v>84</v>
      </c>
      <c r="B57" s="139"/>
      <c r="C57" s="138"/>
      <c r="D57" s="137">
        <f>+SUM(D62,D70,D83,D95,D104,D113,D122,D129,D137,D152,D173,D197,D221)/D58</f>
        <v>4.6250794956140355</v>
      </c>
      <c r="E57" s="137"/>
      <c r="F57" s="137"/>
      <c r="G57" s="137"/>
      <c r="H57" s="137"/>
      <c r="I57" s="137">
        <f>+SUM(I62,I70,I84,I95,I104,I113,I122,I129,I137,I152,I173,I197,I221)/I58</f>
        <v>4.241152915711738</v>
      </c>
      <c r="J57" s="137">
        <f>+SUM(J62,J71,J84,J95,J104,J113,J122,J129,J137,J152,J173,J197,J221)/J58</f>
        <v>3.9444444444444446</v>
      </c>
      <c r="K57" s="137">
        <f t="shared" ref="K57:P57" si="5">+SUM(K62,K70,K83,K95,K104,K113,K122,K129,K137,K152,K173,K197,K221)/K58</f>
        <v>4.3984780028865762</v>
      </c>
      <c r="L57" s="137">
        <f t="shared" si="5"/>
        <v>4.4641539488803597</v>
      </c>
      <c r="M57" s="137">
        <f t="shared" si="5"/>
        <v>4.4120913839878009</v>
      </c>
      <c r="N57" s="137">
        <f t="shared" si="5"/>
        <v>3.4727655677655678</v>
      </c>
      <c r="O57" s="137">
        <f t="shared" si="5"/>
        <v>4.0547509410588383</v>
      </c>
      <c r="P57" s="137">
        <f t="shared" si="5"/>
        <v>3.5084574998454059</v>
      </c>
      <c r="Q57" s="137">
        <f>+SUM(Q62,Q71,Q84,Q95,Q104,Q113,Q122,Q129,Q137,Q152,Q173,Q197,Q221)/Q58</f>
        <v>3.9262049225284525</v>
      </c>
      <c r="R57" s="137">
        <f>+SUM(R62,R71,R84,R95,R104,R113,R122,R129,R137,R152,R173,R197,R221)/R58</f>
        <v>3.2608914481415567</v>
      </c>
      <c r="S57" s="168"/>
      <c r="T57" s="168"/>
      <c r="U57" s="168"/>
      <c r="V57" s="136">
        <f>+SUM(V62,V70,V83,V95,V104,V113,V122,V129,V137,V152,V173,V197,V221)/V58</f>
        <v>4.1253755279490285</v>
      </c>
      <c r="Y57" s="20"/>
    </row>
    <row r="58" spans="1:72" s="580" customFormat="1" ht="39.75" hidden="1">
      <c r="A58" s="588"/>
      <c r="B58" s="586" t="s">
        <v>373</v>
      </c>
      <c r="C58" s="585"/>
      <c r="D58" s="584">
        <v>12</v>
      </c>
      <c r="E58" s="584"/>
      <c r="F58" s="584"/>
      <c r="G58" s="584"/>
      <c r="H58" s="584"/>
      <c r="I58" s="584">
        <v>11</v>
      </c>
      <c r="J58" s="584">
        <v>9</v>
      </c>
      <c r="K58" s="584">
        <v>13</v>
      </c>
      <c r="L58" s="584">
        <v>13</v>
      </c>
      <c r="M58" s="584">
        <v>12</v>
      </c>
      <c r="N58" s="584">
        <v>13</v>
      </c>
      <c r="O58" s="584">
        <v>12</v>
      </c>
      <c r="P58" s="584">
        <v>13</v>
      </c>
      <c r="Q58" s="584">
        <v>11</v>
      </c>
      <c r="R58" s="587">
        <v>13</v>
      </c>
      <c r="S58" s="583"/>
      <c r="T58" s="583"/>
      <c r="U58" s="583"/>
      <c r="V58" s="587">
        <v>13</v>
      </c>
      <c r="Y58" s="581"/>
    </row>
    <row r="59" spans="1:72" s="580" customFormat="1" ht="39.75" hidden="1">
      <c r="A59" s="586"/>
      <c r="B59" s="586" t="s">
        <v>372</v>
      </c>
      <c r="C59" s="585"/>
      <c r="D59" s="584">
        <v>8</v>
      </c>
      <c r="E59" s="584"/>
      <c r="F59" s="584"/>
      <c r="G59" s="584"/>
      <c r="H59" s="584"/>
      <c r="I59" s="584">
        <v>8</v>
      </c>
      <c r="J59" s="584">
        <v>8</v>
      </c>
      <c r="K59" s="584">
        <v>8</v>
      </c>
      <c r="L59" s="584">
        <v>8</v>
      </c>
      <c r="M59" s="584">
        <v>8</v>
      </c>
      <c r="N59" s="584">
        <v>8</v>
      </c>
      <c r="O59" s="584">
        <v>8</v>
      </c>
      <c r="P59" s="584">
        <v>8</v>
      </c>
      <c r="Q59" s="584">
        <v>8</v>
      </c>
      <c r="R59" s="587">
        <v>8</v>
      </c>
      <c r="S59" s="583"/>
      <c r="T59" s="583"/>
      <c r="U59" s="583"/>
      <c r="V59" s="587">
        <v>8</v>
      </c>
      <c r="Y59" s="581"/>
    </row>
    <row r="60" spans="1:72" s="580" customFormat="1" ht="39.75" hidden="1">
      <c r="A60" s="586"/>
      <c r="B60" s="586" t="s">
        <v>371</v>
      </c>
      <c r="C60" s="585"/>
      <c r="D60" s="584">
        <f>+D58-D59</f>
        <v>4</v>
      </c>
      <c r="E60" s="584"/>
      <c r="F60" s="584"/>
      <c r="G60" s="584"/>
      <c r="H60" s="584"/>
      <c r="I60" s="584">
        <f t="shared" ref="I60:R60" si="6">+I58-I59</f>
        <v>3</v>
      </c>
      <c r="J60" s="584">
        <f t="shared" si="6"/>
        <v>1</v>
      </c>
      <c r="K60" s="584">
        <f t="shared" si="6"/>
        <v>5</v>
      </c>
      <c r="L60" s="584">
        <f t="shared" si="6"/>
        <v>5</v>
      </c>
      <c r="M60" s="584">
        <f t="shared" si="6"/>
        <v>4</v>
      </c>
      <c r="N60" s="584">
        <f t="shared" si="6"/>
        <v>5</v>
      </c>
      <c r="O60" s="584">
        <f t="shared" si="6"/>
        <v>4</v>
      </c>
      <c r="P60" s="584">
        <f t="shared" si="6"/>
        <v>5</v>
      </c>
      <c r="Q60" s="584">
        <f t="shared" si="6"/>
        <v>3</v>
      </c>
      <c r="R60" s="584">
        <f t="shared" si="6"/>
        <v>5</v>
      </c>
      <c r="S60" s="583"/>
      <c r="T60" s="583"/>
      <c r="U60" s="583"/>
      <c r="V60" s="582">
        <f>+V58-V59</f>
        <v>5</v>
      </c>
      <c r="Y60" s="581"/>
    </row>
    <row r="61" spans="1:72" s="102" customFormat="1" ht="39.75" hidden="1">
      <c r="A61" s="85">
        <v>2.1</v>
      </c>
      <c r="B61" s="85" t="s">
        <v>370</v>
      </c>
      <c r="C61" s="96" t="s">
        <v>30</v>
      </c>
      <c r="D61" s="579">
        <f>+SUM(D63:D68)</f>
        <v>5</v>
      </c>
      <c r="E61" s="579"/>
      <c r="F61" s="579"/>
      <c r="G61" s="579"/>
      <c r="H61" s="579"/>
      <c r="I61" s="579">
        <f t="shared" ref="I61:R61" si="7">+SUM(I63:I68)</f>
        <v>4</v>
      </c>
      <c r="J61" s="579">
        <f t="shared" si="7"/>
        <v>5</v>
      </c>
      <c r="K61" s="579">
        <f t="shared" si="7"/>
        <v>4</v>
      </c>
      <c r="L61" s="579">
        <f t="shared" si="7"/>
        <v>3</v>
      </c>
      <c r="M61" s="579">
        <f t="shared" si="7"/>
        <v>3</v>
      </c>
      <c r="N61" s="579">
        <f t="shared" si="7"/>
        <v>2</v>
      </c>
      <c r="O61" s="579">
        <f t="shared" si="7"/>
        <v>4</v>
      </c>
      <c r="P61" s="579">
        <f t="shared" si="7"/>
        <v>4</v>
      </c>
      <c r="Q61" s="579">
        <f t="shared" si="7"/>
        <v>5</v>
      </c>
      <c r="R61" s="579">
        <f t="shared" si="7"/>
        <v>2</v>
      </c>
      <c r="S61" s="168"/>
      <c r="T61" s="168"/>
      <c r="U61" s="168"/>
      <c r="V61" s="579">
        <f>+SUM(V63:V68)</f>
        <v>2</v>
      </c>
      <c r="Y61" s="103"/>
    </row>
    <row r="62" spans="1:72" s="577" customFormat="1" ht="39.75" hidden="1">
      <c r="A62" s="578"/>
      <c r="B62" s="578"/>
      <c r="C62" s="469" t="s">
        <v>10</v>
      </c>
      <c r="D62" s="132">
        <f>IF(D61&lt;1,0,IF(D61&lt;2,1,IF(D61&lt;3,2,IF(D61&lt;4,3,IF(D61&lt;5,4,IF(D61=5,5,))))))</f>
        <v>5</v>
      </c>
      <c r="E62" s="132"/>
      <c r="F62" s="132"/>
      <c r="G62" s="132"/>
      <c r="H62" s="132"/>
      <c r="I62" s="132">
        <f t="shared" ref="I62:R62" si="8">IF(I61&lt;1,0,IF(I61&lt;2,1,IF(I61&lt;3,2,IF(I61&lt;4,3,IF(I61&lt;5,4,IF(I61=5,5,))))))</f>
        <v>4</v>
      </c>
      <c r="J62" s="132">
        <f t="shared" si="8"/>
        <v>5</v>
      </c>
      <c r="K62" s="132">
        <f t="shared" si="8"/>
        <v>4</v>
      </c>
      <c r="L62" s="132">
        <f t="shared" si="8"/>
        <v>3</v>
      </c>
      <c r="M62" s="132">
        <f t="shared" si="8"/>
        <v>3</v>
      </c>
      <c r="N62" s="132">
        <f t="shared" si="8"/>
        <v>2</v>
      </c>
      <c r="O62" s="132">
        <f t="shared" si="8"/>
        <v>4</v>
      </c>
      <c r="P62" s="132">
        <f t="shared" si="8"/>
        <v>4</v>
      </c>
      <c r="Q62" s="132">
        <f t="shared" si="8"/>
        <v>5</v>
      </c>
      <c r="R62" s="132">
        <f t="shared" si="8"/>
        <v>2</v>
      </c>
      <c r="S62" s="515"/>
      <c r="T62" s="515"/>
      <c r="U62" s="515"/>
      <c r="V62" s="132">
        <f>IF(V61&lt;1,0,IF(V61&lt;2,1,IF(V61&lt;3,2,IF(V61&lt;4,3,IF(V61&lt;5,4,IF(V61=5,5,))))))</f>
        <v>2</v>
      </c>
      <c r="W62" s="1"/>
      <c r="X62" s="1"/>
      <c r="Y62" s="20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2" s="102" customFormat="1" ht="92.25" hidden="1">
      <c r="A63" s="75"/>
      <c r="B63" s="91" t="s">
        <v>369</v>
      </c>
      <c r="C63" s="70"/>
      <c r="D63" s="68">
        <v>1</v>
      </c>
      <c r="E63" s="68"/>
      <c r="F63" s="68"/>
      <c r="G63" s="68"/>
      <c r="H63" s="68"/>
      <c r="I63" s="68">
        <v>1</v>
      </c>
      <c r="J63" s="68">
        <v>1</v>
      </c>
      <c r="K63" s="68">
        <v>1</v>
      </c>
      <c r="L63" s="69">
        <v>1</v>
      </c>
      <c r="M63" s="68">
        <v>1</v>
      </c>
      <c r="N63" s="68">
        <v>1</v>
      </c>
      <c r="O63" s="68">
        <v>1</v>
      </c>
      <c r="P63" s="68">
        <v>1</v>
      </c>
      <c r="Q63" s="68">
        <v>1</v>
      </c>
      <c r="R63" s="68">
        <v>1</v>
      </c>
      <c r="S63" s="200"/>
      <c r="T63" s="200"/>
      <c r="U63" s="200"/>
      <c r="V63" s="68">
        <v>1</v>
      </c>
      <c r="Y63" s="103"/>
    </row>
    <row r="64" spans="1:72" s="102" customFormat="1" ht="59.25" hidden="1" customHeight="1">
      <c r="A64" s="75"/>
      <c r="B64" s="91" t="s">
        <v>368</v>
      </c>
      <c r="C64" s="70"/>
      <c r="D64" s="68">
        <v>1</v>
      </c>
      <c r="E64" s="68"/>
      <c r="F64" s="68"/>
      <c r="G64" s="68"/>
      <c r="H64" s="68"/>
      <c r="I64" s="68">
        <v>1</v>
      </c>
      <c r="J64" s="68">
        <v>1</v>
      </c>
      <c r="K64" s="68">
        <v>1</v>
      </c>
      <c r="L64" s="69">
        <v>1</v>
      </c>
      <c r="M64" s="68">
        <v>1</v>
      </c>
      <c r="N64" s="68">
        <v>1</v>
      </c>
      <c r="O64" s="68">
        <v>1</v>
      </c>
      <c r="P64" s="68">
        <v>1</v>
      </c>
      <c r="Q64" s="68">
        <v>1</v>
      </c>
      <c r="R64" s="68">
        <v>1</v>
      </c>
      <c r="S64" s="200"/>
      <c r="T64" s="200"/>
      <c r="U64" s="200"/>
      <c r="V64" s="68">
        <v>1</v>
      </c>
      <c r="Y64" s="103"/>
    </row>
    <row r="65" spans="1:72" s="102" customFormat="1" ht="249.75" hidden="1">
      <c r="A65" s="75"/>
      <c r="B65" s="151" t="s">
        <v>367</v>
      </c>
      <c r="C65" s="321"/>
      <c r="D65" s="711">
        <v>1</v>
      </c>
      <c r="E65" s="663"/>
      <c r="F65" s="663"/>
      <c r="G65" s="663"/>
      <c r="H65" s="663"/>
      <c r="I65" s="711">
        <v>1</v>
      </c>
      <c r="J65" s="711">
        <v>1</v>
      </c>
      <c r="K65" s="711">
        <v>1</v>
      </c>
      <c r="L65" s="730">
        <v>1</v>
      </c>
      <c r="M65" s="711">
        <v>1</v>
      </c>
      <c r="N65" s="711">
        <v>0</v>
      </c>
      <c r="O65" s="711">
        <v>1</v>
      </c>
      <c r="P65" s="711">
        <v>1</v>
      </c>
      <c r="Q65" s="711">
        <v>1</v>
      </c>
      <c r="R65" s="711">
        <v>0</v>
      </c>
      <c r="S65" s="576"/>
      <c r="T65" s="576"/>
      <c r="U65" s="576"/>
      <c r="V65" s="711">
        <v>0</v>
      </c>
      <c r="Y65" s="103"/>
    </row>
    <row r="66" spans="1:72" s="102" customFormat="1" ht="123" hidden="1">
      <c r="A66" s="75"/>
      <c r="B66" s="91" t="s">
        <v>366</v>
      </c>
      <c r="C66" s="164"/>
      <c r="D66" s="713"/>
      <c r="E66" s="664"/>
      <c r="F66" s="664"/>
      <c r="G66" s="664"/>
      <c r="H66" s="664"/>
      <c r="I66" s="713"/>
      <c r="J66" s="713"/>
      <c r="K66" s="713"/>
      <c r="L66" s="731"/>
      <c r="M66" s="713"/>
      <c r="N66" s="713"/>
      <c r="O66" s="713"/>
      <c r="P66" s="713"/>
      <c r="Q66" s="713"/>
      <c r="R66" s="713"/>
      <c r="S66" s="515"/>
      <c r="T66" s="515"/>
      <c r="U66" s="515"/>
      <c r="V66" s="713"/>
      <c r="Y66" s="103"/>
    </row>
    <row r="67" spans="1:72" s="102" customFormat="1" ht="194.25" hidden="1">
      <c r="A67" s="75"/>
      <c r="B67" s="151" t="s">
        <v>365</v>
      </c>
      <c r="C67" s="150"/>
      <c r="D67" s="199">
        <v>1</v>
      </c>
      <c r="E67" s="199"/>
      <c r="F67" s="199"/>
      <c r="G67" s="199"/>
      <c r="H67" s="199"/>
      <c r="I67" s="199">
        <v>1</v>
      </c>
      <c r="J67" s="199">
        <v>1</v>
      </c>
      <c r="K67" s="199">
        <v>1</v>
      </c>
      <c r="L67" s="575">
        <v>0</v>
      </c>
      <c r="M67" s="199">
        <v>0</v>
      </c>
      <c r="N67" s="199">
        <v>0</v>
      </c>
      <c r="O67" s="199">
        <v>1</v>
      </c>
      <c r="P67" s="574">
        <v>1</v>
      </c>
      <c r="Q67" s="68">
        <v>1</v>
      </c>
      <c r="R67" s="199">
        <v>0</v>
      </c>
      <c r="S67" s="200"/>
      <c r="T67" s="200"/>
      <c r="U67" s="200"/>
      <c r="V67" s="199">
        <v>0</v>
      </c>
      <c r="Y67" s="103"/>
    </row>
    <row r="68" spans="1:72" s="102" customFormat="1" ht="166.5" hidden="1">
      <c r="A68" s="148"/>
      <c r="B68" s="520" t="s">
        <v>364</v>
      </c>
      <c r="C68" s="321"/>
      <c r="D68" s="199">
        <v>1</v>
      </c>
      <c r="E68" s="199"/>
      <c r="F68" s="199"/>
      <c r="G68" s="199"/>
      <c r="H68" s="199"/>
      <c r="I68" s="199">
        <v>0</v>
      </c>
      <c r="J68" s="199">
        <v>1</v>
      </c>
      <c r="K68" s="199">
        <v>0</v>
      </c>
      <c r="L68" s="575">
        <v>0</v>
      </c>
      <c r="M68" s="199">
        <v>0</v>
      </c>
      <c r="N68" s="199">
        <v>0</v>
      </c>
      <c r="O68" s="199">
        <v>0</v>
      </c>
      <c r="P68" s="574">
        <v>0</v>
      </c>
      <c r="Q68" s="68">
        <v>1</v>
      </c>
      <c r="R68" s="280">
        <v>0</v>
      </c>
      <c r="S68" s="516"/>
      <c r="T68" s="516"/>
      <c r="U68" s="516"/>
      <c r="V68" s="280">
        <v>0</v>
      </c>
      <c r="Y68" s="103"/>
    </row>
    <row r="69" spans="1:72" s="557" customFormat="1" ht="39.75" hidden="1">
      <c r="A69" s="560">
        <v>2.2000000000000002</v>
      </c>
      <c r="B69" s="559" t="s">
        <v>363</v>
      </c>
      <c r="C69" s="96" t="s">
        <v>176</v>
      </c>
      <c r="D69" s="205">
        <f>+D77*100/D78</f>
        <v>64.0625</v>
      </c>
      <c r="E69" s="205"/>
      <c r="F69" s="205"/>
      <c r="G69" s="205"/>
      <c r="H69" s="205"/>
      <c r="I69" s="205">
        <f t="shared" ref="I69:R69" si="9">+I77*100/I78</f>
        <v>37</v>
      </c>
      <c r="J69" s="205">
        <f t="shared" si="9"/>
        <v>26.315789473684209</v>
      </c>
      <c r="K69" s="205">
        <f t="shared" si="9"/>
        <v>67.741935483870961</v>
      </c>
      <c r="L69" s="205">
        <f t="shared" si="9"/>
        <v>67.532467532467535</v>
      </c>
      <c r="M69" s="205">
        <f t="shared" si="9"/>
        <v>75.806451612903231</v>
      </c>
      <c r="N69" s="205">
        <f t="shared" si="9"/>
        <v>28.571428571428573</v>
      </c>
      <c r="O69" s="205">
        <f t="shared" si="9"/>
        <v>28.346456692913385</v>
      </c>
      <c r="P69" s="205">
        <f t="shared" si="9"/>
        <v>21.014492753623188</v>
      </c>
      <c r="Q69" s="205">
        <f t="shared" si="9"/>
        <v>7.6923076923076925</v>
      </c>
      <c r="R69" s="205">
        <f t="shared" si="9"/>
        <v>27.272727272727273</v>
      </c>
      <c r="S69" s="206"/>
      <c r="T69" s="206"/>
      <c r="U69" s="206"/>
      <c r="V69" s="205">
        <f>+V77*100/V78</f>
        <v>46.970830216903515</v>
      </c>
      <c r="Y69" s="558"/>
    </row>
    <row r="70" spans="1:72" s="550" customFormat="1" ht="48" hidden="1">
      <c r="A70" s="81"/>
      <c r="B70" s="556"/>
      <c r="C70" s="573" t="s">
        <v>354</v>
      </c>
      <c r="D70" s="572">
        <f>+IF(D69&lt;30,D69*5/30,IF(D69&gt;=30,5))</f>
        <v>5</v>
      </c>
      <c r="E70" s="572"/>
      <c r="F70" s="572"/>
      <c r="G70" s="572"/>
      <c r="H70" s="572"/>
      <c r="I70" s="572">
        <f t="shared" ref="I70:R70" si="10">+IF(I69&lt;30,I69*5/30,IF(I69&gt;=30,5))</f>
        <v>5</v>
      </c>
      <c r="J70" s="572">
        <f t="shared" si="10"/>
        <v>4.3859649122807012</v>
      </c>
      <c r="K70" s="572">
        <f t="shared" si="10"/>
        <v>5</v>
      </c>
      <c r="L70" s="572">
        <f t="shared" si="10"/>
        <v>5</v>
      </c>
      <c r="M70" s="572">
        <f t="shared" si="10"/>
        <v>5</v>
      </c>
      <c r="N70" s="572">
        <f t="shared" si="10"/>
        <v>4.7619047619047619</v>
      </c>
      <c r="O70" s="572">
        <f t="shared" si="10"/>
        <v>4.7244094488188981</v>
      </c>
      <c r="P70" s="572">
        <f t="shared" si="10"/>
        <v>3.5024154589371981</v>
      </c>
      <c r="Q70" s="572">
        <f t="shared" si="10"/>
        <v>1.2820512820512819</v>
      </c>
      <c r="R70" s="572">
        <f t="shared" si="10"/>
        <v>4.5454545454545459</v>
      </c>
      <c r="S70" s="515"/>
      <c r="T70" s="515"/>
      <c r="U70" s="515"/>
      <c r="V70" s="572">
        <f>+IF(V69&lt;30,V69*5/30,IF(V69&gt;=30,5))</f>
        <v>5</v>
      </c>
      <c r="W70" s="102"/>
      <c r="X70" s="102"/>
      <c r="Y70" s="103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</row>
    <row r="71" spans="1:72" s="550" customFormat="1" ht="48" hidden="1">
      <c r="A71" s="554"/>
      <c r="B71" s="553"/>
      <c r="C71" s="552" t="s">
        <v>353</v>
      </c>
      <c r="D71" s="551">
        <f>+IF(D81&lt;6,D81*5/6,IF(D81&gt;=6,5))</f>
        <v>-1.4895833333333286</v>
      </c>
      <c r="E71" s="551"/>
      <c r="F71" s="551"/>
      <c r="G71" s="551"/>
      <c r="H71" s="551"/>
      <c r="I71" s="551">
        <f t="shared" ref="I71:R71" si="11">+IF(I81&lt;6,I81*5/6,IF(I81&gt;=6,5))</f>
        <v>-1.3916666666666682</v>
      </c>
      <c r="J71" s="551">
        <f t="shared" si="11"/>
        <v>5</v>
      </c>
      <c r="K71" s="551">
        <f t="shared" si="11"/>
        <v>-3.1720430107533559E-2</v>
      </c>
      <c r="L71" s="551">
        <f t="shared" si="11"/>
        <v>2.9437229437229462</v>
      </c>
      <c r="M71" s="551">
        <f t="shared" si="11"/>
        <v>1.5220430107526894</v>
      </c>
      <c r="N71" s="551">
        <f t="shared" si="11"/>
        <v>-3.2154761904761888</v>
      </c>
      <c r="O71" s="551">
        <f t="shared" si="11"/>
        <v>6.3713910761154693E-2</v>
      </c>
      <c r="P71" s="551">
        <f t="shared" si="11"/>
        <v>5</v>
      </c>
      <c r="Q71" s="551">
        <f t="shared" si="11"/>
        <v>3.2019230769230771</v>
      </c>
      <c r="R71" s="551">
        <f t="shared" si="11"/>
        <v>5</v>
      </c>
      <c r="S71" s="200"/>
      <c r="T71" s="200"/>
      <c r="U71" s="200"/>
      <c r="V71" s="551">
        <f>+IF(V81&lt;6,V81*5/6,IF(V81&gt;=6,5))</f>
        <v>1.7423585140862603</v>
      </c>
      <c r="W71" s="102"/>
      <c r="X71" s="102"/>
      <c r="Y71" s="103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</row>
    <row r="72" spans="1:72" s="557" customFormat="1" ht="39.75" hidden="1">
      <c r="A72" s="530"/>
      <c r="B72" s="571" t="s">
        <v>362</v>
      </c>
      <c r="C72" s="570" t="s">
        <v>163</v>
      </c>
      <c r="D72" s="569">
        <f>+D73+D74</f>
        <v>64</v>
      </c>
      <c r="E72" s="569"/>
      <c r="F72" s="569"/>
      <c r="G72" s="569"/>
      <c r="H72" s="569"/>
      <c r="I72" s="536">
        <f t="shared" ref="I72:R72" si="12">+I73+I74</f>
        <v>50</v>
      </c>
      <c r="J72" s="536">
        <f t="shared" si="12"/>
        <v>19</v>
      </c>
      <c r="K72" s="536">
        <f t="shared" si="12"/>
        <v>124</v>
      </c>
      <c r="L72" s="536">
        <f t="shared" si="12"/>
        <v>77</v>
      </c>
      <c r="M72" s="536">
        <f t="shared" si="12"/>
        <v>62</v>
      </c>
      <c r="N72" s="536">
        <f t="shared" si="12"/>
        <v>17.5</v>
      </c>
      <c r="O72" s="536">
        <f t="shared" si="12"/>
        <v>127</v>
      </c>
      <c r="P72" s="536">
        <f t="shared" si="12"/>
        <v>69</v>
      </c>
      <c r="Q72" s="536">
        <f t="shared" si="12"/>
        <v>26</v>
      </c>
      <c r="R72" s="536">
        <f t="shared" si="12"/>
        <v>33</v>
      </c>
      <c r="S72" s="564"/>
      <c r="T72" s="564"/>
      <c r="U72" s="564"/>
      <c r="V72" s="536">
        <f>+V73+V74</f>
        <v>668.5</v>
      </c>
      <c r="W72" s="39"/>
      <c r="Y72" s="558"/>
    </row>
    <row r="73" spans="1:72" s="557" customFormat="1" ht="39.75" hidden="1">
      <c r="A73" s="530"/>
      <c r="B73" s="567" t="s">
        <v>361</v>
      </c>
      <c r="C73" s="565" t="s">
        <v>163</v>
      </c>
      <c r="D73" s="540">
        <v>54</v>
      </c>
      <c r="E73" s="543"/>
      <c r="F73" s="543"/>
      <c r="G73" s="543"/>
      <c r="H73" s="543"/>
      <c r="I73" s="543">
        <v>44</v>
      </c>
      <c r="J73" s="363">
        <v>19</v>
      </c>
      <c r="K73" s="540">
        <v>119</v>
      </c>
      <c r="L73" s="568">
        <v>73</v>
      </c>
      <c r="M73" s="540">
        <v>58</v>
      </c>
      <c r="N73" s="540">
        <v>17.5</v>
      </c>
      <c r="O73" s="540">
        <v>113</v>
      </c>
      <c r="P73" s="540">
        <v>61</v>
      </c>
      <c r="Q73" s="540">
        <v>23</v>
      </c>
      <c r="R73" s="540">
        <v>22</v>
      </c>
      <c r="S73" s="562"/>
      <c r="T73" s="562"/>
      <c r="U73" s="562"/>
      <c r="V73" s="540">
        <f>+SUM(D73:U73)</f>
        <v>603.5</v>
      </c>
      <c r="W73" s="39"/>
      <c r="Y73" s="558"/>
    </row>
    <row r="74" spans="1:72" s="557" customFormat="1" ht="39.75" hidden="1">
      <c r="A74" s="530"/>
      <c r="B74" s="567" t="s">
        <v>360</v>
      </c>
      <c r="C74" s="565" t="s">
        <v>163</v>
      </c>
      <c r="D74" s="540">
        <v>10</v>
      </c>
      <c r="E74" s="543"/>
      <c r="F74" s="543"/>
      <c r="G74" s="543"/>
      <c r="H74" s="543"/>
      <c r="I74" s="543">
        <v>6</v>
      </c>
      <c r="J74" s="363">
        <v>0</v>
      </c>
      <c r="K74" s="540">
        <v>5</v>
      </c>
      <c r="L74" s="543">
        <v>4</v>
      </c>
      <c r="M74" s="540">
        <v>4</v>
      </c>
      <c r="N74" s="540">
        <v>0</v>
      </c>
      <c r="O74" s="540">
        <v>14</v>
      </c>
      <c r="P74" s="540">
        <v>8</v>
      </c>
      <c r="Q74" s="540">
        <v>3</v>
      </c>
      <c r="R74" s="540">
        <v>11</v>
      </c>
      <c r="S74" s="562"/>
      <c r="T74" s="562"/>
      <c r="U74" s="562"/>
      <c r="V74" s="540">
        <f>+SUM(D74:U74)</f>
        <v>65</v>
      </c>
      <c r="Y74" s="558"/>
    </row>
    <row r="75" spans="1:72" s="538" customFormat="1" ht="39.75" hidden="1">
      <c r="A75" s="566"/>
      <c r="B75" s="306" t="s">
        <v>359</v>
      </c>
      <c r="C75" s="565" t="s">
        <v>163</v>
      </c>
      <c r="D75" s="540">
        <v>10</v>
      </c>
      <c r="E75" s="543"/>
      <c r="F75" s="543"/>
      <c r="G75" s="543"/>
      <c r="H75" s="543"/>
      <c r="I75" s="543">
        <v>1</v>
      </c>
      <c r="J75" s="363">
        <v>0</v>
      </c>
      <c r="K75" s="540">
        <v>1</v>
      </c>
      <c r="L75" s="543">
        <v>2</v>
      </c>
      <c r="M75" s="540">
        <v>1</v>
      </c>
      <c r="N75" s="540">
        <v>0</v>
      </c>
      <c r="O75" s="540">
        <v>10</v>
      </c>
      <c r="P75" s="540">
        <v>0</v>
      </c>
      <c r="Q75" s="540">
        <v>2</v>
      </c>
      <c r="R75" s="540">
        <v>0</v>
      </c>
      <c r="S75" s="541"/>
      <c r="T75" s="541"/>
      <c r="U75" s="541"/>
      <c r="V75" s="540">
        <f>+SUM(D75:U75)</f>
        <v>27</v>
      </c>
      <c r="Y75" s="539"/>
    </row>
    <row r="76" spans="1:72" s="538" customFormat="1" ht="39.75" hidden="1">
      <c r="A76" s="566"/>
      <c r="B76" s="306" t="s">
        <v>358</v>
      </c>
      <c r="C76" s="565" t="s">
        <v>163</v>
      </c>
      <c r="D76" s="540">
        <v>13</v>
      </c>
      <c r="E76" s="543"/>
      <c r="F76" s="543"/>
      <c r="G76" s="543"/>
      <c r="H76" s="543"/>
      <c r="I76" s="543">
        <v>30.5</v>
      </c>
      <c r="J76" s="363">
        <v>14</v>
      </c>
      <c r="K76" s="540">
        <v>39</v>
      </c>
      <c r="L76" s="543">
        <v>23</v>
      </c>
      <c r="M76" s="540">
        <v>14</v>
      </c>
      <c r="N76" s="540">
        <v>12.5</v>
      </c>
      <c r="O76" s="540">
        <v>81</v>
      </c>
      <c r="P76" s="540">
        <v>54.5</v>
      </c>
      <c r="Q76" s="540">
        <v>22</v>
      </c>
      <c r="R76" s="540">
        <v>24</v>
      </c>
      <c r="S76" s="541"/>
      <c r="T76" s="541"/>
      <c r="U76" s="541"/>
      <c r="V76" s="540">
        <f>+SUM(D76:U76)</f>
        <v>327.5</v>
      </c>
      <c r="Y76" s="539"/>
    </row>
    <row r="77" spans="1:72" s="538" customFormat="1" ht="39.75" hidden="1">
      <c r="A77" s="566"/>
      <c r="B77" s="306" t="s">
        <v>357</v>
      </c>
      <c r="C77" s="565" t="s">
        <v>163</v>
      </c>
      <c r="D77" s="540">
        <v>41</v>
      </c>
      <c r="E77" s="543"/>
      <c r="F77" s="543"/>
      <c r="G77" s="543"/>
      <c r="H77" s="543"/>
      <c r="I77" s="543">
        <v>18.5</v>
      </c>
      <c r="J77" s="363">
        <v>5</v>
      </c>
      <c r="K77" s="540">
        <v>84</v>
      </c>
      <c r="L77" s="543">
        <v>52</v>
      </c>
      <c r="M77" s="540">
        <v>47</v>
      </c>
      <c r="N77" s="540">
        <v>5</v>
      </c>
      <c r="O77" s="540">
        <v>36</v>
      </c>
      <c r="P77" s="540">
        <v>14.5</v>
      </c>
      <c r="Q77" s="540">
        <v>2</v>
      </c>
      <c r="R77" s="540">
        <v>9</v>
      </c>
      <c r="S77" s="541"/>
      <c r="T77" s="541"/>
      <c r="U77" s="541"/>
      <c r="V77" s="540">
        <f>+SUM(D77:U77)</f>
        <v>314</v>
      </c>
      <c r="Y77" s="539"/>
    </row>
    <row r="78" spans="1:72" s="464" customFormat="1" ht="39.75" hidden="1">
      <c r="A78" s="530"/>
      <c r="B78" s="75" t="s">
        <v>347</v>
      </c>
      <c r="C78" s="565" t="s">
        <v>163</v>
      </c>
      <c r="D78" s="536">
        <f>SUM(D75:D77)</f>
        <v>64</v>
      </c>
      <c r="E78" s="536"/>
      <c r="F78" s="536"/>
      <c r="G78" s="536"/>
      <c r="H78" s="536"/>
      <c r="I78" s="536">
        <f t="shared" ref="I78:R78" si="13">SUM(I75:I77)</f>
        <v>50</v>
      </c>
      <c r="J78" s="536">
        <f t="shared" si="13"/>
        <v>19</v>
      </c>
      <c r="K78" s="536">
        <f t="shared" si="13"/>
        <v>124</v>
      </c>
      <c r="L78" s="536">
        <f t="shared" si="13"/>
        <v>77</v>
      </c>
      <c r="M78" s="536">
        <f t="shared" si="13"/>
        <v>62</v>
      </c>
      <c r="N78" s="536">
        <f t="shared" si="13"/>
        <v>17.5</v>
      </c>
      <c r="O78" s="536">
        <f t="shared" si="13"/>
        <v>127</v>
      </c>
      <c r="P78" s="536">
        <f t="shared" si="13"/>
        <v>69</v>
      </c>
      <c r="Q78" s="536">
        <f t="shared" si="13"/>
        <v>26</v>
      </c>
      <c r="R78" s="536">
        <f t="shared" si="13"/>
        <v>33</v>
      </c>
      <c r="S78" s="564"/>
      <c r="T78" s="564"/>
      <c r="U78" s="564"/>
      <c r="V78" s="536">
        <f>SUM(V75:V77)</f>
        <v>668.5</v>
      </c>
      <c r="Y78" s="465"/>
    </row>
    <row r="79" spans="1:72" s="464" customFormat="1" ht="39.75" hidden="1">
      <c r="A79" s="530"/>
      <c r="B79" s="533" t="s">
        <v>346</v>
      </c>
      <c r="C79" s="486"/>
      <c r="D79" s="532"/>
      <c r="E79" s="532"/>
      <c r="F79" s="532"/>
      <c r="G79" s="532"/>
      <c r="H79" s="532"/>
      <c r="I79" s="532"/>
      <c r="J79" s="532"/>
      <c r="K79" s="532"/>
      <c r="L79" s="532"/>
      <c r="M79" s="532"/>
      <c r="N79" s="532"/>
      <c r="O79" s="532"/>
      <c r="P79" s="532"/>
      <c r="Q79" s="532"/>
      <c r="R79" s="68"/>
      <c r="S79" s="531"/>
      <c r="T79" s="531"/>
      <c r="U79" s="531"/>
      <c r="V79" s="68"/>
      <c r="Y79" s="465"/>
    </row>
    <row r="80" spans="1:72" s="464" customFormat="1" ht="39.75" hidden="1">
      <c r="A80" s="530"/>
      <c r="B80" s="529" t="s">
        <v>356</v>
      </c>
      <c r="C80" s="70" t="s">
        <v>176</v>
      </c>
      <c r="D80" s="526">
        <v>65.849999999999994</v>
      </c>
      <c r="E80" s="526"/>
      <c r="F80" s="526"/>
      <c r="G80" s="526"/>
      <c r="H80" s="526"/>
      <c r="I80" s="526">
        <v>38.67</v>
      </c>
      <c r="J80" s="526">
        <v>17.649999999999999</v>
      </c>
      <c r="K80" s="526">
        <v>67.78</v>
      </c>
      <c r="L80" s="527">
        <v>64</v>
      </c>
      <c r="M80" s="563">
        <v>73.98</v>
      </c>
      <c r="N80" s="526">
        <v>32.43</v>
      </c>
      <c r="O80" s="490">
        <v>28.27</v>
      </c>
      <c r="P80" s="526">
        <v>14.29</v>
      </c>
      <c r="Q80" s="526">
        <v>3.85</v>
      </c>
      <c r="R80" s="526">
        <v>17.86</v>
      </c>
      <c r="S80" s="240"/>
      <c r="T80" s="240"/>
      <c r="U80" s="240"/>
      <c r="V80" s="526">
        <v>44.88</v>
      </c>
      <c r="W80" s="525"/>
      <c r="Y80" s="465"/>
    </row>
    <row r="81" spans="1:72" s="464" customFormat="1" ht="39.75" hidden="1">
      <c r="A81" s="530"/>
      <c r="B81" s="75" t="s">
        <v>344</v>
      </c>
      <c r="C81" s="70" t="s">
        <v>176</v>
      </c>
      <c r="D81" s="561">
        <f>+D69-D80</f>
        <v>-1.7874999999999943</v>
      </c>
      <c r="E81" s="561"/>
      <c r="F81" s="561"/>
      <c r="G81" s="561"/>
      <c r="H81" s="561"/>
      <c r="I81" s="561">
        <f t="shared" ref="I81:R81" si="14">+I69-I80</f>
        <v>-1.6700000000000017</v>
      </c>
      <c r="J81" s="561">
        <f t="shared" si="14"/>
        <v>8.6657894736842103</v>
      </c>
      <c r="K81" s="561">
        <f t="shared" si="14"/>
        <v>-3.8064516129040271E-2</v>
      </c>
      <c r="L81" s="561">
        <f t="shared" si="14"/>
        <v>3.5324675324675354</v>
      </c>
      <c r="M81" s="561">
        <f t="shared" si="14"/>
        <v>1.8264516129032273</v>
      </c>
      <c r="N81" s="561">
        <f t="shared" si="14"/>
        <v>-3.8585714285714268</v>
      </c>
      <c r="O81" s="561">
        <f t="shared" si="14"/>
        <v>7.6456692913385638E-2</v>
      </c>
      <c r="P81" s="561">
        <f t="shared" si="14"/>
        <v>6.7244927536231884</v>
      </c>
      <c r="Q81" s="561">
        <f t="shared" si="14"/>
        <v>3.8423076923076924</v>
      </c>
      <c r="R81" s="561">
        <f t="shared" si="14"/>
        <v>9.4127272727272739</v>
      </c>
      <c r="S81" s="562"/>
      <c r="T81" s="562"/>
      <c r="U81" s="562"/>
      <c r="V81" s="561">
        <f>+V69-V80</f>
        <v>2.0908302169035125</v>
      </c>
      <c r="Y81" s="465"/>
    </row>
    <row r="82" spans="1:72" s="557" customFormat="1" ht="39.75" hidden="1">
      <c r="A82" s="560">
        <v>2.2999999999999998</v>
      </c>
      <c r="B82" s="559" t="s">
        <v>355</v>
      </c>
      <c r="C82" s="96" t="s">
        <v>176</v>
      </c>
      <c r="D82" s="205">
        <f>+SUM(D87:D89)*100/D90</f>
        <v>35.9375</v>
      </c>
      <c r="E82" s="205"/>
      <c r="F82" s="205"/>
      <c r="G82" s="205"/>
      <c r="H82" s="205"/>
      <c r="I82" s="205">
        <f t="shared" ref="I82:R82" si="15">+SUM(I87:I89)*100/I90</f>
        <v>10</v>
      </c>
      <c r="J82" s="205">
        <f t="shared" si="15"/>
        <v>15.789473684210526</v>
      </c>
      <c r="K82" s="205">
        <f t="shared" si="15"/>
        <v>33.87096774193548</v>
      </c>
      <c r="L82" s="205">
        <f t="shared" si="15"/>
        <v>55.844155844155843</v>
      </c>
      <c r="M82" s="205">
        <f t="shared" si="15"/>
        <v>51.612903225806448</v>
      </c>
      <c r="N82" s="205">
        <f t="shared" si="15"/>
        <v>34.285714285714285</v>
      </c>
      <c r="O82" s="205">
        <f t="shared" si="15"/>
        <v>16.535433070866141</v>
      </c>
      <c r="P82" s="205">
        <f t="shared" si="15"/>
        <v>6.5217391304347823</v>
      </c>
      <c r="Q82" s="205">
        <f t="shared" si="15"/>
        <v>11.538461538461538</v>
      </c>
      <c r="R82" s="205">
        <f t="shared" si="15"/>
        <v>10.606060606060606</v>
      </c>
      <c r="S82" s="206"/>
      <c r="T82" s="206"/>
      <c r="U82" s="206"/>
      <c r="V82" s="205">
        <f>+SUM(V87:V89)*100/V90</f>
        <v>27.823485415108451</v>
      </c>
      <c r="Y82" s="558"/>
    </row>
    <row r="83" spans="1:72" s="550" customFormat="1" ht="48" hidden="1">
      <c r="A83" s="81"/>
      <c r="B83" s="556"/>
      <c r="C83" s="555" t="s">
        <v>354</v>
      </c>
      <c r="D83" s="132">
        <f>+IF(D82&lt;60,D82*5/60,IF(D82&gt;=60,5))</f>
        <v>2.9947916666666665</v>
      </c>
      <c r="E83" s="132"/>
      <c r="F83" s="132"/>
      <c r="G83" s="132"/>
      <c r="H83" s="132"/>
      <c r="I83" s="132">
        <f t="shared" ref="I83:R83" si="16">+IF(I82&lt;60,I82*5/60,IF(I82&gt;=60,5))</f>
        <v>0.83333333333333337</v>
      </c>
      <c r="J83" s="132">
        <f t="shared" si="16"/>
        <v>1.3157894736842104</v>
      </c>
      <c r="K83" s="132">
        <f t="shared" si="16"/>
        <v>2.82258064516129</v>
      </c>
      <c r="L83" s="132">
        <f t="shared" si="16"/>
        <v>4.6536796536796539</v>
      </c>
      <c r="M83" s="132">
        <f t="shared" si="16"/>
        <v>4.301075268817204</v>
      </c>
      <c r="N83" s="132">
        <f t="shared" si="16"/>
        <v>2.8571428571428568</v>
      </c>
      <c r="O83" s="132">
        <f t="shared" si="16"/>
        <v>1.3779527559055116</v>
      </c>
      <c r="P83" s="132">
        <f t="shared" si="16"/>
        <v>0.54347826086956519</v>
      </c>
      <c r="Q83" s="132">
        <f t="shared" si="16"/>
        <v>0.96153846153846156</v>
      </c>
      <c r="R83" s="132">
        <f t="shared" si="16"/>
        <v>0.88383838383838387</v>
      </c>
      <c r="S83" s="515"/>
      <c r="T83" s="515"/>
      <c r="U83" s="515"/>
      <c r="V83" s="132">
        <f>+IF(V82&lt;60,V82*5/60,IF(V82&gt;=60,5))</f>
        <v>2.3186237845923707</v>
      </c>
      <c r="W83" s="102"/>
      <c r="X83" s="102"/>
      <c r="Y83" s="103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</row>
    <row r="84" spans="1:72" s="550" customFormat="1" ht="48" hidden="1">
      <c r="A84" s="554"/>
      <c r="B84" s="553"/>
      <c r="C84" s="552" t="s">
        <v>353</v>
      </c>
      <c r="D84" s="551">
        <f>+IF(D93&lt;12,D93*5/12,IF(D93&gt;=12,5))</f>
        <v>-0.60937499999999944</v>
      </c>
      <c r="E84" s="551"/>
      <c r="F84" s="551"/>
      <c r="G84" s="551"/>
      <c r="H84" s="551"/>
      <c r="I84" s="551">
        <f t="shared" ref="I84:R84" si="17">+IF(I93&lt;12,I93*5/12,IF(I93&gt;=12,5))</f>
        <v>1.9458333333333335</v>
      </c>
      <c r="J84" s="551">
        <f t="shared" si="17"/>
        <v>5</v>
      </c>
      <c r="K84" s="551">
        <f t="shared" si="17"/>
        <v>0.86290322580644985</v>
      </c>
      <c r="L84" s="551">
        <f t="shared" si="17"/>
        <v>1.0475649350649352</v>
      </c>
      <c r="M84" s="551">
        <f t="shared" si="17"/>
        <v>-0.17379032258064697</v>
      </c>
      <c r="N84" s="551">
        <f t="shared" si="17"/>
        <v>-0.35595238095238163</v>
      </c>
      <c r="O84" s="551">
        <f t="shared" si="17"/>
        <v>-0.14356955380577427</v>
      </c>
      <c r="P84" s="551">
        <f t="shared" si="17"/>
        <v>1.3965579710144926</v>
      </c>
      <c r="Q84" s="551">
        <f t="shared" si="17"/>
        <v>1.6035256410256409</v>
      </c>
      <c r="R84" s="551">
        <f t="shared" si="17"/>
        <v>4.4191919191919196</v>
      </c>
      <c r="S84" s="200"/>
      <c r="T84" s="200"/>
      <c r="U84" s="200"/>
      <c r="V84" s="551">
        <f>+IF(V93&lt;12,V93*5/12,IF(V93&gt;=12,5))</f>
        <v>0.80978558962852143</v>
      </c>
      <c r="W84" s="102"/>
      <c r="X84" s="102"/>
      <c r="Y84" s="103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</row>
    <row r="85" spans="1:72" s="538" customFormat="1" ht="39.75" hidden="1">
      <c r="A85" s="306"/>
      <c r="B85" s="549" t="s">
        <v>352</v>
      </c>
      <c r="C85" s="548" t="s">
        <v>163</v>
      </c>
      <c r="D85" s="547">
        <f>+D78-D86</f>
        <v>41</v>
      </c>
      <c r="E85" s="547"/>
      <c r="F85" s="547"/>
      <c r="G85" s="547"/>
      <c r="H85" s="547"/>
      <c r="I85" s="545">
        <f t="shared" ref="I85:R85" si="18">+I78-I86</f>
        <v>45</v>
      </c>
      <c r="J85" s="545">
        <f t="shared" si="18"/>
        <v>16</v>
      </c>
      <c r="K85" s="545">
        <f t="shared" si="18"/>
        <v>82</v>
      </c>
      <c r="L85" s="545">
        <f t="shared" si="18"/>
        <v>34</v>
      </c>
      <c r="M85" s="545">
        <f t="shared" si="18"/>
        <v>30</v>
      </c>
      <c r="N85" s="545">
        <f t="shared" si="18"/>
        <v>11.5</v>
      </c>
      <c r="O85" s="545">
        <f t="shared" si="18"/>
        <v>106</v>
      </c>
      <c r="P85" s="545">
        <f t="shared" si="18"/>
        <v>64.5</v>
      </c>
      <c r="Q85" s="545">
        <f t="shared" si="18"/>
        <v>23</v>
      </c>
      <c r="R85" s="545">
        <f t="shared" si="18"/>
        <v>29.5</v>
      </c>
      <c r="S85" s="546"/>
      <c r="T85" s="546"/>
      <c r="U85" s="546"/>
      <c r="V85" s="545">
        <f>+V78-V86</f>
        <v>482.5</v>
      </c>
      <c r="W85" s="39"/>
      <c r="Y85" s="539"/>
    </row>
    <row r="86" spans="1:72" s="538" customFormat="1" ht="39.75" hidden="1">
      <c r="A86" s="306"/>
      <c r="B86" s="75" t="s">
        <v>351</v>
      </c>
      <c r="C86" s="70" t="s">
        <v>163</v>
      </c>
      <c r="D86" s="536">
        <f>SUM(D87:D89)</f>
        <v>23</v>
      </c>
      <c r="E86" s="536"/>
      <c r="F86" s="536"/>
      <c r="G86" s="536"/>
      <c r="H86" s="536"/>
      <c r="I86" s="536">
        <f t="shared" ref="I86:R86" si="19">SUM(I87:I89)</f>
        <v>5</v>
      </c>
      <c r="J86" s="536">
        <f t="shared" si="19"/>
        <v>3</v>
      </c>
      <c r="K86" s="536">
        <f t="shared" si="19"/>
        <v>42</v>
      </c>
      <c r="L86" s="536">
        <f t="shared" si="19"/>
        <v>43</v>
      </c>
      <c r="M86" s="536">
        <f t="shared" si="19"/>
        <v>32</v>
      </c>
      <c r="N86" s="536">
        <f t="shared" si="19"/>
        <v>6</v>
      </c>
      <c r="O86" s="536">
        <f t="shared" si="19"/>
        <v>21</v>
      </c>
      <c r="P86" s="536">
        <f t="shared" si="19"/>
        <v>4.5</v>
      </c>
      <c r="Q86" s="536">
        <f t="shared" si="19"/>
        <v>3</v>
      </c>
      <c r="R86" s="536">
        <f t="shared" si="19"/>
        <v>3.5</v>
      </c>
      <c r="S86" s="537"/>
      <c r="T86" s="537"/>
      <c r="U86" s="537"/>
      <c r="V86" s="536">
        <f>SUM(V87:V89)</f>
        <v>186</v>
      </c>
      <c r="Y86" s="539"/>
    </row>
    <row r="87" spans="1:72" s="538" customFormat="1" ht="42" hidden="1">
      <c r="A87" s="306"/>
      <c r="B87" s="306" t="s">
        <v>350</v>
      </c>
      <c r="C87" s="70" t="s">
        <v>163</v>
      </c>
      <c r="D87" s="540">
        <v>16</v>
      </c>
      <c r="E87" s="543"/>
      <c r="F87" s="543"/>
      <c r="G87" s="543"/>
      <c r="H87" s="543"/>
      <c r="I87" s="543">
        <v>4</v>
      </c>
      <c r="J87" s="540">
        <v>2.5</v>
      </c>
      <c r="K87" s="540">
        <v>34</v>
      </c>
      <c r="L87" s="542">
        <v>36</v>
      </c>
      <c r="M87" s="540">
        <v>24</v>
      </c>
      <c r="N87" s="544">
        <v>4</v>
      </c>
      <c r="O87" s="540">
        <v>19</v>
      </c>
      <c r="P87" s="540">
        <v>4</v>
      </c>
      <c r="Q87" s="540">
        <v>3</v>
      </c>
      <c r="R87" s="540">
        <v>0</v>
      </c>
      <c r="S87" s="541"/>
      <c r="T87" s="541"/>
      <c r="U87" s="541"/>
      <c r="V87" s="540">
        <f>+SUM(D87:U87)</f>
        <v>146.5</v>
      </c>
      <c r="Y87" s="539"/>
    </row>
    <row r="88" spans="1:72" s="538" customFormat="1" ht="42" hidden="1">
      <c r="A88" s="306"/>
      <c r="B88" s="306" t="s">
        <v>349</v>
      </c>
      <c r="C88" s="70" t="s">
        <v>163</v>
      </c>
      <c r="D88" s="540">
        <v>7</v>
      </c>
      <c r="E88" s="543"/>
      <c r="F88" s="543"/>
      <c r="G88" s="543"/>
      <c r="H88" s="543"/>
      <c r="I88" s="543">
        <v>1</v>
      </c>
      <c r="J88" s="540">
        <v>0.5</v>
      </c>
      <c r="K88" s="540">
        <v>8</v>
      </c>
      <c r="L88" s="542">
        <v>6</v>
      </c>
      <c r="M88" s="540">
        <v>8</v>
      </c>
      <c r="N88" s="540">
        <v>2</v>
      </c>
      <c r="O88" s="540">
        <v>2</v>
      </c>
      <c r="P88" s="540">
        <v>0.5</v>
      </c>
      <c r="Q88" s="540">
        <v>0</v>
      </c>
      <c r="R88" s="540">
        <v>2.5</v>
      </c>
      <c r="S88" s="541"/>
      <c r="T88" s="541"/>
      <c r="U88" s="541"/>
      <c r="V88" s="540">
        <f>+SUM(D88:U88)</f>
        <v>37.5</v>
      </c>
      <c r="Y88" s="539"/>
    </row>
    <row r="89" spans="1:72" s="538" customFormat="1" ht="42" hidden="1">
      <c r="A89" s="306"/>
      <c r="B89" s="306" t="s">
        <v>348</v>
      </c>
      <c r="C89" s="70" t="s">
        <v>163</v>
      </c>
      <c r="D89" s="540">
        <v>0</v>
      </c>
      <c r="E89" s="543"/>
      <c r="F89" s="543"/>
      <c r="G89" s="543"/>
      <c r="H89" s="543"/>
      <c r="I89" s="543">
        <v>0</v>
      </c>
      <c r="J89" s="363">
        <v>0</v>
      </c>
      <c r="K89" s="540">
        <v>0</v>
      </c>
      <c r="L89" s="542">
        <v>1</v>
      </c>
      <c r="M89" s="540">
        <v>0</v>
      </c>
      <c r="N89" s="540">
        <v>0</v>
      </c>
      <c r="O89" s="540">
        <v>0</v>
      </c>
      <c r="P89" s="540">
        <v>0</v>
      </c>
      <c r="Q89" s="540">
        <v>0</v>
      </c>
      <c r="R89" s="540">
        <v>1</v>
      </c>
      <c r="S89" s="541"/>
      <c r="T89" s="541"/>
      <c r="U89" s="541"/>
      <c r="V89" s="540">
        <f>+SUM(D89:U89)</f>
        <v>2</v>
      </c>
      <c r="Y89" s="539"/>
    </row>
    <row r="90" spans="1:72" s="534" customFormat="1" ht="39.75" hidden="1">
      <c r="A90" s="75"/>
      <c r="B90" s="75" t="s">
        <v>347</v>
      </c>
      <c r="C90" s="70" t="s">
        <v>163</v>
      </c>
      <c r="D90" s="536">
        <f>+D78</f>
        <v>64</v>
      </c>
      <c r="E90" s="536"/>
      <c r="F90" s="536"/>
      <c r="G90" s="536"/>
      <c r="H90" s="536"/>
      <c r="I90" s="536">
        <f t="shared" ref="I90:R90" si="20">+I78</f>
        <v>50</v>
      </c>
      <c r="J90" s="536">
        <f t="shared" si="20"/>
        <v>19</v>
      </c>
      <c r="K90" s="536">
        <f t="shared" si="20"/>
        <v>124</v>
      </c>
      <c r="L90" s="536">
        <f t="shared" si="20"/>
        <v>77</v>
      </c>
      <c r="M90" s="536">
        <f t="shared" si="20"/>
        <v>62</v>
      </c>
      <c r="N90" s="536">
        <f t="shared" si="20"/>
        <v>17.5</v>
      </c>
      <c r="O90" s="536">
        <f t="shared" si="20"/>
        <v>127</v>
      </c>
      <c r="P90" s="536">
        <f t="shared" si="20"/>
        <v>69</v>
      </c>
      <c r="Q90" s="536">
        <f t="shared" si="20"/>
        <v>26</v>
      </c>
      <c r="R90" s="536">
        <f t="shared" si="20"/>
        <v>33</v>
      </c>
      <c r="S90" s="537"/>
      <c r="T90" s="537"/>
      <c r="U90" s="537"/>
      <c r="V90" s="536">
        <f>+V78</f>
        <v>668.5</v>
      </c>
      <c r="Y90" s="535"/>
    </row>
    <row r="91" spans="1:72" s="464" customFormat="1" ht="39.75" hidden="1">
      <c r="A91" s="530"/>
      <c r="B91" s="533" t="s">
        <v>346</v>
      </c>
      <c r="C91" s="486"/>
      <c r="D91" s="532"/>
      <c r="E91" s="532"/>
      <c r="F91" s="532"/>
      <c r="G91" s="532"/>
      <c r="H91" s="532"/>
      <c r="I91" s="532"/>
      <c r="J91" s="532"/>
      <c r="K91" s="532"/>
      <c r="L91" s="532"/>
      <c r="M91" s="532"/>
      <c r="N91" s="532"/>
      <c r="O91" s="532"/>
      <c r="P91" s="532"/>
      <c r="Q91" s="532"/>
      <c r="R91" s="68"/>
      <c r="S91" s="531"/>
      <c r="T91" s="531"/>
      <c r="U91" s="531"/>
      <c r="V91" s="68"/>
      <c r="Y91" s="465"/>
    </row>
    <row r="92" spans="1:72" s="464" customFormat="1" ht="39.75" hidden="1">
      <c r="A92" s="530"/>
      <c r="B92" s="529" t="s">
        <v>345</v>
      </c>
      <c r="C92" s="70" t="s">
        <v>176</v>
      </c>
      <c r="D92" s="526">
        <v>37.4</v>
      </c>
      <c r="E92" s="528"/>
      <c r="F92" s="528"/>
      <c r="G92" s="528"/>
      <c r="H92" s="528"/>
      <c r="I92" s="490">
        <v>5.33</v>
      </c>
      <c r="J92" s="526">
        <v>0</v>
      </c>
      <c r="K92" s="526">
        <v>31.8</v>
      </c>
      <c r="L92" s="527">
        <v>53.33</v>
      </c>
      <c r="M92" s="526">
        <v>52.03</v>
      </c>
      <c r="N92" s="526">
        <v>35.14</v>
      </c>
      <c r="O92" s="490">
        <v>16.88</v>
      </c>
      <c r="P92" s="526">
        <v>3.17</v>
      </c>
      <c r="Q92" s="526">
        <v>7.69</v>
      </c>
      <c r="R92" s="526">
        <v>0</v>
      </c>
      <c r="S92" s="200"/>
      <c r="T92" s="200"/>
      <c r="U92" s="200"/>
      <c r="V92" s="526">
        <v>25.88</v>
      </c>
      <c r="W92" s="525"/>
      <c r="Y92" s="465"/>
    </row>
    <row r="93" spans="1:72" s="464" customFormat="1" ht="39.75" hidden="1">
      <c r="A93" s="524"/>
      <c r="B93" s="148" t="s">
        <v>344</v>
      </c>
      <c r="C93" s="124" t="s">
        <v>176</v>
      </c>
      <c r="D93" s="522">
        <f>+D82-D92</f>
        <v>-1.4624999999999986</v>
      </c>
      <c r="E93" s="522"/>
      <c r="F93" s="522"/>
      <c r="G93" s="522"/>
      <c r="H93" s="522"/>
      <c r="I93" s="522">
        <f t="shared" ref="I93:R93" si="21">+I82-I92</f>
        <v>4.67</v>
      </c>
      <c r="J93" s="522">
        <f t="shared" si="21"/>
        <v>15.789473684210526</v>
      </c>
      <c r="K93" s="522">
        <f t="shared" si="21"/>
        <v>2.0709677419354797</v>
      </c>
      <c r="L93" s="522">
        <f t="shared" si="21"/>
        <v>2.5141558441558445</v>
      </c>
      <c r="M93" s="522">
        <f t="shared" si="21"/>
        <v>-0.41709677419355273</v>
      </c>
      <c r="N93" s="522">
        <f t="shared" si="21"/>
        <v>-0.85428571428571587</v>
      </c>
      <c r="O93" s="522">
        <f t="shared" si="21"/>
        <v>-0.34456692913385822</v>
      </c>
      <c r="P93" s="522">
        <f t="shared" si="21"/>
        <v>3.3517391304347823</v>
      </c>
      <c r="Q93" s="522">
        <f t="shared" si="21"/>
        <v>3.8484615384615379</v>
      </c>
      <c r="R93" s="522">
        <f t="shared" si="21"/>
        <v>10.606060606060606</v>
      </c>
      <c r="S93" s="523"/>
      <c r="T93" s="523"/>
      <c r="U93" s="523"/>
      <c r="V93" s="522">
        <f>+V82-V92</f>
        <v>1.9434854151084515</v>
      </c>
      <c r="Y93" s="465"/>
    </row>
    <row r="94" spans="1:72" s="102" customFormat="1" ht="42" hidden="1" customHeight="1">
      <c r="A94" s="85">
        <v>2.4</v>
      </c>
      <c r="B94" s="85" t="s">
        <v>343</v>
      </c>
      <c r="C94" s="96" t="s">
        <v>30</v>
      </c>
      <c r="D94" s="82">
        <f>+SUM(D96:D102)</f>
        <v>7</v>
      </c>
      <c r="E94" s="82"/>
      <c r="F94" s="82"/>
      <c r="G94" s="82"/>
      <c r="H94" s="82"/>
      <c r="I94" s="82">
        <f t="shared" ref="I94:R94" si="22">+SUM(I96:I102)</f>
        <v>7</v>
      </c>
      <c r="J94" s="82">
        <f t="shared" si="22"/>
        <v>6</v>
      </c>
      <c r="K94" s="82">
        <f t="shared" si="22"/>
        <v>7</v>
      </c>
      <c r="L94" s="82">
        <f t="shared" si="22"/>
        <v>7</v>
      </c>
      <c r="M94" s="82">
        <f t="shared" si="22"/>
        <v>7</v>
      </c>
      <c r="N94" s="82">
        <f t="shared" si="22"/>
        <v>4</v>
      </c>
      <c r="O94" s="82">
        <f t="shared" si="22"/>
        <v>5</v>
      </c>
      <c r="P94" s="82">
        <f t="shared" si="22"/>
        <v>4</v>
      </c>
      <c r="Q94" s="82">
        <f t="shared" si="22"/>
        <v>5</v>
      </c>
      <c r="R94" s="82">
        <f t="shared" si="22"/>
        <v>7</v>
      </c>
      <c r="S94" s="154"/>
      <c r="T94" s="154"/>
      <c r="U94" s="154"/>
      <c r="V94" s="82">
        <f>+SUM(V96:V102)</f>
        <v>7</v>
      </c>
      <c r="Y94" s="103"/>
    </row>
    <row r="95" spans="1:72" s="102" customFormat="1" ht="42" hidden="1" customHeight="1">
      <c r="A95" s="81"/>
      <c r="B95" s="81"/>
      <c r="C95" s="469" t="s">
        <v>10</v>
      </c>
      <c r="D95" s="132">
        <f>IF(D94&lt;1,0,IF(D94&lt;2,1,IF(D94&lt;3,2,IF(D94&lt;5,3,IF(D94&lt;7,4,IF(D94=7,5,))))))</f>
        <v>5</v>
      </c>
      <c r="E95" s="132"/>
      <c r="F95" s="132"/>
      <c r="G95" s="132"/>
      <c r="H95" s="132"/>
      <c r="I95" s="132">
        <f t="shared" ref="I95:R95" si="23">IF(I94&lt;1,0,IF(I94&lt;2,1,IF(I94&lt;3,2,IF(I94&lt;5,3,IF(I94&lt;7,4,IF(I94=7,5,))))))</f>
        <v>5</v>
      </c>
      <c r="J95" s="132">
        <f t="shared" si="23"/>
        <v>4</v>
      </c>
      <c r="K95" s="132">
        <f t="shared" si="23"/>
        <v>5</v>
      </c>
      <c r="L95" s="132">
        <f t="shared" si="23"/>
        <v>5</v>
      </c>
      <c r="M95" s="132">
        <f t="shared" si="23"/>
        <v>5</v>
      </c>
      <c r="N95" s="132">
        <f t="shared" si="23"/>
        <v>3</v>
      </c>
      <c r="O95" s="132">
        <f t="shared" si="23"/>
        <v>4</v>
      </c>
      <c r="P95" s="132">
        <f t="shared" si="23"/>
        <v>3</v>
      </c>
      <c r="Q95" s="132">
        <f t="shared" si="23"/>
        <v>4</v>
      </c>
      <c r="R95" s="132">
        <f t="shared" si="23"/>
        <v>5</v>
      </c>
      <c r="S95" s="152"/>
      <c r="T95" s="152"/>
      <c r="U95" s="152"/>
      <c r="V95" s="132">
        <f>IF(V94&lt;1,0,IF(V94&lt;2,1,IF(V94&lt;3,2,IF(V94&lt;5,3,IF(V94&lt;7,4,IF(V94=7,5,))))))</f>
        <v>5</v>
      </c>
      <c r="Y95" s="103"/>
    </row>
    <row r="96" spans="1:72" s="102" customFormat="1" ht="92.25" hidden="1">
      <c r="A96" s="75"/>
      <c r="B96" s="91" t="s">
        <v>342</v>
      </c>
      <c r="C96" s="70"/>
      <c r="D96" s="68">
        <v>1</v>
      </c>
      <c r="E96" s="68"/>
      <c r="F96" s="68"/>
      <c r="G96" s="68"/>
      <c r="H96" s="68"/>
      <c r="I96" s="68">
        <v>1</v>
      </c>
      <c r="J96" s="68">
        <v>1</v>
      </c>
      <c r="K96" s="68">
        <v>1</v>
      </c>
      <c r="L96" s="69">
        <v>1</v>
      </c>
      <c r="M96" s="68">
        <v>1</v>
      </c>
      <c r="N96" s="68">
        <v>1</v>
      </c>
      <c r="O96" s="68">
        <v>1</v>
      </c>
      <c r="P96" s="68">
        <v>1</v>
      </c>
      <c r="Q96" s="68">
        <v>1</v>
      </c>
      <c r="R96" s="68">
        <v>1</v>
      </c>
      <c r="S96" s="149"/>
      <c r="T96" s="149"/>
      <c r="U96" s="149"/>
      <c r="V96" s="68">
        <v>1</v>
      </c>
      <c r="W96" s="92"/>
      <c r="X96" s="383"/>
      <c r="Y96" s="103"/>
    </row>
    <row r="97" spans="1:25" s="102" customFormat="1" ht="61.5" hidden="1">
      <c r="A97" s="75"/>
      <c r="B97" s="91" t="s">
        <v>341</v>
      </c>
      <c r="C97" s="70"/>
      <c r="D97" s="68">
        <v>1</v>
      </c>
      <c r="E97" s="68"/>
      <c r="F97" s="68"/>
      <c r="G97" s="68"/>
      <c r="H97" s="68"/>
      <c r="I97" s="68">
        <v>1</v>
      </c>
      <c r="J97" s="68">
        <v>1</v>
      </c>
      <c r="K97" s="68">
        <v>1</v>
      </c>
      <c r="L97" s="69">
        <v>1</v>
      </c>
      <c r="M97" s="68">
        <v>1</v>
      </c>
      <c r="N97" s="68">
        <v>0</v>
      </c>
      <c r="O97" s="68">
        <v>1</v>
      </c>
      <c r="P97" s="68">
        <v>1</v>
      </c>
      <c r="Q97" s="68">
        <v>0</v>
      </c>
      <c r="R97" s="68">
        <v>1</v>
      </c>
      <c r="S97" s="149"/>
      <c r="T97" s="149"/>
      <c r="U97" s="149"/>
      <c r="V97" s="68">
        <v>1</v>
      </c>
      <c r="Y97" s="103"/>
    </row>
    <row r="98" spans="1:25" s="102" customFormat="1" ht="92.25" hidden="1">
      <c r="A98" s="75"/>
      <c r="B98" s="91" t="s">
        <v>340</v>
      </c>
      <c r="C98" s="70"/>
      <c r="D98" s="68">
        <v>1</v>
      </c>
      <c r="E98" s="68"/>
      <c r="F98" s="68"/>
      <c r="G98" s="68"/>
      <c r="H98" s="68"/>
      <c r="I98" s="68">
        <v>1</v>
      </c>
      <c r="J98" s="68">
        <v>0</v>
      </c>
      <c r="K98" s="68">
        <v>1</v>
      </c>
      <c r="L98" s="69">
        <v>1</v>
      </c>
      <c r="M98" s="68">
        <v>1</v>
      </c>
      <c r="N98" s="68">
        <v>1</v>
      </c>
      <c r="O98" s="68">
        <v>1</v>
      </c>
      <c r="P98" s="68">
        <v>1</v>
      </c>
      <c r="Q98" s="68">
        <v>1</v>
      </c>
      <c r="R98" s="68">
        <v>1</v>
      </c>
      <c r="S98" s="149"/>
      <c r="T98" s="149"/>
      <c r="U98" s="149"/>
      <c r="V98" s="68">
        <v>1</v>
      </c>
      <c r="Y98" s="103"/>
    </row>
    <row r="99" spans="1:25" s="102" customFormat="1" ht="83.25" hidden="1">
      <c r="A99" s="75"/>
      <c r="B99" s="151" t="s">
        <v>339</v>
      </c>
      <c r="C99" s="150"/>
      <c r="D99" s="68">
        <v>1</v>
      </c>
      <c r="E99" s="68"/>
      <c r="F99" s="68"/>
      <c r="G99" s="68"/>
      <c r="H99" s="68"/>
      <c r="I99" s="68">
        <v>1</v>
      </c>
      <c r="J99" s="68">
        <v>1</v>
      </c>
      <c r="K99" s="68">
        <v>1</v>
      </c>
      <c r="L99" s="69">
        <v>1</v>
      </c>
      <c r="M99" s="68">
        <v>1</v>
      </c>
      <c r="N99" s="68">
        <v>0</v>
      </c>
      <c r="O99" s="68">
        <v>1</v>
      </c>
      <c r="P99" s="68">
        <v>0</v>
      </c>
      <c r="Q99" s="68">
        <v>1</v>
      </c>
      <c r="R99" s="68">
        <v>1</v>
      </c>
      <c r="S99" s="149"/>
      <c r="T99" s="149"/>
      <c r="U99" s="149"/>
      <c r="V99" s="68">
        <v>1</v>
      </c>
      <c r="Y99" s="103"/>
    </row>
    <row r="100" spans="1:25" s="102" customFormat="1" ht="55.5" hidden="1">
      <c r="A100" s="75"/>
      <c r="B100" s="151" t="s">
        <v>338</v>
      </c>
      <c r="C100" s="150"/>
      <c r="D100" s="68">
        <v>1</v>
      </c>
      <c r="E100" s="68"/>
      <c r="F100" s="68"/>
      <c r="G100" s="68"/>
      <c r="H100" s="68"/>
      <c r="I100" s="68">
        <v>1</v>
      </c>
      <c r="J100" s="68">
        <v>1</v>
      </c>
      <c r="K100" s="68">
        <v>1</v>
      </c>
      <c r="L100" s="69">
        <v>1</v>
      </c>
      <c r="M100" s="68">
        <v>1</v>
      </c>
      <c r="N100" s="68">
        <v>1</v>
      </c>
      <c r="O100" s="68">
        <v>1</v>
      </c>
      <c r="P100" s="68">
        <v>1</v>
      </c>
      <c r="Q100" s="68">
        <v>1</v>
      </c>
      <c r="R100" s="68">
        <v>1</v>
      </c>
      <c r="S100" s="149"/>
      <c r="T100" s="149"/>
      <c r="U100" s="149"/>
      <c r="V100" s="68">
        <v>1</v>
      </c>
      <c r="Y100" s="103"/>
    </row>
    <row r="101" spans="1:25" s="102" customFormat="1" ht="61.5" hidden="1">
      <c r="A101" s="75"/>
      <c r="B101" s="91" t="s">
        <v>337</v>
      </c>
      <c r="C101" s="70"/>
      <c r="D101" s="68">
        <v>1</v>
      </c>
      <c r="E101" s="68"/>
      <c r="F101" s="68"/>
      <c r="G101" s="68"/>
      <c r="H101" s="68"/>
      <c r="I101" s="68">
        <v>1</v>
      </c>
      <c r="J101" s="68">
        <v>1</v>
      </c>
      <c r="K101" s="68">
        <v>1</v>
      </c>
      <c r="L101" s="69">
        <v>1</v>
      </c>
      <c r="M101" s="68">
        <v>1</v>
      </c>
      <c r="N101" s="68">
        <v>1</v>
      </c>
      <c r="O101" s="68">
        <v>0</v>
      </c>
      <c r="P101" s="68">
        <v>0</v>
      </c>
      <c r="Q101" s="68">
        <v>1</v>
      </c>
      <c r="R101" s="68">
        <v>1</v>
      </c>
      <c r="S101" s="149"/>
      <c r="T101" s="149"/>
      <c r="U101" s="149"/>
      <c r="V101" s="68">
        <v>1</v>
      </c>
      <c r="Y101" s="103"/>
    </row>
    <row r="102" spans="1:25" s="102" customFormat="1" ht="61.5" hidden="1">
      <c r="A102" s="148"/>
      <c r="B102" s="147" t="s">
        <v>336</v>
      </c>
      <c r="C102" s="124"/>
      <c r="D102" s="68">
        <v>1</v>
      </c>
      <c r="E102" s="68"/>
      <c r="F102" s="68"/>
      <c r="G102" s="68"/>
      <c r="H102" s="68"/>
      <c r="I102" s="68">
        <v>1</v>
      </c>
      <c r="J102" s="68">
        <v>1</v>
      </c>
      <c r="K102" s="68">
        <v>1</v>
      </c>
      <c r="L102" s="69">
        <v>1</v>
      </c>
      <c r="M102" s="68">
        <v>1</v>
      </c>
      <c r="N102" s="68">
        <v>0</v>
      </c>
      <c r="O102" s="68">
        <v>0</v>
      </c>
      <c r="P102" s="68">
        <v>0</v>
      </c>
      <c r="Q102" s="68">
        <v>0</v>
      </c>
      <c r="R102" s="663">
        <v>1</v>
      </c>
      <c r="S102" s="146"/>
      <c r="T102" s="146"/>
      <c r="U102" s="146"/>
      <c r="V102" s="663">
        <v>1</v>
      </c>
      <c r="Y102" s="103"/>
    </row>
    <row r="103" spans="1:25" s="102" customFormat="1" ht="39.75" hidden="1">
      <c r="A103" s="85">
        <v>2.5</v>
      </c>
      <c r="B103" s="85" t="s">
        <v>335</v>
      </c>
      <c r="C103" s="96" t="s">
        <v>30</v>
      </c>
      <c r="D103" s="82">
        <f>+SUM(D105:D111)</f>
        <v>7</v>
      </c>
      <c r="E103" s="82"/>
      <c r="F103" s="82"/>
      <c r="G103" s="82"/>
      <c r="H103" s="82"/>
      <c r="I103" s="82">
        <f t="shared" ref="I103:R103" si="24">+SUM(I105:I111)</f>
        <v>7</v>
      </c>
      <c r="J103" s="82">
        <f t="shared" si="24"/>
        <v>6</v>
      </c>
      <c r="K103" s="82">
        <f t="shared" si="24"/>
        <v>7</v>
      </c>
      <c r="L103" s="82">
        <f t="shared" si="24"/>
        <v>7</v>
      </c>
      <c r="M103" s="82">
        <f t="shared" si="24"/>
        <v>7</v>
      </c>
      <c r="N103" s="82">
        <f t="shared" si="24"/>
        <v>7</v>
      </c>
      <c r="O103" s="82">
        <f t="shared" si="24"/>
        <v>7</v>
      </c>
      <c r="P103" s="82">
        <f t="shared" si="24"/>
        <v>6</v>
      </c>
      <c r="Q103" s="82">
        <f t="shared" si="24"/>
        <v>7</v>
      </c>
      <c r="R103" s="82">
        <f t="shared" si="24"/>
        <v>7</v>
      </c>
      <c r="S103" s="154"/>
      <c r="T103" s="154"/>
      <c r="U103" s="154"/>
      <c r="V103" s="82">
        <f>+SUM(V105:V111)</f>
        <v>7</v>
      </c>
      <c r="Y103" s="103"/>
    </row>
    <row r="104" spans="1:25" s="102" customFormat="1" ht="39.75" hidden="1">
      <c r="A104" s="81"/>
      <c r="B104" s="81"/>
      <c r="C104" s="469" t="s">
        <v>10</v>
      </c>
      <c r="D104" s="132">
        <f>IF(D103&lt;1,0,IF(D103&lt;2,1,IF(D103&lt;4,2,IF(D103&lt;6,3,IF(D103&lt;7,4,IF(D103=7,5,))))))</f>
        <v>5</v>
      </c>
      <c r="E104" s="132"/>
      <c r="F104" s="132"/>
      <c r="G104" s="132"/>
      <c r="H104" s="132"/>
      <c r="I104" s="132">
        <f t="shared" ref="I104:R104" si="25">IF(I103&lt;1,0,IF(I103&lt;2,1,IF(I103&lt;4,2,IF(I103&lt;6,3,IF(I103&lt;7,4,IF(I103=7,5,))))))</f>
        <v>5</v>
      </c>
      <c r="J104" s="132">
        <f t="shared" si="25"/>
        <v>4</v>
      </c>
      <c r="K104" s="132">
        <f t="shared" si="25"/>
        <v>5</v>
      </c>
      <c r="L104" s="132">
        <f t="shared" si="25"/>
        <v>5</v>
      </c>
      <c r="M104" s="132">
        <f t="shared" si="25"/>
        <v>5</v>
      </c>
      <c r="N104" s="132">
        <f t="shared" si="25"/>
        <v>5</v>
      </c>
      <c r="O104" s="132">
        <f t="shared" si="25"/>
        <v>5</v>
      </c>
      <c r="P104" s="132">
        <f t="shared" si="25"/>
        <v>4</v>
      </c>
      <c r="Q104" s="132">
        <f t="shared" si="25"/>
        <v>5</v>
      </c>
      <c r="R104" s="132">
        <f t="shared" si="25"/>
        <v>5</v>
      </c>
      <c r="S104" s="152"/>
      <c r="T104" s="152"/>
      <c r="U104" s="152"/>
      <c r="V104" s="132">
        <f>IF(V103&lt;1,0,IF(V103&lt;2,1,IF(V103&lt;4,2,IF(V103&lt;6,3,IF(V103&lt;7,4,IF(V103=7,5,))))))</f>
        <v>5</v>
      </c>
      <c r="Y104" s="103"/>
    </row>
    <row r="105" spans="1:25" s="102" customFormat="1" ht="61.5" hidden="1">
      <c r="A105" s="75"/>
      <c r="B105" s="91" t="s">
        <v>334</v>
      </c>
      <c r="C105" s="70"/>
      <c r="D105" s="68">
        <v>1</v>
      </c>
      <c r="E105" s="68"/>
      <c r="F105" s="68"/>
      <c r="G105" s="68"/>
      <c r="H105" s="68"/>
      <c r="I105" s="68">
        <v>1</v>
      </c>
      <c r="J105" s="68">
        <v>1</v>
      </c>
      <c r="K105" s="68">
        <v>1</v>
      </c>
      <c r="L105" s="69">
        <v>1</v>
      </c>
      <c r="M105" s="68">
        <v>1</v>
      </c>
      <c r="N105" s="68">
        <v>1</v>
      </c>
      <c r="O105" s="68">
        <v>1</v>
      </c>
      <c r="P105" s="68">
        <v>1</v>
      </c>
      <c r="Q105" s="68">
        <v>1</v>
      </c>
      <c r="R105" s="68">
        <v>1</v>
      </c>
      <c r="S105" s="149"/>
      <c r="T105" s="149"/>
      <c r="U105" s="149"/>
      <c r="V105" s="68">
        <v>1</v>
      </c>
      <c r="Y105" s="103"/>
    </row>
    <row r="106" spans="1:25" s="102" customFormat="1" ht="55.5" hidden="1">
      <c r="A106" s="75"/>
      <c r="B106" s="151" t="s">
        <v>333</v>
      </c>
      <c r="C106" s="150"/>
      <c r="D106" s="68">
        <v>1</v>
      </c>
      <c r="E106" s="68"/>
      <c r="F106" s="68"/>
      <c r="G106" s="68"/>
      <c r="H106" s="68"/>
      <c r="I106" s="68">
        <v>1</v>
      </c>
      <c r="J106" s="68">
        <v>1</v>
      </c>
      <c r="K106" s="68">
        <v>1</v>
      </c>
      <c r="L106" s="69">
        <v>1</v>
      </c>
      <c r="M106" s="68">
        <v>1</v>
      </c>
      <c r="N106" s="68">
        <v>1</v>
      </c>
      <c r="O106" s="68">
        <v>1</v>
      </c>
      <c r="P106" s="68">
        <v>1</v>
      </c>
      <c r="Q106" s="68">
        <v>1</v>
      </c>
      <c r="R106" s="68">
        <v>1</v>
      </c>
      <c r="S106" s="149"/>
      <c r="T106" s="149"/>
      <c r="U106" s="149"/>
      <c r="V106" s="68">
        <v>1</v>
      </c>
      <c r="Y106" s="103"/>
    </row>
    <row r="107" spans="1:25" s="102" customFormat="1" ht="83.25" hidden="1">
      <c r="A107" s="75"/>
      <c r="B107" s="151" t="s">
        <v>332</v>
      </c>
      <c r="C107" s="150"/>
      <c r="D107" s="68">
        <v>1</v>
      </c>
      <c r="E107" s="68"/>
      <c r="F107" s="68"/>
      <c r="G107" s="68"/>
      <c r="H107" s="68"/>
      <c r="I107" s="68">
        <v>1</v>
      </c>
      <c r="J107" s="68">
        <v>1</v>
      </c>
      <c r="K107" s="68">
        <v>1</v>
      </c>
      <c r="L107" s="69">
        <v>1</v>
      </c>
      <c r="M107" s="68">
        <v>1</v>
      </c>
      <c r="N107" s="68">
        <v>1</v>
      </c>
      <c r="O107" s="68">
        <v>1</v>
      </c>
      <c r="P107" s="68">
        <v>1</v>
      </c>
      <c r="Q107" s="68">
        <v>1</v>
      </c>
      <c r="R107" s="68">
        <v>1</v>
      </c>
      <c r="S107" s="149"/>
      <c r="T107" s="149"/>
      <c r="U107" s="149"/>
      <c r="V107" s="68">
        <v>1</v>
      </c>
      <c r="Y107" s="103"/>
    </row>
    <row r="108" spans="1:25" s="102" customFormat="1" ht="123" hidden="1">
      <c r="A108" s="75"/>
      <c r="B108" s="91" t="s">
        <v>331</v>
      </c>
      <c r="C108" s="70"/>
      <c r="D108" s="68">
        <v>1</v>
      </c>
      <c r="E108" s="68"/>
      <c r="F108" s="68"/>
      <c r="G108" s="68"/>
      <c r="H108" s="68"/>
      <c r="I108" s="68">
        <v>1</v>
      </c>
      <c r="J108" s="68">
        <v>1</v>
      </c>
      <c r="K108" s="68">
        <v>1</v>
      </c>
      <c r="L108" s="69">
        <v>1</v>
      </c>
      <c r="M108" s="68">
        <v>1</v>
      </c>
      <c r="N108" s="68">
        <v>1</v>
      </c>
      <c r="O108" s="68">
        <v>1</v>
      </c>
      <c r="P108" s="68">
        <v>1</v>
      </c>
      <c r="Q108" s="68">
        <v>1</v>
      </c>
      <c r="R108" s="68">
        <v>1</v>
      </c>
      <c r="S108" s="149"/>
      <c r="T108" s="149"/>
      <c r="U108" s="149"/>
      <c r="V108" s="68">
        <v>1</v>
      </c>
      <c r="Y108" s="103"/>
    </row>
    <row r="109" spans="1:25" s="102" customFormat="1" ht="111" hidden="1">
      <c r="A109" s="75"/>
      <c r="B109" s="151" t="s">
        <v>330</v>
      </c>
      <c r="C109" s="150"/>
      <c r="D109" s="68">
        <v>1</v>
      </c>
      <c r="E109" s="68"/>
      <c r="F109" s="68"/>
      <c r="G109" s="68"/>
      <c r="H109" s="68"/>
      <c r="I109" s="68">
        <v>1</v>
      </c>
      <c r="J109" s="68">
        <v>0</v>
      </c>
      <c r="K109" s="68">
        <v>1</v>
      </c>
      <c r="L109" s="69">
        <v>1</v>
      </c>
      <c r="M109" s="68">
        <v>1</v>
      </c>
      <c r="N109" s="68">
        <v>1</v>
      </c>
      <c r="O109" s="68">
        <v>1</v>
      </c>
      <c r="P109" s="68">
        <v>1</v>
      </c>
      <c r="Q109" s="68">
        <v>1</v>
      </c>
      <c r="R109" s="68">
        <v>1</v>
      </c>
      <c r="S109" s="149"/>
      <c r="T109" s="149"/>
      <c r="U109" s="149"/>
      <c r="V109" s="68">
        <v>1</v>
      </c>
      <c r="Y109" s="103"/>
    </row>
    <row r="110" spans="1:25" s="102" customFormat="1" ht="61.5" hidden="1">
      <c r="A110" s="75"/>
      <c r="B110" s="91" t="s">
        <v>329</v>
      </c>
      <c r="C110" s="70"/>
      <c r="D110" s="68">
        <v>1</v>
      </c>
      <c r="E110" s="68"/>
      <c r="F110" s="68"/>
      <c r="G110" s="68"/>
      <c r="H110" s="68"/>
      <c r="I110" s="68">
        <v>1</v>
      </c>
      <c r="J110" s="68">
        <v>1</v>
      </c>
      <c r="K110" s="68">
        <v>1</v>
      </c>
      <c r="L110" s="69">
        <v>1</v>
      </c>
      <c r="M110" s="68">
        <v>1</v>
      </c>
      <c r="N110" s="68">
        <v>1</v>
      </c>
      <c r="O110" s="68">
        <v>1</v>
      </c>
      <c r="P110" s="68">
        <v>1</v>
      </c>
      <c r="Q110" s="68">
        <v>1</v>
      </c>
      <c r="R110" s="68">
        <v>1</v>
      </c>
      <c r="S110" s="149"/>
      <c r="T110" s="149"/>
      <c r="U110" s="149"/>
      <c r="V110" s="68">
        <v>1</v>
      </c>
      <c r="Y110" s="103"/>
    </row>
    <row r="111" spans="1:25" s="102" customFormat="1" ht="55.5" hidden="1">
      <c r="A111" s="148"/>
      <c r="B111" s="520" t="s">
        <v>328</v>
      </c>
      <c r="C111" s="321"/>
      <c r="D111" s="68">
        <v>1</v>
      </c>
      <c r="E111" s="68"/>
      <c r="F111" s="68"/>
      <c r="G111" s="68"/>
      <c r="H111" s="68"/>
      <c r="I111" s="68">
        <v>1</v>
      </c>
      <c r="J111" s="68">
        <v>1</v>
      </c>
      <c r="K111" s="68">
        <v>1</v>
      </c>
      <c r="L111" s="69">
        <v>1</v>
      </c>
      <c r="M111" s="68">
        <v>1</v>
      </c>
      <c r="N111" s="90">
        <v>1</v>
      </c>
      <c r="O111" s="68">
        <v>1</v>
      </c>
      <c r="P111" s="68">
        <v>0</v>
      </c>
      <c r="Q111" s="68">
        <v>1</v>
      </c>
      <c r="R111" s="663">
        <v>1</v>
      </c>
      <c r="S111" s="146"/>
      <c r="T111" s="146"/>
      <c r="U111" s="146"/>
      <c r="V111" s="663">
        <v>1</v>
      </c>
      <c r="Y111" s="103"/>
    </row>
    <row r="112" spans="1:25" s="102" customFormat="1" ht="39.75" hidden="1">
      <c r="A112" s="85">
        <v>2.6</v>
      </c>
      <c r="B112" s="85" t="s">
        <v>327</v>
      </c>
      <c r="C112" s="96" t="s">
        <v>30</v>
      </c>
      <c r="D112" s="82">
        <f>+SUM(D114:D120)</f>
        <v>7</v>
      </c>
      <c r="E112" s="82"/>
      <c r="F112" s="82"/>
      <c r="G112" s="82"/>
      <c r="H112" s="82"/>
      <c r="I112" s="82">
        <f t="shared" ref="I112:R112" si="26">+SUM(I114:I120)</f>
        <v>7</v>
      </c>
      <c r="J112" s="82">
        <f t="shared" si="26"/>
        <v>6</v>
      </c>
      <c r="K112" s="82">
        <f t="shared" si="26"/>
        <v>6</v>
      </c>
      <c r="L112" s="82">
        <f t="shared" si="26"/>
        <v>5</v>
      </c>
      <c r="M112" s="82">
        <f t="shared" si="26"/>
        <v>5</v>
      </c>
      <c r="N112" s="82">
        <f t="shared" si="26"/>
        <v>4</v>
      </c>
      <c r="O112" s="82">
        <f t="shared" si="26"/>
        <v>6</v>
      </c>
      <c r="P112" s="82">
        <f t="shared" si="26"/>
        <v>5</v>
      </c>
      <c r="Q112" s="82">
        <f t="shared" si="26"/>
        <v>6</v>
      </c>
      <c r="R112" s="82">
        <f t="shared" si="26"/>
        <v>4</v>
      </c>
      <c r="S112" s="168"/>
      <c r="T112" s="168"/>
      <c r="U112" s="168"/>
      <c r="V112" s="82">
        <f>+SUM(V114:V120)</f>
        <v>4</v>
      </c>
      <c r="Y112" s="103"/>
    </row>
    <row r="113" spans="1:25" s="102" customFormat="1" ht="39.75" hidden="1">
      <c r="A113" s="81"/>
      <c r="B113" s="81"/>
      <c r="C113" s="469" t="s">
        <v>10</v>
      </c>
      <c r="D113" s="132">
        <f>IF(D112&lt;1,0,IF(D112&lt;2,1,IF(D112&lt;4,2,IF(D112&lt;6,3,IF(D112&lt;7,4,IF(D112=7,5,))))))</f>
        <v>5</v>
      </c>
      <c r="E113" s="132"/>
      <c r="F113" s="132"/>
      <c r="G113" s="132"/>
      <c r="H113" s="132"/>
      <c r="I113" s="132">
        <f t="shared" ref="I113:R113" si="27">IF(I112&lt;1,0,IF(I112&lt;2,1,IF(I112&lt;4,2,IF(I112&lt;6,3,IF(I112&lt;7,4,IF(I112=7,5,))))))</f>
        <v>5</v>
      </c>
      <c r="J113" s="132">
        <f t="shared" si="27"/>
        <v>4</v>
      </c>
      <c r="K113" s="132">
        <f t="shared" si="27"/>
        <v>4</v>
      </c>
      <c r="L113" s="132">
        <f t="shared" si="27"/>
        <v>3</v>
      </c>
      <c r="M113" s="132">
        <f t="shared" si="27"/>
        <v>3</v>
      </c>
      <c r="N113" s="132">
        <f t="shared" si="27"/>
        <v>3</v>
      </c>
      <c r="O113" s="132">
        <f t="shared" si="27"/>
        <v>4</v>
      </c>
      <c r="P113" s="132">
        <f t="shared" si="27"/>
        <v>3</v>
      </c>
      <c r="Q113" s="132">
        <f t="shared" si="27"/>
        <v>4</v>
      </c>
      <c r="R113" s="132">
        <f t="shared" si="27"/>
        <v>3</v>
      </c>
      <c r="S113" s="515"/>
      <c r="T113" s="515"/>
      <c r="U113" s="515"/>
      <c r="V113" s="132">
        <f>IF(V112&lt;1,0,IF(V112&lt;2,1,IF(V112&lt;4,2,IF(V112&lt;6,3,IF(V112&lt;7,4,IF(V112=7,5,))))))</f>
        <v>3</v>
      </c>
      <c r="Y113" s="103"/>
    </row>
    <row r="114" spans="1:25" s="102" customFormat="1" ht="61.5" hidden="1">
      <c r="A114" s="75"/>
      <c r="B114" s="91" t="s">
        <v>326</v>
      </c>
      <c r="C114" s="70"/>
      <c r="D114" s="68">
        <v>1</v>
      </c>
      <c r="E114" s="68"/>
      <c r="F114" s="68"/>
      <c r="G114" s="68"/>
      <c r="H114" s="68"/>
      <c r="I114" s="68">
        <v>1</v>
      </c>
      <c r="J114" s="68">
        <v>1</v>
      </c>
      <c r="K114" s="68">
        <v>1</v>
      </c>
      <c r="L114" s="69">
        <v>1</v>
      </c>
      <c r="M114" s="68">
        <v>1</v>
      </c>
      <c r="N114" s="68">
        <v>1</v>
      </c>
      <c r="O114" s="68">
        <v>1</v>
      </c>
      <c r="P114" s="68">
        <v>1</v>
      </c>
      <c r="Q114" s="68">
        <v>1</v>
      </c>
      <c r="R114" s="68">
        <v>1</v>
      </c>
      <c r="S114" s="200"/>
      <c r="T114" s="200"/>
      <c r="U114" s="200"/>
      <c r="V114" s="68">
        <v>1</v>
      </c>
      <c r="Y114" s="103"/>
    </row>
    <row r="115" spans="1:25" s="102" customFormat="1" ht="83.25" hidden="1">
      <c r="A115" s="75"/>
      <c r="B115" s="151" t="s">
        <v>325</v>
      </c>
      <c r="C115" s="70"/>
      <c r="D115" s="68">
        <v>1</v>
      </c>
      <c r="E115" s="68"/>
      <c r="F115" s="68"/>
      <c r="G115" s="68"/>
      <c r="H115" s="68"/>
      <c r="I115" s="68">
        <v>1</v>
      </c>
      <c r="J115" s="68">
        <v>1</v>
      </c>
      <c r="K115" s="68">
        <v>1</v>
      </c>
      <c r="L115" s="69">
        <v>0</v>
      </c>
      <c r="M115" s="68">
        <v>0</v>
      </c>
      <c r="N115" s="68">
        <v>1</v>
      </c>
      <c r="O115" s="68">
        <v>1</v>
      </c>
      <c r="P115" s="68">
        <v>1</v>
      </c>
      <c r="Q115" s="68">
        <v>1</v>
      </c>
      <c r="R115" s="68">
        <v>0</v>
      </c>
      <c r="S115" s="200"/>
      <c r="T115" s="200"/>
      <c r="U115" s="200"/>
      <c r="V115" s="68">
        <v>0</v>
      </c>
      <c r="Y115" s="103"/>
    </row>
    <row r="116" spans="1:25" s="102" customFormat="1" ht="55.5" hidden="1">
      <c r="A116" s="75"/>
      <c r="B116" s="151" t="s">
        <v>324</v>
      </c>
      <c r="C116" s="150"/>
      <c r="D116" s="68">
        <v>1</v>
      </c>
      <c r="E116" s="68"/>
      <c r="F116" s="68"/>
      <c r="G116" s="68"/>
      <c r="H116" s="68"/>
      <c r="I116" s="68">
        <v>1</v>
      </c>
      <c r="J116" s="68">
        <v>1</v>
      </c>
      <c r="K116" s="68">
        <v>1</v>
      </c>
      <c r="L116" s="69">
        <v>1</v>
      </c>
      <c r="M116" s="68">
        <v>1</v>
      </c>
      <c r="N116" s="68">
        <v>1</v>
      </c>
      <c r="O116" s="68">
        <v>1</v>
      </c>
      <c r="P116" s="68">
        <v>1</v>
      </c>
      <c r="Q116" s="68">
        <v>1</v>
      </c>
      <c r="R116" s="68">
        <v>1</v>
      </c>
      <c r="S116" s="200"/>
      <c r="T116" s="200"/>
      <c r="U116" s="200"/>
      <c r="V116" s="68">
        <v>1</v>
      </c>
      <c r="Y116" s="103"/>
    </row>
    <row r="117" spans="1:25" s="102" customFormat="1" ht="55.5" hidden="1">
      <c r="A117" s="75"/>
      <c r="B117" s="151" t="s">
        <v>323</v>
      </c>
      <c r="C117" s="150"/>
      <c r="D117" s="68">
        <v>1</v>
      </c>
      <c r="E117" s="68"/>
      <c r="F117" s="68"/>
      <c r="G117" s="68"/>
      <c r="H117" s="68"/>
      <c r="I117" s="68">
        <v>1</v>
      </c>
      <c r="J117" s="68">
        <v>1</v>
      </c>
      <c r="K117" s="68">
        <v>1</v>
      </c>
      <c r="L117" s="69">
        <v>1</v>
      </c>
      <c r="M117" s="68">
        <v>1</v>
      </c>
      <c r="N117" s="68">
        <v>1</v>
      </c>
      <c r="O117" s="68">
        <v>1</v>
      </c>
      <c r="P117" s="68">
        <v>1</v>
      </c>
      <c r="Q117" s="68">
        <v>1</v>
      </c>
      <c r="R117" s="68">
        <v>1</v>
      </c>
      <c r="S117" s="200"/>
      <c r="T117" s="200"/>
      <c r="U117" s="200"/>
      <c r="V117" s="68">
        <v>1</v>
      </c>
      <c r="Y117" s="103"/>
    </row>
    <row r="118" spans="1:25" s="102" customFormat="1" ht="61.5" hidden="1">
      <c r="A118" s="75"/>
      <c r="B118" s="91" t="s">
        <v>322</v>
      </c>
      <c r="C118" s="70"/>
      <c r="D118" s="68">
        <v>1</v>
      </c>
      <c r="E118" s="68"/>
      <c r="F118" s="68"/>
      <c r="G118" s="68"/>
      <c r="H118" s="68"/>
      <c r="I118" s="68">
        <v>1</v>
      </c>
      <c r="J118" s="68">
        <v>0</v>
      </c>
      <c r="K118" s="68">
        <v>1</v>
      </c>
      <c r="L118" s="69">
        <v>1</v>
      </c>
      <c r="M118" s="68">
        <v>1</v>
      </c>
      <c r="N118" s="68">
        <v>0</v>
      </c>
      <c r="O118" s="68">
        <v>1</v>
      </c>
      <c r="P118" s="519">
        <v>1</v>
      </c>
      <c r="Q118" s="68">
        <v>1</v>
      </c>
      <c r="R118" s="68">
        <v>1</v>
      </c>
      <c r="S118" s="200"/>
      <c r="T118" s="200"/>
      <c r="U118" s="200"/>
      <c r="V118" s="68">
        <v>1</v>
      </c>
      <c r="Y118" s="103"/>
    </row>
    <row r="119" spans="1:25" s="102" customFormat="1" ht="114" hidden="1">
      <c r="A119" s="75"/>
      <c r="B119" s="163" t="s">
        <v>321</v>
      </c>
      <c r="C119" s="134"/>
      <c r="D119" s="68">
        <v>1</v>
      </c>
      <c r="E119" s="68"/>
      <c r="F119" s="68"/>
      <c r="G119" s="68"/>
      <c r="H119" s="68"/>
      <c r="I119" s="68">
        <v>1</v>
      </c>
      <c r="J119" s="68">
        <v>1</v>
      </c>
      <c r="K119" s="68"/>
      <c r="L119" s="131">
        <v>1</v>
      </c>
      <c r="M119" s="68">
        <v>1</v>
      </c>
      <c r="N119" s="68">
        <v>0</v>
      </c>
      <c r="O119" s="68">
        <v>0</v>
      </c>
      <c r="P119" s="519">
        <v>0</v>
      </c>
      <c r="Q119" s="68">
        <v>1</v>
      </c>
      <c r="R119" s="68">
        <v>0</v>
      </c>
      <c r="S119" s="521"/>
      <c r="T119" s="521"/>
      <c r="U119" s="521"/>
      <c r="V119" s="68">
        <v>0</v>
      </c>
      <c r="Y119" s="103"/>
    </row>
    <row r="120" spans="1:25" s="102" customFormat="1" ht="55.5" hidden="1">
      <c r="A120" s="148"/>
      <c r="B120" s="520" t="s">
        <v>320</v>
      </c>
      <c r="C120" s="321"/>
      <c r="D120" s="68">
        <v>1</v>
      </c>
      <c r="E120" s="68"/>
      <c r="F120" s="68"/>
      <c r="G120" s="68"/>
      <c r="H120" s="68"/>
      <c r="I120" s="68">
        <v>1</v>
      </c>
      <c r="J120" s="68">
        <v>1</v>
      </c>
      <c r="K120" s="68">
        <v>1</v>
      </c>
      <c r="L120" s="69">
        <v>0</v>
      </c>
      <c r="M120" s="68">
        <v>0</v>
      </c>
      <c r="N120" s="68">
        <v>0</v>
      </c>
      <c r="O120" s="68">
        <v>1</v>
      </c>
      <c r="P120" s="519">
        <v>0</v>
      </c>
      <c r="Q120" s="68">
        <v>0</v>
      </c>
      <c r="R120" s="663">
        <v>0</v>
      </c>
      <c r="S120" s="516"/>
      <c r="T120" s="516"/>
      <c r="U120" s="516"/>
      <c r="V120" s="663">
        <v>0</v>
      </c>
      <c r="W120" s="518"/>
      <c r="Y120" s="103"/>
    </row>
    <row r="121" spans="1:25" s="102" customFormat="1" ht="61.5" hidden="1">
      <c r="A121" s="85">
        <v>2.7</v>
      </c>
      <c r="B121" s="85" t="s">
        <v>319</v>
      </c>
      <c r="C121" s="96" t="s">
        <v>30</v>
      </c>
      <c r="D121" s="82">
        <f>+SUM(D123:D127)</f>
        <v>5</v>
      </c>
      <c r="E121" s="82"/>
      <c r="F121" s="82"/>
      <c r="G121" s="82"/>
      <c r="H121" s="82"/>
      <c r="I121" s="82">
        <f t="shared" ref="I121:R121" si="28">+SUM(I123:I127)</f>
        <v>5</v>
      </c>
      <c r="J121" s="82">
        <f t="shared" si="28"/>
        <v>4</v>
      </c>
      <c r="K121" s="82">
        <f t="shared" si="28"/>
        <v>5</v>
      </c>
      <c r="L121" s="82">
        <f t="shared" si="28"/>
        <v>5</v>
      </c>
      <c r="M121" s="82">
        <f t="shared" si="28"/>
        <v>5</v>
      </c>
      <c r="N121" s="82">
        <f t="shared" si="28"/>
        <v>4</v>
      </c>
      <c r="O121" s="82">
        <f t="shared" si="28"/>
        <v>5</v>
      </c>
      <c r="P121" s="82">
        <f t="shared" si="28"/>
        <v>5</v>
      </c>
      <c r="Q121" s="82">
        <f t="shared" si="28"/>
        <v>5</v>
      </c>
      <c r="R121" s="82">
        <f t="shared" si="28"/>
        <v>4</v>
      </c>
      <c r="S121" s="168"/>
      <c r="T121" s="168"/>
      <c r="U121" s="168"/>
      <c r="V121" s="82">
        <f>+SUM(V123:V127)</f>
        <v>5</v>
      </c>
      <c r="Y121" s="103"/>
    </row>
    <row r="122" spans="1:25" s="102" customFormat="1" ht="39.75" hidden="1">
      <c r="A122" s="81"/>
      <c r="B122" s="81"/>
      <c r="C122" s="469" t="s">
        <v>10</v>
      </c>
      <c r="D122" s="132">
        <f>IF(D121&lt;1,0,IF(D121&lt;2,1,IF(D121&lt;3,2,IF(D121&lt;4,3,IF(D121&lt;5,4,IF(D121=5,5,))))))</f>
        <v>5</v>
      </c>
      <c r="E122" s="132"/>
      <c r="F122" s="132"/>
      <c r="G122" s="132"/>
      <c r="H122" s="132"/>
      <c r="I122" s="132">
        <f t="shared" ref="I122:R122" si="29">IF(I121&lt;1,0,IF(I121&lt;2,1,IF(I121&lt;3,2,IF(I121&lt;4,3,IF(I121&lt;5,4,IF(I121=5,5,))))))</f>
        <v>5</v>
      </c>
      <c r="J122" s="132">
        <f t="shared" si="29"/>
        <v>4</v>
      </c>
      <c r="K122" s="132">
        <f t="shared" si="29"/>
        <v>5</v>
      </c>
      <c r="L122" s="132">
        <f t="shared" si="29"/>
        <v>5</v>
      </c>
      <c r="M122" s="132">
        <f t="shared" si="29"/>
        <v>5</v>
      </c>
      <c r="N122" s="132">
        <f t="shared" si="29"/>
        <v>4</v>
      </c>
      <c r="O122" s="132">
        <f t="shared" si="29"/>
        <v>5</v>
      </c>
      <c r="P122" s="132">
        <f t="shared" si="29"/>
        <v>5</v>
      </c>
      <c r="Q122" s="132">
        <f t="shared" si="29"/>
        <v>5</v>
      </c>
      <c r="R122" s="132">
        <f t="shared" si="29"/>
        <v>4</v>
      </c>
      <c r="S122" s="515"/>
      <c r="T122" s="515"/>
      <c r="U122" s="515"/>
      <c r="V122" s="132">
        <f>IF(V121&lt;1,0,IF(V121&lt;2,1,IF(V121&lt;3,2,IF(V121&lt;4,3,IF(V121&lt;5,4,IF(V121=5,5,))))))</f>
        <v>5</v>
      </c>
      <c r="Y122" s="103"/>
    </row>
    <row r="123" spans="1:25" s="102" customFormat="1" ht="83.25" hidden="1">
      <c r="A123" s="75"/>
      <c r="B123" s="151" t="s">
        <v>318</v>
      </c>
      <c r="C123" s="150"/>
      <c r="D123" s="68">
        <v>1</v>
      </c>
      <c r="E123" s="68"/>
      <c r="F123" s="68"/>
      <c r="G123" s="68"/>
      <c r="H123" s="68"/>
      <c r="I123" s="68">
        <v>1</v>
      </c>
      <c r="J123" s="68">
        <v>1</v>
      </c>
      <c r="K123" s="68">
        <v>1</v>
      </c>
      <c r="L123" s="69">
        <v>1</v>
      </c>
      <c r="M123" s="517">
        <v>1</v>
      </c>
      <c r="N123" s="68">
        <v>1</v>
      </c>
      <c r="O123" s="68">
        <v>1</v>
      </c>
      <c r="P123" s="68">
        <v>1</v>
      </c>
      <c r="Q123" s="68">
        <v>1</v>
      </c>
      <c r="R123" s="68">
        <v>1</v>
      </c>
      <c r="S123" s="200"/>
      <c r="T123" s="200"/>
      <c r="U123" s="200"/>
      <c r="V123" s="68">
        <v>1</v>
      </c>
      <c r="Y123" s="103"/>
    </row>
    <row r="124" spans="1:25" s="102" customFormat="1" ht="123" hidden="1">
      <c r="A124" s="75"/>
      <c r="B124" s="91" t="s">
        <v>317</v>
      </c>
      <c r="C124" s="70"/>
      <c r="D124" s="68">
        <v>1</v>
      </c>
      <c r="E124" s="68"/>
      <c r="F124" s="68"/>
      <c r="G124" s="68"/>
      <c r="H124" s="68"/>
      <c r="I124" s="68">
        <v>1</v>
      </c>
      <c r="J124" s="68">
        <v>1</v>
      </c>
      <c r="K124" s="68">
        <v>1</v>
      </c>
      <c r="L124" s="69">
        <v>1</v>
      </c>
      <c r="M124" s="517">
        <v>1</v>
      </c>
      <c r="N124" s="68">
        <v>1</v>
      </c>
      <c r="O124" s="68">
        <v>1</v>
      </c>
      <c r="P124" s="68">
        <v>1</v>
      </c>
      <c r="Q124" s="68">
        <v>1</v>
      </c>
      <c r="R124" s="68">
        <v>1</v>
      </c>
      <c r="S124" s="200"/>
      <c r="T124" s="200"/>
      <c r="U124" s="200"/>
      <c r="V124" s="68">
        <v>1</v>
      </c>
      <c r="Y124" s="103"/>
    </row>
    <row r="125" spans="1:25" s="102" customFormat="1" ht="55.5" hidden="1">
      <c r="A125" s="75"/>
      <c r="B125" s="151" t="s">
        <v>316</v>
      </c>
      <c r="C125" s="150"/>
      <c r="D125" s="68">
        <v>1</v>
      </c>
      <c r="E125" s="68"/>
      <c r="F125" s="68"/>
      <c r="G125" s="68"/>
      <c r="H125" s="68"/>
      <c r="I125" s="68">
        <v>1</v>
      </c>
      <c r="J125" s="68">
        <v>1</v>
      </c>
      <c r="K125" s="68">
        <v>1</v>
      </c>
      <c r="L125" s="69">
        <v>1</v>
      </c>
      <c r="M125" s="517">
        <v>1</v>
      </c>
      <c r="N125" s="68">
        <v>1</v>
      </c>
      <c r="O125" s="68">
        <v>1</v>
      </c>
      <c r="P125" s="68">
        <v>1</v>
      </c>
      <c r="Q125" s="68">
        <v>1</v>
      </c>
      <c r="R125" s="68">
        <v>1</v>
      </c>
      <c r="S125" s="200"/>
      <c r="T125" s="200"/>
      <c r="U125" s="200"/>
      <c r="V125" s="68">
        <v>1</v>
      </c>
      <c r="Y125" s="103"/>
    </row>
    <row r="126" spans="1:25" s="102" customFormat="1" ht="83.25" hidden="1">
      <c r="A126" s="75"/>
      <c r="B126" s="151" t="s">
        <v>315</v>
      </c>
      <c r="C126" s="150"/>
      <c r="D126" s="68">
        <v>1</v>
      </c>
      <c r="E126" s="68"/>
      <c r="F126" s="68"/>
      <c r="G126" s="68"/>
      <c r="H126" s="68"/>
      <c r="I126" s="68">
        <v>1</v>
      </c>
      <c r="J126" s="68">
        <v>0</v>
      </c>
      <c r="K126" s="68">
        <v>1</v>
      </c>
      <c r="L126" s="69">
        <v>1</v>
      </c>
      <c r="M126" s="517">
        <v>1</v>
      </c>
      <c r="N126" s="68">
        <v>0</v>
      </c>
      <c r="O126" s="68">
        <v>1</v>
      </c>
      <c r="P126" s="68">
        <v>1</v>
      </c>
      <c r="Q126" s="68">
        <v>1</v>
      </c>
      <c r="R126" s="68">
        <v>1</v>
      </c>
      <c r="S126" s="200"/>
      <c r="T126" s="200"/>
      <c r="U126" s="200"/>
      <c r="V126" s="68">
        <v>1</v>
      </c>
      <c r="Y126" s="103"/>
    </row>
    <row r="127" spans="1:25" s="102" customFormat="1" ht="61.5" hidden="1">
      <c r="A127" s="148"/>
      <c r="B127" s="147" t="s">
        <v>314</v>
      </c>
      <c r="C127" s="124"/>
      <c r="D127" s="68">
        <v>1</v>
      </c>
      <c r="E127" s="68"/>
      <c r="F127" s="68"/>
      <c r="G127" s="68"/>
      <c r="H127" s="68"/>
      <c r="I127" s="68">
        <v>1</v>
      </c>
      <c r="J127" s="68">
        <v>1</v>
      </c>
      <c r="K127" s="68">
        <v>1</v>
      </c>
      <c r="L127" s="69">
        <v>1</v>
      </c>
      <c r="M127" s="517">
        <v>1</v>
      </c>
      <c r="N127" s="68">
        <v>1</v>
      </c>
      <c r="O127" s="68">
        <v>1</v>
      </c>
      <c r="P127" s="68">
        <v>1</v>
      </c>
      <c r="Q127" s="68">
        <v>1</v>
      </c>
      <c r="R127" s="663">
        <v>0</v>
      </c>
      <c r="S127" s="516"/>
      <c r="T127" s="516"/>
      <c r="U127" s="516"/>
      <c r="V127" s="663">
        <v>1</v>
      </c>
      <c r="Y127" s="103"/>
    </row>
    <row r="128" spans="1:25" s="102" customFormat="1" ht="61.5" hidden="1">
      <c r="A128" s="85">
        <v>2.8</v>
      </c>
      <c r="B128" s="85" t="s">
        <v>313</v>
      </c>
      <c r="C128" s="96" t="s">
        <v>30</v>
      </c>
      <c r="D128" s="82">
        <f>+SUM(D130:D134)</f>
        <v>5</v>
      </c>
      <c r="E128" s="82"/>
      <c r="F128" s="82"/>
      <c r="G128" s="82"/>
      <c r="H128" s="82"/>
      <c r="I128" s="82">
        <f t="shared" ref="I128:R128" si="30">+SUM(I130:I134)</f>
        <v>4</v>
      </c>
      <c r="J128" s="82">
        <f t="shared" si="30"/>
        <v>2</v>
      </c>
      <c r="K128" s="82">
        <f t="shared" si="30"/>
        <v>4</v>
      </c>
      <c r="L128" s="82">
        <f t="shared" si="30"/>
        <v>5</v>
      </c>
      <c r="M128" s="82">
        <f t="shared" si="30"/>
        <v>5</v>
      </c>
      <c r="N128" s="82">
        <f t="shared" si="30"/>
        <v>4</v>
      </c>
      <c r="O128" s="82">
        <f t="shared" si="30"/>
        <v>5</v>
      </c>
      <c r="P128" s="82">
        <f t="shared" si="30"/>
        <v>5</v>
      </c>
      <c r="Q128" s="82">
        <f t="shared" si="30"/>
        <v>5</v>
      </c>
      <c r="R128" s="82">
        <f t="shared" si="30"/>
        <v>4</v>
      </c>
      <c r="S128" s="168"/>
      <c r="T128" s="168"/>
      <c r="U128" s="168"/>
      <c r="V128" s="82">
        <f>+SUM(V130:V134)</f>
        <v>5</v>
      </c>
      <c r="Y128" s="103"/>
    </row>
    <row r="129" spans="1:25" s="102" customFormat="1" ht="39.75" hidden="1">
      <c r="A129" s="81"/>
      <c r="B129" s="81"/>
      <c r="C129" s="469" t="s">
        <v>10</v>
      </c>
      <c r="D129" s="132">
        <f>IF(D128&lt;1,0,IF(D128&lt;2,1,IF(D128&lt;3,2,IF(D128&lt;4,3,IF(D128&lt;5,4,IF(D128=5,5,))))))</f>
        <v>5</v>
      </c>
      <c r="E129" s="132"/>
      <c r="F129" s="132"/>
      <c r="G129" s="132"/>
      <c r="H129" s="132"/>
      <c r="I129" s="132">
        <f t="shared" ref="I129:R129" si="31">IF(I128&lt;1,0,IF(I128&lt;2,1,IF(I128&lt;3,2,IF(I128&lt;4,3,IF(I128&lt;5,4,IF(I128=5,5,))))))</f>
        <v>4</v>
      </c>
      <c r="J129" s="132">
        <f t="shared" si="31"/>
        <v>2</v>
      </c>
      <c r="K129" s="132">
        <f t="shared" si="31"/>
        <v>4</v>
      </c>
      <c r="L129" s="132">
        <f t="shared" si="31"/>
        <v>5</v>
      </c>
      <c r="M129" s="132">
        <f t="shared" si="31"/>
        <v>5</v>
      </c>
      <c r="N129" s="132">
        <f t="shared" si="31"/>
        <v>4</v>
      </c>
      <c r="O129" s="132">
        <f t="shared" si="31"/>
        <v>5</v>
      </c>
      <c r="P129" s="132">
        <f t="shared" si="31"/>
        <v>5</v>
      </c>
      <c r="Q129" s="132">
        <f t="shared" si="31"/>
        <v>5</v>
      </c>
      <c r="R129" s="132">
        <f t="shared" si="31"/>
        <v>4</v>
      </c>
      <c r="S129" s="515"/>
      <c r="T129" s="515"/>
      <c r="U129" s="515"/>
      <c r="V129" s="132">
        <f>IF(V128&lt;1,0,IF(V128&lt;2,1,IF(V128&lt;3,2,IF(V128&lt;4,3,IF(V128&lt;5,4,IF(V128=5,5,))))))</f>
        <v>5</v>
      </c>
      <c r="Y129" s="103"/>
    </row>
    <row r="130" spans="1:25" s="102" customFormat="1" ht="61.5" hidden="1">
      <c r="A130" s="75"/>
      <c r="B130" s="91" t="s">
        <v>312</v>
      </c>
      <c r="C130" s="70"/>
      <c r="D130" s="68">
        <v>1</v>
      </c>
      <c r="E130" s="68"/>
      <c r="F130" s="68"/>
      <c r="G130" s="68"/>
      <c r="H130" s="68"/>
      <c r="I130" s="68">
        <v>1</v>
      </c>
      <c r="J130" s="68">
        <v>1</v>
      </c>
      <c r="K130" s="68">
        <v>1</v>
      </c>
      <c r="L130" s="69">
        <v>1</v>
      </c>
      <c r="M130" s="68">
        <v>1</v>
      </c>
      <c r="N130" s="68">
        <v>1</v>
      </c>
      <c r="O130" s="68">
        <v>1</v>
      </c>
      <c r="P130" s="68">
        <v>1</v>
      </c>
      <c r="Q130" s="68">
        <v>1</v>
      </c>
      <c r="R130" s="68">
        <v>1</v>
      </c>
      <c r="S130" s="200"/>
      <c r="T130" s="200"/>
      <c r="U130" s="200"/>
      <c r="V130" s="68">
        <v>1</v>
      </c>
      <c r="Y130" s="103"/>
    </row>
    <row r="131" spans="1:25" s="102" customFormat="1" ht="92.25" hidden="1">
      <c r="A131" s="75"/>
      <c r="B131" s="91" t="s">
        <v>311</v>
      </c>
      <c r="C131" s="70"/>
      <c r="D131" s="68">
        <v>1</v>
      </c>
      <c r="E131" s="68"/>
      <c r="F131" s="68"/>
      <c r="G131" s="68"/>
      <c r="H131" s="68"/>
      <c r="I131" s="68">
        <v>1</v>
      </c>
      <c r="J131" s="68">
        <v>1</v>
      </c>
      <c r="K131" s="68">
        <v>1</v>
      </c>
      <c r="L131" s="69">
        <v>1</v>
      </c>
      <c r="M131" s="68">
        <v>1</v>
      </c>
      <c r="N131" s="68">
        <v>1</v>
      </c>
      <c r="O131" s="68">
        <v>1</v>
      </c>
      <c r="P131" s="68">
        <v>1</v>
      </c>
      <c r="Q131" s="68">
        <v>1</v>
      </c>
      <c r="R131" s="68">
        <v>1</v>
      </c>
      <c r="S131" s="200"/>
      <c r="T131" s="200"/>
      <c r="U131" s="200"/>
      <c r="V131" s="68">
        <v>1</v>
      </c>
      <c r="Y131" s="103"/>
    </row>
    <row r="132" spans="1:25" s="102" customFormat="1" ht="55.5" hidden="1">
      <c r="A132" s="75"/>
      <c r="B132" s="151" t="s">
        <v>310</v>
      </c>
      <c r="C132" s="150"/>
      <c r="D132" s="68">
        <v>1</v>
      </c>
      <c r="E132" s="68"/>
      <c r="F132" s="68"/>
      <c r="G132" s="68"/>
      <c r="H132" s="68"/>
      <c r="I132" s="68">
        <v>1</v>
      </c>
      <c r="J132" s="68">
        <v>0</v>
      </c>
      <c r="K132" s="90">
        <v>1</v>
      </c>
      <c r="L132" s="131">
        <v>1</v>
      </c>
      <c r="M132" s="68">
        <v>1</v>
      </c>
      <c r="N132" s="68">
        <v>1</v>
      </c>
      <c r="O132" s="68">
        <v>1</v>
      </c>
      <c r="P132" s="68">
        <v>1</v>
      </c>
      <c r="Q132" s="68">
        <v>1</v>
      </c>
      <c r="R132" s="68">
        <v>1</v>
      </c>
      <c r="S132" s="200"/>
      <c r="T132" s="200"/>
      <c r="U132" s="200"/>
      <c r="V132" s="68">
        <v>1</v>
      </c>
      <c r="Y132" s="103"/>
    </row>
    <row r="133" spans="1:25" s="102" customFormat="1" ht="83.25" hidden="1">
      <c r="A133" s="75"/>
      <c r="B133" s="151" t="s">
        <v>309</v>
      </c>
      <c r="C133" s="150"/>
      <c r="D133" s="68">
        <v>1</v>
      </c>
      <c r="E133" s="68"/>
      <c r="F133" s="68"/>
      <c r="G133" s="68"/>
      <c r="H133" s="68"/>
      <c r="I133" s="68">
        <v>0</v>
      </c>
      <c r="J133" s="68">
        <v>0</v>
      </c>
      <c r="K133" s="90">
        <v>1</v>
      </c>
      <c r="L133" s="131">
        <v>1</v>
      </c>
      <c r="M133" s="68">
        <v>1</v>
      </c>
      <c r="N133" s="68">
        <v>1</v>
      </c>
      <c r="O133" s="68">
        <v>1</v>
      </c>
      <c r="P133" s="68">
        <v>1</v>
      </c>
      <c r="Q133" s="68">
        <v>1</v>
      </c>
      <c r="R133" s="68">
        <v>1</v>
      </c>
      <c r="S133" s="200"/>
      <c r="T133" s="200"/>
      <c r="U133" s="200"/>
      <c r="V133" s="68">
        <v>1</v>
      </c>
      <c r="Y133" s="103"/>
    </row>
    <row r="134" spans="1:25" s="102" customFormat="1" ht="85.5" hidden="1">
      <c r="A134" s="75"/>
      <c r="B134" s="163" t="s">
        <v>308</v>
      </c>
      <c r="C134" s="134"/>
      <c r="D134" s="68">
        <v>1</v>
      </c>
      <c r="E134" s="68"/>
      <c r="F134" s="68"/>
      <c r="G134" s="68"/>
      <c r="H134" s="68"/>
      <c r="I134" s="68">
        <v>1</v>
      </c>
      <c r="J134" s="68">
        <v>0</v>
      </c>
      <c r="K134" s="68">
        <v>0</v>
      </c>
      <c r="L134" s="69">
        <v>1</v>
      </c>
      <c r="M134" s="68">
        <v>1</v>
      </c>
      <c r="N134" s="68">
        <v>0</v>
      </c>
      <c r="O134" s="68">
        <v>1</v>
      </c>
      <c r="P134" s="68">
        <v>1</v>
      </c>
      <c r="Q134" s="68">
        <v>1</v>
      </c>
      <c r="R134" s="68">
        <v>0</v>
      </c>
      <c r="S134" s="200"/>
      <c r="T134" s="200"/>
      <c r="U134" s="200"/>
      <c r="V134" s="68">
        <v>1</v>
      </c>
      <c r="Y134" s="103"/>
    </row>
    <row r="135" spans="1:25" s="102" customFormat="1" ht="39.75" hidden="1">
      <c r="A135" s="162">
        <v>2.9</v>
      </c>
      <c r="B135" s="162" t="s">
        <v>307</v>
      </c>
      <c r="C135" s="161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59"/>
      <c r="S135" s="294"/>
      <c r="T135" s="294"/>
      <c r="U135" s="294"/>
      <c r="V135" s="159"/>
      <c r="Y135" s="103"/>
    </row>
    <row r="136" spans="1:25" s="474" customFormat="1" ht="61.5" hidden="1">
      <c r="A136" s="514"/>
      <c r="B136" s="85" t="s">
        <v>306</v>
      </c>
      <c r="C136" s="96" t="s">
        <v>176</v>
      </c>
      <c r="D136" s="205">
        <f>+D150</f>
        <v>100</v>
      </c>
      <c r="E136" s="205"/>
      <c r="F136" s="205"/>
      <c r="G136" s="205"/>
      <c r="H136" s="205"/>
      <c r="I136" s="205">
        <f>+I150</f>
        <v>92.436974789915965</v>
      </c>
      <c r="J136" s="411">
        <v>0</v>
      </c>
      <c r="K136" s="205">
        <f t="shared" ref="K136:R136" si="32">+K150</f>
        <v>85.239852398523979</v>
      </c>
      <c r="L136" s="205">
        <f t="shared" si="32"/>
        <v>87.052341597796143</v>
      </c>
      <c r="M136" s="205">
        <f t="shared" si="32"/>
        <v>88.950276243093924</v>
      </c>
      <c r="N136" s="205">
        <f t="shared" si="32"/>
        <v>66.666666666666671</v>
      </c>
      <c r="O136" s="205">
        <f t="shared" si="32"/>
        <v>78.571428571428569</v>
      </c>
      <c r="P136" s="205">
        <f t="shared" si="32"/>
        <v>82.173174872665541</v>
      </c>
      <c r="Q136" s="205">
        <f t="shared" si="32"/>
        <v>94.117647058823536</v>
      </c>
      <c r="R136" s="205">
        <f t="shared" si="32"/>
        <v>60.919540229885058</v>
      </c>
      <c r="S136" s="380"/>
      <c r="T136" s="380"/>
      <c r="U136" s="380"/>
      <c r="V136" s="205">
        <f>+V150</f>
        <v>82.769230769230774</v>
      </c>
      <c r="W136" s="512"/>
      <c r="Y136" s="475"/>
    </row>
    <row r="137" spans="1:25" s="474" customFormat="1" ht="39.75" hidden="1">
      <c r="A137" s="513"/>
      <c r="B137" s="81"/>
      <c r="C137" s="469" t="s">
        <v>10</v>
      </c>
      <c r="D137" s="132">
        <f>+IF(D136&lt;100,D136*5/100,IF(D136&gt;=100,5))</f>
        <v>5</v>
      </c>
      <c r="E137" s="132"/>
      <c r="F137" s="132"/>
      <c r="G137" s="132"/>
      <c r="H137" s="132"/>
      <c r="I137" s="132">
        <f t="shared" ref="I137:R137" si="33">+IF(I136&lt;100,I136*5/100,IF(I136&gt;=100,5))</f>
        <v>4.6218487394957979</v>
      </c>
      <c r="J137" s="378">
        <f t="shared" si="33"/>
        <v>0</v>
      </c>
      <c r="K137" s="132">
        <f t="shared" si="33"/>
        <v>4.2619926199261986</v>
      </c>
      <c r="L137" s="132">
        <f t="shared" si="33"/>
        <v>4.3526170798898072</v>
      </c>
      <c r="M137" s="132">
        <f t="shared" si="33"/>
        <v>4.4475138121546962</v>
      </c>
      <c r="N137" s="132">
        <f t="shared" si="33"/>
        <v>3.3333333333333339</v>
      </c>
      <c r="O137" s="132">
        <f t="shared" si="33"/>
        <v>3.9285714285714284</v>
      </c>
      <c r="P137" s="132">
        <f t="shared" si="33"/>
        <v>4.1086587436332769</v>
      </c>
      <c r="Q137" s="132">
        <f t="shared" si="33"/>
        <v>4.7058823529411766</v>
      </c>
      <c r="R137" s="132">
        <f t="shared" si="33"/>
        <v>3.0459770114942528</v>
      </c>
      <c r="S137" s="377"/>
      <c r="T137" s="377"/>
      <c r="U137" s="377"/>
      <c r="V137" s="132">
        <f>+IF(V136&lt;100,V136*5/100,IF(V136&gt;=100,5))</f>
        <v>4.1384615384615389</v>
      </c>
      <c r="W137" s="512"/>
      <c r="Y137" s="475"/>
    </row>
    <row r="138" spans="1:25" s="474" customFormat="1" ht="39.75" hidden="1">
      <c r="A138" s="306"/>
      <c r="B138" s="511" t="s">
        <v>305</v>
      </c>
      <c r="C138" s="164" t="s">
        <v>163</v>
      </c>
      <c r="D138" s="363">
        <v>99</v>
      </c>
      <c r="E138" s="510"/>
      <c r="F138" s="510"/>
      <c r="G138" s="510"/>
      <c r="H138" s="510"/>
      <c r="I138" s="508">
        <v>143</v>
      </c>
      <c r="J138" s="509"/>
      <c r="K138" s="508">
        <v>227</v>
      </c>
      <c r="L138" s="363">
        <v>438</v>
      </c>
      <c r="M138" s="508">
        <v>195</v>
      </c>
      <c r="N138" s="363">
        <v>29</v>
      </c>
      <c r="O138" s="508">
        <v>295</v>
      </c>
      <c r="P138" s="363">
        <v>658</v>
      </c>
      <c r="Q138" s="363">
        <v>210</v>
      </c>
      <c r="R138" s="363">
        <v>324</v>
      </c>
      <c r="S138" s="200"/>
      <c r="T138" s="488"/>
      <c r="U138" s="488"/>
      <c r="V138" s="363">
        <f t="shared" ref="V138:V145" si="34">+SUM(D138:U138)</f>
        <v>2618</v>
      </c>
      <c r="W138" s="39"/>
      <c r="Y138" s="475"/>
    </row>
    <row r="139" spans="1:25" s="474" customFormat="1" ht="39.75" hidden="1">
      <c r="A139" s="306"/>
      <c r="B139" s="503" t="s">
        <v>304</v>
      </c>
      <c r="C139" s="70" t="s">
        <v>163</v>
      </c>
      <c r="D139" s="505">
        <f>+D147-D140-D141-D142-D143-D144-D145</f>
        <v>93</v>
      </c>
      <c r="E139" s="505"/>
      <c r="F139" s="505"/>
      <c r="G139" s="505"/>
      <c r="H139" s="505"/>
      <c r="I139" s="505">
        <f t="shared" ref="I139:R139" si="35">+I147-I140-I141-I142-I143-I144-I145</f>
        <v>102</v>
      </c>
      <c r="J139" s="507">
        <f t="shared" si="35"/>
        <v>0</v>
      </c>
      <c r="K139" s="506">
        <f t="shared" si="35"/>
        <v>227</v>
      </c>
      <c r="L139" s="505">
        <f t="shared" si="35"/>
        <v>312</v>
      </c>
      <c r="M139" s="505">
        <f t="shared" si="35"/>
        <v>145</v>
      </c>
      <c r="N139" s="505">
        <f t="shared" si="35"/>
        <v>14</v>
      </c>
      <c r="O139" s="505">
        <f t="shared" si="35"/>
        <v>191</v>
      </c>
      <c r="P139" s="505">
        <f t="shared" si="35"/>
        <v>457</v>
      </c>
      <c r="Q139" s="505">
        <f t="shared" si="35"/>
        <v>102</v>
      </c>
      <c r="R139" s="505">
        <f t="shared" si="35"/>
        <v>151</v>
      </c>
      <c r="S139" s="200"/>
      <c r="T139" s="200"/>
      <c r="U139" s="200"/>
      <c r="V139" s="504">
        <f t="shared" si="34"/>
        <v>1794</v>
      </c>
      <c r="Y139" s="475"/>
    </row>
    <row r="140" spans="1:25" s="474" customFormat="1" ht="39.75" hidden="1">
      <c r="A140" s="306"/>
      <c r="B140" s="91" t="s">
        <v>303</v>
      </c>
      <c r="C140" s="70" t="s">
        <v>163</v>
      </c>
      <c r="D140" s="363">
        <v>0</v>
      </c>
      <c r="E140" s="502"/>
      <c r="F140" s="502"/>
      <c r="G140" s="502"/>
      <c r="H140" s="502"/>
      <c r="I140" s="502">
        <v>0</v>
      </c>
      <c r="J140" s="501"/>
      <c r="K140" s="492">
        <v>0</v>
      </c>
      <c r="L140" s="363">
        <v>1</v>
      </c>
      <c r="M140" s="490">
        <v>0</v>
      </c>
      <c r="N140" s="363">
        <v>1</v>
      </c>
      <c r="O140" s="363">
        <v>0</v>
      </c>
      <c r="P140" s="363">
        <v>0</v>
      </c>
      <c r="Q140" s="363">
        <v>0</v>
      </c>
      <c r="R140" s="363">
        <v>1</v>
      </c>
      <c r="S140" s="500"/>
      <c r="T140" s="488"/>
      <c r="U140" s="488"/>
      <c r="V140" s="363">
        <f t="shared" si="34"/>
        <v>3</v>
      </c>
      <c r="Y140" s="475"/>
    </row>
    <row r="141" spans="1:25" s="474" customFormat="1" ht="39.75" hidden="1">
      <c r="A141" s="306"/>
      <c r="B141" s="91" t="s">
        <v>302</v>
      </c>
      <c r="C141" s="70" t="s">
        <v>163</v>
      </c>
      <c r="D141" s="363">
        <v>0</v>
      </c>
      <c r="E141" s="502"/>
      <c r="F141" s="502"/>
      <c r="G141" s="502"/>
      <c r="H141" s="502"/>
      <c r="I141" s="502">
        <v>0</v>
      </c>
      <c r="J141" s="501"/>
      <c r="K141" s="492">
        <v>1</v>
      </c>
      <c r="L141" s="363">
        <v>2</v>
      </c>
      <c r="M141" s="490">
        <v>2</v>
      </c>
      <c r="N141" s="363">
        <v>0</v>
      </c>
      <c r="O141" s="363">
        <v>1</v>
      </c>
      <c r="P141" s="363">
        <v>4</v>
      </c>
      <c r="Q141" s="363">
        <v>1</v>
      </c>
      <c r="R141" s="363">
        <v>1</v>
      </c>
      <c r="S141" s="500"/>
      <c r="T141" s="488"/>
      <c r="U141" s="488"/>
      <c r="V141" s="363">
        <f t="shared" si="34"/>
        <v>12</v>
      </c>
      <c r="Y141" s="475"/>
    </row>
    <row r="142" spans="1:25" s="474" customFormat="1" ht="61.5" hidden="1">
      <c r="A142" s="306"/>
      <c r="B142" s="91" t="s">
        <v>301</v>
      </c>
      <c r="C142" s="70" t="s">
        <v>163</v>
      </c>
      <c r="D142" s="363">
        <v>3</v>
      </c>
      <c r="E142" s="502"/>
      <c r="F142" s="502"/>
      <c r="G142" s="502"/>
      <c r="H142" s="502"/>
      <c r="I142" s="502">
        <v>8</v>
      </c>
      <c r="J142" s="501"/>
      <c r="K142" s="492">
        <v>4</v>
      </c>
      <c r="L142" s="363">
        <v>4</v>
      </c>
      <c r="M142" s="490">
        <v>16</v>
      </c>
      <c r="N142" s="363">
        <v>2</v>
      </c>
      <c r="O142" s="363">
        <v>7</v>
      </c>
      <c r="P142" s="363">
        <v>27</v>
      </c>
      <c r="Q142" s="363">
        <v>10</v>
      </c>
      <c r="R142" s="363">
        <v>8</v>
      </c>
      <c r="S142" s="500"/>
      <c r="T142" s="488"/>
      <c r="U142" s="488"/>
      <c r="V142" s="363">
        <f t="shared" si="34"/>
        <v>89</v>
      </c>
      <c r="Y142" s="475"/>
    </row>
    <row r="143" spans="1:25" s="474" customFormat="1" ht="61.5" hidden="1">
      <c r="A143" s="306"/>
      <c r="B143" s="91" t="s">
        <v>300</v>
      </c>
      <c r="C143" s="70" t="s">
        <v>163</v>
      </c>
      <c r="D143" s="363">
        <v>1</v>
      </c>
      <c r="E143" s="502"/>
      <c r="F143" s="502"/>
      <c r="G143" s="502"/>
      <c r="H143" s="502"/>
      <c r="I143" s="502">
        <v>0</v>
      </c>
      <c r="J143" s="501"/>
      <c r="K143" s="492">
        <v>0</v>
      </c>
      <c r="L143" s="363">
        <v>3</v>
      </c>
      <c r="M143" s="490">
        <v>4</v>
      </c>
      <c r="N143" s="363">
        <v>1</v>
      </c>
      <c r="O143" s="363">
        <v>1</v>
      </c>
      <c r="P143" s="363">
        <v>12</v>
      </c>
      <c r="Q143" s="363">
        <v>3</v>
      </c>
      <c r="R143" s="363">
        <v>15</v>
      </c>
      <c r="S143" s="500"/>
      <c r="T143" s="488"/>
      <c r="U143" s="488"/>
      <c r="V143" s="363">
        <f t="shared" si="34"/>
        <v>40</v>
      </c>
      <c r="Y143" s="475"/>
    </row>
    <row r="144" spans="1:25" s="474" customFormat="1" ht="39.75" hidden="1">
      <c r="A144" s="306"/>
      <c r="B144" s="91" t="s">
        <v>299</v>
      </c>
      <c r="C144" s="70" t="s">
        <v>163</v>
      </c>
      <c r="D144" s="363">
        <v>1</v>
      </c>
      <c r="E144" s="502"/>
      <c r="F144" s="502"/>
      <c r="G144" s="502"/>
      <c r="H144" s="502"/>
      <c r="I144" s="502">
        <v>2</v>
      </c>
      <c r="J144" s="501"/>
      <c r="K144" s="492">
        <v>27</v>
      </c>
      <c r="L144" s="363">
        <v>14</v>
      </c>
      <c r="M144" s="490">
        <v>4</v>
      </c>
      <c r="N144" s="363">
        <v>0</v>
      </c>
      <c r="O144" s="363">
        <v>11</v>
      </c>
      <c r="P144" s="363">
        <v>12</v>
      </c>
      <c r="Q144" s="363">
        <v>83</v>
      </c>
      <c r="R144" s="363">
        <v>7</v>
      </c>
      <c r="S144" s="500"/>
      <c r="T144" s="488"/>
      <c r="U144" s="488"/>
      <c r="V144" s="363">
        <f t="shared" si="34"/>
        <v>161</v>
      </c>
      <c r="Y144" s="475"/>
    </row>
    <row r="145" spans="1:25" s="474" customFormat="1" ht="39.75" hidden="1">
      <c r="A145" s="306"/>
      <c r="B145" s="503" t="s">
        <v>298</v>
      </c>
      <c r="C145" s="70" t="s">
        <v>163</v>
      </c>
      <c r="D145" s="363">
        <v>0</v>
      </c>
      <c r="E145" s="502"/>
      <c r="F145" s="502"/>
      <c r="G145" s="502"/>
      <c r="H145" s="502"/>
      <c r="I145" s="502">
        <v>9</v>
      </c>
      <c r="J145" s="501"/>
      <c r="K145" s="492">
        <v>40</v>
      </c>
      <c r="L145" s="363">
        <v>47</v>
      </c>
      <c r="M145" s="490">
        <v>20</v>
      </c>
      <c r="N145" s="363">
        <v>8</v>
      </c>
      <c r="O145" s="363">
        <v>54</v>
      </c>
      <c r="P145" s="363">
        <v>105</v>
      </c>
      <c r="Q145" s="363">
        <v>7</v>
      </c>
      <c r="R145" s="363">
        <v>102</v>
      </c>
      <c r="S145" s="500"/>
      <c r="T145" s="488"/>
      <c r="U145" s="488"/>
      <c r="V145" s="363">
        <f t="shared" si="34"/>
        <v>392</v>
      </c>
      <c r="Y145" s="475"/>
    </row>
    <row r="146" spans="1:25" s="474" customFormat="1" ht="61.5" hidden="1">
      <c r="A146" s="306"/>
      <c r="B146" s="499" t="s">
        <v>297</v>
      </c>
      <c r="C146" s="498" t="s">
        <v>163</v>
      </c>
      <c r="D146" s="494">
        <f>+D139+D142</f>
        <v>96</v>
      </c>
      <c r="E146" s="494"/>
      <c r="F146" s="494"/>
      <c r="G146" s="494"/>
      <c r="H146" s="494"/>
      <c r="I146" s="494">
        <f t="shared" ref="I146:R146" si="36">+I139+I142</f>
        <v>110</v>
      </c>
      <c r="J146" s="497">
        <f t="shared" si="36"/>
        <v>0</v>
      </c>
      <c r="K146" s="496">
        <f t="shared" si="36"/>
        <v>231</v>
      </c>
      <c r="L146" s="494">
        <f t="shared" si="36"/>
        <v>316</v>
      </c>
      <c r="M146" s="494">
        <f t="shared" si="36"/>
        <v>161</v>
      </c>
      <c r="N146" s="494">
        <f t="shared" si="36"/>
        <v>16</v>
      </c>
      <c r="O146" s="494">
        <f t="shared" si="36"/>
        <v>198</v>
      </c>
      <c r="P146" s="494">
        <f t="shared" si="36"/>
        <v>484</v>
      </c>
      <c r="Q146" s="494">
        <f t="shared" si="36"/>
        <v>112</v>
      </c>
      <c r="R146" s="494">
        <f t="shared" si="36"/>
        <v>159</v>
      </c>
      <c r="S146" s="495"/>
      <c r="T146" s="495"/>
      <c r="U146" s="495"/>
      <c r="V146" s="494">
        <f>+V139+V142</f>
        <v>1883</v>
      </c>
      <c r="Y146" s="475"/>
    </row>
    <row r="147" spans="1:25" s="474" customFormat="1" ht="39.75" hidden="1">
      <c r="A147" s="306"/>
      <c r="B147" s="493" t="s">
        <v>296</v>
      </c>
      <c r="C147" s="486" t="s">
        <v>163</v>
      </c>
      <c r="D147" s="363">
        <v>98</v>
      </c>
      <c r="E147" s="492"/>
      <c r="F147" s="492"/>
      <c r="G147" s="492"/>
      <c r="H147" s="492"/>
      <c r="I147" s="490">
        <v>121</v>
      </c>
      <c r="J147" s="491"/>
      <c r="K147" s="490">
        <v>299</v>
      </c>
      <c r="L147" s="363">
        <v>383</v>
      </c>
      <c r="M147" s="490">
        <v>191</v>
      </c>
      <c r="N147" s="363">
        <v>26</v>
      </c>
      <c r="O147" s="490">
        <v>265</v>
      </c>
      <c r="P147" s="363">
        <v>617</v>
      </c>
      <c r="Q147" s="363">
        <v>206</v>
      </c>
      <c r="R147" s="363">
        <v>285</v>
      </c>
      <c r="S147" s="489"/>
      <c r="T147" s="488"/>
      <c r="U147" s="488"/>
      <c r="V147" s="363">
        <f>+SUM(D147:U147)</f>
        <v>2491</v>
      </c>
      <c r="Y147" s="475"/>
    </row>
    <row r="148" spans="1:25" s="474" customFormat="1" ht="39.75" hidden="1">
      <c r="A148" s="306"/>
      <c r="B148" s="487" t="s">
        <v>295</v>
      </c>
      <c r="C148" s="486" t="s">
        <v>163</v>
      </c>
      <c r="D148" s="483">
        <f>+D147-D140-D141-D143-D144</f>
        <v>96</v>
      </c>
      <c r="E148" s="483"/>
      <c r="F148" s="483"/>
      <c r="G148" s="483"/>
      <c r="H148" s="483"/>
      <c r="I148" s="483">
        <f t="shared" ref="I148:R148" si="37">+I147-I140-I141-I143-I144</f>
        <v>119</v>
      </c>
      <c r="J148" s="485">
        <f t="shared" si="37"/>
        <v>0</v>
      </c>
      <c r="K148" s="483">
        <f t="shared" si="37"/>
        <v>271</v>
      </c>
      <c r="L148" s="483">
        <f t="shared" si="37"/>
        <v>363</v>
      </c>
      <c r="M148" s="483">
        <f t="shared" si="37"/>
        <v>181</v>
      </c>
      <c r="N148" s="483">
        <f t="shared" si="37"/>
        <v>24</v>
      </c>
      <c r="O148" s="483">
        <f t="shared" si="37"/>
        <v>252</v>
      </c>
      <c r="P148" s="483">
        <f t="shared" si="37"/>
        <v>589</v>
      </c>
      <c r="Q148" s="483">
        <f t="shared" si="37"/>
        <v>119</v>
      </c>
      <c r="R148" s="483">
        <f t="shared" si="37"/>
        <v>261</v>
      </c>
      <c r="S148" s="484"/>
      <c r="T148" s="484"/>
      <c r="U148" s="484"/>
      <c r="V148" s="483">
        <f>+V147-V140-V141-V143-V144</f>
        <v>2275</v>
      </c>
      <c r="Y148" s="475"/>
    </row>
    <row r="149" spans="1:25" s="474" customFormat="1" ht="39.75" hidden="1">
      <c r="A149" s="306"/>
      <c r="B149" s="482" t="s">
        <v>294</v>
      </c>
      <c r="C149" s="70" t="s">
        <v>176</v>
      </c>
      <c r="D149" s="479">
        <f>+D147*100/D138</f>
        <v>98.98989898989899</v>
      </c>
      <c r="E149" s="479"/>
      <c r="F149" s="479"/>
      <c r="G149" s="479"/>
      <c r="H149" s="479"/>
      <c r="I149" s="479">
        <f>+I147*100/I138</f>
        <v>84.615384615384613</v>
      </c>
      <c r="J149" s="481">
        <v>0</v>
      </c>
      <c r="K149" s="479">
        <f t="shared" ref="K149:R149" si="38">+K147*100/K138</f>
        <v>131.71806167400882</v>
      </c>
      <c r="L149" s="479">
        <f t="shared" si="38"/>
        <v>87.44292237442923</v>
      </c>
      <c r="M149" s="479">
        <f t="shared" si="38"/>
        <v>97.948717948717942</v>
      </c>
      <c r="N149" s="479">
        <f t="shared" si="38"/>
        <v>89.65517241379311</v>
      </c>
      <c r="O149" s="479">
        <f t="shared" si="38"/>
        <v>89.830508474576277</v>
      </c>
      <c r="P149" s="479">
        <f t="shared" si="38"/>
        <v>93.768996960486319</v>
      </c>
      <c r="Q149" s="479">
        <f t="shared" si="38"/>
        <v>98.095238095238102</v>
      </c>
      <c r="R149" s="479">
        <f t="shared" si="38"/>
        <v>87.962962962962962</v>
      </c>
      <c r="S149" s="480"/>
      <c r="T149" s="480"/>
      <c r="U149" s="480"/>
      <c r="V149" s="479">
        <f>+V147*100/V138</f>
        <v>95.148968678380442</v>
      </c>
      <c r="Y149" s="475"/>
    </row>
    <row r="150" spans="1:25" s="474" customFormat="1" ht="61.5" hidden="1">
      <c r="A150" s="306"/>
      <c r="B150" s="75" t="s">
        <v>293</v>
      </c>
      <c r="C150" s="124" t="s">
        <v>176</v>
      </c>
      <c r="D150" s="476">
        <f>+D146*100/D148</f>
        <v>100</v>
      </c>
      <c r="E150" s="476"/>
      <c r="F150" s="476"/>
      <c r="G150" s="476"/>
      <c r="H150" s="476"/>
      <c r="I150" s="476">
        <f>+I146*100/I148</f>
        <v>92.436974789915965</v>
      </c>
      <c r="J150" s="478">
        <v>0</v>
      </c>
      <c r="K150" s="476">
        <f t="shared" ref="K150:R150" si="39">+K146*100/K148</f>
        <v>85.239852398523979</v>
      </c>
      <c r="L150" s="476">
        <f t="shared" si="39"/>
        <v>87.052341597796143</v>
      </c>
      <c r="M150" s="476">
        <f t="shared" si="39"/>
        <v>88.950276243093924</v>
      </c>
      <c r="N150" s="476">
        <f t="shared" si="39"/>
        <v>66.666666666666671</v>
      </c>
      <c r="O150" s="476">
        <f t="shared" si="39"/>
        <v>78.571428571428569</v>
      </c>
      <c r="P150" s="476">
        <f t="shared" si="39"/>
        <v>82.173174872665541</v>
      </c>
      <c r="Q150" s="476">
        <f t="shared" si="39"/>
        <v>94.117647058823536</v>
      </c>
      <c r="R150" s="476">
        <f t="shared" si="39"/>
        <v>60.919540229885058</v>
      </c>
      <c r="S150" s="477"/>
      <c r="T150" s="477"/>
      <c r="U150" s="477"/>
      <c r="V150" s="476">
        <f>+V146*100/V148</f>
        <v>82.769230769230774</v>
      </c>
      <c r="Y150" s="475"/>
    </row>
    <row r="151" spans="1:25" s="464" customFormat="1" ht="61.5" hidden="1">
      <c r="A151" s="473"/>
      <c r="B151" s="472" t="s">
        <v>292</v>
      </c>
      <c r="C151" s="96" t="s">
        <v>171</v>
      </c>
      <c r="D151" s="205">
        <f>+D153/D157</f>
        <v>4.016578947368421</v>
      </c>
      <c r="E151" s="205"/>
      <c r="F151" s="205"/>
      <c r="G151" s="205"/>
      <c r="H151" s="205"/>
      <c r="I151" s="205">
        <f>+I153/I157</f>
        <v>4.41</v>
      </c>
      <c r="J151" s="411">
        <v>0</v>
      </c>
      <c r="K151" s="205">
        <f t="shared" ref="K151:R151" si="40">+K153/K157</f>
        <v>4.3590816326530613</v>
      </c>
      <c r="L151" s="205">
        <f t="shared" si="40"/>
        <v>4.077488151658768</v>
      </c>
      <c r="M151" s="205">
        <f t="shared" si="40"/>
        <v>4.0164</v>
      </c>
      <c r="N151" s="205">
        <f t="shared" si="40"/>
        <v>4.2649999999999997</v>
      </c>
      <c r="O151" s="205">
        <f t="shared" si="40"/>
        <v>4.217941176470589</v>
      </c>
      <c r="P151" s="205">
        <f t="shared" si="40"/>
        <v>4.1136075949367079</v>
      </c>
      <c r="Q151" s="205">
        <f t="shared" si="40"/>
        <v>3.8500000000000005</v>
      </c>
      <c r="R151" s="205">
        <f t="shared" si="40"/>
        <v>4.2622784810126584</v>
      </c>
      <c r="S151" s="154"/>
      <c r="T151" s="154"/>
      <c r="U151" s="154"/>
      <c r="V151" s="57">
        <v>4.16</v>
      </c>
      <c r="Y151" s="465"/>
    </row>
    <row r="152" spans="1:25" s="464" customFormat="1" ht="39.75" hidden="1">
      <c r="A152" s="471"/>
      <c r="B152" s="470"/>
      <c r="C152" s="469" t="s">
        <v>10</v>
      </c>
      <c r="D152" s="467">
        <f>+D151</f>
        <v>4.016578947368421</v>
      </c>
      <c r="E152" s="467"/>
      <c r="F152" s="467"/>
      <c r="G152" s="467"/>
      <c r="H152" s="467"/>
      <c r="I152" s="467">
        <f t="shared" ref="I152:R152" si="41">+I151</f>
        <v>4.41</v>
      </c>
      <c r="J152" s="468">
        <f t="shared" si="41"/>
        <v>0</v>
      </c>
      <c r="K152" s="467">
        <f t="shared" si="41"/>
        <v>4.3590816326530613</v>
      </c>
      <c r="L152" s="467">
        <f t="shared" si="41"/>
        <v>4.077488151658768</v>
      </c>
      <c r="M152" s="467">
        <f t="shared" si="41"/>
        <v>4.0164</v>
      </c>
      <c r="N152" s="467">
        <f t="shared" si="41"/>
        <v>4.2649999999999997</v>
      </c>
      <c r="O152" s="467">
        <f t="shared" si="41"/>
        <v>4.217941176470589</v>
      </c>
      <c r="P152" s="467">
        <f t="shared" si="41"/>
        <v>4.1136075949367079</v>
      </c>
      <c r="Q152" s="467">
        <f t="shared" si="41"/>
        <v>3.8500000000000005</v>
      </c>
      <c r="R152" s="467">
        <f t="shared" si="41"/>
        <v>4.2622784810126584</v>
      </c>
      <c r="S152" s="156"/>
      <c r="T152" s="156"/>
      <c r="U152" s="156"/>
      <c r="V152" s="466">
        <f>+V151</f>
        <v>4.16</v>
      </c>
      <c r="Y152" s="465"/>
    </row>
    <row r="153" spans="1:25" s="413" customFormat="1" ht="39.75" hidden="1">
      <c r="A153" s="422"/>
      <c r="B153" s="463" t="s">
        <v>291</v>
      </c>
      <c r="C153" s="164"/>
      <c r="D153" s="461">
        <f>((D154*D158)+(D155*D159)+(D156*D160))</f>
        <v>152.63</v>
      </c>
      <c r="E153" s="461"/>
      <c r="F153" s="461"/>
      <c r="G153" s="461"/>
      <c r="H153" s="461"/>
      <c r="I153" s="461">
        <f t="shared" ref="I153:R153" si="42">((I154*I158)+(I155*I159)+(I156*I160))</f>
        <v>255.78</v>
      </c>
      <c r="J153" s="462">
        <f t="shared" si="42"/>
        <v>0</v>
      </c>
      <c r="K153" s="461">
        <f t="shared" si="42"/>
        <v>427.19</v>
      </c>
      <c r="L153" s="461">
        <f t="shared" si="42"/>
        <v>860.35</v>
      </c>
      <c r="M153" s="461">
        <f t="shared" si="42"/>
        <v>200.82</v>
      </c>
      <c r="N153" s="461">
        <f t="shared" si="42"/>
        <v>59.71</v>
      </c>
      <c r="O153" s="461">
        <f t="shared" si="42"/>
        <v>286.82000000000005</v>
      </c>
      <c r="P153" s="461">
        <f t="shared" si="42"/>
        <v>649.94999999999982</v>
      </c>
      <c r="Q153" s="461">
        <f t="shared" si="42"/>
        <v>161.70000000000002</v>
      </c>
      <c r="R153" s="461">
        <f t="shared" si="42"/>
        <v>336.72</v>
      </c>
      <c r="S153" s="152"/>
      <c r="T153" s="152"/>
      <c r="U153" s="152"/>
      <c r="V153" s="460">
        <f>((V154*V158)+(V155*V159)+(V156*V160))</f>
        <v>3425.98</v>
      </c>
      <c r="W153" s="39" t="s">
        <v>290</v>
      </c>
      <c r="Y153" s="414"/>
    </row>
    <row r="154" spans="1:25" s="413" customFormat="1" ht="39.75" hidden="1">
      <c r="A154" s="422"/>
      <c r="B154" s="432" t="s">
        <v>289</v>
      </c>
      <c r="C154" s="431"/>
      <c r="D154" s="453">
        <v>4.01</v>
      </c>
      <c r="E154" s="456"/>
      <c r="F154" s="456"/>
      <c r="G154" s="456"/>
      <c r="H154" s="456"/>
      <c r="I154" s="446">
        <v>4.41</v>
      </c>
      <c r="J154" s="418"/>
      <c r="K154" s="459">
        <v>4.2300000000000004</v>
      </c>
      <c r="L154" s="457">
        <v>4.03</v>
      </c>
      <c r="M154" s="453">
        <v>3.99</v>
      </c>
      <c r="N154" s="453">
        <v>4.21</v>
      </c>
      <c r="O154" s="453">
        <v>4.1900000000000004</v>
      </c>
      <c r="P154" s="453">
        <v>4.0999999999999996</v>
      </c>
      <c r="Q154" s="453">
        <v>3.85</v>
      </c>
      <c r="R154" s="453">
        <v>4.22</v>
      </c>
      <c r="S154" s="149"/>
      <c r="T154" s="149"/>
      <c r="U154" s="149"/>
      <c r="V154" s="452">
        <v>4.16</v>
      </c>
      <c r="Y154" s="414"/>
    </row>
    <row r="155" spans="1:25" s="413" customFormat="1" ht="39.75" hidden="1">
      <c r="A155" s="422"/>
      <c r="B155" s="432" t="s">
        <v>288</v>
      </c>
      <c r="C155" s="431"/>
      <c r="D155" s="438">
        <v>0</v>
      </c>
      <c r="E155" s="444"/>
      <c r="F155" s="444"/>
      <c r="G155" s="444"/>
      <c r="H155" s="444"/>
      <c r="I155" s="442">
        <v>0</v>
      </c>
      <c r="J155" s="418"/>
      <c r="K155" s="458">
        <v>4.6100000000000003</v>
      </c>
      <c r="L155" s="457">
        <v>4.51</v>
      </c>
      <c r="M155" s="452">
        <v>4.24</v>
      </c>
      <c r="N155" s="453">
        <v>4.24</v>
      </c>
      <c r="O155" s="453">
        <v>4.57</v>
      </c>
      <c r="P155" s="453">
        <v>4.2699999999999996</v>
      </c>
      <c r="Q155" s="438">
        <v>0</v>
      </c>
      <c r="R155" s="453">
        <v>4.49</v>
      </c>
      <c r="S155" s="149"/>
      <c r="T155" s="149"/>
      <c r="U155" s="149"/>
      <c r="V155" s="452">
        <v>4.5199999999999996</v>
      </c>
      <c r="Y155" s="414"/>
    </row>
    <row r="156" spans="1:25" s="413" customFormat="1" ht="39.75" hidden="1">
      <c r="A156" s="422"/>
      <c r="B156" s="432" t="s">
        <v>287</v>
      </c>
      <c r="C156" s="431"/>
      <c r="D156" s="453">
        <v>4.26</v>
      </c>
      <c r="E156" s="456"/>
      <c r="F156" s="456"/>
      <c r="G156" s="456"/>
      <c r="H156" s="456"/>
      <c r="I156" s="442">
        <v>0</v>
      </c>
      <c r="J156" s="418"/>
      <c r="K156" s="455">
        <v>4.9000000000000004</v>
      </c>
      <c r="L156" s="454">
        <v>4.82</v>
      </c>
      <c r="M156" s="453">
        <v>4.18</v>
      </c>
      <c r="N156" s="453">
        <v>4.83</v>
      </c>
      <c r="O156" s="438">
        <v>0</v>
      </c>
      <c r="P156" s="453">
        <v>4.51</v>
      </c>
      <c r="Q156" s="438">
        <v>0</v>
      </c>
      <c r="R156" s="453">
        <v>4.6500000000000004</v>
      </c>
      <c r="S156" s="149"/>
      <c r="T156" s="149"/>
      <c r="U156" s="149"/>
      <c r="V156" s="452">
        <v>4.59</v>
      </c>
      <c r="Y156" s="414"/>
    </row>
    <row r="157" spans="1:25" s="413" customFormat="1" ht="39.75" hidden="1">
      <c r="A157" s="422"/>
      <c r="B157" s="91" t="s">
        <v>286</v>
      </c>
      <c r="C157" s="70"/>
      <c r="D157" s="435">
        <f>D158+D159+D160</f>
        <v>38</v>
      </c>
      <c r="E157" s="435"/>
      <c r="F157" s="435"/>
      <c r="G157" s="435"/>
      <c r="H157" s="435"/>
      <c r="I157" s="435">
        <f t="shared" ref="I157:R157" si="43">I158+I159+I160</f>
        <v>58</v>
      </c>
      <c r="J157" s="436">
        <f t="shared" si="43"/>
        <v>0</v>
      </c>
      <c r="K157" s="449">
        <f t="shared" si="43"/>
        <v>98</v>
      </c>
      <c r="L157" s="435">
        <f t="shared" si="43"/>
        <v>211</v>
      </c>
      <c r="M157" s="435">
        <f t="shared" si="43"/>
        <v>50</v>
      </c>
      <c r="N157" s="435">
        <f t="shared" si="43"/>
        <v>14</v>
      </c>
      <c r="O157" s="448">
        <f t="shared" si="43"/>
        <v>68</v>
      </c>
      <c r="P157" s="435">
        <f t="shared" si="43"/>
        <v>158</v>
      </c>
      <c r="Q157" s="448">
        <f t="shared" si="43"/>
        <v>42</v>
      </c>
      <c r="R157" s="435">
        <f t="shared" si="43"/>
        <v>79</v>
      </c>
      <c r="S157" s="149"/>
      <c r="T157" s="149"/>
      <c r="U157" s="149"/>
      <c r="V157" s="451">
        <f>V158+V159+V160</f>
        <v>816</v>
      </c>
      <c r="Y157" s="414"/>
    </row>
    <row r="158" spans="1:25" s="413" customFormat="1" ht="39.75" hidden="1">
      <c r="A158" s="422"/>
      <c r="B158" s="432" t="s">
        <v>283</v>
      </c>
      <c r="C158" s="431"/>
      <c r="D158" s="437">
        <v>37</v>
      </c>
      <c r="E158" s="443"/>
      <c r="F158" s="443"/>
      <c r="G158" s="443"/>
      <c r="H158" s="443"/>
      <c r="I158" s="446">
        <v>58</v>
      </c>
      <c r="J158" s="441"/>
      <c r="K158" s="440">
        <v>67</v>
      </c>
      <c r="L158" s="439">
        <v>194</v>
      </c>
      <c r="M158" s="437">
        <v>44</v>
      </c>
      <c r="N158" s="437">
        <v>8</v>
      </c>
      <c r="O158" s="437">
        <v>63</v>
      </c>
      <c r="P158" s="437">
        <v>151</v>
      </c>
      <c r="Q158" s="437">
        <v>42</v>
      </c>
      <c r="R158" s="437">
        <v>69</v>
      </c>
      <c r="S158" s="149"/>
      <c r="T158" s="149"/>
      <c r="U158" s="149"/>
      <c r="V158" s="386">
        <f>+SUM(D158:U158)</f>
        <v>733</v>
      </c>
      <c r="Y158" s="414"/>
    </row>
    <row r="159" spans="1:25" s="413" customFormat="1" ht="39.75" hidden="1">
      <c r="A159" s="422"/>
      <c r="B159" s="432" t="s">
        <v>282</v>
      </c>
      <c r="C159" s="431"/>
      <c r="D159" s="438">
        <v>0</v>
      </c>
      <c r="E159" s="444"/>
      <c r="F159" s="444"/>
      <c r="G159" s="444"/>
      <c r="H159" s="444"/>
      <c r="I159" s="442">
        <v>0</v>
      </c>
      <c r="J159" s="441"/>
      <c r="K159" s="450">
        <v>28</v>
      </c>
      <c r="L159" s="439">
        <v>11</v>
      </c>
      <c r="M159" s="437">
        <v>3</v>
      </c>
      <c r="N159" s="437">
        <v>5</v>
      </c>
      <c r="O159" s="437">
        <v>5</v>
      </c>
      <c r="P159" s="437">
        <v>3</v>
      </c>
      <c r="Q159" s="438">
        <v>0</v>
      </c>
      <c r="R159" s="437">
        <v>6</v>
      </c>
      <c r="S159" s="149"/>
      <c r="T159" s="149"/>
      <c r="U159" s="149"/>
      <c r="V159" s="386">
        <f>+SUM(D159:U159)</f>
        <v>61</v>
      </c>
      <c r="Y159" s="414"/>
    </row>
    <row r="160" spans="1:25" s="413" customFormat="1" ht="39.75" hidden="1">
      <c r="A160" s="422"/>
      <c r="B160" s="432" t="s">
        <v>281</v>
      </c>
      <c r="C160" s="431"/>
      <c r="D160" s="437">
        <v>1</v>
      </c>
      <c r="E160" s="443"/>
      <c r="F160" s="443"/>
      <c r="G160" s="443"/>
      <c r="H160" s="443"/>
      <c r="I160" s="442">
        <v>0</v>
      </c>
      <c r="J160" s="441"/>
      <c r="K160" s="440">
        <v>3</v>
      </c>
      <c r="L160" s="439">
        <v>6</v>
      </c>
      <c r="M160" s="437">
        <v>3</v>
      </c>
      <c r="N160" s="437">
        <v>1</v>
      </c>
      <c r="O160" s="438">
        <v>0</v>
      </c>
      <c r="P160" s="437">
        <v>4</v>
      </c>
      <c r="Q160" s="438">
        <v>0</v>
      </c>
      <c r="R160" s="437">
        <v>4</v>
      </c>
      <c r="S160" s="149"/>
      <c r="T160" s="149"/>
      <c r="U160" s="149"/>
      <c r="V160" s="386">
        <f>+SUM(D160:U160)</f>
        <v>22</v>
      </c>
      <c r="Y160" s="414"/>
    </row>
    <row r="161" spans="1:25" s="413" customFormat="1" ht="39.75" hidden="1">
      <c r="A161" s="422"/>
      <c r="B161" s="91" t="s">
        <v>285</v>
      </c>
      <c r="C161" s="70"/>
      <c r="D161" s="435">
        <f>D162+D163+D164</f>
        <v>100</v>
      </c>
      <c r="E161" s="435"/>
      <c r="F161" s="435"/>
      <c r="G161" s="435"/>
      <c r="H161" s="435"/>
      <c r="I161" s="435">
        <f t="shared" ref="I161:R161" si="44">I162+I163+I164</f>
        <v>143</v>
      </c>
      <c r="J161" s="436">
        <f t="shared" si="44"/>
        <v>0</v>
      </c>
      <c r="K161" s="449">
        <f t="shared" si="44"/>
        <v>459</v>
      </c>
      <c r="L161" s="435">
        <f t="shared" si="44"/>
        <v>468</v>
      </c>
      <c r="M161" s="435">
        <f t="shared" si="44"/>
        <v>214</v>
      </c>
      <c r="N161" s="435">
        <f t="shared" si="44"/>
        <v>41</v>
      </c>
      <c r="O161" s="448">
        <f t="shared" si="44"/>
        <v>312</v>
      </c>
      <c r="P161" s="435">
        <f t="shared" si="44"/>
        <v>675</v>
      </c>
      <c r="Q161" s="448">
        <f t="shared" si="44"/>
        <v>210</v>
      </c>
      <c r="R161" s="435">
        <f t="shared" si="44"/>
        <v>368</v>
      </c>
      <c r="S161" s="149"/>
      <c r="T161" s="149"/>
      <c r="U161" s="149"/>
      <c r="V161" s="447">
        <f>V162+V163+V164</f>
        <v>2990</v>
      </c>
      <c r="Y161" s="414"/>
    </row>
    <row r="162" spans="1:25" s="413" customFormat="1" ht="39.75" hidden="1">
      <c r="A162" s="422"/>
      <c r="B162" s="432" t="s">
        <v>283</v>
      </c>
      <c r="C162" s="431"/>
      <c r="D162" s="437">
        <v>99</v>
      </c>
      <c r="E162" s="443"/>
      <c r="F162" s="443"/>
      <c r="G162" s="443"/>
      <c r="H162" s="443"/>
      <c r="I162" s="446">
        <v>143</v>
      </c>
      <c r="J162" s="441"/>
      <c r="K162" s="440">
        <v>325</v>
      </c>
      <c r="L162" s="439">
        <v>438</v>
      </c>
      <c r="M162" s="437">
        <v>195</v>
      </c>
      <c r="N162" s="437">
        <v>29</v>
      </c>
      <c r="O162" s="437">
        <v>295</v>
      </c>
      <c r="P162" s="437">
        <v>658</v>
      </c>
      <c r="Q162" s="437">
        <v>210</v>
      </c>
      <c r="R162" s="437">
        <v>324</v>
      </c>
      <c r="S162" s="149"/>
      <c r="T162" s="149"/>
      <c r="U162" s="149"/>
      <c r="V162" s="445">
        <f>+SUM(D162:U162)</f>
        <v>2716</v>
      </c>
      <c r="Y162" s="414"/>
    </row>
    <row r="163" spans="1:25" s="413" customFormat="1" ht="39.75" hidden="1">
      <c r="A163" s="422"/>
      <c r="B163" s="432" t="s">
        <v>282</v>
      </c>
      <c r="C163" s="431"/>
      <c r="D163" s="438">
        <v>0</v>
      </c>
      <c r="E163" s="444"/>
      <c r="F163" s="444"/>
      <c r="G163" s="444"/>
      <c r="H163" s="444"/>
      <c r="I163" s="442">
        <v>0</v>
      </c>
      <c r="J163" s="441"/>
      <c r="K163" s="440">
        <v>125</v>
      </c>
      <c r="L163" s="439">
        <v>22</v>
      </c>
      <c r="M163" s="437">
        <v>15</v>
      </c>
      <c r="N163" s="437">
        <v>11</v>
      </c>
      <c r="O163" s="437">
        <v>17</v>
      </c>
      <c r="P163" s="437">
        <v>12</v>
      </c>
      <c r="Q163" s="438">
        <v>0</v>
      </c>
      <c r="R163" s="437">
        <v>27</v>
      </c>
      <c r="S163" s="149"/>
      <c r="T163" s="149"/>
      <c r="U163" s="149"/>
      <c r="V163" s="386">
        <f>+SUM(D163:U163)</f>
        <v>229</v>
      </c>
      <c r="Y163" s="414"/>
    </row>
    <row r="164" spans="1:25" s="413" customFormat="1" ht="39.75" hidden="1">
      <c r="A164" s="422"/>
      <c r="B164" s="432" t="s">
        <v>281</v>
      </c>
      <c r="C164" s="431"/>
      <c r="D164" s="437">
        <v>1</v>
      </c>
      <c r="E164" s="443"/>
      <c r="F164" s="443"/>
      <c r="G164" s="443"/>
      <c r="H164" s="443"/>
      <c r="I164" s="442">
        <v>0</v>
      </c>
      <c r="J164" s="441"/>
      <c r="K164" s="440">
        <v>9</v>
      </c>
      <c r="L164" s="439">
        <v>8</v>
      </c>
      <c r="M164" s="437">
        <v>4</v>
      </c>
      <c r="N164" s="437">
        <v>1</v>
      </c>
      <c r="O164" s="438">
        <v>0</v>
      </c>
      <c r="P164" s="437">
        <v>5</v>
      </c>
      <c r="Q164" s="438">
        <v>0</v>
      </c>
      <c r="R164" s="437">
        <v>17</v>
      </c>
      <c r="S164" s="149"/>
      <c r="T164" s="149"/>
      <c r="U164" s="149"/>
      <c r="V164" s="386">
        <f>+SUM(D164:U164)</f>
        <v>45</v>
      </c>
      <c r="Y164" s="414"/>
    </row>
    <row r="165" spans="1:25" s="413" customFormat="1" ht="39.75" hidden="1">
      <c r="A165" s="422"/>
      <c r="B165" s="91" t="s">
        <v>284</v>
      </c>
      <c r="C165" s="70"/>
      <c r="D165" s="435">
        <f>D166+D167+D168</f>
        <v>152.63</v>
      </c>
      <c r="E165" s="435"/>
      <c r="F165" s="435"/>
      <c r="G165" s="435"/>
      <c r="H165" s="435"/>
      <c r="I165" s="435">
        <f t="shared" ref="I165:R165" si="45">I166+I167+I168</f>
        <v>255.78</v>
      </c>
      <c r="J165" s="436">
        <f t="shared" si="45"/>
        <v>0</v>
      </c>
      <c r="K165" s="435">
        <f t="shared" si="45"/>
        <v>427.19</v>
      </c>
      <c r="L165" s="435">
        <f t="shared" si="45"/>
        <v>860.35</v>
      </c>
      <c r="M165" s="435">
        <f t="shared" si="45"/>
        <v>200.82</v>
      </c>
      <c r="N165" s="435">
        <f t="shared" si="45"/>
        <v>59.71</v>
      </c>
      <c r="O165" s="435">
        <f t="shared" si="45"/>
        <v>286.82000000000005</v>
      </c>
      <c r="P165" s="435">
        <f t="shared" si="45"/>
        <v>649.94999999999982</v>
      </c>
      <c r="Q165" s="435">
        <f t="shared" si="45"/>
        <v>161.70000000000002</v>
      </c>
      <c r="R165" s="435">
        <f t="shared" si="45"/>
        <v>336.72</v>
      </c>
      <c r="S165" s="149"/>
      <c r="T165" s="149"/>
      <c r="U165" s="149"/>
      <c r="V165" s="434">
        <f>V166+V167+V168</f>
        <v>3425.98</v>
      </c>
      <c r="Y165" s="414"/>
    </row>
    <row r="166" spans="1:25" s="413" customFormat="1" ht="39.75" hidden="1">
      <c r="A166" s="422"/>
      <c r="B166" s="432" t="s">
        <v>283</v>
      </c>
      <c r="C166" s="431"/>
      <c r="D166" s="429">
        <f>D154*D158</f>
        <v>148.37</v>
      </c>
      <c r="E166" s="429"/>
      <c r="F166" s="429"/>
      <c r="G166" s="429"/>
      <c r="H166" s="429"/>
      <c r="I166" s="429">
        <f t="shared" ref="I166:R168" si="46">I154*I158</f>
        <v>255.78</v>
      </c>
      <c r="J166" s="430">
        <f t="shared" si="46"/>
        <v>0</v>
      </c>
      <c r="K166" s="429">
        <f t="shared" si="46"/>
        <v>283.41000000000003</v>
      </c>
      <c r="L166" s="429">
        <f t="shared" si="46"/>
        <v>781.82</v>
      </c>
      <c r="M166" s="429">
        <f t="shared" si="46"/>
        <v>175.56</v>
      </c>
      <c r="N166" s="429">
        <f t="shared" si="46"/>
        <v>33.68</v>
      </c>
      <c r="O166" s="429">
        <f t="shared" si="46"/>
        <v>263.97000000000003</v>
      </c>
      <c r="P166" s="429">
        <f t="shared" si="46"/>
        <v>619.09999999999991</v>
      </c>
      <c r="Q166" s="429">
        <f t="shared" si="46"/>
        <v>161.70000000000002</v>
      </c>
      <c r="R166" s="429">
        <f t="shared" si="46"/>
        <v>291.18</v>
      </c>
      <c r="S166" s="149"/>
      <c r="T166" s="149"/>
      <c r="U166" s="149"/>
      <c r="V166" s="433">
        <f>V154*V158</f>
        <v>3049.28</v>
      </c>
      <c r="Y166" s="414"/>
    </row>
    <row r="167" spans="1:25" s="413" customFormat="1" ht="39.75" hidden="1">
      <c r="A167" s="422"/>
      <c r="B167" s="432" t="s">
        <v>282</v>
      </c>
      <c r="C167" s="431"/>
      <c r="D167" s="430">
        <f>D155*D159</f>
        <v>0</v>
      </c>
      <c r="E167" s="430"/>
      <c r="F167" s="430"/>
      <c r="G167" s="430"/>
      <c r="H167" s="430"/>
      <c r="I167" s="429">
        <f t="shared" si="46"/>
        <v>0</v>
      </c>
      <c r="J167" s="430">
        <f t="shared" si="46"/>
        <v>0</v>
      </c>
      <c r="K167" s="429">
        <f t="shared" si="46"/>
        <v>129.08000000000001</v>
      </c>
      <c r="L167" s="429">
        <f t="shared" si="46"/>
        <v>49.61</v>
      </c>
      <c r="M167" s="429">
        <f t="shared" si="46"/>
        <v>12.72</v>
      </c>
      <c r="N167" s="429">
        <f t="shared" si="46"/>
        <v>21.200000000000003</v>
      </c>
      <c r="O167" s="429">
        <f t="shared" si="46"/>
        <v>22.85</v>
      </c>
      <c r="P167" s="429">
        <f t="shared" si="46"/>
        <v>12.809999999999999</v>
      </c>
      <c r="Q167" s="418">
        <v>0</v>
      </c>
      <c r="R167" s="429">
        <f>R155*R159</f>
        <v>26.94</v>
      </c>
      <c r="S167" s="149"/>
      <c r="T167" s="149"/>
      <c r="U167" s="149"/>
      <c r="V167" s="428">
        <f>V155*V159</f>
        <v>275.71999999999997</v>
      </c>
      <c r="Y167" s="414"/>
    </row>
    <row r="168" spans="1:25" s="413" customFormat="1" ht="39.75" hidden="1">
      <c r="A168" s="422"/>
      <c r="B168" s="432" t="s">
        <v>281</v>
      </c>
      <c r="C168" s="431"/>
      <c r="D168" s="429">
        <f>D156*D160</f>
        <v>4.26</v>
      </c>
      <c r="E168" s="429"/>
      <c r="F168" s="429"/>
      <c r="G168" s="429"/>
      <c r="H168" s="429"/>
      <c r="I168" s="429">
        <f t="shared" si="46"/>
        <v>0</v>
      </c>
      <c r="J168" s="430">
        <f t="shared" si="46"/>
        <v>0</v>
      </c>
      <c r="K168" s="429">
        <f t="shared" si="46"/>
        <v>14.700000000000001</v>
      </c>
      <c r="L168" s="429">
        <f t="shared" si="46"/>
        <v>28.92</v>
      </c>
      <c r="M168" s="429">
        <f t="shared" si="46"/>
        <v>12.54</v>
      </c>
      <c r="N168" s="429">
        <f t="shared" si="46"/>
        <v>4.83</v>
      </c>
      <c r="O168" s="430">
        <f t="shared" si="46"/>
        <v>0</v>
      </c>
      <c r="P168" s="429">
        <f t="shared" si="46"/>
        <v>18.04</v>
      </c>
      <c r="Q168" s="418">
        <v>0</v>
      </c>
      <c r="R168" s="429">
        <f>R156*R160</f>
        <v>18.600000000000001</v>
      </c>
      <c r="S168" s="149"/>
      <c r="T168" s="149"/>
      <c r="U168" s="149"/>
      <c r="V168" s="428">
        <f>V156*V160</f>
        <v>100.97999999999999</v>
      </c>
      <c r="Y168" s="414"/>
    </row>
    <row r="169" spans="1:25" s="413" customFormat="1" ht="39.75" hidden="1">
      <c r="A169" s="422"/>
      <c r="B169" s="427" t="s">
        <v>280</v>
      </c>
      <c r="C169" s="70"/>
      <c r="D169" s="424">
        <f>(D158/D162)*100</f>
        <v>37.373737373737377</v>
      </c>
      <c r="E169" s="424"/>
      <c r="F169" s="424"/>
      <c r="G169" s="424"/>
      <c r="H169" s="424"/>
      <c r="I169" s="424">
        <f>(I158/I162)*100</f>
        <v>40.55944055944056</v>
      </c>
      <c r="J169" s="425">
        <v>0</v>
      </c>
      <c r="K169" s="424">
        <f t="shared" ref="K169:R170" si="47">(K158/K162)*100</f>
        <v>20.615384615384617</v>
      </c>
      <c r="L169" s="424">
        <f t="shared" si="47"/>
        <v>44.292237442922371</v>
      </c>
      <c r="M169" s="424">
        <f t="shared" si="47"/>
        <v>22.564102564102566</v>
      </c>
      <c r="N169" s="424">
        <f t="shared" si="47"/>
        <v>27.586206896551722</v>
      </c>
      <c r="O169" s="424">
        <f t="shared" si="47"/>
        <v>21.35593220338983</v>
      </c>
      <c r="P169" s="424">
        <f t="shared" si="47"/>
        <v>22.948328267477201</v>
      </c>
      <c r="Q169" s="424">
        <f t="shared" si="47"/>
        <v>20</v>
      </c>
      <c r="R169" s="424">
        <f t="shared" si="47"/>
        <v>21.296296296296298</v>
      </c>
      <c r="S169" s="149"/>
      <c r="T169" s="149"/>
      <c r="U169" s="149"/>
      <c r="V169" s="423">
        <f>(V158/V162)*100</f>
        <v>26.988217967599411</v>
      </c>
      <c r="Y169" s="414"/>
    </row>
    <row r="170" spans="1:25" s="413" customFormat="1" ht="39.75" hidden="1">
      <c r="A170" s="422"/>
      <c r="B170" s="427" t="s">
        <v>279</v>
      </c>
      <c r="C170" s="70"/>
      <c r="D170" s="425">
        <v>0</v>
      </c>
      <c r="E170" s="426"/>
      <c r="F170" s="426"/>
      <c r="G170" s="426"/>
      <c r="H170" s="426"/>
      <c r="I170" s="418">
        <v>0</v>
      </c>
      <c r="J170" s="425">
        <v>0</v>
      </c>
      <c r="K170" s="424">
        <f t="shared" si="47"/>
        <v>22.400000000000002</v>
      </c>
      <c r="L170" s="424">
        <f t="shared" si="47"/>
        <v>50</v>
      </c>
      <c r="M170" s="424">
        <f t="shared" si="47"/>
        <v>20</v>
      </c>
      <c r="N170" s="424">
        <f t="shared" si="47"/>
        <v>45.454545454545453</v>
      </c>
      <c r="O170" s="424">
        <f t="shared" si="47"/>
        <v>29.411764705882355</v>
      </c>
      <c r="P170" s="424">
        <f t="shared" si="47"/>
        <v>25</v>
      </c>
      <c r="Q170" s="418">
        <v>0</v>
      </c>
      <c r="R170" s="424">
        <f>(R159/R163)*100</f>
        <v>22.222222222222221</v>
      </c>
      <c r="S170" s="149"/>
      <c r="T170" s="149"/>
      <c r="U170" s="149"/>
      <c r="V170" s="423">
        <f>(V159/V163)*100</f>
        <v>26.637554585152838</v>
      </c>
      <c r="Y170" s="414"/>
    </row>
    <row r="171" spans="1:25" s="413" customFormat="1" ht="39.75" hidden="1">
      <c r="A171" s="422"/>
      <c r="B171" s="421" t="s">
        <v>278</v>
      </c>
      <c r="C171" s="124"/>
      <c r="D171" s="417">
        <f>(D160/D164)*100</f>
        <v>100</v>
      </c>
      <c r="E171" s="420"/>
      <c r="F171" s="420"/>
      <c r="G171" s="420"/>
      <c r="H171" s="420"/>
      <c r="I171" s="418">
        <v>0</v>
      </c>
      <c r="J171" s="419">
        <v>0</v>
      </c>
      <c r="K171" s="417">
        <f>(K160/K164)*100</f>
        <v>33.333333333333329</v>
      </c>
      <c r="L171" s="417">
        <f>(L160/L164)*100</f>
        <v>75</v>
      </c>
      <c r="M171" s="417">
        <f>(M160/M164)*100</f>
        <v>75</v>
      </c>
      <c r="N171" s="417">
        <f>(N160/N164)*100</f>
        <v>100</v>
      </c>
      <c r="O171" s="419">
        <v>0</v>
      </c>
      <c r="P171" s="417">
        <f>(P160/P164)*100</f>
        <v>80</v>
      </c>
      <c r="Q171" s="418">
        <v>0</v>
      </c>
      <c r="R171" s="417">
        <f>(R160/R164)*100</f>
        <v>23.52941176470588</v>
      </c>
      <c r="S171" s="416"/>
      <c r="T171" s="416"/>
      <c r="U171" s="416"/>
      <c r="V171" s="415">
        <f>(V160/V164)*100</f>
        <v>48.888888888888886</v>
      </c>
      <c r="Y171" s="414"/>
    </row>
    <row r="172" spans="1:25" s="102" customFormat="1" ht="61.5" hidden="1">
      <c r="A172" s="85"/>
      <c r="B172" s="412" t="s">
        <v>277</v>
      </c>
      <c r="C172" s="96" t="s">
        <v>171</v>
      </c>
      <c r="D172" s="57">
        <f>+D174*100/D195</f>
        <v>62.5</v>
      </c>
      <c r="E172" s="57"/>
      <c r="F172" s="57"/>
      <c r="G172" s="57"/>
      <c r="H172" s="57"/>
      <c r="I172" s="411">
        <v>0</v>
      </c>
      <c r="J172" s="411">
        <v>0</v>
      </c>
      <c r="K172" s="57">
        <f t="shared" ref="K172:P172" si="48">+K174*100/K195</f>
        <v>51.442307692307693</v>
      </c>
      <c r="L172" s="57">
        <f t="shared" si="48"/>
        <v>48.958333333333336</v>
      </c>
      <c r="M172" s="205">
        <f t="shared" si="48"/>
        <v>65</v>
      </c>
      <c r="N172" s="205">
        <f t="shared" si="48"/>
        <v>62.5</v>
      </c>
      <c r="O172" s="205">
        <f t="shared" si="48"/>
        <v>116.66666666666667</v>
      </c>
      <c r="P172" s="205">
        <f t="shared" si="48"/>
        <v>80</v>
      </c>
      <c r="Q172" s="411">
        <v>0</v>
      </c>
      <c r="R172" s="205">
        <f>+R174*100/R195</f>
        <v>0</v>
      </c>
      <c r="S172" s="206"/>
      <c r="T172" s="206"/>
      <c r="U172" s="206"/>
      <c r="V172" s="57">
        <f>+V174*100/V195</f>
        <v>48.818897637795274</v>
      </c>
      <c r="W172" s="383"/>
      <c r="Y172" s="103"/>
    </row>
    <row r="173" spans="1:25" s="102" customFormat="1" ht="39.75" hidden="1">
      <c r="A173" s="81"/>
      <c r="B173" s="81"/>
      <c r="C173" s="95" t="s">
        <v>10</v>
      </c>
      <c r="D173" s="132">
        <f>+IF(D172&lt;25,D172*5/25,IF(D172&gt;=25,5))</f>
        <v>5</v>
      </c>
      <c r="E173" s="132"/>
      <c r="F173" s="132"/>
      <c r="G173" s="132"/>
      <c r="H173" s="132"/>
      <c r="I173" s="378">
        <v>0</v>
      </c>
      <c r="J173" s="378">
        <v>0</v>
      </c>
      <c r="K173" s="410">
        <f t="shared" ref="K173:P173" si="49">+IF(K172&lt;25,K172*5/25,IF(K172&gt;=25,5))</f>
        <v>5</v>
      </c>
      <c r="L173" s="410">
        <f t="shared" si="49"/>
        <v>5</v>
      </c>
      <c r="M173" s="132">
        <f t="shared" si="49"/>
        <v>5</v>
      </c>
      <c r="N173" s="132">
        <f t="shared" si="49"/>
        <v>5</v>
      </c>
      <c r="O173" s="132">
        <f t="shared" si="49"/>
        <v>5</v>
      </c>
      <c r="P173" s="132">
        <f t="shared" si="49"/>
        <v>5</v>
      </c>
      <c r="Q173" s="378">
        <v>0</v>
      </c>
      <c r="R173" s="132">
        <f>+IF(R172&lt;25,R172*5/25,IF(R172&gt;=25,5))</f>
        <v>0</v>
      </c>
      <c r="S173" s="264"/>
      <c r="T173" s="264"/>
      <c r="U173" s="264"/>
      <c r="V173" s="410">
        <f>+IF(V172&lt;25,V172*5/25,IF(V172&gt;=25,5))</f>
        <v>5</v>
      </c>
      <c r="W173" s="383"/>
      <c r="Y173" s="103"/>
    </row>
    <row r="174" spans="1:25" s="102" customFormat="1" ht="61.5" hidden="1">
      <c r="A174" s="75"/>
      <c r="B174" s="249" t="s">
        <v>276</v>
      </c>
      <c r="C174" s="244"/>
      <c r="D174" s="408">
        <f>SUM(D177,D179,D181,D183,D186,D188,D190,D192,D194)</f>
        <v>1.25</v>
      </c>
      <c r="E174" s="408"/>
      <c r="F174" s="408"/>
      <c r="G174" s="408"/>
      <c r="H174" s="408"/>
      <c r="I174" s="408">
        <f t="shared" ref="I174:R174" si="50">SUM(I177,I179,I181,I183,I186,I188,I190,I192,I194)</f>
        <v>0</v>
      </c>
      <c r="J174" s="408">
        <f t="shared" si="50"/>
        <v>0</v>
      </c>
      <c r="K174" s="409">
        <f t="shared" si="50"/>
        <v>26.75</v>
      </c>
      <c r="L174" s="409">
        <f t="shared" si="50"/>
        <v>11.75</v>
      </c>
      <c r="M174" s="408">
        <f t="shared" si="50"/>
        <v>6.5</v>
      </c>
      <c r="N174" s="408">
        <f t="shared" si="50"/>
        <v>1.25</v>
      </c>
      <c r="O174" s="408">
        <f t="shared" si="50"/>
        <v>10.5</v>
      </c>
      <c r="P174" s="408">
        <f t="shared" si="50"/>
        <v>4</v>
      </c>
      <c r="Q174" s="408">
        <f t="shared" si="50"/>
        <v>0</v>
      </c>
      <c r="R174" s="408">
        <f t="shared" si="50"/>
        <v>0</v>
      </c>
      <c r="S174" s="407"/>
      <c r="T174" s="407"/>
      <c r="U174" s="407"/>
      <c r="V174" s="406">
        <f>SUM(V177,V179,V181,V183,V186,V188,V190,V192,V194)</f>
        <v>62</v>
      </c>
      <c r="W174" s="39"/>
      <c r="Y174" s="103"/>
    </row>
    <row r="175" spans="1:25" s="228" customFormat="1" ht="39.75" hidden="1">
      <c r="A175" s="72"/>
      <c r="B175" s="289" t="s">
        <v>188</v>
      </c>
      <c r="C175" s="288" t="s">
        <v>168</v>
      </c>
      <c r="D175" s="405">
        <f>D176+D178+D180+D182</f>
        <v>2</v>
      </c>
      <c r="E175" s="405"/>
      <c r="F175" s="405"/>
      <c r="G175" s="405"/>
      <c r="H175" s="405"/>
      <c r="I175" s="405">
        <f t="shared" ref="I175:R175" si="51">I176+I178+I180+I182</f>
        <v>0</v>
      </c>
      <c r="J175" s="405">
        <f t="shared" si="51"/>
        <v>0</v>
      </c>
      <c r="K175" s="403">
        <f t="shared" si="51"/>
        <v>44</v>
      </c>
      <c r="L175" s="403">
        <f t="shared" si="51"/>
        <v>19</v>
      </c>
      <c r="M175" s="405">
        <f t="shared" si="51"/>
        <v>18</v>
      </c>
      <c r="N175" s="405">
        <f t="shared" si="51"/>
        <v>4</v>
      </c>
      <c r="O175" s="405">
        <f t="shared" si="51"/>
        <v>16</v>
      </c>
      <c r="P175" s="405">
        <f t="shared" si="51"/>
        <v>9</v>
      </c>
      <c r="Q175" s="405">
        <f t="shared" si="51"/>
        <v>0</v>
      </c>
      <c r="R175" s="405">
        <f t="shared" si="51"/>
        <v>0</v>
      </c>
      <c r="S175" s="404"/>
      <c r="T175" s="404"/>
      <c r="U175" s="404"/>
      <c r="V175" s="403">
        <f>V176+V178+V180+V182</f>
        <v>112</v>
      </c>
      <c r="Y175" s="229"/>
    </row>
    <row r="176" spans="1:25" s="228" customFormat="1" ht="39.75" hidden="1">
      <c r="A176" s="72"/>
      <c r="B176" s="249" t="s">
        <v>275</v>
      </c>
      <c r="C176" s="244"/>
      <c r="D176" s="193"/>
      <c r="E176" s="372"/>
      <c r="F176" s="372"/>
      <c r="G176" s="372"/>
      <c r="H176" s="372"/>
      <c r="I176" s="370"/>
      <c r="J176" s="370"/>
      <c r="K176" s="194">
        <v>1</v>
      </c>
      <c r="L176" s="390">
        <v>0</v>
      </c>
      <c r="M176" s="193">
        <v>13</v>
      </c>
      <c r="N176" s="193">
        <v>3</v>
      </c>
      <c r="O176" s="193">
        <v>1</v>
      </c>
      <c r="P176" s="193">
        <v>4</v>
      </c>
      <c r="Q176" s="370"/>
      <c r="R176" s="193">
        <v>0</v>
      </c>
      <c r="S176" s="221"/>
      <c r="T176" s="221"/>
      <c r="U176" s="221"/>
      <c r="V176" s="386">
        <f>+SUM(D176:U176)</f>
        <v>22</v>
      </c>
      <c r="Y176" s="229"/>
    </row>
    <row r="177" spans="1:25" s="228" customFormat="1" ht="39.75" hidden="1">
      <c r="A177" s="72"/>
      <c r="B177" s="248" t="s">
        <v>150</v>
      </c>
      <c r="C177" s="244"/>
      <c r="D177" s="246">
        <f>D176*0.25</f>
        <v>0</v>
      </c>
      <c r="E177" s="395"/>
      <c r="F177" s="395"/>
      <c r="G177" s="395"/>
      <c r="H177" s="395"/>
      <c r="I177" s="394"/>
      <c r="J177" s="394"/>
      <c r="K177" s="400">
        <f t="shared" ref="K177:P177" si="52">K176*0.25</f>
        <v>0.25</v>
      </c>
      <c r="L177" s="401">
        <f t="shared" si="52"/>
        <v>0</v>
      </c>
      <c r="M177" s="246">
        <f t="shared" si="52"/>
        <v>3.25</v>
      </c>
      <c r="N177" s="246">
        <f t="shared" si="52"/>
        <v>0.75</v>
      </c>
      <c r="O177" s="365">
        <f t="shared" si="52"/>
        <v>0.25</v>
      </c>
      <c r="P177" s="246">
        <f t="shared" si="52"/>
        <v>1</v>
      </c>
      <c r="Q177" s="394"/>
      <c r="R177" s="246">
        <f>R176*0.25</f>
        <v>0</v>
      </c>
      <c r="S177" s="247"/>
      <c r="T177" s="247"/>
      <c r="U177" s="247"/>
      <c r="V177" s="400">
        <f>V176*0.25</f>
        <v>5.5</v>
      </c>
      <c r="Y177" s="229"/>
    </row>
    <row r="178" spans="1:25" s="228" customFormat="1" ht="61.5" hidden="1">
      <c r="A178" s="72"/>
      <c r="B178" s="249" t="s">
        <v>274</v>
      </c>
      <c r="C178" s="244"/>
      <c r="D178" s="193">
        <v>1</v>
      </c>
      <c r="E178" s="372"/>
      <c r="F178" s="372"/>
      <c r="G178" s="372"/>
      <c r="H178" s="372"/>
      <c r="I178" s="370"/>
      <c r="J178" s="370"/>
      <c r="K178" s="194">
        <v>26</v>
      </c>
      <c r="L178" s="390">
        <v>11</v>
      </c>
      <c r="M178" s="193">
        <v>3</v>
      </c>
      <c r="N178" s="193">
        <v>1</v>
      </c>
      <c r="O178" s="193">
        <v>4</v>
      </c>
      <c r="P178" s="193">
        <v>3</v>
      </c>
      <c r="Q178" s="370"/>
      <c r="R178" s="193">
        <v>0</v>
      </c>
      <c r="S178" s="247"/>
      <c r="T178" s="221"/>
      <c r="U178" s="221"/>
      <c r="V178" s="386">
        <f>+SUM(D178:U178)</f>
        <v>49</v>
      </c>
      <c r="Y178" s="229"/>
    </row>
    <row r="179" spans="1:25" s="228" customFormat="1" ht="39.75" hidden="1">
      <c r="A179" s="72"/>
      <c r="B179" s="248" t="s">
        <v>150</v>
      </c>
      <c r="C179" s="244"/>
      <c r="D179" s="246">
        <f>D178*0.5</f>
        <v>0.5</v>
      </c>
      <c r="E179" s="395"/>
      <c r="F179" s="395"/>
      <c r="G179" s="395"/>
      <c r="H179" s="395"/>
      <c r="I179" s="370"/>
      <c r="J179" s="370"/>
      <c r="K179" s="400">
        <f t="shared" ref="K179:P179" si="53">K178*0.5</f>
        <v>13</v>
      </c>
      <c r="L179" s="401">
        <f t="shared" si="53"/>
        <v>5.5</v>
      </c>
      <c r="M179" s="246">
        <f t="shared" si="53"/>
        <v>1.5</v>
      </c>
      <c r="N179" s="246">
        <f t="shared" si="53"/>
        <v>0.5</v>
      </c>
      <c r="O179" s="365">
        <f t="shared" si="53"/>
        <v>2</v>
      </c>
      <c r="P179" s="246">
        <f t="shared" si="53"/>
        <v>1.5</v>
      </c>
      <c r="Q179" s="370"/>
      <c r="R179" s="246">
        <f>R178*0.5</f>
        <v>0</v>
      </c>
      <c r="S179" s="247"/>
      <c r="T179" s="247"/>
      <c r="U179" s="247"/>
      <c r="V179" s="400">
        <f>V178*0.5</f>
        <v>24.5</v>
      </c>
      <c r="Y179" s="229"/>
    </row>
    <row r="180" spans="1:25" s="228" customFormat="1" ht="92.25" hidden="1">
      <c r="A180" s="72"/>
      <c r="B180" s="249" t="s">
        <v>273</v>
      </c>
      <c r="C180" s="244"/>
      <c r="D180" s="193">
        <v>1</v>
      </c>
      <c r="E180" s="372"/>
      <c r="F180" s="372"/>
      <c r="G180" s="372"/>
      <c r="H180" s="372"/>
      <c r="I180" s="370"/>
      <c r="J180" s="370"/>
      <c r="K180" s="194">
        <v>14</v>
      </c>
      <c r="L180" s="390">
        <v>7</v>
      </c>
      <c r="M180" s="193">
        <v>1</v>
      </c>
      <c r="N180" s="193"/>
      <c r="O180" s="193">
        <v>11</v>
      </c>
      <c r="P180" s="193">
        <v>2</v>
      </c>
      <c r="Q180" s="370"/>
      <c r="R180" s="193">
        <v>0</v>
      </c>
      <c r="S180" s="247"/>
      <c r="T180" s="221"/>
      <c r="U180" s="221"/>
      <c r="V180" s="386">
        <f>+SUM(D180:U180)</f>
        <v>36</v>
      </c>
      <c r="Y180" s="229"/>
    </row>
    <row r="181" spans="1:25" s="228" customFormat="1" ht="39.75" hidden="1">
      <c r="A181" s="72"/>
      <c r="B181" s="248" t="s">
        <v>150</v>
      </c>
      <c r="C181" s="244"/>
      <c r="D181" s="246">
        <f>D180*0.75</f>
        <v>0.75</v>
      </c>
      <c r="E181" s="395"/>
      <c r="F181" s="395"/>
      <c r="G181" s="395"/>
      <c r="H181" s="395"/>
      <c r="I181" s="370"/>
      <c r="J181" s="370"/>
      <c r="K181" s="400">
        <f t="shared" ref="K181:P181" si="54">K180*0.75</f>
        <v>10.5</v>
      </c>
      <c r="L181" s="401">
        <f t="shared" si="54"/>
        <v>5.25</v>
      </c>
      <c r="M181" s="246">
        <f t="shared" si="54"/>
        <v>0.75</v>
      </c>
      <c r="N181" s="246">
        <f t="shared" si="54"/>
        <v>0</v>
      </c>
      <c r="O181" s="365">
        <f t="shared" si="54"/>
        <v>8.25</v>
      </c>
      <c r="P181" s="246">
        <f t="shared" si="54"/>
        <v>1.5</v>
      </c>
      <c r="Q181" s="370"/>
      <c r="R181" s="246">
        <f>R180*0.75</f>
        <v>0</v>
      </c>
      <c r="S181" s="247"/>
      <c r="T181" s="247"/>
      <c r="U181" s="247"/>
      <c r="V181" s="402">
        <f>V180*0.75</f>
        <v>27</v>
      </c>
      <c r="Y181" s="229"/>
    </row>
    <row r="182" spans="1:25" s="228" customFormat="1" ht="39.75" hidden="1">
      <c r="A182" s="72"/>
      <c r="B182" s="249" t="s">
        <v>272</v>
      </c>
      <c r="C182" s="244"/>
      <c r="D182" s="193"/>
      <c r="E182" s="372"/>
      <c r="F182" s="372"/>
      <c r="G182" s="372"/>
      <c r="H182" s="372"/>
      <c r="I182" s="370"/>
      <c r="J182" s="370"/>
      <c r="K182" s="194">
        <v>3</v>
      </c>
      <c r="L182" s="390">
        <v>1</v>
      </c>
      <c r="M182" s="193">
        <v>1</v>
      </c>
      <c r="N182" s="193"/>
      <c r="O182" s="193">
        <v>0</v>
      </c>
      <c r="P182" s="193">
        <v>0</v>
      </c>
      <c r="Q182" s="370"/>
      <c r="R182" s="193">
        <v>0</v>
      </c>
      <c r="S182" s="247"/>
      <c r="T182" s="221"/>
      <c r="U182" s="221"/>
      <c r="V182" s="386">
        <f>+SUM(D182:U182)</f>
        <v>5</v>
      </c>
      <c r="Y182" s="229"/>
    </row>
    <row r="183" spans="1:25" s="228" customFormat="1" ht="39.75" hidden="1">
      <c r="A183" s="72"/>
      <c r="B183" s="248" t="s">
        <v>150</v>
      </c>
      <c r="C183" s="244"/>
      <c r="D183" s="246">
        <f>D182*1</f>
        <v>0</v>
      </c>
      <c r="E183" s="395"/>
      <c r="F183" s="395"/>
      <c r="G183" s="395"/>
      <c r="H183" s="395"/>
      <c r="I183" s="394"/>
      <c r="J183" s="394"/>
      <c r="K183" s="400">
        <f t="shared" ref="K183:P183" si="55">K182*1</f>
        <v>3</v>
      </c>
      <c r="L183" s="401">
        <f t="shared" si="55"/>
        <v>1</v>
      </c>
      <c r="M183" s="246">
        <f t="shared" si="55"/>
        <v>1</v>
      </c>
      <c r="N183" s="246">
        <f t="shared" si="55"/>
        <v>0</v>
      </c>
      <c r="O183" s="365">
        <f t="shared" si="55"/>
        <v>0</v>
      </c>
      <c r="P183" s="246">
        <f t="shared" si="55"/>
        <v>0</v>
      </c>
      <c r="Q183" s="394"/>
      <c r="R183" s="246">
        <f>R182*1</f>
        <v>0</v>
      </c>
      <c r="S183" s="247"/>
      <c r="T183" s="247"/>
      <c r="U183" s="247"/>
      <c r="V183" s="400">
        <f>V182*1</f>
        <v>5</v>
      </c>
      <c r="Y183" s="229"/>
    </row>
    <row r="184" spans="1:25" s="228" customFormat="1" ht="39.75" hidden="1">
      <c r="A184" s="72"/>
      <c r="B184" s="289" t="s">
        <v>183</v>
      </c>
      <c r="C184" s="399" t="s">
        <v>168</v>
      </c>
      <c r="D184" s="396">
        <f>D185+D187+D189+D191+D193</f>
        <v>0</v>
      </c>
      <c r="E184" s="396"/>
      <c r="F184" s="396"/>
      <c r="G184" s="396"/>
      <c r="H184" s="396"/>
      <c r="I184" s="396">
        <f t="shared" ref="I184:R184" si="56">I185+I187+I189+I191+I193</f>
        <v>0</v>
      </c>
      <c r="J184" s="396">
        <f t="shared" si="56"/>
        <v>0</v>
      </c>
      <c r="K184" s="396">
        <f t="shared" si="56"/>
        <v>0</v>
      </c>
      <c r="L184" s="398">
        <f t="shared" si="56"/>
        <v>0</v>
      </c>
      <c r="M184" s="396">
        <f t="shared" si="56"/>
        <v>0</v>
      </c>
      <c r="N184" s="396">
        <f t="shared" si="56"/>
        <v>0</v>
      </c>
      <c r="O184" s="396">
        <f t="shared" si="56"/>
        <v>0</v>
      </c>
      <c r="P184" s="396">
        <f t="shared" si="56"/>
        <v>0</v>
      </c>
      <c r="Q184" s="396">
        <f t="shared" si="56"/>
        <v>0</v>
      </c>
      <c r="R184" s="396">
        <f t="shared" si="56"/>
        <v>0</v>
      </c>
      <c r="S184" s="397"/>
      <c r="T184" s="397"/>
      <c r="U184" s="397"/>
      <c r="V184" s="396">
        <f>V185+V187+V189+V191+V193</f>
        <v>0</v>
      </c>
      <c r="Y184" s="229"/>
    </row>
    <row r="185" spans="1:25" s="228" customFormat="1" ht="61.5" hidden="1">
      <c r="A185" s="72"/>
      <c r="B185" s="249" t="s">
        <v>261</v>
      </c>
      <c r="C185" s="244"/>
      <c r="D185" s="193"/>
      <c r="E185" s="372"/>
      <c r="F185" s="372"/>
      <c r="G185" s="372"/>
      <c r="H185" s="372"/>
      <c r="I185" s="370"/>
      <c r="J185" s="370"/>
      <c r="K185" s="193">
        <f>+SUM(C185:J185)</f>
        <v>0</v>
      </c>
      <c r="L185" s="196">
        <f>+SUM(C185:K185)</f>
        <v>0</v>
      </c>
      <c r="M185" s="193">
        <v>0</v>
      </c>
      <c r="N185" s="193">
        <v>0</v>
      </c>
      <c r="O185" s="193">
        <f>+SUM(K185:N185)</f>
        <v>0</v>
      </c>
      <c r="P185" s="193">
        <v>0</v>
      </c>
      <c r="Q185" s="370"/>
      <c r="R185" s="193">
        <v>0</v>
      </c>
      <c r="S185" s="247"/>
      <c r="T185" s="221"/>
      <c r="U185" s="221"/>
      <c r="V185" s="363">
        <f>+SUM(D185:U185)</f>
        <v>0</v>
      </c>
      <c r="Y185" s="229"/>
    </row>
    <row r="186" spans="1:25" s="228" customFormat="1" ht="39.75" hidden="1">
      <c r="A186" s="72"/>
      <c r="B186" s="248" t="s">
        <v>150</v>
      </c>
      <c r="C186" s="244"/>
      <c r="D186" s="246">
        <f>D185*0.125</f>
        <v>0</v>
      </c>
      <c r="E186" s="395"/>
      <c r="F186" s="395"/>
      <c r="G186" s="395"/>
      <c r="H186" s="395"/>
      <c r="I186" s="370"/>
      <c r="J186" s="370"/>
      <c r="K186" s="246">
        <f t="shared" ref="K186:P186" si="57">K185*0.125</f>
        <v>0</v>
      </c>
      <c r="L186" s="250">
        <f t="shared" si="57"/>
        <v>0</v>
      </c>
      <c r="M186" s="246">
        <f t="shared" si="57"/>
        <v>0</v>
      </c>
      <c r="N186" s="246">
        <f t="shared" si="57"/>
        <v>0</v>
      </c>
      <c r="O186" s="246">
        <f t="shared" si="57"/>
        <v>0</v>
      </c>
      <c r="P186" s="246">
        <f t="shared" si="57"/>
        <v>0</v>
      </c>
      <c r="Q186" s="370"/>
      <c r="R186" s="246">
        <f>R185*0.125</f>
        <v>0</v>
      </c>
      <c r="S186" s="247"/>
      <c r="T186" s="247"/>
      <c r="U186" s="247"/>
      <c r="V186" s="246">
        <f>V185*0.125</f>
        <v>0</v>
      </c>
      <c r="Y186" s="229"/>
    </row>
    <row r="187" spans="1:25" s="228" customFormat="1" ht="39.75" hidden="1">
      <c r="A187" s="72"/>
      <c r="B187" s="249" t="s">
        <v>181</v>
      </c>
      <c r="C187" s="244"/>
      <c r="D187" s="193"/>
      <c r="E187" s="372"/>
      <c r="F187" s="372"/>
      <c r="G187" s="372"/>
      <c r="H187" s="372"/>
      <c r="I187" s="370"/>
      <c r="J187" s="370"/>
      <c r="K187" s="193">
        <f>+SUM(C187:J187)</f>
        <v>0</v>
      </c>
      <c r="L187" s="196">
        <f>+SUM(C187:K187)</f>
        <v>0</v>
      </c>
      <c r="M187" s="193">
        <v>0</v>
      </c>
      <c r="N187" s="193">
        <v>0</v>
      </c>
      <c r="O187" s="193">
        <f>+SUM(K187:N187)</f>
        <v>0</v>
      </c>
      <c r="P187" s="193">
        <v>0</v>
      </c>
      <c r="Q187" s="370"/>
      <c r="R187" s="193">
        <v>0</v>
      </c>
      <c r="S187" s="247"/>
      <c r="T187" s="247"/>
      <c r="U187" s="247"/>
      <c r="V187" s="363">
        <f>+SUM(D187:U187)</f>
        <v>0</v>
      </c>
      <c r="Y187" s="229"/>
    </row>
    <row r="188" spans="1:25" s="228" customFormat="1" ht="39.75" hidden="1">
      <c r="A188" s="72"/>
      <c r="B188" s="248" t="s">
        <v>150</v>
      </c>
      <c r="C188" s="244"/>
      <c r="D188" s="246">
        <f>D187*0.25</f>
        <v>0</v>
      </c>
      <c r="E188" s="395"/>
      <c r="F188" s="395"/>
      <c r="G188" s="395"/>
      <c r="H188" s="395"/>
      <c r="I188" s="370"/>
      <c r="J188" s="370"/>
      <c r="K188" s="246">
        <f t="shared" ref="K188:P188" si="58">K187*0.25</f>
        <v>0</v>
      </c>
      <c r="L188" s="250">
        <f t="shared" si="58"/>
        <v>0</v>
      </c>
      <c r="M188" s="246">
        <f t="shared" si="58"/>
        <v>0</v>
      </c>
      <c r="N188" s="246">
        <f t="shared" si="58"/>
        <v>0</v>
      </c>
      <c r="O188" s="246">
        <f t="shared" si="58"/>
        <v>0</v>
      </c>
      <c r="P188" s="246">
        <f t="shared" si="58"/>
        <v>0</v>
      </c>
      <c r="Q188" s="370"/>
      <c r="R188" s="246">
        <f>R187*0.25</f>
        <v>0</v>
      </c>
      <c r="S188" s="247"/>
      <c r="T188" s="247"/>
      <c r="U188" s="247"/>
      <c r="V188" s="246">
        <f>V187*0.25</f>
        <v>0</v>
      </c>
      <c r="Y188" s="229"/>
    </row>
    <row r="189" spans="1:25" s="228" customFormat="1" ht="61.5" hidden="1">
      <c r="A189" s="72"/>
      <c r="B189" s="249" t="s">
        <v>180</v>
      </c>
      <c r="C189" s="244"/>
      <c r="D189" s="193"/>
      <c r="E189" s="372"/>
      <c r="F189" s="372"/>
      <c r="G189" s="372"/>
      <c r="H189" s="372"/>
      <c r="I189" s="370"/>
      <c r="J189" s="370"/>
      <c r="K189" s="193">
        <f>+SUM(C189:J189)</f>
        <v>0</v>
      </c>
      <c r="L189" s="196">
        <f>+SUM(C189:K189)</f>
        <v>0</v>
      </c>
      <c r="M189" s="193">
        <v>0</v>
      </c>
      <c r="N189" s="193">
        <v>0</v>
      </c>
      <c r="O189" s="193">
        <f>+SUM(K189:N189)</f>
        <v>0</v>
      </c>
      <c r="P189" s="193">
        <v>0</v>
      </c>
      <c r="Q189" s="370"/>
      <c r="R189" s="193">
        <v>0</v>
      </c>
      <c r="S189" s="247"/>
      <c r="T189" s="247"/>
      <c r="U189" s="247"/>
      <c r="V189" s="363">
        <f>+SUM(D189:U189)</f>
        <v>0</v>
      </c>
      <c r="Y189" s="229"/>
    </row>
    <row r="190" spans="1:25" s="228" customFormat="1" ht="39.75" hidden="1">
      <c r="A190" s="72"/>
      <c r="B190" s="248" t="s">
        <v>150</v>
      </c>
      <c r="C190" s="244"/>
      <c r="D190" s="246">
        <f>D189*0.5</f>
        <v>0</v>
      </c>
      <c r="E190" s="395"/>
      <c r="F190" s="395"/>
      <c r="G190" s="395"/>
      <c r="H190" s="395"/>
      <c r="I190" s="370"/>
      <c r="J190" s="370"/>
      <c r="K190" s="246">
        <f t="shared" ref="K190:P190" si="59">K189*0.5</f>
        <v>0</v>
      </c>
      <c r="L190" s="250">
        <f t="shared" si="59"/>
        <v>0</v>
      </c>
      <c r="M190" s="246">
        <f t="shared" si="59"/>
        <v>0</v>
      </c>
      <c r="N190" s="246">
        <f t="shared" si="59"/>
        <v>0</v>
      </c>
      <c r="O190" s="246">
        <f t="shared" si="59"/>
        <v>0</v>
      </c>
      <c r="P190" s="246">
        <f t="shared" si="59"/>
        <v>0</v>
      </c>
      <c r="Q190" s="370"/>
      <c r="R190" s="246">
        <f>R189*0.5</f>
        <v>0</v>
      </c>
      <c r="S190" s="247"/>
      <c r="T190" s="247"/>
      <c r="U190" s="247"/>
      <c r="V190" s="246">
        <f>V189*0.5</f>
        <v>0</v>
      </c>
      <c r="Y190" s="229"/>
    </row>
    <row r="191" spans="1:25" s="228" customFormat="1" ht="61.5" hidden="1">
      <c r="A191" s="72"/>
      <c r="B191" s="249" t="s">
        <v>271</v>
      </c>
      <c r="C191" s="244"/>
      <c r="D191" s="193"/>
      <c r="E191" s="372"/>
      <c r="F191" s="372"/>
      <c r="G191" s="372"/>
      <c r="H191" s="372"/>
      <c r="I191" s="370"/>
      <c r="J191" s="370"/>
      <c r="K191" s="193">
        <f>+SUM(C191:J191)</f>
        <v>0</v>
      </c>
      <c r="L191" s="196">
        <f>+SUM(C191:K191)</f>
        <v>0</v>
      </c>
      <c r="M191" s="193">
        <v>0</v>
      </c>
      <c r="N191" s="193">
        <v>0</v>
      </c>
      <c r="O191" s="193">
        <f>+SUM(K191:N191)</f>
        <v>0</v>
      </c>
      <c r="P191" s="193">
        <v>0</v>
      </c>
      <c r="Q191" s="370"/>
      <c r="R191" s="193">
        <v>0</v>
      </c>
      <c r="S191" s="247"/>
      <c r="T191" s="247"/>
      <c r="U191" s="247"/>
      <c r="V191" s="363">
        <f>+SUM(D191:U191)</f>
        <v>0</v>
      </c>
      <c r="Y191" s="229"/>
    </row>
    <row r="192" spans="1:25" s="228" customFormat="1" ht="39.75" hidden="1">
      <c r="A192" s="72"/>
      <c r="B192" s="248" t="s">
        <v>150</v>
      </c>
      <c r="C192" s="244"/>
      <c r="D192" s="246">
        <f>D191*0.75</f>
        <v>0</v>
      </c>
      <c r="E192" s="395"/>
      <c r="F192" s="395"/>
      <c r="G192" s="395"/>
      <c r="H192" s="395"/>
      <c r="I192" s="370"/>
      <c r="J192" s="370"/>
      <c r="K192" s="246">
        <f t="shared" ref="K192:P192" si="60">K191*0.75</f>
        <v>0</v>
      </c>
      <c r="L192" s="250">
        <f t="shared" si="60"/>
        <v>0</v>
      </c>
      <c r="M192" s="246">
        <f t="shared" si="60"/>
        <v>0</v>
      </c>
      <c r="N192" s="246">
        <f t="shared" si="60"/>
        <v>0</v>
      </c>
      <c r="O192" s="246">
        <f t="shared" si="60"/>
        <v>0</v>
      </c>
      <c r="P192" s="246">
        <f t="shared" si="60"/>
        <v>0</v>
      </c>
      <c r="Q192" s="370"/>
      <c r="R192" s="246">
        <f>R191*0.75</f>
        <v>0</v>
      </c>
      <c r="S192" s="247"/>
      <c r="T192" s="247"/>
      <c r="U192" s="247"/>
      <c r="V192" s="246">
        <f>V191*0.75</f>
        <v>0</v>
      </c>
      <c r="Y192" s="229"/>
    </row>
    <row r="193" spans="1:25" s="228" customFormat="1" ht="39.75" hidden="1">
      <c r="A193" s="72"/>
      <c r="B193" s="249" t="s">
        <v>270</v>
      </c>
      <c r="C193" s="244"/>
      <c r="D193" s="193"/>
      <c r="E193" s="372"/>
      <c r="F193" s="372"/>
      <c r="G193" s="372"/>
      <c r="H193" s="372"/>
      <c r="I193" s="370"/>
      <c r="J193" s="370"/>
      <c r="K193" s="193">
        <f>+SUM(C193:J193)</f>
        <v>0</v>
      </c>
      <c r="L193" s="196">
        <f>+SUM(C193:K193)</f>
        <v>0</v>
      </c>
      <c r="M193" s="193">
        <v>0</v>
      </c>
      <c r="N193" s="193">
        <v>0</v>
      </c>
      <c r="O193" s="193">
        <f>+SUM(K193:N193)</f>
        <v>0</v>
      </c>
      <c r="P193" s="193">
        <v>0</v>
      </c>
      <c r="Q193" s="370"/>
      <c r="R193" s="193">
        <v>0</v>
      </c>
      <c r="S193" s="247"/>
      <c r="T193" s="247"/>
      <c r="U193" s="247"/>
      <c r="V193" s="363">
        <f>+SUM(D193:U193)</f>
        <v>0</v>
      </c>
      <c r="Y193" s="229"/>
    </row>
    <row r="194" spans="1:25" s="228" customFormat="1" ht="39.75" hidden="1">
      <c r="A194" s="72"/>
      <c r="B194" s="248" t="s">
        <v>150</v>
      </c>
      <c r="C194" s="244"/>
      <c r="D194" s="246">
        <f>D193*1</f>
        <v>0</v>
      </c>
      <c r="E194" s="395"/>
      <c r="F194" s="395"/>
      <c r="G194" s="395"/>
      <c r="H194" s="395"/>
      <c r="I194" s="394"/>
      <c r="J194" s="394"/>
      <c r="K194" s="246">
        <f t="shared" ref="K194:P194" si="61">K193*1</f>
        <v>0</v>
      </c>
      <c r="L194" s="250">
        <f t="shared" si="61"/>
        <v>0</v>
      </c>
      <c r="M194" s="246">
        <f t="shared" si="61"/>
        <v>0</v>
      </c>
      <c r="N194" s="246">
        <f t="shared" si="61"/>
        <v>0</v>
      </c>
      <c r="O194" s="246">
        <f t="shared" si="61"/>
        <v>0</v>
      </c>
      <c r="P194" s="246">
        <f t="shared" si="61"/>
        <v>0</v>
      </c>
      <c r="Q194" s="394"/>
      <c r="R194" s="246">
        <f>R193*1</f>
        <v>0</v>
      </c>
      <c r="S194" s="247"/>
      <c r="T194" s="247"/>
      <c r="U194" s="247"/>
      <c r="V194" s="246">
        <f>V193*1</f>
        <v>0</v>
      </c>
      <c r="Y194" s="229"/>
    </row>
    <row r="195" spans="1:25" s="383" customFormat="1" ht="39.75" hidden="1">
      <c r="A195" s="393"/>
      <c r="B195" s="392" t="s">
        <v>269</v>
      </c>
      <c r="C195" s="391"/>
      <c r="D195" s="194">
        <v>2</v>
      </c>
      <c r="E195" s="389"/>
      <c r="F195" s="389"/>
      <c r="G195" s="389"/>
      <c r="H195" s="389"/>
      <c r="I195" s="389"/>
      <c r="J195" s="389"/>
      <c r="K195" s="194">
        <f>36+16</f>
        <v>52</v>
      </c>
      <c r="L195" s="390">
        <f>19+5</f>
        <v>24</v>
      </c>
      <c r="M195" s="389">
        <f>7+3</f>
        <v>10</v>
      </c>
      <c r="N195" s="194">
        <v>2</v>
      </c>
      <c r="O195" s="194">
        <f>5+4</f>
        <v>9</v>
      </c>
      <c r="P195" s="193">
        <v>5</v>
      </c>
      <c r="Q195" s="389"/>
      <c r="R195" s="389">
        <f>18+5</f>
        <v>23</v>
      </c>
      <c r="S195" s="388"/>
      <c r="T195" s="387"/>
      <c r="U195" s="387"/>
      <c r="V195" s="386">
        <f>+SUM(D195:U195)</f>
        <v>127</v>
      </c>
      <c r="W195" s="385" t="s">
        <v>268</v>
      </c>
      <c r="Y195" s="384"/>
    </row>
    <row r="196" spans="1:25" s="73" customFormat="1" ht="79.5" hidden="1">
      <c r="A196" s="85"/>
      <c r="B196" s="155" t="s">
        <v>267</v>
      </c>
      <c r="C196" s="96" t="s">
        <v>171</v>
      </c>
      <c r="D196" s="382" t="s">
        <v>266</v>
      </c>
      <c r="E196" s="382"/>
      <c r="F196" s="382"/>
      <c r="G196" s="382"/>
      <c r="H196" s="382"/>
      <c r="I196" s="381">
        <v>0</v>
      </c>
      <c r="J196" s="381">
        <v>0</v>
      </c>
      <c r="K196" s="379">
        <f>K198*100/K219</f>
        <v>141.66666666666666</v>
      </c>
      <c r="L196" s="379">
        <f>L198*100/L219</f>
        <v>56.25</v>
      </c>
      <c r="M196" s="382" t="s">
        <v>266</v>
      </c>
      <c r="N196" s="379">
        <f>N198*100/N219</f>
        <v>10.714285714285714</v>
      </c>
      <c r="O196" s="381">
        <v>0</v>
      </c>
      <c r="P196" s="379">
        <f>P198*100/P219</f>
        <v>20.833333333333332</v>
      </c>
      <c r="Q196" s="381">
        <v>0</v>
      </c>
      <c r="R196" s="379">
        <f>R198*100/R219</f>
        <v>0</v>
      </c>
      <c r="S196" s="380"/>
      <c r="T196" s="380"/>
      <c r="U196" s="380"/>
      <c r="V196" s="379">
        <f>V198*100/V219</f>
        <v>49.03846153846154</v>
      </c>
      <c r="Y196" s="74"/>
    </row>
    <row r="197" spans="1:25" s="73" customFormat="1" ht="39.75" hidden="1">
      <c r="A197" s="81"/>
      <c r="B197" s="153"/>
      <c r="C197" s="95" t="s">
        <v>10</v>
      </c>
      <c r="D197" s="378">
        <v>0</v>
      </c>
      <c r="E197" s="378"/>
      <c r="F197" s="378"/>
      <c r="G197" s="378"/>
      <c r="H197" s="378"/>
      <c r="I197" s="378">
        <f>+IF(I196&lt;50,I196*5/50,IF(I196&gt;=50,5))</f>
        <v>0</v>
      </c>
      <c r="J197" s="378">
        <f>+IF(J196&lt;50,J196*5/50,IF(J196&gt;=50,5))</f>
        <v>0</v>
      </c>
      <c r="K197" s="132">
        <f>+IF(K196&lt;50,K196*5/50,IF(K196&gt;=50,5))</f>
        <v>5</v>
      </c>
      <c r="L197" s="132">
        <f>+IF(L196&lt;50,L196*5/50,IF(L196&gt;=50,5))</f>
        <v>5</v>
      </c>
      <c r="M197" s="378">
        <v>0</v>
      </c>
      <c r="N197" s="132">
        <f>+IF(N196&lt;50,N196*5/50,IF(N196&gt;=50,5))</f>
        <v>1.0714285714285714</v>
      </c>
      <c r="O197" s="378">
        <f>+IF(O196&lt;50,O196*5/50,IF(O196&gt;=50,5))</f>
        <v>0</v>
      </c>
      <c r="P197" s="132">
        <f>+IF(P196&lt;50,P196*5/50,IF(P196&gt;=50,5))</f>
        <v>2.083333333333333</v>
      </c>
      <c r="Q197" s="378">
        <f>+IF(Q196&lt;50,Q196*5/50,IF(Q196&gt;=50,5))</f>
        <v>0</v>
      </c>
      <c r="R197" s="132">
        <f>+IF(R196&lt;50,R196*5/50,IF(R196&gt;=50,5))</f>
        <v>0</v>
      </c>
      <c r="S197" s="377"/>
      <c r="T197" s="377"/>
      <c r="U197" s="377"/>
      <c r="V197" s="132">
        <f>+IF(V196&lt;50,V196*5/50,IF(V196&gt;=50,5))</f>
        <v>4.9038461538461542</v>
      </c>
      <c r="Y197" s="74"/>
    </row>
    <row r="198" spans="1:25" s="73" customFormat="1" ht="39.75" hidden="1">
      <c r="A198" s="75"/>
      <c r="B198" s="376" t="s">
        <v>265</v>
      </c>
      <c r="C198" s="244"/>
      <c r="D198" s="199">
        <f>D201+D203+D205+D207+D210+D212+D214+D216+D218</f>
        <v>0</v>
      </c>
      <c r="E198" s="199"/>
      <c r="F198" s="199"/>
      <c r="G198" s="199"/>
      <c r="H198" s="199"/>
      <c r="I198" s="199">
        <f t="shared" ref="I198:R198" si="62">I201+I203+I205+I207+I210+I212+I214+I216+I218</f>
        <v>0</v>
      </c>
      <c r="J198" s="199">
        <f t="shared" si="62"/>
        <v>0</v>
      </c>
      <c r="K198" s="199">
        <f t="shared" si="62"/>
        <v>8.5</v>
      </c>
      <c r="L198" s="199">
        <f t="shared" si="62"/>
        <v>2.25</v>
      </c>
      <c r="M198" s="199">
        <f t="shared" si="62"/>
        <v>0</v>
      </c>
      <c r="N198" s="199">
        <f t="shared" si="62"/>
        <v>0.75</v>
      </c>
      <c r="O198" s="199">
        <f t="shared" si="62"/>
        <v>0</v>
      </c>
      <c r="P198" s="199">
        <f t="shared" si="62"/>
        <v>1.25</v>
      </c>
      <c r="Q198" s="199">
        <f t="shared" si="62"/>
        <v>0</v>
      </c>
      <c r="R198" s="199">
        <f t="shared" si="62"/>
        <v>0</v>
      </c>
      <c r="S198" s="373"/>
      <c r="T198" s="373"/>
      <c r="U198" s="373"/>
      <c r="V198" s="199">
        <f>V201+V203+V205+V207+V210+V212+V214+V216+V218</f>
        <v>12.75</v>
      </c>
      <c r="W198" s="39"/>
      <c r="Y198" s="74"/>
    </row>
    <row r="199" spans="1:25" s="73" customFormat="1" ht="39.75" hidden="1">
      <c r="A199" s="75"/>
      <c r="B199" s="289" t="s">
        <v>188</v>
      </c>
      <c r="C199" s="375" t="s">
        <v>168</v>
      </c>
      <c r="D199" s="286">
        <f>D200+D202+D204+D206</f>
        <v>0</v>
      </c>
      <c r="E199" s="286"/>
      <c r="F199" s="286"/>
      <c r="G199" s="286"/>
      <c r="H199" s="286"/>
      <c r="I199" s="286">
        <f t="shared" ref="I199:R199" si="63">I200+I202+I204+I206</f>
        <v>0</v>
      </c>
      <c r="J199" s="286">
        <f t="shared" si="63"/>
        <v>0</v>
      </c>
      <c r="K199" s="286">
        <f t="shared" si="63"/>
        <v>12</v>
      </c>
      <c r="L199" s="286">
        <f t="shared" si="63"/>
        <v>5</v>
      </c>
      <c r="M199" s="286">
        <f t="shared" si="63"/>
        <v>0</v>
      </c>
      <c r="N199" s="286">
        <f t="shared" si="63"/>
        <v>3</v>
      </c>
      <c r="O199" s="286">
        <f t="shared" si="63"/>
        <v>0</v>
      </c>
      <c r="P199" s="286">
        <f t="shared" si="63"/>
        <v>5</v>
      </c>
      <c r="Q199" s="286">
        <f t="shared" si="63"/>
        <v>0</v>
      </c>
      <c r="R199" s="286">
        <f t="shared" si="63"/>
        <v>0</v>
      </c>
      <c r="S199" s="287"/>
      <c r="T199" s="287"/>
      <c r="U199" s="287"/>
      <c r="V199" s="286">
        <f>V200+V202+V204+V206</f>
        <v>25</v>
      </c>
      <c r="Y199" s="74"/>
    </row>
    <row r="200" spans="1:25" s="73" customFormat="1" ht="92.25" hidden="1">
      <c r="A200" s="75"/>
      <c r="B200" s="249" t="s">
        <v>264</v>
      </c>
      <c r="C200" s="244"/>
      <c r="D200" s="193">
        <v>0</v>
      </c>
      <c r="E200" s="372"/>
      <c r="F200" s="372"/>
      <c r="G200" s="372"/>
      <c r="H200" s="372"/>
      <c r="I200" s="370"/>
      <c r="J200" s="370"/>
      <c r="K200" s="193">
        <v>4</v>
      </c>
      <c r="L200" s="196">
        <v>3</v>
      </c>
      <c r="M200" s="193">
        <v>0</v>
      </c>
      <c r="N200" s="193">
        <v>3</v>
      </c>
      <c r="O200" s="370"/>
      <c r="P200" s="193">
        <v>5</v>
      </c>
      <c r="Q200" s="370"/>
      <c r="R200" s="193">
        <v>0</v>
      </c>
      <c r="S200" s="197"/>
      <c r="T200" s="197"/>
      <c r="U200" s="197"/>
      <c r="V200" s="363">
        <f>+SUM(D200:U200)</f>
        <v>15</v>
      </c>
      <c r="Y200" s="74"/>
    </row>
    <row r="201" spans="1:25" s="73" customFormat="1" ht="39.75" hidden="1">
      <c r="A201" s="75"/>
      <c r="B201" s="248" t="s">
        <v>150</v>
      </c>
      <c r="C201" s="244"/>
      <c r="D201" s="68">
        <f>+D200*0.25</f>
        <v>0</v>
      </c>
      <c r="E201" s="371"/>
      <c r="F201" s="371"/>
      <c r="G201" s="371"/>
      <c r="H201" s="371"/>
      <c r="I201" s="370"/>
      <c r="J201" s="370"/>
      <c r="K201" s="68">
        <f>+K200*0.25</f>
        <v>1</v>
      </c>
      <c r="L201" s="69">
        <f>+L200*0.25</f>
        <v>0.75</v>
      </c>
      <c r="M201" s="68">
        <f>+M200*0.25</f>
        <v>0</v>
      </c>
      <c r="N201" s="68">
        <f>+N200*0.25</f>
        <v>0.75</v>
      </c>
      <c r="O201" s="370"/>
      <c r="P201" s="68">
        <f>+P200*0.25</f>
        <v>1.25</v>
      </c>
      <c r="Q201" s="370"/>
      <c r="R201" s="68">
        <f>+R200*0.25</f>
        <v>0</v>
      </c>
      <c r="S201" s="197"/>
      <c r="T201" s="197"/>
      <c r="U201" s="197"/>
      <c r="V201" s="68">
        <f>+V200*0.25</f>
        <v>3.75</v>
      </c>
      <c r="Y201" s="74"/>
    </row>
    <row r="202" spans="1:25" s="73" customFormat="1" ht="61.5" hidden="1">
      <c r="A202" s="75"/>
      <c r="B202" s="249" t="s">
        <v>263</v>
      </c>
      <c r="C202" s="244"/>
      <c r="D202" s="193">
        <v>0</v>
      </c>
      <c r="E202" s="372"/>
      <c r="F202" s="372"/>
      <c r="G202" s="372"/>
      <c r="H202" s="372"/>
      <c r="I202" s="370"/>
      <c r="J202" s="370"/>
      <c r="K202" s="193">
        <v>1</v>
      </c>
      <c r="L202" s="196">
        <v>1</v>
      </c>
      <c r="M202" s="193">
        <v>0</v>
      </c>
      <c r="N202" s="193"/>
      <c r="O202" s="370"/>
      <c r="P202" s="193">
        <v>0</v>
      </c>
      <c r="Q202" s="370"/>
      <c r="R202" s="193">
        <v>0</v>
      </c>
      <c r="S202" s="197"/>
      <c r="T202" s="197"/>
      <c r="U202" s="197"/>
      <c r="V202" s="363">
        <f>+SUM(D202:U202)</f>
        <v>2</v>
      </c>
      <c r="Y202" s="74"/>
    </row>
    <row r="203" spans="1:25" s="73" customFormat="1" ht="39.75" hidden="1">
      <c r="A203" s="75"/>
      <c r="B203" s="248" t="s">
        <v>150</v>
      </c>
      <c r="C203" s="244"/>
      <c r="D203" s="68">
        <f>+D202*0.5</f>
        <v>0</v>
      </c>
      <c r="E203" s="371"/>
      <c r="F203" s="371"/>
      <c r="G203" s="371"/>
      <c r="H203" s="371"/>
      <c r="I203" s="370"/>
      <c r="J203" s="370"/>
      <c r="K203" s="68">
        <f>+K202*0.5</f>
        <v>0.5</v>
      </c>
      <c r="L203" s="69">
        <f>+L202*0.5</f>
        <v>0.5</v>
      </c>
      <c r="M203" s="68">
        <f>+M202*0.5</f>
        <v>0</v>
      </c>
      <c r="N203" s="68">
        <f>+N202*0.5</f>
        <v>0</v>
      </c>
      <c r="O203" s="370"/>
      <c r="P203" s="68">
        <f>+P202*0.5</f>
        <v>0</v>
      </c>
      <c r="Q203" s="370"/>
      <c r="R203" s="68">
        <f>+R202*0.5</f>
        <v>0</v>
      </c>
      <c r="S203" s="197"/>
      <c r="T203" s="197"/>
      <c r="U203" s="197"/>
      <c r="V203" s="68">
        <f>+V202*0.5</f>
        <v>1</v>
      </c>
      <c r="Y203" s="74"/>
    </row>
    <row r="204" spans="1:25" s="73" customFormat="1" ht="184.5" hidden="1">
      <c r="A204" s="75"/>
      <c r="B204" s="249" t="s">
        <v>185</v>
      </c>
      <c r="C204" s="244"/>
      <c r="D204" s="193">
        <v>0</v>
      </c>
      <c r="E204" s="372"/>
      <c r="F204" s="372"/>
      <c r="G204" s="372"/>
      <c r="H204" s="372"/>
      <c r="I204" s="370"/>
      <c r="J204" s="370"/>
      <c r="K204" s="193">
        <v>0</v>
      </c>
      <c r="L204" s="196">
        <v>0</v>
      </c>
      <c r="M204" s="193">
        <v>0</v>
      </c>
      <c r="N204" s="193"/>
      <c r="O204" s="370"/>
      <c r="P204" s="193">
        <v>0</v>
      </c>
      <c r="Q204" s="370"/>
      <c r="R204" s="193">
        <v>0</v>
      </c>
      <c r="S204" s="197"/>
      <c r="T204" s="197"/>
      <c r="U204" s="197"/>
      <c r="V204" s="363">
        <f>+SUM(D204:U204)</f>
        <v>0</v>
      </c>
      <c r="Y204" s="74"/>
    </row>
    <row r="205" spans="1:25" s="73" customFormat="1" ht="39.75" hidden="1">
      <c r="A205" s="75"/>
      <c r="B205" s="249" t="s">
        <v>150</v>
      </c>
      <c r="C205" s="244"/>
      <c r="D205" s="68">
        <f>+D204*0.75</f>
        <v>0</v>
      </c>
      <c r="E205" s="371"/>
      <c r="F205" s="371"/>
      <c r="G205" s="371"/>
      <c r="H205" s="371"/>
      <c r="I205" s="370"/>
      <c r="J205" s="370"/>
      <c r="K205" s="68">
        <f>+K204*0.75</f>
        <v>0</v>
      </c>
      <c r="L205" s="69">
        <f>+L204*0.75</f>
        <v>0</v>
      </c>
      <c r="M205" s="68">
        <f>+M204*0.75</f>
        <v>0</v>
      </c>
      <c r="N205" s="68">
        <f>+N204*0.75</f>
        <v>0</v>
      </c>
      <c r="O205" s="370"/>
      <c r="P205" s="68">
        <f>+P204*0.75</f>
        <v>0</v>
      </c>
      <c r="Q205" s="370"/>
      <c r="R205" s="68">
        <f>+R204*0.75</f>
        <v>0</v>
      </c>
      <c r="S205" s="197"/>
      <c r="T205" s="197"/>
      <c r="U205" s="197"/>
      <c r="V205" s="68">
        <f>+V204*0.75</f>
        <v>0</v>
      </c>
      <c r="Y205" s="74"/>
    </row>
    <row r="206" spans="1:25" s="73" customFormat="1" ht="166.5" hidden="1">
      <c r="A206" s="75"/>
      <c r="B206" s="252" t="s">
        <v>262</v>
      </c>
      <c r="C206" s="244"/>
      <c r="D206" s="193">
        <v>0</v>
      </c>
      <c r="E206" s="372"/>
      <c r="F206" s="372"/>
      <c r="G206" s="372"/>
      <c r="H206" s="372"/>
      <c r="I206" s="370"/>
      <c r="J206" s="370"/>
      <c r="K206" s="193">
        <v>7</v>
      </c>
      <c r="L206" s="196">
        <v>1</v>
      </c>
      <c r="M206" s="193">
        <v>0</v>
      </c>
      <c r="N206" s="193"/>
      <c r="O206" s="370"/>
      <c r="P206" s="193">
        <v>0</v>
      </c>
      <c r="Q206" s="370"/>
      <c r="R206" s="193">
        <v>0</v>
      </c>
      <c r="S206" s="197"/>
      <c r="T206" s="197"/>
      <c r="U206" s="197"/>
      <c r="V206" s="363">
        <f>+SUM(D206:U206)</f>
        <v>8</v>
      </c>
      <c r="Y206" s="74"/>
    </row>
    <row r="207" spans="1:25" s="73" customFormat="1" ht="39.75" hidden="1">
      <c r="A207" s="75"/>
      <c r="B207" s="248" t="s">
        <v>150</v>
      </c>
      <c r="C207" s="244"/>
      <c r="D207" s="68">
        <f>+D206*1</f>
        <v>0</v>
      </c>
      <c r="E207" s="371"/>
      <c r="F207" s="371"/>
      <c r="G207" s="371"/>
      <c r="H207" s="371"/>
      <c r="I207" s="370"/>
      <c r="J207" s="370"/>
      <c r="K207" s="68">
        <f>+K206*1</f>
        <v>7</v>
      </c>
      <c r="L207" s="69">
        <f>+L206*1</f>
        <v>1</v>
      </c>
      <c r="M207" s="68">
        <f>+M206*1</f>
        <v>0</v>
      </c>
      <c r="N207" s="68">
        <f>+N206*1</f>
        <v>0</v>
      </c>
      <c r="O207" s="370"/>
      <c r="P207" s="68">
        <f>+P206*1</f>
        <v>0</v>
      </c>
      <c r="Q207" s="370"/>
      <c r="R207" s="68">
        <f>+R206*1</f>
        <v>0</v>
      </c>
      <c r="S207" s="197"/>
      <c r="T207" s="197"/>
      <c r="U207" s="197"/>
      <c r="V207" s="68">
        <f>+V206*1</f>
        <v>8</v>
      </c>
      <c r="Y207" s="74"/>
    </row>
    <row r="208" spans="1:25" s="73" customFormat="1" ht="39.75" hidden="1">
      <c r="A208" s="75"/>
      <c r="B208" s="289" t="s">
        <v>183</v>
      </c>
      <c r="C208" s="375" t="s">
        <v>168</v>
      </c>
      <c r="D208" s="199">
        <f>+D209+D211+D213+D215+D217</f>
        <v>0</v>
      </c>
      <c r="E208" s="199"/>
      <c r="F208" s="199"/>
      <c r="G208" s="199"/>
      <c r="H208" s="199"/>
      <c r="I208" s="199">
        <f t="shared" ref="I208:R208" si="64">+I209+I211+I213+I215+I217</f>
        <v>0</v>
      </c>
      <c r="J208" s="199">
        <f t="shared" si="64"/>
        <v>0</v>
      </c>
      <c r="K208" s="199">
        <f t="shared" si="64"/>
        <v>0</v>
      </c>
      <c r="L208" s="374">
        <f t="shared" si="64"/>
        <v>0</v>
      </c>
      <c r="M208" s="199">
        <f t="shared" si="64"/>
        <v>0</v>
      </c>
      <c r="N208" s="199">
        <f t="shared" si="64"/>
        <v>0</v>
      </c>
      <c r="O208" s="199">
        <f t="shared" si="64"/>
        <v>0</v>
      </c>
      <c r="P208" s="199">
        <f t="shared" si="64"/>
        <v>0</v>
      </c>
      <c r="Q208" s="199">
        <f t="shared" si="64"/>
        <v>0</v>
      </c>
      <c r="R208" s="199">
        <f t="shared" si="64"/>
        <v>0</v>
      </c>
      <c r="S208" s="373"/>
      <c r="T208" s="373"/>
      <c r="U208" s="373"/>
      <c r="V208" s="199">
        <f>+V209+V211+V213+V215+V217</f>
        <v>0</v>
      </c>
      <c r="Y208" s="74"/>
    </row>
    <row r="209" spans="1:25" s="73" customFormat="1" ht="61.5" hidden="1">
      <c r="A209" s="75"/>
      <c r="B209" s="249" t="s">
        <v>261</v>
      </c>
      <c r="C209" s="244"/>
      <c r="D209" s="193">
        <v>0</v>
      </c>
      <c r="E209" s="372"/>
      <c r="F209" s="372"/>
      <c r="G209" s="372"/>
      <c r="H209" s="372"/>
      <c r="I209" s="370"/>
      <c r="J209" s="370"/>
      <c r="K209" s="193">
        <f>+SUM(C209:J209)</f>
        <v>0</v>
      </c>
      <c r="L209" s="196">
        <f>+SUM(C209:K209)</f>
        <v>0</v>
      </c>
      <c r="M209" s="193">
        <v>0</v>
      </c>
      <c r="N209" s="193"/>
      <c r="O209" s="370"/>
      <c r="P209" s="193">
        <v>0</v>
      </c>
      <c r="Q209" s="370"/>
      <c r="R209" s="193">
        <v>0</v>
      </c>
      <c r="S209" s="197"/>
      <c r="T209" s="197"/>
      <c r="U209" s="197"/>
      <c r="V209" s="363">
        <f>+SUM(D209:U209)</f>
        <v>0</v>
      </c>
      <c r="Y209" s="74"/>
    </row>
    <row r="210" spans="1:25" s="102" customFormat="1" ht="39.75" hidden="1">
      <c r="A210" s="75"/>
      <c r="B210" s="248" t="s">
        <v>150</v>
      </c>
      <c r="C210" s="244"/>
      <c r="D210" s="68">
        <f>+D209*0.125</f>
        <v>0</v>
      </c>
      <c r="E210" s="371"/>
      <c r="F210" s="371"/>
      <c r="G210" s="371"/>
      <c r="H210" s="371"/>
      <c r="I210" s="370"/>
      <c r="J210" s="370"/>
      <c r="K210" s="68">
        <f>+K209*0.125</f>
        <v>0</v>
      </c>
      <c r="L210" s="69">
        <f>+L209*0.125</f>
        <v>0</v>
      </c>
      <c r="M210" s="68">
        <f>+M209*0.125</f>
        <v>0</v>
      </c>
      <c r="N210" s="68">
        <f>+N209*0.125</f>
        <v>0</v>
      </c>
      <c r="O210" s="370"/>
      <c r="P210" s="68">
        <f>+P209*0.125</f>
        <v>0</v>
      </c>
      <c r="Q210" s="370"/>
      <c r="R210" s="68">
        <f>+R209*0.125</f>
        <v>0</v>
      </c>
      <c r="S210" s="197"/>
      <c r="T210" s="197"/>
      <c r="U210" s="197"/>
      <c r="V210" s="68">
        <f>+V209*0.125</f>
        <v>0</v>
      </c>
      <c r="Y210" s="103"/>
    </row>
    <row r="211" spans="1:25" s="228" customFormat="1" ht="39.75" hidden="1">
      <c r="A211" s="75"/>
      <c r="B211" s="249" t="s">
        <v>181</v>
      </c>
      <c r="C211" s="244"/>
      <c r="D211" s="193">
        <v>0</v>
      </c>
      <c r="E211" s="372"/>
      <c r="F211" s="372"/>
      <c r="G211" s="372"/>
      <c r="H211" s="372"/>
      <c r="I211" s="370"/>
      <c r="J211" s="370"/>
      <c r="K211" s="193">
        <f>+SUM(C211:J211)</f>
        <v>0</v>
      </c>
      <c r="L211" s="196">
        <f>+SUM(C211:K211)</f>
        <v>0</v>
      </c>
      <c r="M211" s="193">
        <v>0</v>
      </c>
      <c r="N211" s="193"/>
      <c r="O211" s="370"/>
      <c r="P211" s="193">
        <v>0</v>
      </c>
      <c r="Q211" s="370"/>
      <c r="R211" s="193">
        <v>0</v>
      </c>
      <c r="S211" s="197"/>
      <c r="T211" s="197"/>
      <c r="U211" s="197"/>
      <c r="V211" s="363">
        <f>+SUM(D211:U211)</f>
        <v>0</v>
      </c>
      <c r="Y211" s="229"/>
    </row>
    <row r="212" spans="1:25" s="228" customFormat="1" ht="39.75" hidden="1">
      <c r="A212" s="75"/>
      <c r="B212" s="248" t="s">
        <v>150</v>
      </c>
      <c r="C212" s="244"/>
      <c r="D212" s="68">
        <f>+D211*0.25</f>
        <v>0</v>
      </c>
      <c r="E212" s="371"/>
      <c r="F212" s="371"/>
      <c r="G212" s="371"/>
      <c r="H212" s="371"/>
      <c r="I212" s="370"/>
      <c r="J212" s="370"/>
      <c r="K212" s="68">
        <f>+K211*0.25</f>
        <v>0</v>
      </c>
      <c r="L212" s="69">
        <f>+L211*0.25</f>
        <v>0</v>
      </c>
      <c r="M212" s="68">
        <f>+M211*0.25</f>
        <v>0</v>
      </c>
      <c r="N212" s="68">
        <f>+N211*0.25</f>
        <v>0</v>
      </c>
      <c r="O212" s="370"/>
      <c r="P212" s="68">
        <f>+P211*0.25</f>
        <v>0</v>
      </c>
      <c r="Q212" s="370"/>
      <c r="R212" s="68">
        <f>+R211*0.25</f>
        <v>0</v>
      </c>
      <c r="S212" s="197"/>
      <c r="T212" s="197"/>
      <c r="U212" s="197"/>
      <c r="V212" s="68">
        <f>+V211*0.25</f>
        <v>0</v>
      </c>
      <c r="Y212" s="229"/>
    </row>
    <row r="213" spans="1:25" s="228" customFormat="1" ht="61.5" hidden="1">
      <c r="A213" s="75"/>
      <c r="B213" s="249" t="s">
        <v>180</v>
      </c>
      <c r="C213" s="244"/>
      <c r="D213" s="193">
        <v>0</v>
      </c>
      <c r="E213" s="372"/>
      <c r="F213" s="372"/>
      <c r="G213" s="372"/>
      <c r="H213" s="372"/>
      <c r="I213" s="370"/>
      <c r="J213" s="370"/>
      <c r="K213" s="193">
        <f>+SUM(C213:J213)</f>
        <v>0</v>
      </c>
      <c r="L213" s="196">
        <f>+SUM(C213:K213)</f>
        <v>0</v>
      </c>
      <c r="M213" s="193">
        <v>0</v>
      </c>
      <c r="N213" s="193"/>
      <c r="O213" s="370"/>
      <c r="P213" s="193">
        <v>0</v>
      </c>
      <c r="Q213" s="370"/>
      <c r="R213" s="193">
        <v>0</v>
      </c>
      <c r="S213" s="197"/>
      <c r="T213" s="197"/>
      <c r="U213" s="197"/>
      <c r="V213" s="363">
        <f>+SUM(D213:U213)</f>
        <v>0</v>
      </c>
      <c r="Y213" s="229"/>
    </row>
    <row r="214" spans="1:25" s="228" customFormat="1" ht="39.75" hidden="1">
      <c r="A214" s="75"/>
      <c r="B214" s="248" t="s">
        <v>150</v>
      </c>
      <c r="C214" s="244"/>
      <c r="D214" s="68">
        <f>+D213*0.5</f>
        <v>0</v>
      </c>
      <c r="E214" s="371"/>
      <c r="F214" s="371"/>
      <c r="G214" s="371"/>
      <c r="H214" s="371"/>
      <c r="I214" s="370"/>
      <c r="J214" s="370"/>
      <c r="K214" s="68">
        <f>+K213*0.5</f>
        <v>0</v>
      </c>
      <c r="L214" s="69">
        <f>+L213*0.5</f>
        <v>0</v>
      </c>
      <c r="M214" s="68">
        <f>+M213*0.5</f>
        <v>0</v>
      </c>
      <c r="N214" s="68">
        <f>+N213*0.5</f>
        <v>0</v>
      </c>
      <c r="O214" s="370"/>
      <c r="P214" s="68">
        <f>+P213*0.5</f>
        <v>0</v>
      </c>
      <c r="Q214" s="370"/>
      <c r="R214" s="68">
        <f>+R213*0.5</f>
        <v>0</v>
      </c>
      <c r="S214" s="197"/>
      <c r="T214" s="197"/>
      <c r="U214" s="197"/>
      <c r="V214" s="68">
        <f>+V213*0.5</f>
        <v>0</v>
      </c>
      <c r="Y214" s="229"/>
    </row>
    <row r="215" spans="1:25" s="228" customFormat="1" ht="39.75" hidden="1">
      <c r="A215" s="75"/>
      <c r="B215" s="252" t="s">
        <v>179</v>
      </c>
      <c r="C215" s="244"/>
      <c r="D215" s="193">
        <v>0</v>
      </c>
      <c r="E215" s="372"/>
      <c r="F215" s="372"/>
      <c r="G215" s="372"/>
      <c r="H215" s="372"/>
      <c r="I215" s="370"/>
      <c r="J215" s="370"/>
      <c r="K215" s="193">
        <f>+SUM(C215:J215)</f>
        <v>0</v>
      </c>
      <c r="L215" s="196">
        <f>+SUM(C215:K215)</f>
        <v>0</v>
      </c>
      <c r="M215" s="193">
        <v>0</v>
      </c>
      <c r="N215" s="193"/>
      <c r="O215" s="370"/>
      <c r="P215" s="193">
        <v>0</v>
      </c>
      <c r="Q215" s="370"/>
      <c r="R215" s="193">
        <v>0</v>
      </c>
      <c r="S215" s="197"/>
      <c r="T215" s="197"/>
      <c r="U215" s="197"/>
      <c r="V215" s="363">
        <f>+SUM(D215:U215)</f>
        <v>0</v>
      </c>
      <c r="Y215" s="229"/>
    </row>
    <row r="216" spans="1:25" s="228" customFormat="1" ht="39.75" hidden="1">
      <c r="A216" s="75"/>
      <c r="B216" s="248" t="s">
        <v>150</v>
      </c>
      <c r="C216" s="244"/>
      <c r="D216" s="68">
        <f>+D215*0.75</f>
        <v>0</v>
      </c>
      <c r="E216" s="371"/>
      <c r="F216" s="371"/>
      <c r="G216" s="371"/>
      <c r="H216" s="371"/>
      <c r="I216" s="370"/>
      <c r="J216" s="370"/>
      <c r="K216" s="68">
        <f>+K215*0.75</f>
        <v>0</v>
      </c>
      <c r="L216" s="69">
        <f>+L215*0.75</f>
        <v>0</v>
      </c>
      <c r="M216" s="68">
        <f>+M215*0.75</f>
        <v>0</v>
      </c>
      <c r="N216" s="68">
        <f>+N215*0.75</f>
        <v>0</v>
      </c>
      <c r="O216" s="370"/>
      <c r="P216" s="68">
        <f>+P215*0.75</f>
        <v>0</v>
      </c>
      <c r="Q216" s="370"/>
      <c r="R216" s="68">
        <f>+R215*0.75</f>
        <v>0</v>
      </c>
      <c r="S216" s="197"/>
      <c r="T216" s="197"/>
      <c r="U216" s="197"/>
      <c r="V216" s="68">
        <f>+V215*0.75</f>
        <v>0</v>
      </c>
      <c r="Y216" s="229"/>
    </row>
    <row r="217" spans="1:25" s="228" customFormat="1" ht="39.75" hidden="1">
      <c r="A217" s="75"/>
      <c r="B217" s="249" t="s">
        <v>178</v>
      </c>
      <c r="C217" s="244"/>
      <c r="D217" s="193">
        <v>0</v>
      </c>
      <c r="E217" s="372"/>
      <c r="F217" s="372"/>
      <c r="G217" s="372"/>
      <c r="H217" s="372"/>
      <c r="I217" s="370"/>
      <c r="J217" s="370"/>
      <c r="K217" s="193">
        <f>+SUM(C217:J217)</f>
        <v>0</v>
      </c>
      <c r="L217" s="196">
        <f>+SUM(C217:K217)</f>
        <v>0</v>
      </c>
      <c r="M217" s="193">
        <v>0</v>
      </c>
      <c r="N217" s="193"/>
      <c r="O217" s="370"/>
      <c r="P217" s="193">
        <v>0</v>
      </c>
      <c r="Q217" s="370"/>
      <c r="R217" s="193">
        <v>0</v>
      </c>
      <c r="S217" s="197"/>
      <c r="T217" s="197"/>
      <c r="U217" s="197"/>
      <c r="V217" s="363">
        <f>+SUM(D217:U217)</f>
        <v>0</v>
      </c>
      <c r="Y217" s="229"/>
    </row>
    <row r="218" spans="1:25" s="228" customFormat="1" ht="39.75" hidden="1">
      <c r="A218" s="75"/>
      <c r="B218" s="248" t="s">
        <v>150</v>
      </c>
      <c r="C218" s="244"/>
      <c r="D218" s="68">
        <f>+D217*1</f>
        <v>0</v>
      </c>
      <c r="E218" s="371"/>
      <c r="F218" s="371"/>
      <c r="G218" s="371"/>
      <c r="H218" s="371"/>
      <c r="I218" s="370"/>
      <c r="J218" s="370"/>
      <c r="K218" s="68">
        <f>+K217*1</f>
        <v>0</v>
      </c>
      <c r="L218" s="69">
        <f>+L217*1</f>
        <v>0</v>
      </c>
      <c r="M218" s="68">
        <f>+M217*1</f>
        <v>0</v>
      </c>
      <c r="N218" s="68">
        <f>+N217*1</f>
        <v>0</v>
      </c>
      <c r="O218" s="370"/>
      <c r="P218" s="68">
        <f>+P217*1</f>
        <v>0</v>
      </c>
      <c r="Q218" s="370"/>
      <c r="R218" s="68">
        <f>+R217*1</f>
        <v>0</v>
      </c>
      <c r="S218" s="197"/>
      <c r="T218" s="197"/>
      <c r="U218" s="197"/>
      <c r="V218" s="68">
        <f>+V217*1</f>
        <v>0</v>
      </c>
      <c r="Y218" s="229"/>
    </row>
    <row r="219" spans="1:25" s="228" customFormat="1" ht="39.75" hidden="1">
      <c r="A219" s="148"/>
      <c r="B219" s="369" t="s">
        <v>260</v>
      </c>
      <c r="C219" s="271"/>
      <c r="D219" s="192">
        <v>0</v>
      </c>
      <c r="E219" s="192"/>
      <c r="F219" s="192"/>
      <c r="G219" s="192"/>
      <c r="H219" s="192"/>
      <c r="I219" s="192"/>
      <c r="J219" s="192"/>
      <c r="K219" s="193">
        <v>6</v>
      </c>
      <c r="L219" s="196">
        <v>4</v>
      </c>
      <c r="M219" s="192">
        <v>0</v>
      </c>
      <c r="N219" s="193">
        <v>7</v>
      </c>
      <c r="O219" s="192"/>
      <c r="P219" s="193">
        <v>6</v>
      </c>
      <c r="Q219" s="192"/>
      <c r="R219" s="192">
        <v>3</v>
      </c>
      <c r="S219" s="191"/>
      <c r="T219" s="191"/>
      <c r="U219" s="191"/>
      <c r="V219" s="363">
        <f>+SUM(D219:U219)</f>
        <v>26</v>
      </c>
      <c r="Y219" s="229"/>
    </row>
    <row r="220" spans="1:25" s="102" customFormat="1" ht="39.75" hidden="1">
      <c r="A220" s="84"/>
      <c r="B220" s="85" t="s">
        <v>259</v>
      </c>
      <c r="C220" s="96" t="s">
        <v>171</v>
      </c>
      <c r="D220" s="205">
        <f>+D246/D247</f>
        <v>4.1875</v>
      </c>
      <c r="E220" s="205"/>
      <c r="F220" s="205"/>
      <c r="G220" s="205"/>
      <c r="H220" s="205"/>
      <c r="I220" s="205">
        <f t="shared" ref="I220:R220" si="65">+I246/I247</f>
        <v>3.21</v>
      </c>
      <c r="J220" s="205">
        <f t="shared" si="65"/>
        <v>3</v>
      </c>
      <c r="K220" s="205">
        <f t="shared" si="65"/>
        <v>4.4838709677419351</v>
      </c>
      <c r="L220" s="205">
        <f t="shared" si="65"/>
        <v>4.7402597402597406</v>
      </c>
      <c r="M220" s="205">
        <f t="shared" si="65"/>
        <v>5.0161290322580649</v>
      </c>
      <c r="N220" s="205">
        <f t="shared" si="65"/>
        <v>3.4285714285714284</v>
      </c>
      <c r="O220" s="205">
        <f t="shared" si="65"/>
        <v>2.8897637795275593</v>
      </c>
      <c r="P220" s="205">
        <f t="shared" si="65"/>
        <v>2.7101449275362319</v>
      </c>
      <c r="Q220" s="205">
        <f t="shared" si="65"/>
        <v>2.1923076923076925</v>
      </c>
      <c r="R220" s="205">
        <f t="shared" si="65"/>
        <v>3.1969696969696968</v>
      </c>
      <c r="S220" s="206"/>
      <c r="T220" s="206"/>
      <c r="U220" s="206"/>
      <c r="V220" s="205">
        <f>+V246/V247</f>
        <v>3.7307404637247568</v>
      </c>
      <c r="W220" s="368"/>
      <c r="X220" s="368"/>
      <c r="Y220" s="103"/>
    </row>
    <row r="221" spans="1:25" s="102" customFormat="1" ht="39.75" hidden="1">
      <c r="A221" s="80"/>
      <c r="B221" s="81"/>
      <c r="C221" s="95" t="s">
        <v>10</v>
      </c>
      <c r="D221" s="132">
        <f>+IF(D220&lt;6,D220*5/6,IF(D220&gt;=6,5))</f>
        <v>3.4895833333333335</v>
      </c>
      <c r="E221" s="132"/>
      <c r="F221" s="132"/>
      <c r="G221" s="132"/>
      <c r="H221" s="132"/>
      <c r="I221" s="132">
        <f t="shared" ref="I221:R221" si="66">+IF(I220&lt;6,I220*5/6,IF(I220&gt;=6,5))</f>
        <v>2.6750000000000003</v>
      </c>
      <c r="J221" s="132">
        <f t="shared" si="66"/>
        <v>2.5</v>
      </c>
      <c r="K221" s="132">
        <f t="shared" si="66"/>
        <v>3.736559139784946</v>
      </c>
      <c r="L221" s="132">
        <f t="shared" si="66"/>
        <v>3.9502164502164505</v>
      </c>
      <c r="M221" s="132">
        <f t="shared" si="66"/>
        <v>4.1801075268817209</v>
      </c>
      <c r="N221" s="132">
        <f t="shared" si="66"/>
        <v>2.8571428571428572</v>
      </c>
      <c r="O221" s="132">
        <f t="shared" si="66"/>
        <v>2.4081364829396326</v>
      </c>
      <c r="P221" s="132">
        <f t="shared" si="66"/>
        <v>2.2584541062801935</v>
      </c>
      <c r="Q221" s="132">
        <f t="shared" si="66"/>
        <v>1.8269230769230773</v>
      </c>
      <c r="R221" s="132">
        <f t="shared" si="66"/>
        <v>2.6641414141414139</v>
      </c>
      <c r="S221" s="264"/>
      <c r="T221" s="264"/>
      <c r="U221" s="264"/>
      <c r="V221" s="132">
        <f>+IF(V220&lt;6,V220*5/6,IF(V220&gt;=6,5))</f>
        <v>3.1089503864372969</v>
      </c>
      <c r="W221" s="368"/>
      <c r="X221" s="368"/>
      <c r="Y221" s="103"/>
    </row>
    <row r="222" spans="1:25" s="102" customFormat="1" ht="39.75" hidden="1">
      <c r="A222" s="72"/>
      <c r="B222" s="360" t="s">
        <v>258</v>
      </c>
      <c r="C222" s="70" t="s">
        <v>163</v>
      </c>
      <c r="D222" s="193">
        <v>10</v>
      </c>
      <c r="E222" s="193"/>
      <c r="F222" s="193"/>
      <c r="G222" s="193"/>
      <c r="H222" s="193"/>
      <c r="I222" s="193">
        <v>1</v>
      </c>
      <c r="J222" s="193">
        <v>0</v>
      </c>
      <c r="K222" s="193">
        <v>1</v>
      </c>
      <c r="L222" s="196">
        <v>2</v>
      </c>
      <c r="M222" s="193">
        <v>1</v>
      </c>
      <c r="N222" s="193">
        <v>0</v>
      </c>
      <c r="O222" s="193">
        <v>10</v>
      </c>
      <c r="P222" s="193">
        <v>0</v>
      </c>
      <c r="Q222" s="193">
        <v>2</v>
      </c>
      <c r="R222" s="193">
        <v>0</v>
      </c>
      <c r="S222" s="197"/>
      <c r="T222" s="197"/>
      <c r="U222" s="197"/>
      <c r="V222" s="363">
        <f>+SUM(D222:U222)</f>
        <v>27</v>
      </c>
      <c r="W222" s="39"/>
      <c r="X222" s="368"/>
      <c r="Y222" s="103"/>
    </row>
    <row r="223" spans="1:25" s="228" customFormat="1" ht="39.75" hidden="1">
      <c r="A223" s="72"/>
      <c r="B223" s="248" t="s">
        <v>150</v>
      </c>
      <c r="C223" s="244"/>
      <c r="D223" s="361">
        <v>0</v>
      </c>
      <c r="E223" s="361"/>
      <c r="F223" s="361"/>
      <c r="G223" s="361"/>
      <c r="H223" s="361"/>
      <c r="I223" s="361">
        <v>0</v>
      </c>
      <c r="J223" s="361">
        <v>0</v>
      </c>
      <c r="K223" s="361">
        <v>0</v>
      </c>
      <c r="L223" s="364">
        <v>0</v>
      </c>
      <c r="M223" s="361">
        <v>0</v>
      </c>
      <c r="N223" s="361">
        <v>0</v>
      </c>
      <c r="O223" s="361">
        <v>0</v>
      </c>
      <c r="P223" s="361">
        <v>0</v>
      </c>
      <c r="Q223" s="361">
        <v>0</v>
      </c>
      <c r="R223" s="361">
        <v>0</v>
      </c>
      <c r="S223" s="362"/>
      <c r="T223" s="362"/>
      <c r="U223" s="362"/>
      <c r="V223" s="361">
        <v>0</v>
      </c>
      <c r="Y223" s="229"/>
    </row>
    <row r="224" spans="1:25" s="102" customFormat="1" ht="39.75" hidden="1">
      <c r="A224" s="72"/>
      <c r="B224" s="91" t="s">
        <v>257</v>
      </c>
      <c r="C224" s="70" t="s">
        <v>163</v>
      </c>
      <c r="D224" s="193">
        <v>11</v>
      </c>
      <c r="E224" s="193"/>
      <c r="F224" s="193"/>
      <c r="G224" s="193"/>
      <c r="H224" s="193"/>
      <c r="I224" s="193">
        <v>28.5</v>
      </c>
      <c r="J224" s="193">
        <v>13</v>
      </c>
      <c r="K224" s="193">
        <v>30</v>
      </c>
      <c r="L224" s="196">
        <v>17</v>
      </c>
      <c r="M224" s="193">
        <v>8</v>
      </c>
      <c r="N224" s="193">
        <v>9.5</v>
      </c>
      <c r="O224" s="193">
        <v>71</v>
      </c>
      <c r="P224" s="193">
        <v>51.5</v>
      </c>
      <c r="Q224" s="193">
        <v>19</v>
      </c>
      <c r="R224" s="193">
        <v>24</v>
      </c>
      <c r="S224" s="197"/>
      <c r="T224" s="197"/>
      <c r="U224" s="197"/>
      <c r="V224" s="363">
        <f>+SUM(D224:U224)</f>
        <v>282.5</v>
      </c>
      <c r="Y224" s="103"/>
    </row>
    <row r="225" spans="1:25" s="102" customFormat="1" ht="39.75" hidden="1">
      <c r="A225" s="72"/>
      <c r="B225" s="248" t="s">
        <v>150</v>
      </c>
      <c r="C225" s="244"/>
      <c r="D225" s="365">
        <f>D224*2</f>
        <v>22</v>
      </c>
      <c r="E225" s="365"/>
      <c r="F225" s="365"/>
      <c r="G225" s="365"/>
      <c r="H225" s="365"/>
      <c r="I225" s="365">
        <f t="shared" ref="I225:R225" si="67">I224*2</f>
        <v>57</v>
      </c>
      <c r="J225" s="365">
        <f t="shared" si="67"/>
        <v>26</v>
      </c>
      <c r="K225" s="365">
        <f t="shared" si="67"/>
        <v>60</v>
      </c>
      <c r="L225" s="367">
        <f t="shared" si="67"/>
        <v>34</v>
      </c>
      <c r="M225" s="365">
        <f t="shared" si="67"/>
        <v>16</v>
      </c>
      <c r="N225" s="365">
        <f t="shared" si="67"/>
        <v>19</v>
      </c>
      <c r="O225" s="365">
        <f t="shared" si="67"/>
        <v>142</v>
      </c>
      <c r="P225" s="365">
        <f t="shared" si="67"/>
        <v>103</v>
      </c>
      <c r="Q225" s="365">
        <f t="shared" si="67"/>
        <v>38</v>
      </c>
      <c r="R225" s="365">
        <f t="shared" si="67"/>
        <v>48</v>
      </c>
      <c r="S225" s="366"/>
      <c r="T225" s="366"/>
      <c r="U225" s="366"/>
      <c r="V225" s="365">
        <f>V224*2</f>
        <v>565</v>
      </c>
      <c r="Y225" s="103"/>
    </row>
    <row r="226" spans="1:25" s="102" customFormat="1" ht="39.75" hidden="1">
      <c r="A226" s="72"/>
      <c r="B226" s="91" t="s">
        <v>256</v>
      </c>
      <c r="C226" s="70" t="s">
        <v>163</v>
      </c>
      <c r="D226" s="193">
        <v>20</v>
      </c>
      <c r="E226" s="193"/>
      <c r="F226" s="193"/>
      <c r="G226" s="193"/>
      <c r="H226" s="193"/>
      <c r="I226" s="193">
        <v>15.5</v>
      </c>
      <c r="J226" s="193">
        <v>3</v>
      </c>
      <c r="K226" s="193">
        <v>51</v>
      </c>
      <c r="L226" s="196">
        <v>15</v>
      </c>
      <c r="M226" s="193">
        <v>21</v>
      </c>
      <c r="N226" s="193">
        <v>2</v>
      </c>
      <c r="O226" s="193">
        <v>25</v>
      </c>
      <c r="P226" s="193">
        <v>13</v>
      </c>
      <c r="Q226" s="193">
        <v>2</v>
      </c>
      <c r="R226" s="193">
        <v>5.5</v>
      </c>
      <c r="S226" s="197"/>
      <c r="T226" s="197"/>
      <c r="U226" s="197"/>
      <c r="V226" s="363">
        <f>+SUM(D226:U226)</f>
        <v>173</v>
      </c>
      <c r="Y226" s="103"/>
    </row>
    <row r="227" spans="1:25" s="102" customFormat="1" ht="39.75" hidden="1">
      <c r="A227" s="72"/>
      <c r="B227" s="248" t="s">
        <v>150</v>
      </c>
      <c r="C227" s="244"/>
      <c r="D227" s="365">
        <f>D226*5</f>
        <v>100</v>
      </c>
      <c r="E227" s="365"/>
      <c r="F227" s="365"/>
      <c r="G227" s="365"/>
      <c r="H227" s="365"/>
      <c r="I227" s="365">
        <f t="shared" ref="I227:R227" si="68">I226*5</f>
        <v>77.5</v>
      </c>
      <c r="J227" s="365">
        <f t="shared" si="68"/>
        <v>15</v>
      </c>
      <c r="K227" s="365">
        <f t="shared" si="68"/>
        <v>255</v>
      </c>
      <c r="L227" s="367">
        <f t="shared" si="68"/>
        <v>75</v>
      </c>
      <c r="M227" s="365">
        <f t="shared" si="68"/>
        <v>105</v>
      </c>
      <c r="N227" s="365">
        <f t="shared" si="68"/>
        <v>10</v>
      </c>
      <c r="O227" s="365">
        <f t="shared" si="68"/>
        <v>125</v>
      </c>
      <c r="P227" s="365">
        <f t="shared" si="68"/>
        <v>65</v>
      </c>
      <c r="Q227" s="365">
        <f t="shared" si="68"/>
        <v>10</v>
      </c>
      <c r="R227" s="365">
        <f t="shared" si="68"/>
        <v>27.5</v>
      </c>
      <c r="S227" s="366"/>
      <c r="T227" s="366"/>
      <c r="U227" s="366"/>
      <c r="V227" s="365">
        <f>V226*5</f>
        <v>865</v>
      </c>
      <c r="Y227" s="103"/>
    </row>
    <row r="228" spans="1:25" s="102" customFormat="1" ht="39.75" hidden="1">
      <c r="A228" s="72"/>
      <c r="B228" s="360" t="s">
        <v>255</v>
      </c>
      <c r="C228" s="70" t="s">
        <v>163</v>
      </c>
      <c r="D228" s="193">
        <v>0</v>
      </c>
      <c r="E228" s="193"/>
      <c r="F228" s="193"/>
      <c r="G228" s="193"/>
      <c r="H228" s="193"/>
      <c r="I228" s="193">
        <v>0</v>
      </c>
      <c r="J228" s="193">
        <v>0</v>
      </c>
      <c r="K228" s="193">
        <v>0</v>
      </c>
      <c r="L228" s="196">
        <v>0</v>
      </c>
      <c r="M228" s="193">
        <v>0</v>
      </c>
      <c r="N228" s="193">
        <v>0</v>
      </c>
      <c r="O228" s="193">
        <v>0</v>
      </c>
      <c r="P228" s="193">
        <v>0</v>
      </c>
      <c r="Q228" s="193">
        <v>0</v>
      </c>
      <c r="R228" s="193">
        <v>0</v>
      </c>
      <c r="S228" s="197"/>
      <c r="T228" s="197"/>
      <c r="U228" s="197"/>
      <c r="V228" s="363">
        <f>+SUM(D228:U228)</f>
        <v>0</v>
      </c>
      <c r="Y228" s="103"/>
    </row>
    <row r="229" spans="1:25" s="102" customFormat="1" ht="39.75" hidden="1">
      <c r="A229" s="72"/>
      <c r="B229" s="248" t="s">
        <v>150</v>
      </c>
      <c r="C229" s="244"/>
      <c r="D229" s="361">
        <f>+D228*1</f>
        <v>0</v>
      </c>
      <c r="E229" s="361"/>
      <c r="F229" s="361"/>
      <c r="G229" s="361"/>
      <c r="H229" s="361"/>
      <c r="I229" s="361">
        <f t="shared" ref="I229:R229" si="69">+I228*1</f>
        <v>0</v>
      </c>
      <c r="J229" s="361">
        <f t="shared" si="69"/>
        <v>0</v>
      </c>
      <c r="K229" s="361">
        <f t="shared" si="69"/>
        <v>0</v>
      </c>
      <c r="L229" s="364">
        <f t="shared" si="69"/>
        <v>0</v>
      </c>
      <c r="M229" s="361">
        <f t="shared" si="69"/>
        <v>0</v>
      </c>
      <c r="N229" s="361">
        <f t="shared" si="69"/>
        <v>0</v>
      </c>
      <c r="O229" s="361">
        <f t="shared" si="69"/>
        <v>0</v>
      </c>
      <c r="P229" s="361">
        <f t="shared" si="69"/>
        <v>0</v>
      </c>
      <c r="Q229" s="361">
        <f t="shared" si="69"/>
        <v>0</v>
      </c>
      <c r="R229" s="361">
        <f t="shared" si="69"/>
        <v>0</v>
      </c>
      <c r="S229" s="362"/>
      <c r="T229" s="362"/>
      <c r="U229" s="362"/>
      <c r="V229" s="361">
        <f>+V228*1</f>
        <v>0</v>
      </c>
      <c r="Y229" s="103"/>
    </row>
    <row r="230" spans="1:25" s="102" customFormat="1" ht="39.75" hidden="1">
      <c r="A230" s="72"/>
      <c r="B230" s="91" t="s">
        <v>254</v>
      </c>
      <c r="C230" s="70" t="s">
        <v>163</v>
      </c>
      <c r="D230" s="193">
        <v>1</v>
      </c>
      <c r="E230" s="193"/>
      <c r="F230" s="193"/>
      <c r="G230" s="193"/>
      <c r="H230" s="193"/>
      <c r="I230" s="193">
        <v>2</v>
      </c>
      <c r="J230" s="193">
        <v>0.5</v>
      </c>
      <c r="K230" s="193">
        <v>6</v>
      </c>
      <c r="L230" s="196">
        <v>4</v>
      </c>
      <c r="M230" s="193">
        <v>5</v>
      </c>
      <c r="N230" s="193">
        <v>1</v>
      </c>
      <c r="O230" s="193">
        <v>8</v>
      </c>
      <c r="P230" s="193">
        <v>3</v>
      </c>
      <c r="Q230" s="193">
        <v>3</v>
      </c>
      <c r="R230" s="193">
        <v>0</v>
      </c>
      <c r="S230" s="197"/>
      <c r="T230" s="197"/>
      <c r="U230" s="197"/>
      <c r="V230" s="363">
        <f>+SUM(D230:U230)</f>
        <v>33.5</v>
      </c>
      <c r="Y230" s="103"/>
    </row>
    <row r="231" spans="1:25" s="102" customFormat="1" ht="39.75" hidden="1">
      <c r="A231" s="72"/>
      <c r="B231" s="248" t="s">
        <v>150</v>
      </c>
      <c r="C231" s="244"/>
      <c r="D231" s="361">
        <f>+D230*3</f>
        <v>3</v>
      </c>
      <c r="E231" s="361"/>
      <c r="F231" s="361"/>
      <c r="G231" s="361"/>
      <c r="H231" s="361"/>
      <c r="I231" s="361">
        <f t="shared" ref="I231:R231" si="70">+I230*3</f>
        <v>6</v>
      </c>
      <c r="J231" s="361">
        <f t="shared" si="70"/>
        <v>1.5</v>
      </c>
      <c r="K231" s="361">
        <f t="shared" si="70"/>
        <v>18</v>
      </c>
      <c r="L231" s="364">
        <f t="shared" si="70"/>
        <v>12</v>
      </c>
      <c r="M231" s="361">
        <f t="shared" si="70"/>
        <v>15</v>
      </c>
      <c r="N231" s="361">
        <f t="shared" si="70"/>
        <v>3</v>
      </c>
      <c r="O231" s="361">
        <f t="shared" si="70"/>
        <v>24</v>
      </c>
      <c r="P231" s="361">
        <f t="shared" si="70"/>
        <v>9</v>
      </c>
      <c r="Q231" s="361">
        <f t="shared" si="70"/>
        <v>9</v>
      </c>
      <c r="R231" s="361">
        <f t="shared" si="70"/>
        <v>0</v>
      </c>
      <c r="S231" s="362"/>
      <c r="T231" s="362"/>
      <c r="U231" s="362"/>
      <c r="V231" s="361">
        <f>+V230*3</f>
        <v>100.5</v>
      </c>
      <c r="Y231" s="103"/>
    </row>
    <row r="232" spans="1:25" s="102" customFormat="1" ht="39.75" hidden="1">
      <c r="A232" s="72"/>
      <c r="B232" s="91" t="s">
        <v>253</v>
      </c>
      <c r="C232" s="70" t="s">
        <v>163</v>
      </c>
      <c r="D232" s="193">
        <v>15</v>
      </c>
      <c r="E232" s="193"/>
      <c r="F232" s="193"/>
      <c r="G232" s="193"/>
      <c r="H232" s="193"/>
      <c r="I232" s="193">
        <v>2</v>
      </c>
      <c r="J232" s="193">
        <v>2</v>
      </c>
      <c r="K232" s="193">
        <v>28</v>
      </c>
      <c r="L232" s="196">
        <v>32</v>
      </c>
      <c r="M232" s="193">
        <v>19</v>
      </c>
      <c r="N232" s="193">
        <v>3</v>
      </c>
      <c r="O232" s="193">
        <v>11</v>
      </c>
      <c r="P232" s="193">
        <v>1</v>
      </c>
      <c r="Q232" s="193">
        <v>0</v>
      </c>
      <c r="R232" s="193">
        <v>0</v>
      </c>
      <c r="S232" s="197"/>
      <c r="T232" s="197"/>
      <c r="U232" s="197"/>
      <c r="V232" s="363">
        <f>+SUM(D232:U232)</f>
        <v>113</v>
      </c>
      <c r="Y232" s="103"/>
    </row>
    <row r="233" spans="1:25" s="102" customFormat="1" ht="39.75" hidden="1">
      <c r="A233" s="72"/>
      <c r="B233" s="248" t="s">
        <v>150</v>
      </c>
      <c r="C233" s="244"/>
      <c r="D233" s="361">
        <f>+D232*6</f>
        <v>90</v>
      </c>
      <c r="E233" s="361"/>
      <c r="F233" s="361"/>
      <c r="G233" s="361"/>
      <c r="H233" s="361"/>
      <c r="I233" s="361">
        <f t="shared" ref="I233:R233" si="71">+I232*6</f>
        <v>12</v>
      </c>
      <c r="J233" s="361">
        <f t="shared" si="71"/>
        <v>12</v>
      </c>
      <c r="K233" s="361">
        <f t="shared" si="71"/>
        <v>168</v>
      </c>
      <c r="L233" s="364">
        <f t="shared" si="71"/>
        <v>192</v>
      </c>
      <c r="M233" s="361">
        <f t="shared" si="71"/>
        <v>114</v>
      </c>
      <c r="N233" s="361">
        <f t="shared" si="71"/>
        <v>18</v>
      </c>
      <c r="O233" s="361">
        <f t="shared" si="71"/>
        <v>66</v>
      </c>
      <c r="P233" s="361">
        <f t="shared" si="71"/>
        <v>6</v>
      </c>
      <c r="Q233" s="361">
        <f t="shared" si="71"/>
        <v>0</v>
      </c>
      <c r="R233" s="361">
        <f t="shared" si="71"/>
        <v>0</v>
      </c>
      <c r="S233" s="362"/>
      <c r="T233" s="362"/>
      <c r="U233" s="362"/>
      <c r="V233" s="361">
        <f>+V232*6</f>
        <v>678</v>
      </c>
      <c r="Y233" s="103"/>
    </row>
    <row r="234" spans="1:25" s="102" customFormat="1" ht="39.75" hidden="1">
      <c r="A234" s="72"/>
      <c r="B234" s="360" t="s">
        <v>252</v>
      </c>
      <c r="C234" s="70" t="s">
        <v>163</v>
      </c>
      <c r="D234" s="193">
        <v>0</v>
      </c>
      <c r="E234" s="193"/>
      <c r="F234" s="193"/>
      <c r="G234" s="193"/>
      <c r="H234" s="193"/>
      <c r="I234" s="193">
        <v>0</v>
      </c>
      <c r="J234" s="193">
        <v>0</v>
      </c>
      <c r="K234" s="193">
        <v>0</v>
      </c>
      <c r="L234" s="196">
        <v>0</v>
      </c>
      <c r="M234" s="193">
        <v>0</v>
      </c>
      <c r="N234" s="193">
        <v>0</v>
      </c>
      <c r="O234" s="193">
        <v>0</v>
      </c>
      <c r="P234" s="193">
        <v>0</v>
      </c>
      <c r="Q234" s="193">
        <v>0</v>
      </c>
      <c r="R234" s="193">
        <v>0</v>
      </c>
      <c r="S234" s="197"/>
      <c r="T234" s="197"/>
      <c r="U234" s="197"/>
      <c r="V234" s="363">
        <f>+SUM(D234:U234)</f>
        <v>0</v>
      </c>
      <c r="Y234" s="103"/>
    </row>
    <row r="235" spans="1:25" s="102" customFormat="1" ht="39.75" hidden="1">
      <c r="A235" s="72"/>
      <c r="B235" s="248" t="s">
        <v>150</v>
      </c>
      <c r="C235" s="244"/>
      <c r="D235" s="361">
        <f>+D234*3</f>
        <v>0</v>
      </c>
      <c r="E235" s="361"/>
      <c r="F235" s="361"/>
      <c r="G235" s="361"/>
      <c r="H235" s="361"/>
      <c r="I235" s="361">
        <f t="shared" ref="I235:R235" si="72">+I234*3</f>
        <v>0</v>
      </c>
      <c r="J235" s="361">
        <f t="shared" si="72"/>
        <v>0</v>
      </c>
      <c r="K235" s="361">
        <f t="shared" si="72"/>
        <v>0</v>
      </c>
      <c r="L235" s="364">
        <f t="shared" si="72"/>
        <v>0</v>
      </c>
      <c r="M235" s="361">
        <f t="shared" si="72"/>
        <v>0</v>
      </c>
      <c r="N235" s="361">
        <f t="shared" si="72"/>
        <v>0</v>
      </c>
      <c r="O235" s="361">
        <f t="shared" si="72"/>
        <v>0</v>
      </c>
      <c r="P235" s="361">
        <f t="shared" si="72"/>
        <v>0</v>
      </c>
      <c r="Q235" s="361">
        <f t="shared" si="72"/>
        <v>0</v>
      </c>
      <c r="R235" s="361">
        <f t="shared" si="72"/>
        <v>0</v>
      </c>
      <c r="S235" s="362"/>
      <c r="T235" s="362"/>
      <c r="U235" s="362"/>
      <c r="V235" s="361">
        <f>+V234*3</f>
        <v>0</v>
      </c>
      <c r="Y235" s="103"/>
    </row>
    <row r="236" spans="1:25" s="102" customFormat="1" ht="39.75" hidden="1">
      <c r="A236" s="72"/>
      <c r="B236" s="91" t="s">
        <v>251</v>
      </c>
      <c r="C236" s="70" t="s">
        <v>163</v>
      </c>
      <c r="D236" s="193">
        <v>1</v>
      </c>
      <c r="E236" s="193"/>
      <c r="F236" s="193"/>
      <c r="G236" s="193"/>
      <c r="H236" s="193"/>
      <c r="I236" s="193">
        <v>0</v>
      </c>
      <c r="J236" s="193">
        <v>0.5</v>
      </c>
      <c r="K236" s="193">
        <v>3</v>
      </c>
      <c r="L236" s="196">
        <v>2</v>
      </c>
      <c r="M236" s="193">
        <v>1</v>
      </c>
      <c r="N236" s="194">
        <v>2</v>
      </c>
      <c r="O236" s="193">
        <v>2</v>
      </c>
      <c r="P236" s="193">
        <v>0</v>
      </c>
      <c r="Q236" s="193">
        <v>0</v>
      </c>
      <c r="R236" s="193">
        <v>0</v>
      </c>
      <c r="S236" s="197"/>
      <c r="T236" s="197"/>
      <c r="U236" s="197"/>
      <c r="V236" s="363">
        <f>+SUM(D236:U236)</f>
        <v>11.5</v>
      </c>
      <c r="Y236" s="103"/>
    </row>
    <row r="237" spans="1:25" s="102" customFormat="1" ht="39.75" hidden="1">
      <c r="A237" s="72"/>
      <c r="B237" s="248" t="s">
        <v>150</v>
      </c>
      <c r="C237" s="244"/>
      <c r="D237" s="361">
        <f>+D236*5</f>
        <v>5</v>
      </c>
      <c r="E237" s="361"/>
      <c r="F237" s="361"/>
      <c r="G237" s="361"/>
      <c r="H237" s="361"/>
      <c r="I237" s="361">
        <f t="shared" ref="I237:R237" si="73">+I236*5</f>
        <v>0</v>
      </c>
      <c r="J237" s="361">
        <f t="shared" si="73"/>
        <v>2.5</v>
      </c>
      <c r="K237" s="361">
        <f t="shared" si="73"/>
        <v>15</v>
      </c>
      <c r="L237" s="364">
        <f t="shared" si="73"/>
        <v>10</v>
      </c>
      <c r="M237" s="361">
        <f t="shared" si="73"/>
        <v>5</v>
      </c>
      <c r="N237" s="361">
        <f t="shared" si="73"/>
        <v>10</v>
      </c>
      <c r="O237" s="361">
        <f t="shared" si="73"/>
        <v>10</v>
      </c>
      <c r="P237" s="361">
        <f t="shared" si="73"/>
        <v>0</v>
      </c>
      <c r="Q237" s="361">
        <f t="shared" si="73"/>
        <v>0</v>
      </c>
      <c r="R237" s="361">
        <f t="shared" si="73"/>
        <v>0</v>
      </c>
      <c r="S237" s="362"/>
      <c r="T237" s="362"/>
      <c r="U237" s="362"/>
      <c r="V237" s="361">
        <f>+V236*5</f>
        <v>57.5</v>
      </c>
      <c r="Y237" s="103"/>
    </row>
    <row r="238" spans="1:25" s="102" customFormat="1" ht="39.75" hidden="1">
      <c r="A238" s="72"/>
      <c r="B238" s="91" t="s">
        <v>250</v>
      </c>
      <c r="C238" s="70" t="s">
        <v>163</v>
      </c>
      <c r="D238" s="193">
        <v>6</v>
      </c>
      <c r="E238" s="193"/>
      <c r="F238" s="193"/>
      <c r="G238" s="193"/>
      <c r="H238" s="193"/>
      <c r="I238" s="193">
        <v>1</v>
      </c>
      <c r="J238" s="193">
        <v>0</v>
      </c>
      <c r="K238" s="193">
        <v>5</v>
      </c>
      <c r="L238" s="196">
        <v>4</v>
      </c>
      <c r="M238" s="193">
        <v>7</v>
      </c>
      <c r="N238" s="194">
        <v>0</v>
      </c>
      <c r="O238" s="193">
        <v>0</v>
      </c>
      <c r="P238" s="193">
        <v>0.5</v>
      </c>
      <c r="Q238" s="193">
        <v>0</v>
      </c>
      <c r="R238" s="193">
        <v>2.5</v>
      </c>
      <c r="S238" s="197"/>
      <c r="T238" s="197"/>
      <c r="U238" s="197"/>
      <c r="V238" s="363">
        <f>+SUM(D238:U238)</f>
        <v>26</v>
      </c>
      <c r="Y238" s="103"/>
    </row>
    <row r="239" spans="1:25" s="102" customFormat="1" ht="39.75" hidden="1">
      <c r="A239" s="72"/>
      <c r="B239" s="248" t="s">
        <v>150</v>
      </c>
      <c r="C239" s="70"/>
      <c r="D239" s="361">
        <f>+D238*8</f>
        <v>48</v>
      </c>
      <c r="E239" s="361"/>
      <c r="F239" s="361"/>
      <c r="G239" s="361"/>
      <c r="H239" s="361"/>
      <c r="I239" s="361">
        <f t="shared" ref="I239:R239" si="74">+I238*8</f>
        <v>8</v>
      </c>
      <c r="J239" s="361">
        <f t="shared" si="74"/>
        <v>0</v>
      </c>
      <c r="K239" s="361">
        <f t="shared" si="74"/>
        <v>40</v>
      </c>
      <c r="L239" s="364">
        <f t="shared" si="74"/>
        <v>32</v>
      </c>
      <c r="M239" s="361">
        <f t="shared" si="74"/>
        <v>56</v>
      </c>
      <c r="N239" s="361">
        <f t="shared" si="74"/>
        <v>0</v>
      </c>
      <c r="O239" s="361">
        <f t="shared" si="74"/>
        <v>0</v>
      </c>
      <c r="P239" s="361">
        <f t="shared" si="74"/>
        <v>4</v>
      </c>
      <c r="Q239" s="361">
        <f t="shared" si="74"/>
        <v>0</v>
      </c>
      <c r="R239" s="361">
        <f t="shared" si="74"/>
        <v>20</v>
      </c>
      <c r="S239" s="362"/>
      <c r="T239" s="362"/>
      <c r="U239" s="362"/>
      <c r="V239" s="361">
        <f>+V238*8</f>
        <v>208</v>
      </c>
      <c r="Y239" s="103"/>
    </row>
    <row r="240" spans="1:25" s="102" customFormat="1" ht="39.75" hidden="1">
      <c r="A240" s="72"/>
      <c r="B240" s="360" t="s">
        <v>249</v>
      </c>
      <c r="C240" s="70" t="s">
        <v>163</v>
      </c>
      <c r="D240" s="193">
        <v>0</v>
      </c>
      <c r="E240" s="193"/>
      <c r="F240" s="193"/>
      <c r="G240" s="193"/>
      <c r="H240" s="193"/>
      <c r="I240" s="193">
        <v>0</v>
      </c>
      <c r="J240" s="193">
        <v>0</v>
      </c>
      <c r="K240" s="193">
        <v>0</v>
      </c>
      <c r="L240" s="196">
        <v>0</v>
      </c>
      <c r="M240" s="193">
        <v>0</v>
      </c>
      <c r="N240" s="193">
        <v>0</v>
      </c>
      <c r="O240" s="193">
        <v>0</v>
      </c>
      <c r="P240" s="193">
        <v>0</v>
      </c>
      <c r="Q240" s="193">
        <v>0</v>
      </c>
      <c r="R240" s="193">
        <v>0</v>
      </c>
      <c r="S240" s="197"/>
      <c r="T240" s="197"/>
      <c r="U240" s="197"/>
      <c r="V240" s="363">
        <f>+SUM(D240:U240)</f>
        <v>0</v>
      </c>
      <c r="Y240" s="103"/>
    </row>
    <row r="241" spans="1:25" s="102" customFormat="1" ht="39.75" hidden="1">
      <c r="A241" s="72"/>
      <c r="B241" s="248" t="s">
        <v>150</v>
      </c>
      <c r="C241" s="244"/>
      <c r="D241" s="361">
        <f>+D240*6</f>
        <v>0</v>
      </c>
      <c r="E241" s="361"/>
      <c r="F241" s="361"/>
      <c r="G241" s="361"/>
      <c r="H241" s="361"/>
      <c r="I241" s="361">
        <f t="shared" ref="I241:R241" si="75">+I240*6</f>
        <v>0</v>
      </c>
      <c r="J241" s="361">
        <f t="shared" si="75"/>
        <v>0</v>
      </c>
      <c r="K241" s="361">
        <f t="shared" si="75"/>
        <v>0</v>
      </c>
      <c r="L241" s="364">
        <f t="shared" si="75"/>
        <v>0</v>
      </c>
      <c r="M241" s="361">
        <f t="shared" si="75"/>
        <v>0</v>
      </c>
      <c r="N241" s="361">
        <f t="shared" si="75"/>
        <v>0</v>
      </c>
      <c r="O241" s="361">
        <f t="shared" si="75"/>
        <v>0</v>
      </c>
      <c r="P241" s="361">
        <f t="shared" si="75"/>
        <v>0</v>
      </c>
      <c r="Q241" s="361">
        <f t="shared" si="75"/>
        <v>0</v>
      </c>
      <c r="R241" s="361">
        <f t="shared" si="75"/>
        <v>0</v>
      </c>
      <c r="S241" s="362"/>
      <c r="T241" s="362"/>
      <c r="U241" s="362"/>
      <c r="V241" s="361">
        <f>+V240*6</f>
        <v>0</v>
      </c>
      <c r="Y241" s="103"/>
    </row>
    <row r="242" spans="1:25" s="102" customFormat="1" ht="39.75" hidden="1">
      <c r="A242" s="72"/>
      <c r="B242" s="91" t="s">
        <v>248</v>
      </c>
      <c r="C242" s="70" t="s">
        <v>163</v>
      </c>
      <c r="D242" s="193">
        <v>0</v>
      </c>
      <c r="E242" s="193"/>
      <c r="F242" s="193"/>
      <c r="G242" s="193"/>
      <c r="H242" s="193"/>
      <c r="I242" s="193">
        <v>0</v>
      </c>
      <c r="J242" s="193">
        <v>0</v>
      </c>
      <c r="K242" s="193">
        <v>0</v>
      </c>
      <c r="L242" s="196">
        <v>0</v>
      </c>
      <c r="M242" s="193">
        <v>0</v>
      </c>
      <c r="N242" s="193">
        <v>0</v>
      </c>
      <c r="O242" s="193">
        <v>0</v>
      </c>
      <c r="P242" s="193">
        <v>0</v>
      </c>
      <c r="Q242" s="193">
        <v>0</v>
      </c>
      <c r="R242" s="193">
        <v>0</v>
      </c>
      <c r="S242" s="197"/>
      <c r="T242" s="197"/>
      <c r="U242" s="197"/>
      <c r="V242" s="363">
        <f>+SUM(D242:U242)</f>
        <v>0</v>
      </c>
      <c r="X242" s="92"/>
      <c r="Y242" s="103"/>
    </row>
    <row r="243" spans="1:25" s="102" customFormat="1" ht="39.75" hidden="1">
      <c r="A243" s="72"/>
      <c r="B243" s="248" t="s">
        <v>150</v>
      </c>
      <c r="C243" s="244"/>
      <c r="D243" s="361">
        <f>+D242*8</f>
        <v>0</v>
      </c>
      <c r="E243" s="361"/>
      <c r="F243" s="361"/>
      <c r="G243" s="361"/>
      <c r="H243" s="361"/>
      <c r="I243" s="361">
        <f t="shared" ref="I243:R243" si="76">+I242*8</f>
        <v>0</v>
      </c>
      <c r="J243" s="361">
        <f t="shared" si="76"/>
        <v>0</v>
      </c>
      <c r="K243" s="361">
        <f t="shared" si="76"/>
        <v>0</v>
      </c>
      <c r="L243" s="364">
        <f t="shared" si="76"/>
        <v>0</v>
      </c>
      <c r="M243" s="361">
        <f t="shared" si="76"/>
        <v>0</v>
      </c>
      <c r="N243" s="361">
        <f t="shared" si="76"/>
        <v>0</v>
      </c>
      <c r="O243" s="361">
        <f t="shared" si="76"/>
        <v>0</v>
      </c>
      <c r="P243" s="361">
        <f t="shared" si="76"/>
        <v>0</v>
      </c>
      <c r="Q243" s="361">
        <f t="shared" si="76"/>
        <v>0</v>
      </c>
      <c r="R243" s="361">
        <f t="shared" si="76"/>
        <v>0</v>
      </c>
      <c r="S243" s="362"/>
      <c r="T243" s="362"/>
      <c r="U243" s="362"/>
      <c r="V243" s="361">
        <f>+V242*8</f>
        <v>0</v>
      </c>
      <c r="X243" s="92"/>
      <c r="Y243" s="103"/>
    </row>
    <row r="244" spans="1:25" s="102" customFormat="1" ht="39.75" hidden="1">
      <c r="A244" s="72"/>
      <c r="B244" s="91" t="s">
        <v>247</v>
      </c>
      <c r="C244" s="70" t="s">
        <v>163</v>
      </c>
      <c r="D244" s="193">
        <v>0</v>
      </c>
      <c r="E244" s="193"/>
      <c r="F244" s="193"/>
      <c r="G244" s="193"/>
      <c r="H244" s="193"/>
      <c r="I244" s="193">
        <v>0</v>
      </c>
      <c r="J244" s="193">
        <v>0</v>
      </c>
      <c r="K244" s="193">
        <v>0</v>
      </c>
      <c r="L244" s="196">
        <v>1</v>
      </c>
      <c r="M244" s="193">
        <v>0</v>
      </c>
      <c r="N244" s="193">
        <v>0</v>
      </c>
      <c r="O244" s="193">
        <v>0</v>
      </c>
      <c r="P244" s="193">
        <v>0</v>
      </c>
      <c r="Q244" s="193">
        <v>0</v>
      </c>
      <c r="R244" s="193">
        <v>1</v>
      </c>
      <c r="S244" s="197"/>
      <c r="T244" s="197"/>
      <c r="U244" s="197"/>
      <c r="V244" s="363">
        <f>+SUM(D244:U244)</f>
        <v>2</v>
      </c>
      <c r="X244" s="92"/>
      <c r="Y244" s="103"/>
    </row>
    <row r="245" spans="1:25" s="102" customFormat="1" ht="39.75" hidden="1">
      <c r="A245" s="72"/>
      <c r="B245" s="248" t="s">
        <v>150</v>
      </c>
      <c r="C245" s="244"/>
      <c r="D245" s="361">
        <f>+D244*10</f>
        <v>0</v>
      </c>
      <c r="E245" s="361"/>
      <c r="F245" s="361"/>
      <c r="G245" s="361"/>
      <c r="H245" s="361"/>
      <c r="I245" s="361">
        <f t="shared" ref="I245:R245" si="77">+I244*10</f>
        <v>0</v>
      </c>
      <c r="J245" s="361">
        <f t="shared" si="77"/>
        <v>0</v>
      </c>
      <c r="K245" s="361">
        <f t="shared" si="77"/>
        <v>0</v>
      </c>
      <c r="L245" s="361">
        <f t="shared" si="77"/>
        <v>10</v>
      </c>
      <c r="M245" s="361">
        <f t="shared" si="77"/>
        <v>0</v>
      </c>
      <c r="N245" s="361">
        <f t="shared" si="77"/>
        <v>0</v>
      </c>
      <c r="O245" s="361">
        <f t="shared" si="77"/>
        <v>0</v>
      </c>
      <c r="P245" s="361">
        <f t="shared" si="77"/>
        <v>0</v>
      </c>
      <c r="Q245" s="361">
        <f t="shared" si="77"/>
        <v>0</v>
      </c>
      <c r="R245" s="361">
        <f t="shared" si="77"/>
        <v>10</v>
      </c>
      <c r="S245" s="362"/>
      <c r="T245" s="362"/>
      <c r="U245" s="362"/>
      <c r="V245" s="361">
        <f>+V244*10</f>
        <v>20</v>
      </c>
      <c r="X245" s="92"/>
      <c r="Y245" s="103"/>
    </row>
    <row r="246" spans="1:25" s="102" customFormat="1" ht="39.75" hidden="1">
      <c r="A246" s="72"/>
      <c r="B246" s="360" t="s">
        <v>246</v>
      </c>
      <c r="C246" s="70"/>
      <c r="D246" s="68">
        <f>SUM(D223,D229,D235,D241,D225,D231,D237,D243,D227,D233,D239,D245)</f>
        <v>268</v>
      </c>
      <c r="E246" s="68"/>
      <c r="F246" s="68"/>
      <c r="G246" s="68"/>
      <c r="H246" s="68"/>
      <c r="I246" s="68">
        <f t="shared" ref="I246:R246" si="78">SUM(I223,I229,I235,I241,I225,I231,I237,I243,I227,I233,I239,I245)</f>
        <v>160.5</v>
      </c>
      <c r="J246" s="68">
        <f t="shared" si="78"/>
        <v>57</v>
      </c>
      <c r="K246" s="68">
        <f t="shared" si="78"/>
        <v>556</v>
      </c>
      <c r="L246" s="68">
        <f t="shared" si="78"/>
        <v>365</v>
      </c>
      <c r="M246" s="68">
        <f t="shared" si="78"/>
        <v>311</v>
      </c>
      <c r="N246" s="68">
        <f t="shared" si="78"/>
        <v>60</v>
      </c>
      <c r="O246" s="68">
        <f t="shared" si="78"/>
        <v>367</v>
      </c>
      <c r="P246" s="68">
        <f t="shared" si="78"/>
        <v>187</v>
      </c>
      <c r="Q246" s="68">
        <f t="shared" si="78"/>
        <v>57</v>
      </c>
      <c r="R246" s="68">
        <f t="shared" si="78"/>
        <v>105.5</v>
      </c>
      <c r="S246" s="197"/>
      <c r="T246" s="197"/>
      <c r="U246" s="197"/>
      <c r="V246" s="68">
        <f>SUM(V223,V229,V235,V241,V225,V231,V237,V243,V227,V233,V239,V245)</f>
        <v>2494</v>
      </c>
      <c r="Y246" s="103"/>
    </row>
    <row r="247" spans="1:25" s="102" customFormat="1" ht="39.75" hidden="1">
      <c r="A247" s="128"/>
      <c r="B247" s="147" t="s">
        <v>245</v>
      </c>
      <c r="C247" s="124"/>
      <c r="D247" s="663">
        <f>SUM(D222,D224,D230,D236,D242,D226,D232,D238,D244,D228,D234,D240)</f>
        <v>64</v>
      </c>
      <c r="E247" s="663"/>
      <c r="F247" s="663"/>
      <c r="G247" s="663"/>
      <c r="H247" s="663"/>
      <c r="I247" s="663">
        <f t="shared" ref="I247:R247" si="79">SUM(I222,I224,I230,I236,I242,I226,I232,I238,I244,I228,I234,I240)</f>
        <v>50</v>
      </c>
      <c r="J247" s="663">
        <f t="shared" si="79"/>
        <v>19</v>
      </c>
      <c r="K247" s="663">
        <f t="shared" si="79"/>
        <v>124</v>
      </c>
      <c r="L247" s="663">
        <f t="shared" si="79"/>
        <v>77</v>
      </c>
      <c r="M247" s="663">
        <f t="shared" si="79"/>
        <v>62</v>
      </c>
      <c r="N247" s="663">
        <f t="shared" si="79"/>
        <v>17.5</v>
      </c>
      <c r="O247" s="663">
        <f t="shared" si="79"/>
        <v>127</v>
      </c>
      <c r="P247" s="663">
        <f t="shared" si="79"/>
        <v>69</v>
      </c>
      <c r="Q247" s="663">
        <f t="shared" si="79"/>
        <v>26</v>
      </c>
      <c r="R247" s="663">
        <f t="shared" si="79"/>
        <v>33</v>
      </c>
      <c r="S247" s="191"/>
      <c r="T247" s="191"/>
      <c r="U247" s="191"/>
      <c r="V247" s="359">
        <f>SUM(V222,V224,V230,V236,V242,V226,V232,V238,V244,V228,V234,V240)</f>
        <v>668.5</v>
      </c>
      <c r="Y247" s="103"/>
    </row>
    <row r="248" spans="1:25" ht="39.75" hidden="1">
      <c r="A248" s="145" t="s">
        <v>244</v>
      </c>
      <c r="B248" s="145"/>
      <c r="C248" s="144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1"/>
      <c r="S248" s="211"/>
      <c r="T248" s="211"/>
      <c r="U248" s="211"/>
      <c r="V248" s="141"/>
      <c r="Y248" s="20"/>
    </row>
    <row r="249" spans="1:25" ht="39.75" hidden="1">
      <c r="A249" s="140" t="s">
        <v>86</v>
      </c>
      <c r="B249" s="358"/>
      <c r="C249" s="357"/>
      <c r="D249" s="356">
        <f>+SUM(D251,D260)/2</f>
        <v>5</v>
      </c>
      <c r="E249" s="356"/>
      <c r="F249" s="356"/>
      <c r="G249" s="356"/>
      <c r="H249" s="356"/>
      <c r="I249" s="356">
        <f t="shared" ref="I249:R249" si="80">+SUM(I251,I260)/2</f>
        <v>5</v>
      </c>
      <c r="J249" s="356">
        <f t="shared" si="80"/>
        <v>4</v>
      </c>
      <c r="K249" s="356">
        <f t="shared" si="80"/>
        <v>5</v>
      </c>
      <c r="L249" s="356">
        <f t="shared" si="80"/>
        <v>4.5</v>
      </c>
      <c r="M249" s="356">
        <f t="shared" si="80"/>
        <v>5</v>
      </c>
      <c r="N249" s="356">
        <f t="shared" si="80"/>
        <v>5</v>
      </c>
      <c r="O249" s="356">
        <f t="shared" si="80"/>
        <v>5</v>
      </c>
      <c r="P249" s="356">
        <f t="shared" si="80"/>
        <v>4</v>
      </c>
      <c r="Q249" s="356">
        <f t="shared" si="80"/>
        <v>5</v>
      </c>
      <c r="R249" s="356">
        <f t="shared" si="80"/>
        <v>4</v>
      </c>
      <c r="S249" s="355"/>
      <c r="T249" s="355"/>
      <c r="U249" s="355"/>
      <c r="V249" s="136">
        <f>+SUM(V251,V260)/2</f>
        <v>5</v>
      </c>
      <c r="Y249" s="20"/>
    </row>
    <row r="250" spans="1:25" s="73" customFormat="1" ht="39.75" hidden="1">
      <c r="A250" s="85">
        <v>3.1</v>
      </c>
      <c r="B250" s="84" t="s">
        <v>243</v>
      </c>
      <c r="C250" s="96" t="s">
        <v>30</v>
      </c>
      <c r="D250" s="324">
        <f>+SUM(D252:D258)</f>
        <v>7</v>
      </c>
      <c r="E250" s="324"/>
      <c r="F250" s="324"/>
      <c r="G250" s="324"/>
      <c r="H250" s="324"/>
      <c r="I250" s="324">
        <f t="shared" ref="I250:R250" si="81">+SUM(I252:I258)</f>
        <v>7</v>
      </c>
      <c r="J250" s="324">
        <f t="shared" si="81"/>
        <v>7</v>
      </c>
      <c r="K250" s="324">
        <f t="shared" si="81"/>
        <v>7</v>
      </c>
      <c r="L250" s="324">
        <f t="shared" si="81"/>
        <v>7</v>
      </c>
      <c r="M250" s="324">
        <f t="shared" si="81"/>
        <v>7</v>
      </c>
      <c r="N250" s="324">
        <f t="shared" si="81"/>
        <v>7</v>
      </c>
      <c r="O250" s="324">
        <f t="shared" si="81"/>
        <v>7</v>
      </c>
      <c r="P250" s="324">
        <f t="shared" si="81"/>
        <v>7</v>
      </c>
      <c r="Q250" s="324">
        <f t="shared" si="81"/>
        <v>7</v>
      </c>
      <c r="R250" s="324">
        <f t="shared" si="81"/>
        <v>7</v>
      </c>
      <c r="S250" s="154"/>
      <c r="T250" s="154"/>
      <c r="U250" s="154"/>
      <c r="V250" s="324">
        <f>+SUM(V252:V258)</f>
        <v>7</v>
      </c>
      <c r="Y250" s="74"/>
    </row>
    <row r="251" spans="1:25" s="73" customFormat="1" ht="39.75" hidden="1">
      <c r="A251" s="81"/>
      <c r="B251" s="80"/>
      <c r="C251" s="95" t="s">
        <v>10</v>
      </c>
      <c r="D251" s="94">
        <f>IF(D250&lt;1,0,IF(D250&lt;2,1,IF(D250&lt;4,2,IF(D250&lt;6,3,IF(D250&lt;7,4,IF(D250&gt;=7,5))))))</f>
        <v>5</v>
      </c>
      <c r="E251" s="94"/>
      <c r="F251" s="94"/>
      <c r="G251" s="94"/>
      <c r="H251" s="94"/>
      <c r="I251" s="94">
        <f t="shared" ref="I251:R251" si="82">IF(I250&lt;1,0,IF(I250&lt;2,1,IF(I250&lt;4,2,IF(I250&lt;6,3,IF(I250&lt;7,4,IF(I250&gt;=7,5))))))</f>
        <v>5</v>
      </c>
      <c r="J251" s="94">
        <f t="shared" si="82"/>
        <v>5</v>
      </c>
      <c r="K251" s="94">
        <f t="shared" si="82"/>
        <v>5</v>
      </c>
      <c r="L251" s="94">
        <f t="shared" si="82"/>
        <v>5</v>
      </c>
      <c r="M251" s="94">
        <f t="shared" si="82"/>
        <v>5</v>
      </c>
      <c r="N251" s="94">
        <f t="shared" si="82"/>
        <v>5</v>
      </c>
      <c r="O251" s="94">
        <f t="shared" si="82"/>
        <v>5</v>
      </c>
      <c r="P251" s="94">
        <f t="shared" si="82"/>
        <v>5</v>
      </c>
      <c r="Q251" s="94">
        <f t="shared" si="82"/>
        <v>5</v>
      </c>
      <c r="R251" s="94">
        <f t="shared" si="82"/>
        <v>5</v>
      </c>
      <c r="S251" s="152"/>
      <c r="T251" s="152"/>
      <c r="U251" s="152"/>
      <c r="V251" s="94">
        <f>IF(V250&lt;1,0,IF(V250&lt;2,1,IF(V250&lt;4,2,IF(V250&lt;6,3,IF(V250&lt;7,4,IF(V250&gt;=7,5))))))</f>
        <v>5</v>
      </c>
      <c r="Y251" s="74"/>
    </row>
    <row r="252" spans="1:25" s="73" customFormat="1" ht="61.5" hidden="1">
      <c r="A252" s="75"/>
      <c r="B252" s="71" t="s">
        <v>242</v>
      </c>
      <c r="C252" s="70"/>
      <c r="D252" s="68">
        <v>1</v>
      </c>
      <c r="E252" s="68"/>
      <c r="F252" s="68"/>
      <c r="G252" s="68"/>
      <c r="H252" s="68"/>
      <c r="I252" s="68">
        <v>1</v>
      </c>
      <c r="J252" s="68">
        <v>1</v>
      </c>
      <c r="K252" s="68">
        <v>1</v>
      </c>
      <c r="L252" s="69">
        <v>1</v>
      </c>
      <c r="M252" s="68">
        <v>1</v>
      </c>
      <c r="N252" s="68">
        <v>1</v>
      </c>
      <c r="O252" s="68">
        <v>1</v>
      </c>
      <c r="P252" s="68">
        <v>1</v>
      </c>
      <c r="Q252" s="68">
        <v>1</v>
      </c>
      <c r="R252" s="68">
        <v>1</v>
      </c>
      <c r="S252" s="149"/>
      <c r="T252" s="149"/>
      <c r="U252" s="149"/>
      <c r="V252" s="68">
        <v>1</v>
      </c>
      <c r="Y252" s="74"/>
    </row>
    <row r="253" spans="1:25" s="73" customFormat="1" ht="39.75" hidden="1">
      <c r="A253" s="75"/>
      <c r="B253" s="71" t="s">
        <v>241</v>
      </c>
      <c r="C253" s="70"/>
      <c r="D253" s="68">
        <v>1</v>
      </c>
      <c r="E253" s="68"/>
      <c r="F253" s="68"/>
      <c r="G253" s="68"/>
      <c r="H253" s="68"/>
      <c r="I253" s="68">
        <v>1</v>
      </c>
      <c r="J253" s="68">
        <v>1</v>
      </c>
      <c r="K253" s="68">
        <v>1</v>
      </c>
      <c r="L253" s="69">
        <v>1</v>
      </c>
      <c r="M253" s="68">
        <v>1</v>
      </c>
      <c r="N253" s="68">
        <v>1</v>
      </c>
      <c r="O253" s="68">
        <v>1</v>
      </c>
      <c r="P253" s="68">
        <v>1</v>
      </c>
      <c r="Q253" s="68">
        <v>1</v>
      </c>
      <c r="R253" s="68">
        <v>1</v>
      </c>
      <c r="S253" s="149"/>
      <c r="T253" s="149"/>
      <c r="U253" s="149"/>
      <c r="V253" s="68">
        <v>1</v>
      </c>
      <c r="Y253" s="74"/>
    </row>
    <row r="254" spans="1:25" s="73" customFormat="1" ht="61.5" hidden="1">
      <c r="A254" s="75"/>
      <c r="B254" s="71" t="s">
        <v>240</v>
      </c>
      <c r="C254" s="70"/>
      <c r="D254" s="68">
        <v>1</v>
      </c>
      <c r="E254" s="68"/>
      <c r="F254" s="68"/>
      <c r="G254" s="68"/>
      <c r="H254" s="68"/>
      <c r="I254" s="68">
        <v>1</v>
      </c>
      <c r="J254" s="68">
        <v>1</v>
      </c>
      <c r="K254" s="68">
        <v>1</v>
      </c>
      <c r="L254" s="69">
        <v>1</v>
      </c>
      <c r="M254" s="68">
        <v>1</v>
      </c>
      <c r="N254" s="68">
        <v>1</v>
      </c>
      <c r="O254" s="68">
        <v>1</v>
      </c>
      <c r="P254" s="68">
        <v>1</v>
      </c>
      <c r="Q254" s="68">
        <v>1</v>
      </c>
      <c r="R254" s="68">
        <v>1</v>
      </c>
      <c r="S254" s="149"/>
      <c r="T254" s="149"/>
      <c r="U254" s="149"/>
      <c r="V254" s="68">
        <v>1</v>
      </c>
      <c r="Y254" s="74"/>
    </row>
    <row r="255" spans="1:25" s="73" customFormat="1" ht="39.75" hidden="1">
      <c r="A255" s="75"/>
      <c r="B255" s="71" t="s">
        <v>239</v>
      </c>
      <c r="C255" s="70"/>
      <c r="D255" s="68">
        <v>1</v>
      </c>
      <c r="E255" s="68"/>
      <c r="F255" s="68"/>
      <c r="G255" s="68"/>
      <c r="H255" s="68"/>
      <c r="I255" s="68">
        <v>1</v>
      </c>
      <c r="J255" s="68">
        <v>1</v>
      </c>
      <c r="K255" s="68">
        <v>1</v>
      </c>
      <c r="L255" s="69">
        <v>1</v>
      </c>
      <c r="M255" s="68">
        <v>1</v>
      </c>
      <c r="N255" s="68">
        <v>1</v>
      </c>
      <c r="O255" s="68">
        <v>1</v>
      </c>
      <c r="P255" s="68">
        <v>1</v>
      </c>
      <c r="Q255" s="68">
        <v>1</v>
      </c>
      <c r="R255" s="68">
        <v>1</v>
      </c>
      <c r="S255" s="149"/>
      <c r="T255" s="149"/>
      <c r="U255" s="149"/>
      <c r="V255" s="68">
        <v>1</v>
      </c>
      <c r="Y255" s="74"/>
    </row>
    <row r="256" spans="1:25" s="73" customFormat="1" ht="61.5" hidden="1">
      <c r="A256" s="75"/>
      <c r="B256" s="71" t="s">
        <v>238</v>
      </c>
      <c r="C256" s="70"/>
      <c r="D256" s="68">
        <v>1</v>
      </c>
      <c r="E256" s="68"/>
      <c r="F256" s="68"/>
      <c r="G256" s="68"/>
      <c r="H256" s="68"/>
      <c r="I256" s="68">
        <v>1</v>
      </c>
      <c r="J256" s="68">
        <v>1</v>
      </c>
      <c r="K256" s="68">
        <v>1</v>
      </c>
      <c r="L256" s="69">
        <v>1</v>
      </c>
      <c r="M256" s="68">
        <v>1</v>
      </c>
      <c r="N256" s="68">
        <v>1</v>
      </c>
      <c r="O256" s="68">
        <v>1</v>
      </c>
      <c r="P256" s="68">
        <v>1</v>
      </c>
      <c r="Q256" s="68">
        <v>1</v>
      </c>
      <c r="R256" s="68">
        <v>1</v>
      </c>
      <c r="S256" s="149"/>
      <c r="T256" s="149"/>
      <c r="U256" s="149"/>
      <c r="V256" s="68">
        <v>1</v>
      </c>
      <c r="Y256" s="74"/>
    </row>
    <row r="257" spans="1:25" s="73" customFormat="1" ht="61.5" hidden="1">
      <c r="A257" s="75"/>
      <c r="B257" s="71" t="s">
        <v>237</v>
      </c>
      <c r="C257" s="70"/>
      <c r="D257" s="68">
        <v>1</v>
      </c>
      <c r="E257" s="68"/>
      <c r="F257" s="68"/>
      <c r="G257" s="68"/>
      <c r="H257" s="68"/>
      <c r="I257" s="68">
        <v>1</v>
      </c>
      <c r="J257" s="68">
        <v>1</v>
      </c>
      <c r="K257" s="68">
        <v>1</v>
      </c>
      <c r="L257" s="69">
        <v>1</v>
      </c>
      <c r="M257" s="68">
        <v>1</v>
      </c>
      <c r="N257" s="68">
        <v>1</v>
      </c>
      <c r="O257" s="68">
        <v>1</v>
      </c>
      <c r="P257" s="68">
        <v>1</v>
      </c>
      <c r="Q257" s="68">
        <v>1</v>
      </c>
      <c r="R257" s="68">
        <v>1</v>
      </c>
      <c r="S257" s="149"/>
      <c r="T257" s="149"/>
      <c r="U257" s="149"/>
      <c r="V257" s="68">
        <v>1</v>
      </c>
      <c r="Y257" s="74"/>
    </row>
    <row r="258" spans="1:25" s="73" customFormat="1" ht="92.25" hidden="1">
      <c r="A258" s="148"/>
      <c r="B258" s="127" t="s">
        <v>236</v>
      </c>
      <c r="C258" s="124"/>
      <c r="D258" s="68">
        <v>1</v>
      </c>
      <c r="E258" s="68"/>
      <c r="F258" s="68"/>
      <c r="G258" s="68"/>
      <c r="H258" s="68"/>
      <c r="I258" s="68">
        <v>1</v>
      </c>
      <c r="J258" s="68">
        <v>1</v>
      </c>
      <c r="K258" s="68">
        <v>1</v>
      </c>
      <c r="L258" s="69">
        <v>1</v>
      </c>
      <c r="M258" s="68">
        <v>1</v>
      </c>
      <c r="N258" s="68">
        <v>1</v>
      </c>
      <c r="O258" s="68">
        <v>1</v>
      </c>
      <c r="P258" s="68">
        <v>1</v>
      </c>
      <c r="Q258" s="68">
        <v>1</v>
      </c>
      <c r="R258" s="663">
        <v>1</v>
      </c>
      <c r="S258" s="146"/>
      <c r="T258" s="146"/>
      <c r="U258" s="146"/>
      <c r="V258" s="663">
        <v>1</v>
      </c>
      <c r="Y258" s="74"/>
    </row>
    <row r="259" spans="1:25" ht="39.75" hidden="1">
      <c r="A259" s="84">
        <v>3.2</v>
      </c>
      <c r="B259" s="84" t="s">
        <v>235</v>
      </c>
      <c r="C259" s="96" t="s">
        <v>30</v>
      </c>
      <c r="D259" s="82">
        <f>SUM(D261:D271)</f>
        <v>6</v>
      </c>
      <c r="E259" s="82"/>
      <c r="F259" s="82"/>
      <c r="G259" s="82"/>
      <c r="H259" s="82"/>
      <c r="I259" s="82">
        <f t="shared" ref="I259:R259" si="83">SUM(I261:I271)</f>
        <v>6</v>
      </c>
      <c r="J259" s="82">
        <f t="shared" si="83"/>
        <v>3</v>
      </c>
      <c r="K259" s="82">
        <f t="shared" si="83"/>
        <v>6</v>
      </c>
      <c r="L259" s="82">
        <f t="shared" si="83"/>
        <v>5</v>
      </c>
      <c r="M259" s="82">
        <f t="shared" si="83"/>
        <v>6</v>
      </c>
      <c r="N259" s="82">
        <f t="shared" si="83"/>
        <v>6</v>
      </c>
      <c r="O259" s="82">
        <f t="shared" si="83"/>
        <v>6</v>
      </c>
      <c r="P259" s="82">
        <f t="shared" si="83"/>
        <v>4</v>
      </c>
      <c r="Q259" s="82">
        <f t="shared" si="83"/>
        <v>6</v>
      </c>
      <c r="R259" s="82">
        <f t="shared" si="83"/>
        <v>3</v>
      </c>
      <c r="S259" s="154"/>
      <c r="T259" s="154"/>
      <c r="U259" s="154"/>
      <c r="V259" s="82">
        <f>SUM(V261:V271)</f>
        <v>6</v>
      </c>
      <c r="Y259" s="20"/>
    </row>
    <row r="260" spans="1:25" ht="39.75" hidden="1">
      <c r="A260" s="81"/>
      <c r="B260" s="80"/>
      <c r="C260" s="95" t="s">
        <v>10</v>
      </c>
      <c r="D260" s="132">
        <f>IF(D259&lt;1,0,IF(D259&lt;2,1,IF(D259&lt;3,2,IF(D259&lt;5,3,IF(D259=5,4,IF(D259=6,5,))))))</f>
        <v>5</v>
      </c>
      <c r="E260" s="132"/>
      <c r="F260" s="132"/>
      <c r="G260" s="132"/>
      <c r="H260" s="132"/>
      <c r="I260" s="132">
        <f t="shared" ref="I260:R260" si="84">IF(I259&lt;1,0,IF(I259&lt;2,1,IF(I259&lt;3,2,IF(I259&lt;5,3,IF(I259=5,4,IF(I259=6,5,))))))</f>
        <v>5</v>
      </c>
      <c r="J260" s="132">
        <f t="shared" si="84"/>
        <v>3</v>
      </c>
      <c r="K260" s="132">
        <f t="shared" si="84"/>
        <v>5</v>
      </c>
      <c r="L260" s="132">
        <f t="shared" si="84"/>
        <v>4</v>
      </c>
      <c r="M260" s="132">
        <f t="shared" si="84"/>
        <v>5</v>
      </c>
      <c r="N260" s="132">
        <f t="shared" si="84"/>
        <v>5</v>
      </c>
      <c r="O260" s="132">
        <f t="shared" si="84"/>
        <v>5</v>
      </c>
      <c r="P260" s="132">
        <f t="shared" si="84"/>
        <v>3</v>
      </c>
      <c r="Q260" s="132">
        <f t="shared" si="84"/>
        <v>5</v>
      </c>
      <c r="R260" s="132">
        <f t="shared" si="84"/>
        <v>3</v>
      </c>
      <c r="S260" s="330"/>
      <c r="T260" s="330"/>
      <c r="U260" s="330"/>
      <c r="V260" s="132">
        <f>IF(V259&lt;1,0,IF(V259&lt;2,1,IF(V259&lt;3,2,IF(V259&lt;5,3,IF(V259=5,4,IF(V259=6,5,))))))</f>
        <v>5</v>
      </c>
      <c r="Y260" s="20"/>
    </row>
    <row r="261" spans="1:25" ht="55.5" hidden="1">
      <c r="A261" s="317"/>
      <c r="B261" s="354" t="s">
        <v>234</v>
      </c>
      <c r="C261" s="353"/>
      <c r="D261" s="68">
        <v>1</v>
      </c>
      <c r="E261" s="68"/>
      <c r="F261" s="68"/>
      <c r="G261" s="68"/>
      <c r="H261" s="68"/>
      <c r="I261" s="68">
        <v>1</v>
      </c>
      <c r="J261" s="68">
        <v>1</v>
      </c>
      <c r="K261" s="68">
        <v>1</v>
      </c>
      <c r="L261" s="69">
        <v>1</v>
      </c>
      <c r="M261" s="68">
        <v>1</v>
      </c>
      <c r="N261" s="68">
        <v>1</v>
      </c>
      <c r="O261" s="68">
        <v>1</v>
      </c>
      <c r="P261" s="68">
        <v>1</v>
      </c>
      <c r="Q261" s="68">
        <v>1</v>
      </c>
      <c r="R261" s="664">
        <v>1</v>
      </c>
      <c r="S261" s="152"/>
      <c r="T261" s="152"/>
      <c r="U261" s="152"/>
      <c r="V261" s="664">
        <v>1</v>
      </c>
      <c r="Y261" s="20"/>
    </row>
    <row r="262" spans="1:25" ht="39.75" hidden="1">
      <c r="A262" s="72"/>
      <c r="B262" s="210" t="s">
        <v>233</v>
      </c>
      <c r="C262" s="150"/>
      <c r="D262" s="68">
        <v>1</v>
      </c>
      <c r="E262" s="68"/>
      <c r="F262" s="68"/>
      <c r="G262" s="68"/>
      <c r="H262" s="68"/>
      <c r="I262" s="68">
        <v>1</v>
      </c>
      <c r="J262" s="68">
        <v>1</v>
      </c>
      <c r="K262" s="68">
        <v>1</v>
      </c>
      <c r="L262" s="69">
        <v>1</v>
      </c>
      <c r="M262" s="68">
        <v>1</v>
      </c>
      <c r="N262" s="68">
        <v>1</v>
      </c>
      <c r="O262" s="68">
        <v>1</v>
      </c>
      <c r="P262" s="68">
        <v>1</v>
      </c>
      <c r="Q262" s="68">
        <v>1</v>
      </c>
      <c r="R262" s="68">
        <v>0</v>
      </c>
      <c r="S262" s="149"/>
      <c r="T262" s="149"/>
      <c r="U262" s="149"/>
      <c r="V262" s="68">
        <v>1</v>
      </c>
      <c r="Y262" s="20"/>
    </row>
    <row r="263" spans="1:25" ht="123" hidden="1">
      <c r="A263" s="72"/>
      <c r="B263" s="71" t="s">
        <v>232</v>
      </c>
      <c r="C263" s="124"/>
      <c r="D263" s="711">
        <v>1</v>
      </c>
      <c r="E263" s="663"/>
      <c r="F263" s="663"/>
      <c r="G263" s="663"/>
      <c r="H263" s="663"/>
      <c r="I263" s="711">
        <v>1</v>
      </c>
      <c r="J263" s="711">
        <v>0</v>
      </c>
      <c r="K263" s="711">
        <v>1</v>
      </c>
      <c r="L263" s="711">
        <v>1</v>
      </c>
      <c r="M263" s="711">
        <v>1</v>
      </c>
      <c r="N263" s="711">
        <v>1</v>
      </c>
      <c r="O263" s="711">
        <v>1</v>
      </c>
      <c r="P263" s="711">
        <v>1</v>
      </c>
      <c r="Q263" s="711">
        <v>1</v>
      </c>
      <c r="R263" s="711">
        <v>1</v>
      </c>
      <c r="S263" s="146"/>
      <c r="T263" s="146"/>
      <c r="U263" s="146"/>
      <c r="V263" s="711">
        <v>1</v>
      </c>
      <c r="W263" s="44"/>
      <c r="Y263" s="20"/>
    </row>
    <row r="264" spans="1:25" ht="39.75" hidden="1">
      <c r="A264" s="72"/>
      <c r="B264" s="351" t="s">
        <v>231</v>
      </c>
      <c r="C264" s="352"/>
      <c r="D264" s="712"/>
      <c r="E264" s="665"/>
      <c r="F264" s="665"/>
      <c r="G264" s="665"/>
      <c r="H264" s="665"/>
      <c r="I264" s="712"/>
      <c r="J264" s="712"/>
      <c r="K264" s="712"/>
      <c r="L264" s="712"/>
      <c r="M264" s="712"/>
      <c r="N264" s="712"/>
      <c r="O264" s="712"/>
      <c r="P264" s="712"/>
      <c r="Q264" s="712"/>
      <c r="R264" s="712"/>
      <c r="S264" s="330"/>
      <c r="T264" s="330"/>
      <c r="U264" s="330"/>
      <c r="V264" s="712"/>
      <c r="Y264" s="20"/>
    </row>
    <row r="265" spans="1:25" ht="39.75" hidden="1">
      <c r="A265" s="72"/>
      <c r="B265" s="351" t="s">
        <v>230</v>
      </c>
      <c r="C265" s="352"/>
      <c r="D265" s="712"/>
      <c r="E265" s="665"/>
      <c r="F265" s="665"/>
      <c r="G265" s="665"/>
      <c r="H265" s="665"/>
      <c r="I265" s="712"/>
      <c r="J265" s="712"/>
      <c r="K265" s="712"/>
      <c r="L265" s="712"/>
      <c r="M265" s="712"/>
      <c r="N265" s="712"/>
      <c r="O265" s="712"/>
      <c r="P265" s="712"/>
      <c r="Q265" s="712"/>
      <c r="R265" s="712"/>
      <c r="S265" s="330"/>
      <c r="T265" s="330"/>
      <c r="U265" s="330"/>
      <c r="V265" s="712"/>
      <c r="Y265" s="20"/>
    </row>
    <row r="266" spans="1:25" ht="39.75" hidden="1">
      <c r="A266" s="72"/>
      <c r="B266" s="351" t="s">
        <v>229</v>
      </c>
      <c r="C266" s="352"/>
      <c r="D266" s="712"/>
      <c r="E266" s="665"/>
      <c r="F266" s="665"/>
      <c r="G266" s="665"/>
      <c r="H266" s="665"/>
      <c r="I266" s="712"/>
      <c r="J266" s="712"/>
      <c r="K266" s="712"/>
      <c r="L266" s="712"/>
      <c r="M266" s="712"/>
      <c r="N266" s="712"/>
      <c r="O266" s="712"/>
      <c r="P266" s="712"/>
      <c r="Q266" s="712"/>
      <c r="R266" s="712"/>
      <c r="S266" s="330"/>
      <c r="T266" s="330"/>
      <c r="U266" s="330"/>
      <c r="V266" s="712"/>
      <c r="Y266" s="20"/>
    </row>
    <row r="267" spans="1:25" ht="39.75" hidden="1">
      <c r="A267" s="72"/>
      <c r="B267" s="351" t="s">
        <v>228</v>
      </c>
      <c r="C267" s="352"/>
      <c r="D267" s="712"/>
      <c r="E267" s="665"/>
      <c r="F267" s="665"/>
      <c r="G267" s="665"/>
      <c r="H267" s="665"/>
      <c r="I267" s="712"/>
      <c r="J267" s="712"/>
      <c r="K267" s="712"/>
      <c r="L267" s="712"/>
      <c r="M267" s="712"/>
      <c r="N267" s="712"/>
      <c r="O267" s="712"/>
      <c r="P267" s="712"/>
      <c r="Q267" s="712"/>
      <c r="R267" s="712"/>
      <c r="S267" s="330"/>
      <c r="T267" s="330"/>
      <c r="U267" s="330"/>
      <c r="V267" s="712"/>
      <c r="Y267" s="20"/>
    </row>
    <row r="268" spans="1:25" ht="39.75" hidden="1">
      <c r="A268" s="72"/>
      <c r="B268" s="351" t="s">
        <v>227</v>
      </c>
      <c r="C268" s="350"/>
      <c r="D268" s="713"/>
      <c r="E268" s="664"/>
      <c r="F268" s="664"/>
      <c r="G268" s="664"/>
      <c r="H268" s="664"/>
      <c r="I268" s="713"/>
      <c r="J268" s="713"/>
      <c r="K268" s="713"/>
      <c r="L268" s="713"/>
      <c r="M268" s="713"/>
      <c r="N268" s="713"/>
      <c r="O268" s="713"/>
      <c r="P268" s="713"/>
      <c r="Q268" s="713"/>
      <c r="R268" s="713"/>
      <c r="S268" s="152"/>
      <c r="T268" s="152"/>
      <c r="U268" s="152"/>
      <c r="V268" s="713"/>
      <c r="Y268" s="20"/>
    </row>
    <row r="269" spans="1:25" ht="61.5" hidden="1">
      <c r="A269" s="72"/>
      <c r="B269" s="71" t="s">
        <v>226</v>
      </c>
      <c r="C269" s="70"/>
      <c r="D269" s="68">
        <v>1</v>
      </c>
      <c r="E269" s="68"/>
      <c r="F269" s="68"/>
      <c r="G269" s="68"/>
      <c r="H269" s="68"/>
      <c r="I269" s="68">
        <v>1</v>
      </c>
      <c r="J269" s="68">
        <v>1</v>
      </c>
      <c r="K269" s="68">
        <v>1</v>
      </c>
      <c r="L269" s="69">
        <v>1</v>
      </c>
      <c r="M269" s="68">
        <v>1</v>
      </c>
      <c r="N269" s="68">
        <v>1</v>
      </c>
      <c r="O269" s="68">
        <v>1</v>
      </c>
      <c r="P269" s="68">
        <v>0</v>
      </c>
      <c r="Q269" s="68">
        <v>1</v>
      </c>
      <c r="R269" s="68">
        <v>1</v>
      </c>
      <c r="S269" s="149"/>
      <c r="T269" s="149"/>
      <c r="U269" s="149"/>
      <c r="V269" s="68">
        <v>1</v>
      </c>
      <c r="Y269" s="20"/>
    </row>
    <row r="270" spans="1:25" ht="61.5" hidden="1">
      <c r="A270" s="72"/>
      <c r="B270" s="71" t="s">
        <v>225</v>
      </c>
      <c r="C270" s="70"/>
      <c r="D270" s="68">
        <v>1</v>
      </c>
      <c r="E270" s="68"/>
      <c r="F270" s="68"/>
      <c r="G270" s="68"/>
      <c r="H270" s="68"/>
      <c r="I270" s="68">
        <v>1</v>
      </c>
      <c r="J270" s="68">
        <v>0</v>
      </c>
      <c r="K270" s="68">
        <v>1</v>
      </c>
      <c r="L270" s="69">
        <v>1</v>
      </c>
      <c r="M270" s="68">
        <v>1</v>
      </c>
      <c r="N270" s="68">
        <v>1</v>
      </c>
      <c r="O270" s="68">
        <v>1</v>
      </c>
      <c r="P270" s="68">
        <v>0</v>
      </c>
      <c r="Q270" s="68">
        <v>1</v>
      </c>
      <c r="R270" s="68">
        <v>0</v>
      </c>
      <c r="S270" s="149"/>
      <c r="T270" s="149"/>
      <c r="U270" s="149"/>
      <c r="V270" s="68">
        <v>1</v>
      </c>
      <c r="Y270" s="20"/>
    </row>
    <row r="271" spans="1:25" ht="61.5" hidden="1">
      <c r="A271" s="128"/>
      <c r="B271" s="127" t="s">
        <v>224</v>
      </c>
      <c r="C271" s="124"/>
      <c r="D271" s="663">
        <v>1</v>
      </c>
      <c r="E271" s="663"/>
      <c r="F271" s="663"/>
      <c r="G271" s="663"/>
      <c r="H271" s="663"/>
      <c r="I271" s="663">
        <v>1</v>
      </c>
      <c r="J271" s="663">
        <v>0</v>
      </c>
      <c r="K271" s="663">
        <v>1</v>
      </c>
      <c r="L271" s="663">
        <v>0</v>
      </c>
      <c r="M271" s="663">
        <v>1</v>
      </c>
      <c r="N271" s="663">
        <v>1</v>
      </c>
      <c r="O271" s="663">
        <v>1</v>
      </c>
      <c r="P271" s="68">
        <v>1</v>
      </c>
      <c r="Q271" s="663">
        <v>1</v>
      </c>
      <c r="R271" s="663">
        <v>0</v>
      </c>
      <c r="S271" s="146"/>
      <c r="T271" s="146"/>
      <c r="U271" s="146"/>
      <c r="V271" s="663">
        <v>1</v>
      </c>
      <c r="Y271" s="20"/>
    </row>
    <row r="272" spans="1:25" ht="39.75" hidden="1">
      <c r="A272" s="145" t="s">
        <v>223</v>
      </c>
      <c r="B272" s="145"/>
      <c r="C272" s="144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1"/>
      <c r="S272" s="211"/>
      <c r="T272" s="211"/>
      <c r="U272" s="211"/>
      <c r="V272" s="141"/>
      <c r="Y272" s="20"/>
    </row>
    <row r="273" spans="1:25" ht="39.75" hidden="1">
      <c r="A273" s="140" t="s">
        <v>86</v>
      </c>
      <c r="B273" s="139"/>
      <c r="C273" s="138"/>
      <c r="D273" s="137">
        <f>+SUM(D283,D298,D305)/3</f>
        <v>5</v>
      </c>
      <c r="E273" s="137"/>
      <c r="F273" s="137"/>
      <c r="G273" s="137"/>
      <c r="H273" s="137"/>
      <c r="I273" s="137">
        <f t="shared" ref="I273:R273" si="85">+SUM(I283,I298,I305)/3</f>
        <v>4.6628888888888893</v>
      </c>
      <c r="J273" s="137">
        <f t="shared" si="85"/>
        <v>3.4548245614035089</v>
      </c>
      <c r="K273" s="137">
        <f t="shared" si="85"/>
        <v>5</v>
      </c>
      <c r="L273" s="137">
        <f t="shared" si="85"/>
        <v>4</v>
      </c>
      <c r="M273" s="137">
        <f t="shared" si="85"/>
        <v>5</v>
      </c>
      <c r="N273" s="137">
        <f t="shared" si="85"/>
        <v>4</v>
      </c>
      <c r="O273" s="137">
        <f t="shared" si="85"/>
        <v>5</v>
      </c>
      <c r="P273" s="137">
        <f t="shared" si="85"/>
        <v>5</v>
      </c>
      <c r="Q273" s="137">
        <f t="shared" si="85"/>
        <v>3.7246376811594204</v>
      </c>
      <c r="R273" s="137">
        <f t="shared" si="85"/>
        <v>5</v>
      </c>
      <c r="S273" s="168"/>
      <c r="T273" s="168"/>
      <c r="U273" s="168"/>
      <c r="V273" s="136">
        <f>+SUM(V283,V298,V305)/3</f>
        <v>4.8947591937683468</v>
      </c>
      <c r="Y273" s="20"/>
    </row>
    <row r="274" spans="1:25" ht="39.75" hidden="1">
      <c r="A274" s="140" t="s">
        <v>85</v>
      </c>
      <c r="B274" s="139"/>
      <c r="C274" s="138"/>
      <c r="D274" s="137">
        <f>+SUM(D314,D339,D345)/3</f>
        <v>2.3177083333333335</v>
      </c>
      <c r="E274" s="137"/>
      <c r="F274" s="137"/>
      <c r="G274" s="137"/>
      <c r="H274" s="137"/>
      <c r="I274" s="137">
        <f t="shared" ref="I274:R274" si="86">+SUM(I314,I339,I345)/3</f>
        <v>2.0751633986928106</v>
      </c>
      <c r="J274" s="137">
        <f t="shared" si="86"/>
        <v>1.8640350877192986</v>
      </c>
      <c r="K274" s="137">
        <f t="shared" si="86"/>
        <v>2.741935483870968</v>
      </c>
      <c r="L274" s="137">
        <f t="shared" si="86"/>
        <v>3.7662337662337664</v>
      </c>
      <c r="M274" s="137">
        <f t="shared" si="86"/>
        <v>2.419354838709677</v>
      </c>
      <c r="N274" s="137">
        <f t="shared" si="86"/>
        <v>3.8095238095238098</v>
      </c>
      <c r="O274" s="137">
        <f t="shared" si="86"/>
        <v>1.1811023622047243</v>
      </c>
      <c r="P274" s="137">
        <f t="shared" si="86"/>
        <v>3.3212560386473431</v>
      </c>
      <c r="Q274" s="137">
        <f t="shared" si="86"/>
        <v>2.2435897435897432</v>
      </c>
      <c r="R274" s="137">
        <f t="shared" si="86"/>
        <v>0.75757575757575746</v>
      </c>
      <c r="S274" s="168"/>
      <c r="T274" s="168"/>
      <c r="U274" s="168"/>
      <c r="V274" s="136">
        <f>+SUM(V314,V339,V345)/3</f>
        <v>2.2722583381907064</v>
      </c>
      <c r="Y274" s="20"/>
    </row>
    <row r="275" spans="1:25" ht="39.75" hidden="1">
      <c r="A275" s="140" t="s">
        <v>84</v>
      </c>
      <c r="B275" s="139"/>
      <c r="C275" s="138"/>
      <c r="D275" s="137">
        <f>+SUM(D283,D298,D305,D314,D339,D345)/6</f>
        <v>3.6588541666666665</v>
      </c>
      <c r="E275" s="137"/>
      <c r="F275" s="137"/>
      <c r="G275" s="137"/>
      <c r="H275" s="137"/>
      <c r="I275" s="137">
        <f t="shared" ref="I275:R275" si="87">+SUM(I283,I298,I305,I314,I339,I345)/6</f>
        <v>3.3690261437908497</v>
      </c>
      <c r="J275" s="137">
        <f t="shared" si="87"/>
        <v>2.6594298245614039</v>
      </c>
      <c r="K275" s="137">
        <f t="shared" si="87"/>
        <v>3.870967741935484</v>
      </c>
      <c r="L275" s="137">
        <f t="shared" si="87"/>
        <v>3.8831168831168834</v>
      </c>
      <c r="M275" s="137">
        <f t="shared" si="87"/>
        <v>3.7096774193548385</v>
      </c>
      <c r="N275" s="137">
        <f t="shared" si="87"/>
        <v>3.9047619047619051</v>
      </c>
      <c r="O275" s="137">
        <f t="shared" si="87"/>
        <v>3.0905511811023625</v>
      </c>
      <c r="P275" s="137">
        <f t="shared" si="87"/>
        <v>4.1606280193236715</v>
      </c>
      <c r="Q275" s="137">
        <f t="shared" si="87"/>
        <v>2.9841137123745818</v>
      </c>
      <c r="R275" s="137">
        <f t="shared" si="87"/>
        <v>2.8787878787878789</v>
      </c>
      <c r="S275" s="168"/>
      <c r="T275" s="168"/>
      <c r="U275" s="168"/>
      <c r="V275" s="136">
        <f>+SUM(V283,V298,V305,V314,V339,V345)/6</f>
        <v>3.5835087659795266</v>
      </c>
      <c r="Y275" s="20"/>
    </row>
    <row r="276" spans="1:25" s="102" customFormat="1" ht="39.75" hidden="1">
      <c r="A276" s="349">
        <v>4.0999999999999996</v>
      </c>
      <c r="B276" s="349" t="s">
        <v>222</v>
      </c>
      <c r="C276" s="348"/>
      <c r="D276" s="347"/>
      <c r="E276" s="347"/>
      <c r="F276" s="347"/>
      <c r="G276" s="347"/>
      <c r="H276" s="347"/>
      <c r="I276" s="347"/>
      <c r="J276" s="347"/>
      <c r="K276" s="347"/>
      <c r="L276" s="347"/>
      <c r="M276" s="347"/>
      <c r="N276" s="347"/>
      <c r="O276" s="347"/>
      <c r="P276" s="347"/>
      <c r="Q276" s="347"/>
      <c r="R276" s="346"/>
      <c r="S276" s="156"/>
      <c r="T276" s="156"/>
      <c r="U276" s="156"/>
      <c r="V276" s="346"/>
      <c r="Y276" s="103"/>
    </row>
    <row r="277" spans="1:25" s="102" customFormat="1" ht="39.75" hidden="1">
      <c r="A277" s="187"/>
      <c r="B277" s="345" t="s">
        <v>221</v>
      </c>
      <c r="C277" s="185" t="s">
        <v>30</v>
      </c>
      <c r="D277" s="183">
        <f>+SUM(D284:D294)</f>
        <v>7</v>
      </c>
      <c r="E277" s="183"/>
      <c r="F277" s="183"/>
      <c r="G277" s="183"/>
      <c r="H277" s="183"/>
      <c r="I277" s="183">
        <f t="shared" ref="I277:R277" si="88">+SUM(I284:I294)</f>
        <v>7</v>
      </c>
      <c r="J277" s="183">
        <f t="shared" si="88"/>
        <v>5</v>
      </c>
      <c r="K277" s="183">
        <f t="shared" si="88"/>
        <v>7</v>
      </c>
      <c r="L277" s="183">
        <f t="shared" si="88"/>
        <v>6</v>
      </c>
      <c r="M277" s="183">
        <f t="shared" si="88"/>
        <v>7</v>
      </c>
      <c r="N277" s="183">
        <f t="shared" si="88"/>
        <v>5</v>
      </c>
      <c r="O277" s="183">
        <f t="shared" si="88"/>
        <v>7</v>
      </c>
      <c r="P277" s="183">
        <f t="shared" si="88"/>
        <v>7</v>
      </c>
      <c r="Q277" s="183">
        <f t="shared" si="88"/>
        <v>6</v>
      </c>
      <c r="R277" s="183">
        <f t="shared" si="88"/>
        <v>7</v>
      </c>
      <c r="S277" s="149"/>
      <c r="T277" s="149"/>
      <c r="U277" s="149"/>
      <c r="V277" s="183">
        <f>+SUM(V284:V294)</f>
        <v>7</v>
      </c>
      <c r="Y277" s="103"/>
    </row>
    <row r="278" spans="1:25" s="102" customFormat="1" ht="39.75" hidden="1">
      <c r="A278" s="344"/>
      <c r="B278" s="343" t="s">
        <v>220</v>
      </c>
      <c r="C278" s="342" t="s">
        <v>30</v>
      </c>
      <c r="D278" s="340">
        <f>+D296</f>
        <v>1</v>
      </c>
      <c r="E278" s="340"/>
      <c r="F278" s="340"/>
      <c r="G278" s="340"/>
      <c r="H278" s="340"/>
      <c r="I278" s="340">
        <f t="shared" ref="I278:R278" si="89">+I296</f>
        <v>0</v>
      </c>
      <c r="J278" s="340">
        <f t="shared" si="89"/>
        <v>0</v>
      </c>
      <c r="K278" s="340">
        <f t="shared" si="89"/>
        <v>1</v>
      </c>
      <c r="L278" s="340">
        <f t="shared" si="89"/>
        <v>0</v>
      </c>
      <c r="M278" s="340">
        <f t="shared" si="89"/>
        <v>1</v>
      </c>
      <c r="N278" s="340">
        <f t="shared" si="89"/>
        <v>0</v>
      </c>
      <c r="O278" s="340">
        <f t="shared" si="89"/>
        <v>1</v>
      </c>
      <c r="P278" s="340">
        <f t="shared" si="89"/>
        <v>1</v>
      </c>
      <c r="Q278" s="340">
        <f t="shared" si="89"/>
        <v>1</v>
      </c>
      <c r="R278" s="340">
        <f t="shared" si="89"/>
        <v>1</v>
      </c>
      <c r="S278" s="341"/>
      <c r="T278" s="341"/>
      <c r="U278" s="341"/>
      <c r="V278" s="340">
        <f>+V296</f>
        <v>1</v>
      </c>
      <c r="Y278" s="103"/>
    </row>
    <row r="279" spans="1:25" s="102" customFormat="1" ht="39.75" hidden="1">
      <c r="A279" s="339"/>
      <c r="B279" s="339"/>
      <c r="C279" s="338"/>
      <c r="D279" s="337">
        <f>IF(D277&lt;1,0,IF(D277&lt;2,1,IF(D277&lt;4,2,IF(D277&lt;6,3,IF(D277&lt;=7,4)))))</f>
        <v>4</v>
      </c>
      <c r="E279" s="337"/>
      <c r="F279" s="337"/>
      <c r="G279" s="337"/>
      <c r="H279" s="337"/>
      <c r="I279" s="337">
        <f t="shared" ref="I279:R279" si="90">IF(I277&lt;1,0,IF(I277&lt;2,1,IF(I277&lt;4,2,IF(I277&lt;6,3,IF(I277&lt;=7,4)))))</f>
        <v>4</v>
      </c>
      <c r="J279" s="337">
        <f t="shared" si="90"/>
        <v>3</v>
      </c>
      <c r="K279" s="337">
        <f t="shared" si="90"/>
        <v>4</v>
      </c>
      <c r="L279" s="337">
        <f t="shared" si="90"/>
        <v>4</v>
      </c>
      <c r="M279" s="337">
        <f t="shared" si="90"/>
        <v>4</v>
      </c>
      <c r="N279" s="337">
        <f t="shared" si="90"/>
        <v>3</v>
      </c>
      <c r="O279" s="337">
        <f t="shared" si="90"/>
        <v>4</v>
      </c>
      <c r="P279" s="337">
        <f t="shared" si="90"/>
        <v>4</v>
      </c>
      <c r="Q279" s="337">
        <f t="shared" si="90"/>
        <v>4</v>
      </c>
      <c r="R279" s="337">
        <f t="shared" si="90"/>
        <v>4</v>
      </c>
      <c r="S279" s="152"/>
      <c r="T279" s="152"/>
      <c r="U279" s="152"/>
      <c r="V279" s="337">
        <f>IF(V277&lt;1,0,IF(V277&lt;2,1,IF(V277&lt;4,2,IF(V277&lt;6,3,IF(V277&lt;=7,4)))))</f>
        <v>4</v>
      </c>
      <c r="Y279" s="103"/>
    </row>
    <row r="280" spans="1:25" s="102" customFormat="1" ht="39.75" hidden="1">
      <c r="A280" s="187"/>
      <c r="B280" s="187"/>
      <c r="C280" s="185"/>
      <c r="D280" s="336">
        <f>IF(D279&lt;1,0,IF(D279=1,1,IF(D279=2,2,IF(D279=3,3,IF(D279=4,4)))))</f>
        <v>4</v>
      </c>
      <c r="E280" s="336"/>
      <c r="F280" s="336"/>
      <c r="G280" s="336"/>
      <c r="H280" s="336"/>
      <c r="I280" s="336">
        <f t="shared" ref="I280:R280" si="91">IF(I279&lt;1,0,IF(I279=1,1,IF(I279=2,2,IF(I279=3,3,IF(I279=4,4)))))</f>
        <v>4</v>
      </c>
      <c r="J280" s="336">
        <f t="shared" si="91"/>
        <v>3</v>
      </c>
      <c r="K280" s="336">
        <f t="shared" si="91"/>
        <v>4</v>
      </c>
      <c r="L280" s="336">
        <f t="shared" si="91"/>
        <v>4</v>
      </c>
      <c r="M280" s="336">
        <f t="shared" si="91"/>
        <v>4</v>
      </c>
      <c r="N280" s="336">
        <f t="shared" si="91"/>
        <v>3</v>
      </c>
      <c r="O280" s="336">
        <f t="shared" si="91"/>
        <v>4</v>
      </c>
      <c r="P280" s="336">
        <f t="shared" si="91"/>
        <v>4</v>
      </c>
      <c r="Q280" s="336">
        <f t="shared" si="91"/>
        <v>4</v>
      </c>
      <c r="R280" s="336">
        <f t="shared" si="91"/>
        <v>4</v>
      </c>
      <c r="S280" s="149"/>
      <c r="T280" s="149"/>
      <c r="U280" s="149"/>
      <c r="V280" s="336">
        <f>IF(V279&lt;1,0,IF(V279=1,1,IF(V279=2,2,IF(V279=3,3,IF(V279=4,4)))))</f>
        <v>4</v>
      </c>
      <c r="Y280" s="103"/>
    </row>
    <row r="281" spans="1:25" s="102" customFormat="1" ht="39.75" hidden="1">
      <c r="A281" s="187"/>
      <c r="B281" s="187"/>
      <c r="C281" s="185"/>
      <c r="D281" s="336">
        <f>+D278</f>
        <v>1</v>
      </c>
      <c r="E281" s="336"/>
      <c r="F281" s="336"/>
      <c r="G281" s="336"/>
      <c r="H281" s="336"/>
      <c r="I281" s="336">
        <f t="shared" ref="I281:R281" si="92">+I278</f>
        <v>0</v>
      </c>
      <c r="J281" s="336">
        <f t="shared" si="92"/>
        <v>0</v>
      </c>
      <c r="K281" s="336">
        <f t="shared" si="92"/>
        <v>1</v>
      </c>
      <c r="L281" s="336">
        <f t="shared" si="92"/>
        <v>0</v>
      </c>
      <c r="M281" s="336">
        <f t="shared" si="92"/>
        <v>1</v>
      </c>
      <c r="N281" s="336">
        <f t="shared" si="92"/>
        <v>0</v>
      </c>
      <c r="O281" s="336">
        <f t="shared" si="92"/>
        <v>1</v>
      </c>
      <c r="P281" s="336">
        <f t="shared" si="92"/>
        <v>1</v>
      </c>
      <c r="Q281" s="336">
        <f t="shared" si="92"/>
        <v>1</v>
      </c>
      <c r="R281" s="336">
        <f t="shared" si="92"/>
        <v>1</v>
      </c>
      <c r="S281" s="149"/>
      <c r="T281" s="149"/>
      <c r="U281" s="149"/>
      <c r="V281" s="336">
        <f>+V278</f>
        <v>1</v>
      </c>
      <c r="Y281" s="103"/>
    </row>
    <row r="282" spans="1:25" s="102" customFormat="1" ht="39.75" hidden="1">
      <c r="A282" s="187"/>
      <c r="B282" s="187"/>
      <c r="C282" s="185"/>
      <c r="D282" s="335">
        <f>+D277+D278</f>
        <v>8</v>
      </c>
      <c r="E282" s="335"/>
      <c r="F282" s="335"/>
      <c r="G282" s="335"/>
      <c r="H282" s="335"/>
      <c r="I282" s="335">
        <f t="shared" ref="I282:R282" si="93">+I277+I278</f>
        <v>7</v>
      </c>
      <c r="J282" s="335">
        <f t="shared" si="93"/>
        <v>5</v>
      </c>
      <c r="K282" s="335">
        <f t="shared" si="93"/>
        <v>8</v>
      </c>
      <c r="L282" s="335">
        <f t="shared" si="93"/>
        <v>6</v>
      </c>
      <c r="M282" s="335">
        <f t="shared" si="93"/>
        <v>8</v>
      </c>
      <c r="N282" s="335">
        <f t="shared" si="93"/>
        <v>5</v>
      </c>
      <c r="O282" s="335">
        <f t="shared" si="93"/>
        <v>8</v>
      </c>
      <c r="P282" s="335">
        <f t="shared" si="93"/>
        <v>8</v>
      </c>
      <c r="Q282" s="335">
        <f t="shared" si="93"/>
        <v>7</v>
      </c>
      <c r="R282" s="335">
        <f t="shared" si="93"/>
        <v>8</v>
      </c>
      <c r="S282" s="149"/>
      <c r="T282" s="149"/>
      <c r="U282" s="149"/>
      <c r="V282" s="335">
        <f>+V277+V278</f>
        <v>8</v>
      </c>
      <c r="Y282" s="103"/>
    </row>
    <row r="283" spans="1:25" s="102" customFormat="1" ht="39.75" hidden="1">
      <c r="A283" s="334"/>
      <c r="B283" s="334"/>
      <c r="C283" s="333" t="s">
        <v>10</v>
      </c>
      <c r="D283" s="332">
        <f>+D281+D280</f>
        <v>5</v>
      </c>
      <c r="E283" s="332"/>
      <c r="F283" s="332"/>
      <c r="G283" s="332"/>
      <c r="H283" s="332"/>
      <c r="I283" s="332">
        <f t="shared" ref="I283:P283" si="94">+I281+I280</f>
        <v>4</v>
      </c>
      <c r="J283" s="332">
        <f t="shared" si="94"/>
        <v>3</v>
      </c>
      <c r="K283" s="332">
        <f t="shared" si="94"/>
        <v>5</v>
      </c>
      <c r="L283" s="332">
        <f t="shared" si="94"/>
        <v>4</v>
      </c>
      <c r="M283" s="332">
        <f t="shared" si="94"/>
        <v>5</v>
      </c>
      <c r="N283" s="332">
        <f t="shared" si="94"/>
        <v>3</v>
      </c>
      <c r="O283" s="332">
        <f t="shared" si="94"/>
        <v>5</v>
      </c>
      <c r="P283" s="332">
        <f t="shared" si="94"/>
        <v>5</v>
      </c>
      <c r="Q283" s="332">
        <v>4</v>
      </c>
      <c r="R283" s="332">
        <f>+R281+R280</f>
        <v>5</v>
      </c>
      <c r="S283" s="149"/>
      <c r="T283" s="149"/>
      <c r="U283" s="149"/>
      <c r="V283" s="332">
        <f>+V281+V280</f>
        <v>5</v>
      </c>
      <c r="Y283" s="103"/>
    </row>
    <row r="284" spans="1:25" s="228" customFormat="1" ht="85.5" hidden="1">
      <c r="A284" s="72"/>
      <c r="B284" s="135" t="s">
        <v>219</v>
      </c>
      <c r="C284" s="134"/>
      <c r="D284" s="664">
        <v>1</v>
      </c>
      <c r="E284" s="664"/>
      <c r="F284" s="664"/>
      <c r="G284" s="664"/>
      <c r="H284" s="664"/>
      <c r="I284" s="664">
        <v>1</v>
      </c>
      <c r="J284" s="664">
        <v>1</v>
      </c>
      <c r="K284" s="664">
        <v>1</v>
      </c>
      <c r="L284" s="331">
        <v>1</v>
      </c>
      <c r="M284" s="664">
        <v>1</v>
      </c>
      <c r="N284" s="664">
        <v>1</v>
      </c>
      <c r="O284" s="664">
        <v>1</v>
      </c>
      <c r="P284" s="664">
        <v>1</v>
      </c>
      <c r="Q284" s="664">
        <v>1</v>
      </c>
      <c r="R284" s="68">
        <v>1</v>
      </c>
      <c r="S284" s="149"/>
      <c r="T284" s="149"/>
      <c r="U284" s="149"/>
      <c r="V284" s="68">
        <v>1</v>
      </c>
      <c r="Y284" s="229"/>
    </row>
    <row r="285" spans="1:25" s="228" customFormat="1" ht="57" hidden="1">
      <c r="A285" s="72"/>
      <c r="B285" s="135" t="s">
        <v>218</v>
      </c>
      <c r="C285" s="134"/>
      <c r="D285" s="68">
        <v>1</v>
      </c>
      <c r="E285" s="68"/>
      <c r="F285" s="68"/>
      <c r="G285" s="68"/>
      <c r="H285" s="68"/>
      <c r="I285" s="68">
        <v>1</v>
      </c>
      <c r="J285" s="68">
        <v>0</v>
      </c>
      <c r="K285" s="68">
        <v>1</v>
      </c>
      <c r="L285" s="69">
        <v>1</v>
      </c>
      <c r="M285" s="68">
        <v>1</v>
      </c>
      <c r="N285" s="68">
        <v>1</v>
      </c>
      <c r="O285" s="68">
        <v>1</v>
      </c>
      <c r="P285" s="68">
        <v>1</v>
      </c>
      <c r="Q285" s="68">
        <v>1</v>
      </c>
      <c r="R285" s="68">
        <v>1</v>
      </c>
      <c r="S285" s="149"/>
      <c r="T285" s="149"/>
      <c r="U285" s="149"/>
      <c r="V285" s="68">
        <v>1</v>
      </c>
      <c r="Y285" s="229"/>
    </row>
    <row r="286" spans="1:25" s="228" customFormat="1" ht="55.5" hidden="1">
      <c r="A286" s="72"/>
      <c r="B286" s="210" t="s">
        <v>217</v>
      </c>
      <c r="C286" s="150"/>
      <c r="D286" s="68">
        <v>1</v>
      </c>
      <c r="E286" s="68"/>
      <c r="F286" s="68"/>
      <c r="G286" s="68"/>
      <c r="H286" s="68"/>
      <c r="I286" s="68">
        <v>1</v>
      </c>
      <c r="J286" s="68">
        <v>1</v>
      </c>
      <c r="K286" s="68">
        <v>1</v>
      </c>
      <c r="L286" s="69">
        <v>1</v>
      </c>
      <c r="M286" s="68">
        <v>1</v>
      </c>
      <c r="N286" s="68">
        <v>0</v>
      </c>
      <c r="O286" s="68">
        <v>1</v>
      </c>
      <c r="P286" s="68">
        <v>1</v>
      </c>
      <c r="Q286" s="68">
        <v>1</v>
      </c>
      <c r="R286" s="68">
        <v>1</v>
      </c>
      <c r="S286" s="149"/>
      <c r="T286" s="149"/>
      <c r="U286" s="149"/>
      <c r="V286" s="68">
        <v>1</v>
      </c>
      <c r="Y286" s="229"/>
    </row>
    <row r="287" spans="1:25" s="228" customFormat="1" ht="61.5" hidden="1">
      <c r="A287" s="72"/>
      <c r="B287" s="71" t="s">
        <v>216</v>
      </c>
      <c r="C287" s="70"/>
      <c r="D287" s="68">
        <v>1</v>
      </c>
      <c r="E287" s="68"/>
      <c r="F287" s="68"/>
      <c r="G287" s="68"/>
      <c r="H287" s="68"/>
      <c r="I287" s="68">
        <v>1</v>
      </c>
      <c r="J287" s="68">
        <v>1</v>
      </c>
      <c r="K287" s="68">
        <v>1</v>
      </c>
      <c r="L287" s="69">
        <v>1</v>
      </c>
      <c r="M287" s="68">
        <v>1</v>
      </c>
      <c r="N287" s="68">
        <v>1</v>
      </c>
      <c r="O287" s="68">
        <v>1</v>
      </c>
      <c r="P287" s="68">
        <v>1</v>
      </c>
      <c r="Q287" s="68">
        <v>1</v>
      </c>
      <c r="R287" s="68">
        <v>1</v>
      </c>
      <c r="S287" s="149"/>
      <c r="T287" s="149"/>
      <c r="U287" s="149"/>
      <c r="V287" s="68">
        <v>1</v>
      </c>
      <c r="Y287" s="229"/>
    </row>
    <row r="288" spans="1:25" s="228" customFormat="1" ht="61.5" hidden="1">
      <c r="A288" s="72"/>
      <c r="B288" s="71" t="s">
        <v>215</v>
      </c>
      <c r="C288" s="124"/>
      <c r="D288" s="711">
        <v>1</v>
      </c>
      <c r="E288" s="663"/>
      <c r="F288" s="663"/>
      <c r="G288" s="663"/>
      <c r="H288" s="663"/>
      <c r="I288" s="711">
        <v>1</v>
      </c>
      <c r="J288" s="711">
        <v>1</v>
      </c>
      <c r="K288" s="711">
        <v>1</v>
      </c>
      <c r="L288" s="711">
        <v>1</v>
      </c>
      <c r="M288" s="711">
        <v>1</v>
      </c>
      <c r="N288" s="711">
        <v>1</v>
      </c>
      <c r="O288" s="711">
        <v>1</v>
      </c>
      <c r="P288" s="711">
        <v>1</v>
      </c>
      <c r="Q288" s="711">
        <v>1</v>
      </c>
      <c r="R288" s="711">
        <v>1</v>
      </c>
      <c r="S288" s="146"/>
      <c r="T288" s="146"/>
      <c r="U288" s="146"/>
      <c r="V288" s="711">
        <v>1</v>
      </c>
      <c r="Y288" s="229"/>
    </row>
    <row r="289" spans="1:25" s="228" customFormat="1" ht="48" hidden="1">
      <c r="A289" s="72"/>
      <c r="B289" s="121" t="s">
        <v>214</v>
      </c>
      <c r="C289" s="123"/>
      <c r="D289" s="712"/>
      <c r="E289" s="665"/>
      <c r="F289" s="665"/>
      <c r="G289" s="665"/>
      <c r="H289" s="665"/>
      <c r="I289" s="712"/>
      <c r="J289" s="712"/>
      <c r="K289" s="712"/>
      <c r="L289" s="712"/>
      <c r="M289" s="712"/>
      <c r="N289" s="712"/>
      <c r="O289" s="712"/>
      <c r="P289" s="712"/>
      <c r="Q289" s="712"/>
      <c r="R289" s="712"/>
      <c r="S289" s="330"/>
      <c r="T289" s="330"/>
      <c r="U289" s="330"/>
      <c r="V289" s="712"/>
      <c r="Y289" s="229"/>
    </row>
    <row r="290" spans="1:25" s="228" customFormat="1" ht="39.75" hidden="1">
      <c r="A290" s="72"/>
      <c r="B290" s="121" t="s">
        <v>213</v>
      </c>
      <c r="C290" s="123"/>
      <c r="D290" s="712"/>
      <c r="E290" s="665"/>
      <c r="F290" s="665"/>
      <c r="G290" s="665"/>
      <c r="H290" s="665"/>
      <c r="I290" s="712"/>
      <c r="J290" s="712"/>
      <c r="K290" s="712"/>
      <c r="L290" s="712"/>
      <c r="M290" s="712"/>
      <c r="N290" s="712"/>
      <c r="O290" s="712"/>
      <c r="P290" s="712"/>
      <c r="Q290" s="712"/>
      <c r="R290" s="712"/>
      <c r="S290" s="330"/>
      <c r="T290" s="330"/>
      <c r="U290" s="330"/>
      <c r="V290" s="712"/>
      <c r="Y290" s="229"/>
    </row>
    <row r="291" spans="1:25" s="228" customFormat="1" ht="48" hidden="1">
      <c r="A291" s="72"/>
      <c r="B291" s="121" t="s">
        <v>212</v>
      </c>
      <c r="C291" s="123"/>
      <c r="D291" s="712"/>
      <c r="E291" s="665"/>
      <c r="F291" s="665"/>
      <c r="G291" s="665"/>
      <c r="H291" s="665"/>
      <c r="I291" s="712"/>
      <c r="J291" s="712"/>
      <c r="K291" s="712"/>
      <c r="L291" s="712"/>
      <c r="M291" s="712"/>
      <c r="N291" s="712"/>
      <c r="O291" s="712"/>
      <c r="P291" s="712"/>
      <c r="Q291" s="712"/>
      <c r="R291" s="712"/>
      <c r="S291" s="330"/>
      <c r="T291" s="330"/>
      <c r="U291" s="330"/>
      <c r="V291" s="712"/>
      <c r="Y291" s="229"/>
    </row>
    <row r="292" spans="1:25" s="228" customFormat="1" ht="72" hidden="1">
      <c r="A292" s="72"/>
      <c r="B292" s="121" t="s">
        <v>211</v>
      </c>
      <c r="C292" s="120"/>
      <c r="D292" s="713"/>
      <c r="E292" s="664"/>
      <c r="F292" s="664"/>
      <c r="G292" s="664"/>
      <c r="H292" s="664"/>
      <c r="I292" s="713"/>
      <c r="J292" s="713"/>
      <c r="K292" s="713"/>
      <c r="L292" s="713"/>
      <c r="M292" s="713"/>
      <c r="N292" s="713"/>
      <c r="O292" s="713"/>
      <c r="P292" s="713"/>
      <c r="Q292" s="713"/>
      <c r="R292" s="713"/>
      <c r="S292" s="152"/>
      <c r="T292" s="152"/>
      <c r="U292" s="152"/>
      <c r="V292" s="713"/>
      <c r="Y292" s="229"/>
    </row>
    <row r="293" spans="1:25" s="228" customFormat="1" ht="61.5" hidden="1">
      <c r="A293" s="72"/>
      <c r="B293" s="71" t="s">
        <v>210</v>
      </c>
      <c r="C293" s="70"/>
      <c r="D293" s="68">
        <v>1</v>
      </c>
      <c r="E293" s="68"/>
      <c r="F293" s="68"/>
      <c r="G293" s="68"/>
      <c r="H293" s="68"/>
      <c r="I293" s="68">
        <v>1</v>
      </c>
      <c r="J293" s="68">
        <v>0</v>
      </c>
      <c r="K293" s="68">
        <v>1</v>
      </c>
      <c r="L293" s="69">
        <v>1</v>
      </c>
      <c r="M293" s="68">
        <v>1</v>
      </c>
      <c r="N293" s="68">
        <v>1</v>
      </c>
      <c r="O293" s="68">
        <v>1</v>
      </c>
      <c r="P293" s="68">
        <v>1</v>
      </c>
      <c r="Q293" s="68">
        <v>0</v>
      </c>
      <c r="R293" s="68">
        <v>1</v>
      </c>
      <c r="S293" s="149"/>
      <c r="T293" s="149"/>
      <c r="U293" s="149"/>
      <c r="V293" s="68">
        <v>1</v>
      </c>
      <c r="Y293" s="229"/>
    </row>
    <row r="294" spans="1:25" s="228" customFormat="1" ht="61.5" hidden="1">
      <c r="A294" s="72"/>
      <c r="B294" s="71" t="s">
        <v>209</v>
      </c>
      <c r="C294" s="70"/>
      <c r="D294" s="68">
        <v>1</v>
      </c>
      <c r="E294" s="68"/>
      <c r="F294" s="68"/>
      <c r="G294" s="68"/>
      <c r="H294" s="68"/>
      <c r="I294" s="68">
        <v>1</v>
      </c>
      <c r="J294" s="68">
        <v>1</v>
      </c>
      <c r="K294" s="68">
        <v>1</v>
      </c>
      <c r="L294" s="69">
        <v>0</v>
      </c>
      <c r="M294" s="68">
        <v>1</v>
      </c>
      <c r="N294" s="68">
        <v>0</v>
      </c>
      <c r="O294" s="68">
        <v>1</v>
      </c>
      <c r="P294" s="68">
        <v>1</v>
      </c>
      <c r="Q294" s="68">
        <v>1</v>
      </c>
      <c r="R294" s="68">
        <v>1</v>
      </c>
      <c r="S294" s="149"/>
      <c r="T294" s="149"/>
      <c r="U294" s="149"/>
      <c r="V294" s="68">
        <v>1</v>
      </c>
      <c r="Y294" s="229"/>
    </row>
    <row r="295" spans="1:25" s="228" customFormat="1" ht="39.75" hidden="1">
      <c r="A295" s="329"/>
      <c r="B295" s="328" t="s">
        <v>208</v>
      </c>
      <c r="C295" s="327"/>
      <c r="D295" s="326"/>
      <c r="E295" s="326"/>
      <c r="F295" s="326"/>
      <c r="G295" s="326"/>
      <c r="H295" s="326"/>
      <c r="I295" s="326"/>
      <c r="J295" s="326"/>
      <c r="K295" s="326"/>
      <c r="L295" s="326"/>
      <c r="M295" s="325"/>
      <c r="N295" s="325"/>
      <c r="O295" s="325"/>
      <c r="P295" s="325"/>
      <c r="Q295" s="325"/>
      <c r="R295" s="325"/>
      <c r="S295" s="149"/>
      <c r="T295" s="149"/>
      <c r="U295" s="149"/>
      <c r="V295" s="325"/>
      <c r="Y295" s="229"/>
    </row>
    <row r="296" spans="1:25" s="228" customFormat="1" ht="123" hidden="1">
      <c r="A296" s="128"/>
      <c r="B296" s="128" t="s">
        <v>207</v>
      </c>
      <c r="C296" s="124"/>
      <c r="D296" s="90">
        <v>1</v>
      </c>
      <c r="E296" s="90"/>
      <c r="F296" s="90"/>
      <c r="G296" s="90"/>
      <c r="H296" s="90"/>
      <c r="I296" s="90">
        <v>0</v>
      </c>
      <c r="J296" s="68">
        <v>0</v>
      </c>
      <c r="K296" s="68">
        <v>1</v>
      </c>
      <c r="L296" s="69">
        <v>0</v>
      </c>
      <c r="M296" s="68">
        <v>1</v>
      </c>
      <c r="N296" s="68">
        <v>0</v>
      </c>
      <c r="O296" s="68">
        <v>1</v>
      </c>
      <c r="P296" s="68">
        <v>1</v>
      </c>
      <c r="Q296" s="68">
        <v>1</v>
      </c>
      <c r="R296" s="663">
        <v>1</v>
      </c>
      <c r="S296" s="146"/>
      <c r="T296" s="146"/>
      <c r="U296" s="146"/>
      <c r="V296" s="663">
        <v>1</v>
      </c>
      <c r="Y296" s="229"/>
    </row>
    <row r="297" spans="1:25" s="228" customFormat="1" ht="39.75" hidden="1">
      <c r="A297" s="84">
        <v>4.2</v>
      </c>
      <c r="B297" s="84" t="s">
        <v>206</v>
      </c>
      <c r="C297" s="96" t="s">
        <v>30</v>
      </c>
      <c r="D297" s="324">
        <f>+SUM(D299:D303)</f>
        <v>5</v>
      </c>
      <c r="E297" s="324"/>
      <c r="F297" s="324"/>
      <c r="G297" s="324"/>
      <c r="H297" s="324"/>
      <c r="I297" s="324">
        <f t="shared" ref="I297:R297" si="95">+SUM(I299:I303)</f>
        <v>5</v>
      </c>
      <c r="J297" s="324">
        <f t="shared" si="95"/>
        <v>3</v>
      </c>
      <c r="K297" s="324">
        <f t="shared" si="95"/>
        <v>5</v>
      </c>
      <c r="L297" s="324">
        <f t="shared" si="95"/>
        <v>3</v>
      </c>
      <c r="M297" s="324">
        <f t="shared" si="95"/>
        <v>5</v>
      </c>
      <c r="N297" s="324">
        <f t="shared" si="95"/>
        <v>4</v>
      </c>
      <c r="O297" s="324">
        <f t="shared" si="95"/>
        <v>5</v>
      </c>
      <c r="P297" s="324">
        <f t="shared" si="95"/>
        <v>5</v>
      </c>
      <c r="Q297" s="324">
        <f t="shared" si="95"/>
        <v>5</v>
      </c>
      <c r="R297" s="324">
        <f t="shared" si="95"/>
        <v>5</v>
      </c>
      <c r="S297" s="154"/>
      <c r="T297" s="154"/>
      <c r="U297" s="154"/>
      <c r="V297" s="324">
        <f>+SUM(V299:V303)</f>
        <v>5</v>
      </c>
      <c r="Y297" s="229"/>
    </row>
    <row r="298" spans="1:25" s="228" customFormat="1" ht="39.75" hidden="1">
      <c r="A298" s="80"/>
      <c r="B298" s="80"/>
      <c r="C298" s="95" t="s">
        <v>10</v>
      </c>
      <c r="D298" s="94">
        <f>IF(D297&lt;1,0,IF(D297&lt;2,1,IF(D297&lt;3,2,IF(D297&lt;4,3,IF(D297&lt;5,4,IF(D297=5,5,))))))</f>
        <v>5</v>
      </c>
      <c r="E298" s="94"/>
      <c r="F298" s="94"/>
      <c r="G298" s="94"/>
      <c r="H298" s="94"/>
      <c r="I298" s="94">
        <f t="shared" ref="I298:R298" si="96">IF(I297&lt;1,0,IF(I297&lt;2,1,IF(I297&lt;3,2,IF(I297&lt;4,3,IF(I297&lt;5,4,IF(I297=5,5,))))))</f>
        <v>5</v>
      </c>
      <c r="J298" s="94">
        <f t="shared" si="96"/>
        <v>3</v>
      </c>
      <c r="K298" s="94">
        <f t="shared" si="96"/>
        <v>5</v>
      </c>
      <c r="L298" s="94">
        <f t="shared" si="96"/>
        <v>3</v>
      </c>
      <c r="M298" s="94">
        <f t="shared" si="96"/>
        <v>5</v>
      </c>
      <c r="N298" s="94">
        <f t="shared" si="96"/>
        <v>4</v>
      </c>
      <c r="O298" s="94">
        <f t="shared" si="96"/>
        <v>5</v>
      </c>
      <c r="P298" s="94">
        <f t="shared" si="96"/>
        <v>5</v>
      </c>
      <c r="Q298" s="94">
        <f t="shared" si="96"/>
        <v>5</v>
      </c>
      <c r="R298" s="94">
        <f t="shared" si="96"/>
        <v>5</v>
      </c>
      <c r="S298" s="152"/>
      <c r="T298" s="152"/>
      <c r="U298" s="152"/>
      <c r="V298" s="94">
        <f>IF(V297&lt;1,0,IF(V297&lt;2,1,IF(V297&lt;3,2,IF(V297&lt;4,3,IF(V297&lt;5,4,IF(V297=5,5,))))))</f>
        <v>5</v>
      </c>
      <c r="Y298" s="229"/>
    </row>
    <row r="299" spans="1:25" s="228" customFormat="1" ht="111" hidden="1">
      <c r="A299" s="72"/>
      <c r="B299" s="210" t="s">
        <v>205</v>
      </c>
      <c r="C299" s="150"/>
      <c r="D299" s="68">
        <v>1</v>
      </c>
      <c r="E299" s="68"/>
      <c r="F299" s="68"/>
      <c r="G299" s="68"/>
      <c r="H299" s="68"/>
      <c r="I299" s="68">
        <v>1</v>
      </c>
      <c r="J299" s="68">
        <v>1</v>
      </c>
      <c r="K299" s="68">
        <v>1</v>
      </c>
      <c r="L299" s="69">
        <v>1</v>
      </c>
      <c r="M299" s="68">
        <v>1</v>
      </c>
      <c r="N299" s="68">
        <v>1</v>
      </c>
      <c r="O299" s="68">
        <v>1</v>
      </c>
      <c r="P299" s="68">
        <v>1</v>
      </c>
      <c r="Q299" s="68">
        <v>1</v>
      </c>
      <c r="R299" s="68">
        <v>1</v>
      </c>
      <c r="S299" s="149"/>
      <c r="T299" s="149"/>
      <c r="U299" s="149"/>
      <c r="V299" s="68">
        <v>1</v>
      </c>
      <c r="Y299" s="229"/>
    </row>
    <row r="300" spans="1:25" s="228" customFormat="1" ht="83.25" hidden="1">
      <c r="A300" s="72"/>
      <c r="B300" s="151" t="s">
        <v>204</v>
      </c>
      <c r="C300" s="150"/>
      <c r="D300" s="68">
        <v>1</v>
      </c>
      <c r="E300" s="68"/>
      <c r="F300" s="68"/>
      <c r="G300" s="68"/>
      <c r="H300" s="68"/>
      <c r="I300" s="68">
        <v>1</v>
      </c>
      <c r="J300" s="68">
        <v>0</v>
      </c>
      <c r="K300" s="68">
        <v>1</v>
      </c>
      <c r="L300" s="69">
        <v>0</v>
      </c>
      <c r="M300" s="68">
        <v>1</v>
      </c>
      <c r="N300" s="68">
        <v>0</v>
      </c>
      <c r="O300" s="68">
        <v>1</v>
      </c>
      <c r="P300" s="68">
        <v>1</v>
      </c>
      <c r="Q300" s="68">
        <v>1</v>
      </c>
      <c r="R300" s="68">
        <v>1</v>
      </c>
      <c r="S300" s="149"/>
      <c r="T300" s="149"/>
      <c r="U300" s="149"/>
      <c r="V300" s="68">
        <v>1</v>
      </c>
      <c r="W300" s="323"/>
      <c r="Y300" s="229"/>
    </row>
    <row r="301" spans="1:25" s="228" customFormat="1" ht="61.5" hidden="1">
      <c r="A301" s="72"/>
      <c r="B301" s="71" t="s">
        <v>203</v>
      </c>
      <c r="C301" s="70"/>
      <c r="D301" s="68">
        <v>1</v>
      </c>
      <c r="E301" s="68"/>
      <c r="F301" s="68"/>
      <c r="G301" s="68"/>
      <c r="H301" s="68"/>
      <c r="I301" s="68">
        <v>1</v>
      </c>
      <c r="J301" s="68">
        <v>0</v>
      </c>
      <c r="K301" s="68">
        <v>1</v>
      </c>
      <c r="L301" s="69">
        <v>0</v>
      </c>
      <c r="M301" s="68">
        <v>1</v>
      </c>
      <c r="N301" s="68">
        <v>1</v>
      </c>
      <c r="O301" s="68">
        <v>1</v>
      </c>
      <c r="P301" s="68">
        <v>1</v>
      </c>
      <c r="Q301" s="68">
        <v>1</v>
      </c>
      <c r="R301" s="68">
        <v>1</v>
      </c>
      <c r="S301" s="149"/>
      <c r="T301" s="149"/>
      <c r="U301" s="149"/>
      <c r="V301" s="68">
        <v>1</v>
      </c>
      <c r="Y301" s="229"/>
    </row>
    <row r="302" spans="1:25" s="228" customFormat="1" ht="55.5" hidden="1">
      <c r="A302" s="72"/>
      <c r="B302" s="210" t="s">
        <v>202</v>
      </c>
      <c r="C302" s="150"/>
      <c r="D302" s="68">
        <v>1</v>
      </c>
      <c r="E302" s="68"/>
      <c r="F302" s="68"/>
      <c r="G302" s="68"/>
      <c r="H302" s="68"/>
      <c r="I302" s="68">
        <v>1</v>
      </c>
      <c r="J302" s="68">
        <v>1</v>
      </c>
      <c r="K302" s="68">
        <v>1</v>
      </c>
      <c r="L302" s="69">
        <v>1</v>
      </c>
      <c r="M302" s="68">
        <v>1</v>
      </c>
      <c r="N302" s="68">
        <v>1</v>
      </c>
      <c r="O302" s="68">
        <v>1</v>
      </c>
      <c r="P302" s="68">
        <v>1</v>
      </c>
      <c r="Q302" s="68">
        <v>1</v>
      </c>
      <c r="R302" s="68">
        <v>1</v>
      </c>
      <c r="S302" s="149"/>
      <c r="T302" s="149"/>
      <c r="U302" s="149"/>
      <c r="V302" s="68">
        <v>1</v>
      </c>
      <c r="Y302" s="229"/>
    </row>
    <row r="303" spans="1:25" s="228" customFormat="1" ht="55.5" hidden="1">
      <c r="A303" s="128"/>
      <c r="B303" s="322" t="s">
        <v>201</v>
      </c>
      <c r="C303" s="321"/>
      <c r="D303" s="68">
        <v>1</v>
      </c>
      <c r="E303" s="68"/>
      <c r="F303" s="68"/>
      <c r="G303" s="68"/>
      <c r="H303" s="68"/>
      <c r="I303" s="68">
        <v>1</v>
      </c>
      <c r="J303" s="68">
        <v>1</v>
      </c>
      <c r="K303" s="68">
        <v>1</v>
      </c>
      <c r="L303" s="69">
        <v>1</v>
      </c>
      <c r="M303" s="68">
        <v>1</v>
      </c>
      <c r="N303" s="68">
        <v>1</v>
      </c>
      <c r="O303" s="68">
        <v>1</v>
      </c>
      <c r="P303" s="68">
        <v>1</v>
      </c>
      <c r="Q303" s="68">
        <v>1</v>
      </c>
      <c r="R303" s="663">
        <v>1</v>
      </c>
      <c r="S303" s="146"/>
      <c r="T303" s="146"/>
      <c r="U303" s="146"/>
      <c r="V303" s="663">
        <v>1</v>
      </c>
      <c r="Y303" s="229"/>
    </row>
    <row r="304" spans="1:25" s="228" customFormat="1" ht="61.5" hidden="1">
      <c r="A304" s="85">
        <v>4.3</v>
      </c>
      <c r="B304" s="85" t="s">
        <v>200</v>
      </c>
      <c r="C304" s="96" t="s">
        <v>171</v>
      </c>
      <c r="D304" s="319">
        <f>+D306/D309</f>
        <v>69464.629629629635</v>
      </c>
      <c r="E304" s="319"/>
      <c r="F304" s="319"/>
      <c r="G304" s="319"/>
      <c r="H304" s="319"/>
      <c r="I304" s="319">
        <f t="shared" ref="I304:R304" si="97">+I306/I309</f>
        <v>49886.666666666664</v>
      </c>
      <c r="J304" s="319">
        <f t="shared" si="97"/>
        <v>43644.73684210526</v>
      </c>
      <c r="K304" s="319">
        <f t="shared" si="97"/>
        <v>85824.705882352937</v>
      </c>
      <c r="L304" s="319">
        <f t="shared" si="97"/>
        <v>108858.90410958904</v>
      </c>
      <c r="M304" s="319">
        <f t="shared" si="97"/>
        <v>147354.55172413794</v>
      </c>
      <c r="N304" s="319">
        <f t="shared" si="97"/>
        <v>30297.142857142859</v>
      </c>
      <c r="O304" s="319">
        <f t="shared" si="97"/>
        <v>26319.557522123894</v>
      </c>
      <c r="P304" s="319">
        <f t="shared" si="97"/>
        <v>55990.62295081967</v>
      </c>
      <c r="Q304" s="319">
        <f t="shared" si="97"/>
        <v>10869.565217391304</v>
      </c>
      <c r="R304" s="319">
        <f t="shared" si="97"/>
        <v>46363.045454545456</v>
      </c>
      <c r="S304" s="320"/>
      <c r="T304" s="320"/>
      <c r="U304" s="320"/>
      <c r="V304" s="319">
        <f>+V306/V309</f>
        <v>69017.980148883376</v>
      </c>
      <c r="W304" s="213"/>
      <c r="X304" s="312">
        <v>50000</v>
      </c>
      <c r="Y304" s="229"/>
    </row>
    <row r="305" spans="1:25" s="228" customFormat="1" ht="39.75" hidden="1">
      <c r="A305" s="81"/>
      <c r="B305" s="81"/>
      <c r="C305" s="95" t="s">
        <v>10</v>
      </c>
      <c r="D305" s="94">
        <f>+IF(D304&lt;50000,D304*5/50000,IF(D304&gt;=50000,5))</f>
        <v>5</v>
      </c>
      <c r="E305" s="94"/>
      <c r="F305" s="94"/>
      <c r="G305" s="94"/>
      <c r="H305" s="94"/>
      <c r="I305" s="94">
        <f>+IF(I304&lt;50000,I304*5/50000,IF(I304&gt;=50000,5))</f>
        <v>4.9886666666666661</v>
      </c>
      <c r="J305" s="94">
        <f>+IF(J304&lt;50000,J304*5/50000,IF(J304&gt;=50000,5))</f>
        <v>4.3644736842105258</v>
      </c>
      <c r="K305" s="94">
        <f>+IF(K304&lt;60000,K304*5/60000,IF(K304&gt;=60000,5))</f>
        <v>5</v>
      </c>
      <c r="L305" s="94">
        <f>+IF(L304&lt;60000,L304*5/60000,IF(L304&gt;=60000,5))</f>
        <v>5</v>
      </c>
      <c r="M305" s="94">
        <f>+IF(M304&lt;60000,M304*5/60000,IF(M304&gt;=60000,5))</f>
        <v>5</v>
      </c>
      <c r="N305" s="94">
        <f>+IF(N304&lt;25000,N304*5/25000,IF(N304&gt;=25000,5))</f>
        <v>5</v>
      </c>
      <c r="O305" s="94">
        <f>+IF(O304&lt;25000,O304*5/25000,IF(O304&gt;=25000,5))</f>
        <v>5</v>
      </c>
      <c r="P305" s="94">
        <f>+IF(P304&lt;25000,P304*5/25000,IF(P304&gt;=25000,5))</f>
        <v>5</v>
      </c>
      <c r="Q305" s="94">
        <f>+IF(Q304&lt;25000,Q304*5/25000,IF(Q304&gt;=25000,5))</f>
        <v>2.1739130434782608</v>
      </c>
      <c r="R305" s="94">
        <f>+IF(R304&lt;25000,R304*5/25000,IF(R304&gt;=25000,5))</f>
        <v>5</v>
      </c>
      <c r="S305" s="318"/>
      <c r="T305" s="318"/>
      <c r="U305" s="318"/>
      <c r="V305" s="293">
        <f>+SUM(D305:R305)/11</f>
        <v>4.6842775813050412</v>
      </c>
      <c r="W305" s="213"/>
      <c r="X305" s="312"/>
      <c r="Y305" s="229"/>
    </row>
    <row r="306" spans="1:25" s="228" customFormat="1" ht="39.75" hidden="1">
      <c r="A306" s="317"/>
      <c r="B306" s="166" t="s">
        <v>199</v>
      </c>
      <c r="C306" s="164" t="s">
        <v>196</v>
      </c>
      <c r="D306" s="313">
        <f>+D307+D308</f>
        <v>3751090</v>
      </c>
      <c r="E306" s="316"/>
      <c r="F306" s="313"/>
      <c r="G306" s="313"/>
      <c r="H306" s="313"/>
      <c r="I306" s="313">
        <f t="shared" ref="I306:R306" si="98">+I307+I308</f>
        <v>2244900</v>
      </c>
      <c r="J306" s="313">
        <f t="shared" si="98"/>
        <v>829250</v>
      </c>
      <c r="K306" s="313">
        <f t="shared" si="98"/>
        <v>10213140</v>
      </c>
      <c r="L306" s="315">
        <f t="shared" si="98"/>
        <v>7946700</v>
      </c>
      <c r="M306" s="313">
        <f t="shared" si="98"/>
        <v>8546564</v>
      </c>
      <c r="N306" s="313">
        <f t="shared" si="98"/>
        <v>530200</v>
      </c>
      <c r="O306" s="315">
        <f t="shared" si="98"/>
        <v>2974110</v>
      </c>
      <c r="P306" s="315">
        <f t="shared" si="98"/>
        <v>3415428</v>
      </c>
      <c r="Q306" s="315">
        <f t="shared" si="98"/>
        <v>250000</v>
      </c>
      <c r="R306" s="313">
        <f t="shared" si="98"/>
        <v>1019987</v>
      </c>
      <c r="S306" s="314"/>
      <c r="T306" s="314"/>
      <c r="U306" s="314"/>
      <c r="V306" s="313">
        <f>+V307+V308</f>
        <v>41721369</v>
      </c>
      <c r="W306" s="213"/>
      <c r="X306" s="312">
        <v>60000</v>
      </c>
      <c r="Y306" s="229"/>
    </row>
    <row r="307" spans="1:25" s="228" customFormat="1" ht="39.75" hidden="1">
      <c r="A307" s="72"/>
      <c r="B307" s="311" t="s">
        <v>198</v>
      </c>
      <c r="C307" s="244" t="s">
        <v>196</v>
      </c>
      <c r="D307" s="307">
        <v>1983400</v>
      </c>
      <c r="E307" s="307"/>
      <c r="F307" s="310"/>
      <c r="G307" s="310"/>
      <c r="H307" s="310"/>
      <c r="I307" s="310">
        <v>805400</v>
      </c>
      <c r="J307" s="307">
        <v>629250</v>
      </c>
      <c r="K307" s="307">
        <v>2681300</v>
      </c>
      <c r="L307" s="310">
        <v>5380100</v>
      </c>
      <c r="M307" s="310">
        <v>3710400</v>
      </c>
      <c r="N307" s="307">
        <v>530200</v>
      </c>
      <c r="O307" s="307">
        <v>1558000</v>
      </c>
      <c r="P307" s="307">
        <v>1345060</v>
      </c>
      <c r="Q307" s="307">
        <v>50000</v>
      </c>
      <c r="R307" s="307">
        <v>263000</v>
      </c>
      <c r="S307" s="309"/>
      <c r="T307" s="309"/>
      <c r="U307" s="309"/>
      <c r="V307" s="307">
        <f>+SUM(D307:U307)</f>
        <v>18936110</v>
      </c>
      <c r="W307" s="213"/>
      <c r="X307" s="312">
        <v>25000</v>
      </c>
      <c r="Y307" s="229"/>
    </row>
    <row r="308" spans="1:25" s="228" customFormat="1" ht="39.75" hidden="1">
      <c r="A308" s="72"/>
      <c r="B308" s="311" t="s">
        <v>197</v>
      </c>
      <c r="C308" s="244" t="s">
        <v>196</v>
      </c>
      <c r="D308" s="307">
        <v>1767690</v>
      </c>
      <c r="E308" s="307"/>
      <c r="F308" s="310"/>
      <c r="G308" s="310"/>
      <c r="H308" s="310"/>
      <c r="I308" s="310">
        <v>1439500</v>
      </c>
      <c r="J308" s="307">
        <v>200000</v>
      </c>
      <c r="K308" s="307">
        <v>7531840</v>
      </c>
      <c r="L308" s="310">
        <v>2566600</v>
      </c>
      <c r="M308" s="310">
        <v>4836164</v>
      </c>
      <c r="N308" s="307">
        <v>0</v>
      </c>
      <c r="O308" s="307">
        <v>1416110</v>
      </c>
      <c r="P308" s="307">
        <v>2070368</v>
      </c>
      <c r="Q308" s="307">
        <v>200000</v>
      </c>
      <c r="R308" s="307">
        <v>756987</v>
      </c>
      <c r="S308" s="309"/>
      <c r="T308" s="308"/>
      <c r="U308" s="308"/>
      <c r="V308" s="307">
        <f>+SUM(D308:U308)</f>
        <v>22785259</v>
      </c>
      <c r="W308" s="39"/>
      <c r="Y308" s="229"/>
    </row>
    <row r="309" spans="1:25" s="278" customFormat="1" ht="39.75" hidden="1">
      <c r="A309" s="306"/>
      <c r="B309" s="305" t="s">
        <v>195</v>
      </c>
      <c r="C309" s="244" t="s">
        <v>163</v>
      </c>
      <c r="D309" s="304">
        <f>+D310+D311</f>
        <v>54</v>
      </c>
      <c r="E309" s="304"/>
      <c r="F309" s="304"/>
      <c r="G309" s="304"/>
      <c r="H309" s="304"/>
      <c r="I309" s="304">
        <f t="shared" ref="I309:R309" si="99">+I310+I311</f>
        <v>45</v>
      </c>
      <c r="J309" s="304">
        <f t="shared" si="99"/>
        <v>19</v>
      </c>
      <c r="K309" s="304">
        <f t="shared" si="99"/>
        <v>119</v>
      </c>
      <c r="L309" s="304">
        <f t="shared" si="99"/>
        <v>73</v>
      </c>
      <c r="M309" s="304">
        <f t="shared" si="99"/>
        <v>58</v>
      </c>
      <c r="N309" s="304">
        <f t="shared" si="99"/>
        <v>17.5</v>
      </c>
      <c r="O309" s="304">
        <f t="shared" si="99"/>
        <v>113</v>
      </c>
      <c r="P309" s="304">
        <f t="shared" si="99"/>
        <v>61</v>
      </c>
      <c r="Q309" s="304">
        <f t="shared" si="99"/>
        <v>23</v>
      </c>
      <c r="R309" s="304">
        <f t="shared" si="99"/>
        <v>22</v>
      </c>
      <c r="S309" s="297"/>
      <c r="T309" s="297"/>
      <c r="U309" s="297"/>
      <c r="V309" s="303">
        <f>+V310+V311</f>
        <v>604.5</v>
      </c>
      <c r="Y309" s="279"/>
    </row>
    <row r="310" spans="1:25" s="278" customFormat="1" ht="39.75" hidden="1">
      <c r="A310" s="285"/>
      <c r="B310" s="300" t="s">
        <v>194</v>
      </c>
      <c r="C310" s="271"/>
      <c r="D310" s="303">
        <f>+D73</f>
        <v>54</v>
      </c>
      <c r="E310" s="303"/>
      <c r="F310" s="303"/>
      <c r="G310" s="303"/>
      <c r="H310" s="303"/>
      <c r="I310" s="303">
        <f t="shared" ref="I310:R310" si="100">+I73</f>
        <v>44</v>
      </c>
      <c r="J310" s="303">
        <f t="shared" si="100"/>
        <v>19</v>
      </c>
      <c r="K310" s="303">
        <f t="shared" si="100"/>
        <v>119</v>
      </c>
      <c r="L310" s="303">
        <f t="shared" si="100"/>
        <v>73</v>
      </c>
      <c r="M310" s="303">
        <f t="shared" si="100"/>
        <v>58</v>
      </c>
      <c r="N310" s="303">
        <f t="shared" si="100"/>
        <v>17.5</v>
      </c>
      <c r="O310" s="303">
        <f t="shared" si="100"/>
        <v>113</v>
      </c>
      <c r="P310" s="303">
        <f t="shared" si="100"/>
        <v>61</v>
      </c>
      <c r="Q310" s="303">
        <f t="shared" si="100"/>
        <v>23</v>
      </c>
      <c r="R310" s="303">
        <f t="shared" si="100"/>
        <v>22</v>
      </c>
      <c r="S310" s="302"/>
      <c r="T310" s="302"/>
      <c r="U310" s="302"/>
      <c r="V310" s="301">
        <f>+SUM(D310:U310)</f>
        <v>603.5</v>
      </c>
      <c r="Y310" s="279"/>
    </row>
    <row r="311" spans="1:25" s="278" customFormat="1" ht="39.75" hidden="1">
      <c r="A311" s="285"/>
      <c r="B311" s="300" t="s">
        <v>193</v>
      </c>
      <c r="C311" s="271"/>
      <c r="D311" s="299">
        <v>0</v>
      </c>
      <c r="E311" s="299"/>
      <c r="F311" s="299"/>
      <c r="G311" s="299"/>
      <c r="H311" s="299"/>
      <c r="I311" s="299">
        <v>1</v>
      </c>
      <c r="J311" s="299">
        <v>0</v>
      </c>
      <c r="K311" s="299">
        <v>0</v>
      </c>
      <c r="L311" s="299">
        <v>0</v>
      </c>
      <c r="M311" s="299">
        <v>0</v>
      </c>
      <c r="N311" s="299">
        <v>0</v>
      </c>
      <c r="O311" s="299">
        <v>0</v>
      </c>
      <c r="P311" s="299">
        <v>0</v>
      </c>
      <c r="Q311" s="299">
        <v>0</v>
      </c>
      <c r="R311" s="298">
        <v>0</v>
      </c>
      <c r="S311" s="297"/>
      <c r="T311" s="297"/>
      <c r="U311" s="297"/>
      <c r="V311" s="296">
        <f>+SUM(D311:U311)</f>
        <v>1</v>
      </c>
      <c r="Y311" s="279"/>
    </row>
    <row r="312" spans="1:25" s="228" customFormat="1" ht="39.75" hidden="1">
      <c r="A312" s="295">
        <v>4.4000000000000004</v>
      </c>
      <c r="B312" s="162" t="s">
        <v>192</v>
      </c>
      <c r="C312" s="161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59"/>
      <c r="S312" s="294"/>
      <c r="T312" s="294"/>
      <c r="U312" s="294"/>
      <c r="V312" s="159"/>
      <c r="Y312" s="229"/>
    </row>
    <row r="313" spans="1:25" s="253" customFormat="1" ht="39.75" hidden="1">
      <c r="A313" s="270"/>
      <c r="B313" s="277" t="s">
        <v>191</v>
      </c>
      <c r="C313" s="96" t="s">
        <v>171</v>
      </c>
      <c r="D313" s="205">
        <f>+D315*100/D337</f>
        <v>20.703125</v>
      </c>
      <c r="E313" s="205"/>
      <c r="F313" s="205"/>
      <c r="G313" s="205"/>
      <c r="H313" s="205"/>
      <c r="I313" s="205">
        <f t="shared" ref="I313:R313" si="101">+I315*100/I337</f>
        <v>21.568627450980394</v>
      </c>
      <c r="J313" s="205">
        <f t="shared" si="101"/>
        <v>1.3157894736842106</v>
      </c>
      <c r="K313" s="205">
        <f t="shared" si="101"/>
        <v>32.258064516129032</v>
      </c>
      <c r="L313" s="205">
        <f t="shared" si="101"/>
        <v>28.896103896103895</v>
      </c>
      <c r="M313" s="205">
        <f t="shared" si="101"/>
        <v>16.93548387096774</v>
      </c>
      <c r="N313" s="205">
        <f t="shared" si="101"/>
        <v>2.8571428571428572</v>
      </c>
      <c r="O313" s="205">
        <f t="shared" si="101"/>
        <v>2.7559055118110236</v>
      </c>
      <c r="P313" s="205">
        <f t="shared" si="101"/>
        <v>8.695652173913043</v>
      </c>
      <c r="Q313" s="205">
        <f t="shared" si="101"/>
        <v>1.9230769230769231</v>
      </c>
      <c r="R313" s="205">
        <f t="shared" si="101"/>
        <v>1.5151515151515151</v>
      </c>
      <c r="S313" s="206"/>
      <c r="T313" s="206"/>
      <c r="U313" s="206"/>
      <c r="V313" s="205">
        <f>+V315*100/V337</f>
        <v>16.192969334330591</v>
      </c>
      <c r="W313" s="213"/>
      <c r="X313" s="212">
        <v>20</v>
      </c>
      <c r="Y313" s="254"/>
    </row>
    <row r="314" spans="1:25" s="253" customFormat="1" ht="39.75" hidden="1">
      <c r="A314" s="267"/>
      <c r="B314" s="276"/>
      <c r="C314" s="95" t="s">
        <v>10</v>
      </c>
      <c r="D314" s="94">
        <f>+IF(D313&lt;20,D313*5/20,IF(D313&gt;=20,5))</f>
        <v>5</v>
      </c>
      <c r="E314" s="94"/>
      <c r="F314" s="94"/>
      <c r="G314" s="94"/>
      <c r="H314" s="94"/>
      <c r="I314" s="94">
        <f>+IF(I313&lt;20,I313*5/20,IF(I313&gt;=20,5))</f>
        <v>5</v>
      </c>
      <c r="J314" s="94">
        <f>+IF(J313&lt;20,J313*5/20,IF(J313&gt;=20,5))</f>
        <v>0.32894736842105265</v>
      </c>
      <c r="K314" s="94">
        <f>+IF(K313&lt;20,K313*5/20,IF(K313&gt;=20,5))</f>
        <v>5</v>
      </c>
      <c r="L314" s="94">
        <f>+IF(L313&lt;20,L313*5/20,IF(L313&gt;=20,5))</f>
        <v>5</v>
      </c>
      <c r="M314" s="94">
        <f>+IF(M313&lt;20,M313*5/20,IF(M313&gt;=20,5))</f>
        <v>4.2338709677419351</v>
      </c>
      <c r="N314" s="94">
        <f>+IF(N313&lt;10,N313*5/10,IF(N313&gt;=10,5))</f>
        <v>1.4285714285714286</v>
      </c>
      <c r="O314" s="94">
        <f>+IF(O313&lt;10,O313*5/10,IF(O313&gt;=10,5))</f>
        <v>1.3779527559055118</v>
      </c>
      <c r="P314" s="94">
        <f>+IF(P313&lt;10,P313*5/10,IF(P313&gt;=10,5))</f>
        <v>4.3478260869565215</v>
      </c>
      <c r="Q314" s="94">
        <f>+IF(Q313&lt;10,Q313*5/10,IF(Q313&gt;=10,5))</f>
        <v>0.96153846153846145</v>
      </c>
      <c r="R314" s="94">
        <f>+IF(R313&lt;10,R313*5/10,IF(R313&gt;=10,5))</f>
        <v>0.75757575757575757</v>
      </c>
      <c r="S314" s="264"/>
      <c r="T314" s="264"/>
      <c r="U314" s="264"/>
      <c r="V314" s="293">
        <f>+SUM(D314:R314)/11</f>
        <v>3.039662075155515</v>
      </c>
      <c r="W314" s="213"/>
      <c r="X314" s="212"/>
      <c r="Y314" s="254"/>
    </row>
    <row r="315" spans="1:25" s="102" customFormat="1" ht="39.75" hidden="1">
      <c r="A315" s="75"/>
      <c r="B315" s="249" t="s">
        <v>190</v>
      </c>
      <c r="C315" s="244"/>
      <c r="D315" s="291">
        <f>D319+D321+D323+D325+D328+D330+D332+D334+D336</f>
        <v>13.25</v>
      </c>
      <c r="E315" s="291"/>
      <c r="F315" s="291"/>
      <c r="G315" s="291"/>
      <c r="H315" s="291"/>
      <c r="I315" s="292">
        <f t="shared" ref="I315:R315" si="102">I319+I321+I323+I325+I328+I330+I332+I334+I336</f>
        <v>11</v>
      </c>
      <c r="J315" s="292">
        <f t="shared" si="102"/>
        <v>0.25</v>
      </c>
      <c r="K315" s="292">
        <f t="shared" si="102"/>
        <v>40</v>
      </c>
      <c r="L315" s="292">
        <f t="shared" si="102"/>
        <v>22.25</v>
      </c>
      <c r="M315" s="292">
        <f t="shared" si="102"/>
        <v>10.5</v>
      </c>
      <c r="N315" s="292">
        <f t="shared" si="102"/>
        <v>0.5</v>
      </c>
      <c r="O315" s="292">
        <f t="shared" si="102"/>
        <v>3.5</v>
      </c>
      <c r="P315" s="292">
        <f t="shared" si="102"/>
        <v>6</v>
      </c>
      <c r="Q315" s="292">
        <f t="shared" si="102"/>
        <v>0.5</v>
      </c>
      <c r="R315" s="292">
        <f t="shared" si="102"/>
        <v>0.5</v>
      </c>
      <c r="S315" s="261"/>
      <c r="T315" s="261"/>
      <c r="U315" s="261"/>
      <c r="V315" s="292">
        <f>V319+V321+V323+V325+V328+V330+V332+V334+V336</f>
        <v>108.25</v>
      </c>
      <c r="W315" s="213"/>
      <c r="X315" s="212">
        <v>20</v>
      </c>
      <c r="Y315" s="103"/>
    </row>
    <row r="316" spans="1:25" s="102" customFormat="1" ht="39.75" hidden="1">
      <c r="A316" s="75"/>
      <c r="B316" s="249" t="s">
        <v>189</v>
      </c>
      <c r="C316" s="244"/>
      <c r="D316" s="291">
        <f>+D317+D326</f>
        <v>25</v>
      </c>
      <c r="E316" s="291"/>
      <c r="F316" s="291"/>
      <c r="G316" s="291"/>
      <c r="H316" s="291"/>
      <c r="I316" s="291">
        <f t="shared" ref="I316:V316" si="103">+I317+I326</f>
        <v>20</v>
      </c>
      <c r="J316" s="291">
        <f t="shared" si="103"/>
        <v>1</v>
      </c>
      <c r="K316" s="291">
        <f t="shared" si="103"/>
        <v>57</v>
      </c>
      <c r="L316" s="291">
        <f t="shared" si="103"/>
        <v>55</v>
      </c>
      <c r="M316" s="291">
        <f t="shared" si="103"/>
        <v>21</v>
      </c>
      <c r="N316" s="291">
        <f t="shared" si="103"/>
        <v>2</v>
      </c>
      <c r="O316" s="291">
        <f t="shared" si="103"/>
        <v>12</v>
      </c>
      <c r="P316" s="291">
        <f t="shared" si="103"/>
        <v>17</v>
      </c>
      <c r="Q316" s="291">
        <f t="shared" si="103"/>
        <v>2</v>
      </c>
      <c r="R316" s="291">
        <f t="shared" si="103"/>
        <v>2</v>
      </c>
      <c r="S316" s="291">
        <f t="shared" si="103"/>
        <v>0</v>
      </c>
      <c r="T316" s="291">
        <f t="shared" si="103"/>
        <v>0</v>
      </c>
      <c r="U316" s="291">
        <f t="shared" si="103"/>
        <v>0</v>
      </c>
      <c r="V316" s="291">
        <f t="shared" si="103"/>
        <v>214</v>
      </c>
      <c r="W316" s="213"/>
      <c r="X316" s="212"/>
      <c r="Y316" s="103"/>
    </row>
    <row r="317" spans="1:25" s="228" customFormat="1" ht="39.75" hidden="1">
      <c r="A317" s="72"/>
      <c r="B317" s="289" t="s">
        <v>188</v>
      </c>
      <c r="C317" s="288" t="s">
        <v>168</v>
      </c>
      <c r="D317" s="290">
        <f>+D318+D320+D322+D324</f>
        <v>25</v>
      </c>
      <c r="E317" s="290"/>
      <c r="F317" s="290"/>
      <c r="G317" s="290"/>
      <c r="H317" s="290"/>
      <c r="I317" s="290">
        <f t="shared" ref="I317:R317" si="104">+I318+I320+I322+I324</f>
        <v>20</v>
      </c>
      <c r="J317" s="290">
        <f t="shared" si="104"/>
        <v>1</v>
      </c>
      <c r="K317" s="290">
        <f t="shared" si="104"/>
        <v>57</v>
      </c>
      <c r="L317" s="290">
        <f t="shared" si="104"/>
        <v>55</v>
      </c>
      <c r="M317" s="290">
        <f t="shared" si="104"/>
        <v>21</v>
      </c>
      <c r="N317" s="290">
        <f t="shared" si="104"/>
        <v>1</v>
      </c>
      <c r="O317" s="290">
        <f t="shared" si="104"/>
        <v>12</v>
      </c>
      <c r="P317" s="290">
        <f t="shared" si="104"/>
        <v>17</v>
      </c>
      <c r="Q317" s="290">
        <f t="shared" si="104"/>
        <v>2</v>
      </c>
      <c r="R317" s="290">
        <f t="shared" si="104"/>
        <v>2</v>
      </c>
      <c r="S317" s="275"/>
      <c r="T317" s="275"/>
      <c r="U317" s="275"/>
      <c r="V317" s="290">
        <f>+V318+V320+V322+V324</f>
        <v>213</v>
      </c>
      <c r="W317" s="213"/>
      <c r="X317" s="212">
        <v>10</v>
      </c>
      <c r="Y317" s="229"/>
    </row>
    <row r="318" spans="1:25" s="228" customFormat="1" ht="92.25" hidden="1">
      <c r="A318" s="72"/>
      <c r="B318" s="249" t="s">
        <v>187</v>
      </c>
      <c r="C318" s="244"/>
      <c r="D318" s="193">
        <v>15</v>
      </c>
      <c r="E318" s="193"/>
      <c r="F318" s="193"/>
      <c r="G318" s="193"/>
      <c r="H318" s="193"/>
      <c r="I318" s="193">
        <v>12</v>
      </c>
      <c r="J318" s="193">
        <v>1</v>
      </c>
      <c r="K318" s="193">
        <v>20</v>
      </c>
      <c r="L318" s="196">
        <v>43</v>
      </c>
      <c r="M318" s="193">
        <v>12</v>
      </c>
      <c r="N318" s="193">
        <v>1</v>
      </c>
      <c r="O318" s="193">
        <v>10</v>
      </c>
      <c r="P318" s="194">
        <v>14</v>
      </c>
      <c r="Q318" s="193">
        <v>2</v>
      </c>
      <c r="R318" s="193">
        <v>2</v>
      </c>
      <c r="S318" s="197"/>
      <c r="T318" s="197"/>
      <c r="U318" s="197"/>
      <c r="V318" s="190">
        <f>+SUM(D318:U318)</f>
        <v>132</v>
      </c>
      <c r="W318" s="39"/>
      <c r="Y318" s="229"/>
    </row>
    <row r="319" spans="1:25" s="228" customFormat="1" ht="39.75" hidden="1">
      <c r="A319" s="72"/>
      <c r="B319" s="248" t="s">
        <v>150</v>
      </c>
      <c r="C319" s="244"/>
      <c r="D319" s="68">
        <f>+D318*0.25</f>
        <v>3.75</v>
      </c>
      <c r="E319" s="68"/>
      <c r="F319" s="68"/>
      <c r="G319" s="68"/>
      <c r="H319" s="68"/>
      <c r="I319" s="68">
        <f t="shared" ref="I319:R319" si="105">+I318*0.25</f>
        <v>3</v>
      </c>
      <c r="J319" s="68">
        <f t="shared" si="105"/>
        <v>0.25</v>
      </c>
      <c r="K319" s="68">
        <f t="shared" si="105"/>
        <v>5</v>
      </c>
      <c r="L319" s="69">
        <f t="shared" si="105"/>
        <v>10.75</v>
      </c>
      <c r="M319" s="68">
        <f t="shared" si="105"/>
        <v>3</v>
      </c>
      <c r="N319" s="68">
        <f t="shared" si="105"/>
        <v>0.25</v>
      </c>
      <c r="O319" s="68">
        <f t="shared" si="105"/>
        <v>2.5</v>
      </c>
      <c r="P319" s="68">
        <f t="shared" si="105"/>
        <v>3.5</v>
      </c>
      <c r="Q319" s="68">
        <f t="shared" si="105"/>
        <v>0.5</v>
      </c>
      <c r="R319" s="68">
        <f t="shared" si="105"/>
        <v>0.5</v>
      </c>
      <c r="S319" s="197"/>
      <c r="T319" s="197"/>
      <c r="U319" s="197"/>
      <c r="V319" s="68">
        <f>+V318*0.25</f>
        <v>33</v>
      </c>
      <c r="Y319" s="229"/>
    </row>
    <row r="320" spans="1:25" s="228" customFormat="1" ht="61.5" hidden="1">
      <c r="A320" s="72"/>
      <c r="B320" s="249" t="s">
        <v>186</v>
      </c>
      <c r="C320" s="244"/>
      <c r="D320" s="193">
        <v>1</v>
      </c>
      <c r="E320" s="193"/>
      <c r="F320" s="193"/>
      <c r="G320" s="193"/>
      <c r="H320" s="193"/>
      <c r="I320" s="193">
        <v>0</v>
      </c>
      <c r="J320" s="193"/>
      <c r="K320" s="193">
        <v>3</v>
      </c>
      <c r="L320" s="196">
        <v>1</v>
      </c>
      <c r="M320" s="193">
        <v>3</v>
      </c>
      <c r="N320" s="193"/>
      <c r="O320" s="193">
        <v>2</v>
      </c>
      <c r="P320" s="193">
        <v>1</v>
      </c>
      <c r="Q320" s="193"/>
      <c r="R320" s="193">
        <v>0</v>
      </c>
      <c r="S320" s="197"/>
      <c r="T320" s="197"/>
      <c r="U320" s="197"/>
      <c r="V320" s="190">
        <f>+SUM(D320:U320)</f>
        <v>11</v>
      </c>
      <c r="Y320" s="229"/>
    </row>
    <row r="321" spans="1:25" s="228" customFormat="1" ht="39.75" hidden="1">
      <c r="A321" s="72"/>
      <c r="B321" s="248" t="s">
        <v>150</v>
      </c>
      <c r="C321" s="244"/>
      <c r="D321" s="68">
        <f>+D320*0.5</f>
        <v>0.5</v>
      </c>
      <c r="E321" s="68"/>
      <c r="F321" s="68"/>
      <c r="G321" s="68"/>
      <c r="H321" s="68"/>
      <c r="I321" s="68">
        <f t="shared" ref="I321:R321" si="106">+I320*0.5</f>
        <v>0</v>
      </c>
      <c r="J321" s="68">
        <f t="shared" si="106"/>
        <v>0</v>
      </c>
      <c r="K321" s="68">
        <f t="shared" si="106"/>
        <v>1.5</v>
      </c>
      <c r="L321" s="69">
        <f t="shared" si="106"/>
        <v>0.5</v>
      </c>
      <c r="M321" s="68">
        <f t="shared" si="106"/>
        <v>1.5</v>
      </c>
      <c r="N321" s="68">
        <f t="shared" si="106"/>
        <v>0</v>
      </c>
      <c r="O321" s="68">
        <f t="shared" si="106"/>
        <v>1</v>
      </c>
      <c r="P321" s="68">
        <f t="shared" si="106"/>
        <v>0.5</v>
      </c>
      <c r="Q321" s="68">
        <f t="shared" si="106"/>
        <v>0</v>
      </c>
      <c r="R321" s="68">
        <f t="shared" si="106"/>
        <v>0</v>
      </c>
      <c r="S321" s="197"/>
      <c r="T321" s="197"/>
      <c r="U321" s="197"/>
      <c r="V321" s="68">
        <f>+V320*0.5</f>
        <v>5.5</v>
      </c>
      <c r="Y321" s="229"/>
    </row>
    <row r="322" spans="1:25" s="228" customFormat="1" ht="184.5" hidden="1">
      <c r="A322" s="72"/>
      <c r="B322" s="249" t="s">
        <v>185</v>
      </c>
      <c r="C322" s="244"/>
      <c r="D322" s="193">
        <v>0</v>
      </c>
      <c r="E322" s="193"/>
      <c r="F322" s="193"/>
      <c r="G322" s="193"/>
      <c r="H322" s="193"/>
      <c r="I322" s="193">
        <v>0</v>
      </c>
      <c r="J322" s="193">
        <v>0</v>
      </c>
      <c r="K322" s="193">
        <v>2</v>
      </c>
      <c r="L322" s="196">
        <v>0</v>
      </c>
      <c r="M322" s="193">
        <v>0</v>
      </c>
      <c r="N322" s="193"/>
      <c r="O322" s="193">
        <v>0</v>
      </c>
      <c r="P322" s="193">
        <v>0</v>
      </c>
      <c r="Q322" s="193"/>
      <c r="R322" s="193">
        <v>0</v>
      </c>
      <c r="S322" s="197"/>
      <c r="T322" s="197"/>
      <c r="U322" s="197"/>
      <c r="V322" s="190">
        <f>+SUM(D322:U322)</f>
        <v>2</v>
      </c>
      <c r="Y322" s="229"/>
    </row>
    <row r="323" spans="1:25" s="228" customFormat="1" ht="39.75" hidden="1">
      <c r="A323" s="72"/>
      <c r="B323" s="248" t="s">
        <v>150</v>
      </c>
      <c r="C323" s="244"/>
      <c r="D323" s="68">
        <f>+D322*0.75</f>
        <v>0</v>
      </c>
      <c r="E323" s="68"/>
      <c r="F323" s="68"/>
      <c r="G323" s="68"/>
      <c r="H323" s="68"/>
      <c r="I323" s="68">
        <f t="shared" ref="I323:R323" si="107">+I322*0.75</f>
        <v>0</v>
      </c>
      <c r="J323" s="68">
        <f t="shared" si="107"/>
        <v>0</v>
      </c>
      <c r="K323" s="68">
        <f t="shared" si="107"/>
        <v>1.5</v>
      </c>
      <c r="L323" s="69">
        <f t="shared" si="107"/>
        <v>0</v>
      </c>
      <c r="M323" s="68">
        <f t="shared" si="107"/>
        <v>0</v>
      </c>
      <c r="N323" s="68">
        <f t="shared" si="107"/>
        <v>0</v>
      </c>
      <c r="O323" s="68">
        <f t="shared" si="107"/>
        <v>0</v>
      </c>
      <c r="P323" s="68">
        <f t="shared" si="107"/>
        <v>0</v>
      </c>
      <c r="Q323" s="68">
        <f t="shared" si="107"/>
        <v>0</v>
      </c>
      <c r="R323" s="68">
        <f t="shared" si="107"/>
        <v>0</v>
      </c>
      <c r="S323" s="197"/>
      <c r="T323" s="197"/>
      <c r="U323" s="197"/>
      <c r="V323" s="68">
        <f>+V322*0.75</f>
        <v>1.5</v>
      </c>
      <c r="Y323" s="229"/>
    </row>
    <row r="324" spans="1:25" s="228" customFormat="1" ht="215.25" hidden="1">
      <c r="A324" s="72"/>
      <c r="B324" s="249" t="s">
        <v>184</v>
      </c>
      <c r="C324" s="244"/>
      <c r="D324" s="193">
        <v>9</v>
      </c>
      <c r="E324" s="193"/>
      <c r="F324" s="193"/>
      <c r="G324" s="193"/>
      <c r="H324" s="193"/>
      <c r="I324" s="193">
        <v>8</v>
      </c>
      <c r="J324" s="193">
        <v>0</v>
      </c>
      <c r="K324" s="193">
        <v>32</v>
      </c>
      <c r="L324" s="196">
        <v>11</v>
      </c>
      <c r="M324" s="193">
        <v>6</v>
      </c>
      <c r="N324" s="193"/>
      <c r="O324" s="193">
        <v>0</v>
      </c>
      <c r="P324" s="193">
        <v>2</v>
      </c>
      <c r="Q324" s="193"/>
      <c r="R324" s="193">
        <v>0</v>
      </c>
      <c r="S324" s="197"/>
      <c r="T324" s="197"/>
      <c r="U324" s="197"/>
      <c r="V324" s="190">
        <f>+SUM(D324:U324)</f>
        <v>68</v>
      </c>
      <c r="W324" s="39"/>
      <c r="Y324" s="229"/>
    </row>
    <row r="325" spans="1:25" s="228" customFormat="1" ht="39.75" hidden="1">
      <c r="A325" s="72"/>
      <c r="B325" s="248" t="s">
        <v>150</v>
      </c>
      <c r="C325" s="244"/>
      <c r="D325" s="68">
        <f>+D324*1</f>
        <v>9</v>
      </c>
      <c r="E325" s="68"/>
      <c r="F325" s="68"/>
      <c r="G325" s="68"/>
      <c r="H325" s="68"/>
      <c r="I325" s="68">
        <f t="shared" ref="I325:R325" si="108">+I324*1</f>
        <v>8</v>
      </c>
      <c r="J325" s="68">
        <f t="shared" si="108"/>
        <v>0</v>
      </c>
      <c r="K325" s="68">
        <f t="shared" si="108"/>
        <v>32</v>
      </c>
      <c r="L325" s="68">
        <f t="shared" si="108"/>
        <v>11</v>
      </c>
      <c r="M325" s="68">
        <f t="shared" si="108"/>
        <v>6</v>
      </c>
      <c r="N325" s="68">
        <f t="shared" si="108"/>
        <v>0</v>
      </c>
      <c r="O325" s="68">
        <f t="shared" si="108"/>
        <v>0</v>
      </c>
      <c r="P325" s="68">
        <f t="shared" si="108"/>
        <v>2</v>
      </c>
      <c r="Q325" s="68">
        <f t="shared" si="108"/>
        <v>0</v>
      </c>
      <c r="R325" s="68">
        <f t="shared" si="108"/>
        <v>0</v>
      </c>
      <c r="S325" s="197"/>
      <c r="T325" s="197"/>
      <c r="U325" s="197"/>
      <c r="V325" s="68">
        <f>+V324*1</f>
        <v>68</v>
      </c>
      <c r="Y325" s="229"/>
    </row>
    <row r="326" spans="1:25" s="228" customFormat="1" ht="39.75" hidden="1">
      <c r="A326" s="72"/>
      <c r="B326" s="289" t="s">
        <v>183</v>
      </c>
      <c r="C326" s="288" t="s">
        <v>168</v>
      </c>
      <c r="D326" s="286">
        <f>+D327+D329+D331+D333+D335</f>
        <v>0</v>
      </c>
      <c r="E326" s="286"/>
      <c r="F326" s="286"/>
      <c r="G326" s="286"/>
      <c r="H326" s="286"/>
      <c r="I326" s="286">
        <f t="shared" ref="I326:R326" si="109">+I327+I329+I331+I333+I335</f>
        <v>0</v>
      </c>
      <c r="J326" s="286">
        <f t="shared" si="109"/>
        <v>0</v>
      </c>
      <c r="K326" s="286">
        <f t="shared" si="109"/>
        <v>0</v>
      </c>
      <c r="L326" s="286">
        <f t="shared" si="109"/>
        <v>0</v>
      </c>
      <c r="M326" s="286">
        <f t="shared" si="109"/>
        <v>0</v>
      </c>
      <c r="N326" s="286">
        <f t="shared" si="109"/>
        <v>1</v>
      </c>
      <c r="O326" s="286">
        <f t="shared" si="109"/>
        <v>0</v>
      </c>
      <c r="P326" s="286">
        <f t="shared" si="109"/>
        <v>0</v>
      </c>
      <c r="Q326" s="286">
        <f t="shared" si="109"/>
        <v>0</v>
      </c>
      <c r="R326" s="286">
        <f t="shared" si="109"/>
        <v>0</v>
      </c>
      <c r="S326" s="287"/>
      <c r="T326" s="287"/>
      <c r="U326" s="287"/>
      <c r="V326" s="286">
        <f>+V327+V329+V331+V333+V335</f>
        <v>1</v>
      </c>
      <c r="Y326" s="229"/>
    </row>
    <row r="327" spans="1:25" s="228" customFormat="1" ht="39.75" hidden="1">
      <c r="A327" s="72"/>
      <c r="B327" s="252" t="s">
        <v>182</v>
      </c>
      <c r="C327" s="251"/>
      <c r="D327" s="193"/>
      <c r="E327" s="193"/>
      <c r="F327" s="193"/>
      <c r="G327" s="193"/>
      <c r="H327" s="193"/>
      <c r="I327" s="193">
        <v>0</v>
      </c>
      <c r="J327" s="193">
        <v>0</v>
      </c>
      <c r="K327" s="193">
        <v>0</v>
      </c>
      <c r="L327" s="193">
        <v>0</v>
      </c>
      <c r="M327" s="193">
        <v>0</v>
      </c>
      <c r="N327" s="193"/>
      <c r="O327" s="193">
        <v>0</v>
      </c>
      <c r="P327" s="193">
        <v>0</v>
      </c>
      <c r="Q327" s="193">
        <v>0</v>
      </c>
      <c r="R327" s="193">
        <v>0</v>
      </c>
      <c r="S327" s="197"/>
      <c r="T327" s="197"/>
      <c r="U327" s="197"/>
      <c r="V327" s="190">
        <f>+SUM(D327:U327)</f>
        <v>0</v>
      </c>
      <c r="Y327" s="229"/>
    </row>
    <row r="328" spans="1:25" s="228" customFormat="1" ht="39.75" hidden="1">
      <c r="A328" s="72"/>
      <c r="B328" s="248" t="s">
        <v>150</v>
      </c>
      <c r="C328" s="244"/>
      <c r="D328" s="68">
        <f>+D327*0.125</f>
        <v>0</v>
      </c>
      <c r="E328" s="68"/>
      <c r="F328" s="68"/>
      <c r="G328" s="68"/>
      <c r="H328" s="68"/>
      <c r="I328" s="68">
        <f t="shared" ref="I328:R328" si="110">+I327*0.125</f>
        <v>0</v>
      </c>
      <c r="J328" s="68">
        <f t="shared" si="110"/>
        <v>0</v>
      </c>
      <c r="K328" s="68">
        <f t="shared" si="110"/>
        <v>0</v>
      </c>
      <c r="L328" s="68">
        <f t="shared" si="110"/>
        <v>0</v>
      </c>
      <c r="M328" s="68">
        <f t="shared" si="110"/>
        <v>0</v>
      </c>
      <c r="N328" s="68">
        <f t="shared" si="110"/>
        <v>0</v>
      </c>
      <c r="O328" s="68">
        <f t="shared" si="110"/>
        <v>0</v>
      </c>
      <c r="P328" s="68">
        <f t="shared" si="110"/>
        <v>0</v>
      </c>
      <c r="Q328" s="68">
        <f t="shared" si="110"/>
        <v>0</v>
      </c>
      <c r="R328" s="68">
        <f t="shared" si="110"/>
        <v>0</v>
      </c>
      <c r="S328" s="197"/>
      <c r="T328" s="197"/>
      <c r="U328" s="197"/>
      <c r="V328" s="68">
        <f>+V327*0.125</f>
        <v>0</v>
      </c>
      <c r="Y328" s="229"/>
    </row>
    <row r="329" spans="1:25" s="228" customFormat="1" ht="39.75" hidden="1">
      <c r="A329" s="72"/>
      <c r="B329" s="249" t="s">
        <v>181</v>
      </c>
      <c r="C329" s="244"/>
      <c r="D329" s="193"/>
      <c r="E329" s="193"/>
      <c r="F329" s="193"/>
      <c r="G329" s="193"/>
      <c r="H329" s="193"/>
      <c r="I329" s="193">
        <v>0</v>
      </c>
      <c r="J329" s="193">
        <v>0</v>
      </c>
      <c r="K329" s="193">
        <v>0</v>
      </c>
      <c r="L329" s="193">
        <v>0</v>
      </c>
      <c r="M329" s="193">
        <v>0</v>
      </c>
      <c r="N329" s="193">
        <v>1</v>
      </c>
      <c r="O329" s="193">
        <v>0</v>
      </c>
      <c r="P329" s="193">
        <v>0</v>
      </c>
      <c r="Q329" s="193">
        <v>0</v>
      </c>
      <c r="R329" s="193">
        <v>0</v>
      </c>
      <c r="S329" s="197"/>
      <c r="T329" s="197"/>
      <c r="U329" s="197"/>
      <c r="V329" s="190">
        <f>+SUM(D329:U329)</f>
        <v>1</v>
      </c>
      <c r="Y329" s="229"/>
    </row>
    <row r="330" spans="1:25" s="228" customFormat="1" ht="39.75" hidden="1">
      <c r="A330" s="72"/>
      <c r="B330" s="248" t="s">
        <v>150</v>
      </c>
      <c r="C330" s="244"/>
      <c r="D330" s="68">
        <f>+D329*0.25</f>
        <v>0</v>
      </c>
      <c r="E330" s="68"/>
      <c r="F330" s="68"/>
      <c r="G330" s="68"/>
      <c r="H330" s="68"/>
      <c r="I330" s="68">
        <f t="shared" ref="I330:R330" si="111">+I329*0.25</f>
        <v>0</v>
      </c>
      <c r="J330" s="68">
        <f t="shared" si="111"/>
        <v>0</v>
      </c>
      <c r="K330" s="68">
        <f t="shared" si="111"/>
        <v>0</v>
      </c>
      <c r="L330" s="68">
        <f t="shared" si="111"/>
        <v>0</v>
      </c>
      <c r="M330" s="68">
        <f t="shared" si="111"/>
        <v>0</v>
      </c>
      <c r="N330" s="68">
        <f t="shared" si="111"/>
        <v>0.25</v>
      </c>
      <c r="O330" s="68">
        <f t="shared" si="111"/>
        <v>0</v>
      </c>
      <c r="P330" s="68">
        <f t="shared" si="111"/>
        <v>0</v>
      </c>
      <c r="Q330" s="68">
        <f t="shared" si="111"/>
        <v>0</v>
      </c>
      <c r="R330" s="68">
        <f t="shared" si="111"/>
        <v>0</v>
      </c>
      <c r="S330" s="197"/>
      <c r="T330" s="197"/>
      <c r="U330" s="197"/>
      <c r="V330" s="68">
        <f>+V329*0.25</f>
        <v>0.25</v>
      </c>
      <c r="Y330" s="229"/>
    </row>
    <row r="331" spans="1:25" s="228" customFormat="1" ht="61.5" hidden="1">
      <c r="A331" s="72"/>
      <c r="B331" s="249" t="s">
        <v>180</v>
      </c>
      <c r="C331" s="244"/>
      <c r="D331" s="193"/>
      <c r="E331" s="193"/>
      <c r="F331" s="193"/>
      <c r="G331" s="193"/>
      <c r="H331" s="193"/>
      <c r="I331" s="193">
        <v>0</v>
      </c>
      <c r="J331" s="193">
        <v>0</v>
      </c>
      <c r="K331" s="193">
        <v>0</v>
      </c>
      <c r="L331" s="193">
        <v>0</v>
      </c>
      <c r="M331" s="193">
        <v>0</v>
      </c>
      <c r="N331" s="193"/>
      <c r="O331" s="193">
        <v>0</v>
      </c>
      <c r="P331" s="193">
        <v>0</v>
      </c>
      <c r="Q331" s="193">
        <v>0</v>
      </c>
      <c r="R331" s="193">
        <v>0</v>
      </c>
      <c r="S331" s="197"/>
      <c r="T331" s="197"/>
      <c r="U331" s="197"/>
      <c r="V331" s="190">
        <f>+SUM(D331:U331)</f>
        <v>0</v>
      </c>
      <c r="Y331" s="229"/>
    </row>
    <row r="332" spans="1:25" s="228" customFormat="1" ht="39.75" hidden="1">
      <c r="A332" s="72"/>
      <c r="B332" s="248" t="s">
        <v>150</v>
      </c>
      <c r="C332" s="244"/>
      <c r="D332" s="68">
        <f>+D331*0.5</f>
        <v>0</v>
      </c>
      <c r="E332" s="68"/>
      <c r="F332" s="68"/>
      <c r="G332" s="68"/>
      <c r="H332" s="68"/>
      <c r="I332" s="68">
        <f t="shared" ref="I332:R332" si="112">+I331*0.5</f>
        <v>0</v>
      </c>
      <c r="J332" s="68">
        <f t="shared" si="112"/>
        <v>0</v>
      </c>
      <c r="K332" s="68">
        <f t="shared" si="112"/>
        <v>0</v>
      </c>
      <c r="L332" s="68">
        <f t="shared" si="112"/>
        <v>0</v>
      </c>
      <c r="M332" s="68">
        <f t="shared" si="112"/>
        <v>0</v>
      </c>
      <c r="N332" s="68">
        <f t="shared" si="112"/>
        <v>0</v>
      </c>
      <c r="O332" s="68">
        <f t="shared" si="112"/>
        <v>0</v>
      </c>
      <c r="P332" s="68">
        <f t="shared" si="112"/>
        <v>0</v>
      </c>
      <c r="Q332" s="68">
        <f t="shared" si="112"/>
        <v>0</v>
      </c>
      <c r="R332" s="68">
        <f t="shared" si="112"/>
        <v>0</v>
      </c>
      <c r="S332" s="197"/>
      <c r="T332" s="197"/>
      <c r="U332" s="197"/>
      <c r="V332" s="68">
        <f>+V331*0.5</f>
        <v>0</v>
      </c>
      <c r="Y332" s="229"/>
    </row>
    <row r="333" spans="1:25" s="228" customFormat="1" ht="39.75" hidden="1">
      <c r="A333" s="72"/>
      <c r="B333" s="252" t="s">
        <v>179</v>
      </c>
      <c r="C333" s="251"/>
      <c r="D333" s="193"/>
      <c r="E333" s="193"/>
      <c r="F333" s="193"/>
      <c r="G333" s="193"/>
      <c r="H333" s="193"/>
      <c r="I333" s="193">
        <v>0</v>
      </c>
      <c r="J333" s="193">
        <v>0</v>
      </c>
      <c r="K333" s="193">
        <v>0</v>
      </c>
      <c r="L333" s="193">
        <v>0</v>
      </c>
      <c r="M333" s="193">
        <v>0</v>
      </c>
      <c r="N333" s="193"/>
      <c r="O333" s="193">
        <v>0</v>
      </c>
      <c r="P333" s="193">
        <v>0</v>
      </c>
      <c r="Q333" s="193">
        <v>0</v>
      </c>
      <c r="R333" s="193">
        <v>0</v>
      </c>
      <c r="S333" s="197"/>
      <c r="T333" s="197"/>
      <c r="U333" s="197"/>
      <c r="V333" s="190">
        <f>+SUM(D333:U333)</f>
        <v>0</v>
      </c>
      <c r="Y333" s="229"/>
    </row>
    <row r="334" spans="1:25" s="228" customFormat="1" ht="39.75" hidden="1">
      <c r="A334" s="72"/>
      <c r="B334" s="248" t="s">
        <v>150</v>
      </c>
      <c r="C334" s="244"/>
      <c r="D334" s="68">
        <f>+D333*0.75</f>
        <v>0</v>
      </c>
      <c r="E334" s="68"/>
      <c r="F334" s="68"/>
      <c r="G334" s="68"/>
      <c r="H334" s="68"/>
      <c r="I334" s="68">
        <f t="shared" ref="I334:R334" si="113">+I333*0.75</f>
        <v>0</v>
      </c>
      <c r="J334" s="68">
        <f t="shared" si="113"/>
        <v>0</v>
      </c>
      <c r="K334" s="68">
        <f t="shared" si="113"/>
        <v>0</v>
      </c>
      <c r="L334" s="68">
        <f t="shared" si="113"/>
        <v>0</v>
      </c>
      <c r="M334" s="68">
        <f t="shared" si="113"/>
        <v>0</v>
      </c>
      <c r="N334" s="68">
        <f t="shared" si="113"/>
        <v>0</v>
      </c>
      <c r="O334" s="68">
        <f t="shared" si="113"/>
        <v>0</v>
      </c>
      <c r="P334" s="68">
        <f t="shared" si="113"/>
        <v>0</v>
      </c>
      <c r="Q334" s="68">
        <f t="shared" si="113"/>
        <v>0</v>
      </c>
      <c r="R334" s="68">
        <f t="shared" si="113"/>
        <v>0</v>
      </c>
      <c r="S334" s="197"/>
      <c r="T334" s="197"/>
      <c r="U334" s="197"/>
      <c r="V334" s="68">
        <f>+V333*0.75</f>
        <v>0</v>
      </c>
      <c r="Y334" s="229"/>
    </row>
    <row r="335" spans="1:25" s="228" customFormat="1" ht="39.75" hidden="1">
      <c r="A335" s="72"/>
      <c r="B335" s="249" t="s">
        <v>178</v>
      </c>
      <c r="C335" s="244"/>
      <c r="D335" s="193"/>
      <c r="E335" s="193"/>
      <c r="F335" s="193"/>
      <c r="G335" s="193"/>
      <c r="H335" s="193"/>
      <c r="I335" s="193">
        <v>0</v>
      </c>
      <c r="J335" s="193">
        <v>0</v>
      </c>
      <c r="K335" s="193">
        <v>0</v>
      </c>
      <c r="L335" s="193">
        <v>0</v>
      </c>
      <c r="M335" s="193">
        <v>0</v>
      </c>
      <c r="N335" s="193"/>
      <c r="O335" s="193">
        <v>0</v>
      </c>
      <c r="P335" s="193">
        <v>0</v>
      </c>
      <c r="Q335" s="193">
        <v>0</v>
      </c>
      <c r="R335" s="193">
        <v>0</v>
      </c>
      <c r="S335" s="197"/>
      <c r="T335" s="197"/>
      <c r="U335" s="197"/>
      <c r="V335" s="190">
        <f>+SUM(D335:U335)</f>
        <v>0</v>
      </c>
      <c r="Y335" s="229"/>
    </row>
    <row r="336" spans="1:25" s="228" customFormat="1" ht="39.75" hidden="1">
      <c r="A336" s="72"/>
      <c r="B336" s="248" t="s">
        <v>150</v>
      </c>
      <c r="C336" s="244"/>
      <c r="D336" s="68">
        <f>+D335*1</f>
        <v>0</v>
      </c>
      <c r="E336" s="68"/>
      <c r="F336" s="68"/>
      <c r="G336" s="68"/>
      <c r="H336" s="68"/>
      <c r="I336" s="68">
        <f t="shared" ref="I336:R336" si="114">+I335*1</f>
        <v>0</v>
      </c>
      <c r="J336" s="68">
        <f t="shared" si="114"/>
        <v>0</v>
      </c>
      <c r="K336" s="68">
        <f t="shared" si="114"/>
        <v>0</v>
      </c>
      <c r="L336" s="68">
        <f t="shared" si="114"/>
        <v>0</v>
      </c>
      <c r="M336" s="68">
        <f t="shared" si="114"/>
        <v>0</v>
      </c>
      <c r="N336" s="68">
        <f t="shared" si="114"/>
        <v>0</v>
      </c>
      <c r="O336" s="68">
        <f t="shared" si="114"/>
        <v>0</v>
      </c>
      <c r="P336" s="68">
        <f t="shared" si="114"/>
        <v>0</v>
      </c>
      <c r="Q336" s="68">
        <f t="shared" si="114"/>
        <v>0</v>
      </c>
      <c r="R336" s="68">
        <f t="shared" si="114"/>
        <v>0</v>
      </c>
      <c r="S336" s="197"/>
      <c r="T336" s="197"/>
      <c r="U336" s="197"/>
      <c r="V336" s="68">
        <f>+V335*1</f>
        <v>0</v>
      </c>
      <c r="Y336" s="229"/>
    </row>
    <row r="337" spans="1:25" s="278" customFormat="1" ht="39.75" hidden="1">
      <c r="A337" s="285"/>
      <c r="B337" s="284" t="s">
        <v>157</v>
      </c>
      <c r="C337" s="271" t="s">
        <v>163</v>
      </c>
      <c r="D337" s="280">
        <f>+D90</f>
        <v>64</v>
      </c>
      <c r="E337" s="280"/>
      <c r="F337" s="280"/>
      <c r="G337" s="280"/>
      <c r="H337" s="280"/>
      <c r="I337" s="283">
        <f>+I90+I311</f>
        <v>51</v>
      </c>
      <c r="J337" s="280">
        <f t="shared" ref="J337:R337" si="115">+J90</f>
        <v>19</v>
      </c>
      <c r="K337" s="280">
        <f t="shared" si="115"/>
        <v>124</v>
      </c>
      <c r="L337" s="280">
        <f t="shared" si="115"/>
        <v>77</v>
      </c>
      <c r="M337" s="280">
        <f t="shared" si="115"/>
        <v>62</v>
      </c>
      <c r="N337" s="280">
        <f t="shared" si="115"/>
        <v>17.5</v>
      </c>
      <c r="O337" s="280">
        <f t="shared" si="115"/>
        <v>127</v>
      </c>
      <c r="P337" s="280">
        <f t="shared" si="115"/>
        <v>69</v>
      </c>
      <c r="Q337" s="280">
        <f t="shared" si="115"/>
        <v>26</v>
      </c>
      <c r="R337" s="280">
        <f t="shared" si="115"/>
        <v>33</v>
      </c>
      <c r="S337" s="282"/>
      <c r="T337" s="281"/>
      <c r="U337" s="281"/>
      <c r="V337" s="280">
        <f>+V90</f>
        <v>668.5</v>
      </c>
      <c r="Y337" s="279"/>
    </row>
    <row r="338" spans="1:25" s="253" customFormat="1" ht="39.75" hidden="1">
      <c r="A338" s="270"/>
      <c r="B338" s="277" t="s">
        <v>177</v>
      </c>
      <c r="C338" s="268" t="s">
        <v>176</v>
      </c>
      <c r="D338" s="205">
        <f>+D340*100/D343</f>
        <v>0</v>
      </c>
      <c r="E338" s="205"/>
      <c r="F338" s="205"/>
      <c r="G338" s="205"/>
      <c r="H338" s="205"/>
      <c r="I338" s="205">
        <f t="shared" ref="I338:R338" si="116">+I340*100/I343</f>
        <v>3.9215686274509802</v>
      </c>
      <c r="J338" s="205">
        <f t="shared" si="116"/>
        <v>10.526315789473685</v>
      </c>
      <c r="K338" s="205">
        <f t="shared" si="116"/>
        <v>5.645161290322581</v>
      </c>
      <c r="L338" s="205">
        <f t="shared" si="116"/>
        <v>20.779220779220779</v>
      </c>
      <c r="M338" s="205">
        <f t="shared" si="116"/>
        <v>9.67741935483871</v>
      </c>
      <c r="N338" s="205">
        <f t="shared" si="116"/>
        <v>34.285714285714285</v>
      </c>
      <c r="O338" s="205">
        <f t="shared" si="116"/>
        <v>6.2992125984251972</v>
      </c>
      <c r="P338" s="205">
        <f t="shared" si="116"/>
        <v>14.492753623188406</v>
      </c>
      <c r="Q338" s="205">
        <f t="shared" si="116"/>
        <v>11.538461538461538</v>
      </c>
      <c r="R338" s="205">
        <f t="shared" si="116"/>
        <v>6.0606060606060606</v>
      </c>
      <c r="S338" s="206"/>
      <c r="T338" s="206"/>
      <c r="U338" s="206"/>
      <c r="V338" s="205">
        <f>+V340*100/V343</f>
        <v>9.2744951383694847</v>
      </c>
      <c r="W338" s="39"/>
      <c r="Y338" s="254"/>
    </row>
    <row r="339" spans="1:25" s="253" customFormat="1" ht="39.75" hidden="1">
      <c r="A339" s="267"/>
      <c r="B339" s="276"/>
      <c r="C339" s="265" t="s">
        <v>10</v>
      </c>
      <c r="D339" s="94">
        <f>+IF(D338&lt;20,D338*5/20,IF(D338&gt;=20,5))</f>
        <v>0</v>
      </c>
      <c r="E339" s="94"/>
      <c r="F339" s="94"/>
      <c r="G339" s="94"/>
      <c r="H339" s="94"/>
      <c r="I339" s="94">
        <f t="shared" ref="I339:R339" si="117">+IF(I338&lt;20,I338*5/20,IF(I338&gt;=20,5))</f>
        <v>0.98039215686274495</v>
      </c>
      <c r="J339" s="94">
        <f t="shared" si="117"/>
        <v>2.6315789473684212</v>
      </c>
      <c r="K339" s="94">
        <f t="shared" si="117"/>
        <v>1.4112903225806452</v>
      </c>
      <c r="L339" s="94">
        <f t="shared" si="117"/>
        <v>5</v>
      </c>
      <c r="M339" s="94">
        <f t="shared" si="117"/>
        <v>2.4193548387096775</v>
      </c>
      <c r="N339" s="94">
        <f t="shared" si="117"/>
        <v>5</v>
      </c>
      <c r="O339" s="94">
        <f t="shared" si="117"/>
        <v>1.5748031496062993</v>
      </c>
      <c r="P339" s="94">
        <f t="shared" si="117"/>
        <v>3.6231884057971016</v>
      </c>
      <c r="Q339" s="94">
        <f t="shared" si="117"/>
        <v>2.8846153846153846</v>
      </c>
      <c r="R339" s="94">
        <f t="shared" si="117"/>
        <v>1.5151515151515151</v>
      </c>
      <c r="S339" s="264"/>
      <c r="T339" s="264"/>
      <c r="U339" s="264"/>
      <c r="V339" s="94">
        <f>+IF(V338&lt;20,V338*5/20,IF(V338&gt;=20,5))</f>
        <v>2.3186237845923712</v>
      </c>
      <c r="W339" s="39"/>
      <c r="Y339" s="254"/>
    </row>
    <row r="340" spans="1:25" s="228" customFormat="1" ht="61.5" hidden="1">
      <c r="A340" s="72"/>
      <c r="B340" s="249" t="s">
        <v>175</v>
      </c>
      <c r="C340" s="244" t="s">
        <v>168</v>
      </c>
      <c r="D340" s="274">
        <f>+D341+D342</f>
        <v>0</v>
      </c>
      <c r="E340" s="274"/>
      <c r="F340" s="274"/>
      <c r="G340" s="274"/>
      <c r="H340" s="274"/>
      <c r="I340" s="274">
        <f t="shared" ref="I340:R340" si="118">+I341+I342</f>
        <v>2</v>
      </c>
      <c r="J340" s="274">
        <f t="shared" si="118"/>
        <v>2</v>
      </c>
      <c r="K340" s="274">
        <f t="shared" si="118"/>
        <v>7</v>
      </c>
      <c r="L340" s="274">
        <f t="shared" si="118"/>
        <v>16</v>
      </c>
      <c r="M340" s="274">
        <f t="shared" si="118"/>
        <v>6</v>
      </c>
      <c r="N340" s="274">
        <f t="shared" si="118"/>
        <v>6</v>
      </c>
      <c r="O340" s="274">
        <f t="shared" si="118"/>
        <v>8</v>
      </c>
      <c r="P340" s="274">
        <f t="shared" si="118"/>
        <v>10</v>
      </c>
      <c r="Q340" s="274">
        <f t="shared" si="118"/>
        <v>3</v>
      </c>
      <c r="R340" s="274">
        <f t="shared" si="118"/>
        <v>2</v>
      </c>
      <c r="S340" s="275"/>
      <c r="T340" s="275"/>
      <c r="U340" s="275"/>
      <c r="V340" s="274">
        <f>+V341+V342</f>
        <v>62</v>
      </c>
      <c r="Y340" s="229"/>
    </row>
    <row r="341" spans="1:25" s="228" customFormat="1" ht="39.75" hidden="1">
      <c r="A341" s="72"/>
      <c r="B341" s="273" t="s">
        <v>174</v>
      </c>
      <c r="C341" s="244" t="s">
        <v>168</v>
      </c>
      <c r="D341" s="193">
        <v>0</v>
      </c>
      <c r="E341" s="196"/>
      <c r="F341" s="196"/>
      <c r="G341" s="196"/>
      <c r="H341" s="196"/>
      <c r="I341" s="196">
        <v>2</v>
      </c>
      <c r="J341" s="196">
        <v>2</v>
      </c>
      <c r="K341" s="193">
        <v>6</v>
      </c>
      <c r="L341" s="196">
        <v>16</v>
      </c>
      <c r="M341" s="196">
        <v>6</v>
      </c>
      <c r="N341" s="193">
        <v>6</v>
      </c>
      <c r="O341" s="193">
        <v>8</v>
      </c>
      <c r="P341" s="193">
        <v>10</v>
      </c>
      <c r="Q341" s="193">
        <v>3</v>
      </c>
      <c r="R341" s="193">
        <v>2</v>
      </c>
      <c r="S341" s="197"/>
      <c r="T341" s="197"/>
      <c r="U341" s="197"/>
      <c r="V341" s="190">
        <f>+SUM(D341:U341)</f>
        <v>61</v>
      </c>
      <c r="Y341" s="229"/>
    </row>
    <row r="342" spans="1:25" s="228" customFormat="1" ht="39.75" hidden="1">
      <c r="A342" s="72"/>
      <c r="B342" s="273" t="s">
        <v>173</v>
      </c>
      <c r="C342" s="244" t="s">
        <v>168</v>
      </c>
      <c r="D342" s="193">
        <v>0</v>
      </c>
      <c r="E342" s="196"/>
      <c r="F342" s="196"/>
      <c r="G342" s="196"/>
      <c r="H342" s="196"/>
      <c r="I342" s="196">
        <v>0</v>
      </c>
      <c r="J342" s="196">
        <v>0</v>
      </c>
      <c r="K342" s="193">
        <v>1</v>
      </c>
      <c r="L342" s="196">
        <v>0</v>
      </c>
      <c r="M342" s="196">
        <v>0</v>
      </c>
      <c r="N342" s="193">
        <v>0</v>
      </c>
      <c r="O342" s="193">
        <v>0</v>
      </c>
      <c r="P342" s="193">
        <v>0</v>
      </c>
      <c r="Q342" s="193">
        <v>0</v>
      </c>
      <c r="R342" s="193">
        <v>0</v>
      </c>
      <c r="S342" s="197"/>
      <c r="T342" s="197"/>
      <c r="U342" s="197"/>
      <c r="V342" s="190">
        <f>+SUM(D342:U342)</f>
        <v>1</v>
      </c>
      <c r="Y342" s="229"/>
    </row>
    <row r="343" spans="1:25" s="228" customFormat="1" ht="39.75" hidden="1">
      <c r="A343" s="128"/>
      <c r="B343" s="272" t="s">
        <v>157</v>
      </c>
      <c r="C343" s="271" t="s">
        <v>163</v>
      </c>
      <c r="D343" s="663">
        <f>+D337</f>
        <v>64</v>
      </c>
      <c r="E343" s="663"/>
      <c r="F343" s="663"/>
      <c r="G343" s="663"/>
      <c r="H343" s="663"/>
      <c r="I343" s="663">
        <f t="shared" ref="I343:R343" si="119">+I337</f>
        <v>51</v>
      </c>
      <c r="J343" s="663">
        <f t="shared" si="119"/>
        <v>19</v>
      </c>
      <c r="K343" s="663">
        <f t="shared" si="119"/>
        <v>124</v>
      </c>
      <c r="L343" s="663">
        <f t="shared" si="119"/>
        <v>77</v>
      </c>
      <c r="M343" s="663">
        <f t="shared" si="119"/>
        <v>62</v>
      </c>
      <c r="N343" s="663">
        <f t="shared" si="119"/>
        <v>17.5</v>
      </c>
      <c r="O343" s="663">
        <f t="shared" si="119"/>
        <v>127</v>
      </c>
      <c r="P343" s="663">
        <f t="shared" si="119"/>
        <v>69</v>
      </c>
      <c r="Q343" s="663">
        <f t="shared" si="119"/>
        <v>26</v>
      </c>
      <c r="R343" s="663">
        <f t="shared" si="119"/>
        <v>33</v>
      </c>
      <c r="S343" s="191"/>
      <c r="T343" s="191"/>
      <c r="U343" s="191"/>
      <c r="V343" s="663">
        <f>+V337</f>
        <v>668.5</v>
      </c>
      <c r="Y343" s="229"/>
    </row>
    <row r="344" spans="1:25" s="253" customFormat="1" ht="39.75" hidden="1">
      <c r="A344" s="270"/>
      <c r="B344" s="269" t="s">
        <v>172</v>
      </c>
      <c r="C344" s="268" t="s">
        <v>171</v>
      </c>
      <c r="D344" s="205">
        <f>+D346*100/D356</f>
        <v>3.90625</v>
      </c>
      <c r="E344" s="205"/>
      <c r="F344" s="205"/>
      <c r="G344" s="205"/>
      <c r="H344" s="205"/>
      <c r="I344" s="205">
        <f t="shared" ref="I344:R344" si="120">+I346*100/I356</f>
        <v>0.49019607843137253</v>
      </c>
      <c r="J344" s="205">
        <f t="shared" si="120"/>
        <v>5.2631578947368425</v>
      </c>
      <c r="K344" s="205">
        <f t="shared" si="120"/>
        <v>3.629032258064516</v>
      </c>
      <c r="L344" s="205">
        <f t="shared" si="120"/>
        <v>2.5974025974025974</v>
      </c>
      <c r="M344" s="205">
        <f t="shared" si="120"/>
        <v>1.2096774193548387</v>
      </c>
      <c r="N344" s="205">
        <f t="shared" si="120"/>
        <v>15.714285714285714</v>
      </c>
      <c r="O344" s="205">
        <f t="shared" si="120"/>
        <v>1.1811023622047243</v>
      </c>
      <c r="P344" s="205">
        <f t="shared" si="120"/>
        <v>3.9855072463768115</v>
      </c>
      <c r="Q344" s="205">
        <f t="shared" si="120"/>
        <v>5.7692307692307692</v>
      </c>
      <c r="R344" s="205">
        <f t="shared" si="120"/>
        <v>0</v>
      </c>
      <c r="S344" s="206"/>
      <c r="T344" s="206"/>
      <c r="U344" s="206"/>
      <c r="V344" s="205">
        <f>+V346*100/V356</f>
        <v>2.9169783096484667</v>
      </c>
      <c r="W344" s="39"/>
      <c r="Y344" s="254"/>
    </row>
    <row r="345" spans="1:25" s="253" customFormat="1" ht="39.75" hidden="1">
      <c r="A345" s="267"/>
      <c r="B345" s="266"/>
      <c r="C345" s="265" t="s">
        <v>10</v>
      </c>
      <c r="D345" s="94">
        <f>+IF(D344&lt;10,D344*5/10,IF(D344&gt;=10,5))</f>
        <v>1.953125</v>
      </c>
      <c r="E345" s="94"/>
      <c r="F345" s="94"/>
      <c r="G345" s="94"/>
      <c r="H345" s="94"/>
      <c r="I345" s="94">
        <f t="shared" ref="I345:R345" si="121">+IF(I344&lt;10,I344*5/10,IF(I344&gt;=10,5))</f>
        <v>0.24509803921568624</v>
      </c>
      <c r="J345" s="94">
        <f t="shared" si="121"/>
        <v>2.6315789473684212</v>
      </c>
      <c r="K345" s="94">
        <f t="shared" si="121"/>
        <v>1.814516129032258</v>
      </c>
      <c r="L345" s="94">
        <f t="shared" si="121"/>
        <v>1.2987012987012987</v>
      </c>
      <c r="M345" s="94">
        <f t="shared" si="121"/>
        <v>0.60483870967741937</v>
      </c>
      <c r="N345" s="94">
        <f t="shared" si="121"/>
        <v>5</v>
      </c>
      <c r="O345" s="94">
        <f t="shared" si="121"/>
        <v>0.59055118110236215</v>
      </c>
      <c r="P345" s="94">
        <f t="shared" si="121"/>
        <v>1.9927536231884058</v>
      </c>
      <c r="Q345" s="94">
        <f t="shared" si="121"/>
        <v>2.8846153846153846</v>
      </c>
      <c r="R345" s="94">
        <f t="shared" si="121"/>
        <v>0</v>
      </c>
      <c r="S345" s="264"/>
      <c r="T345" s="264"/>
      <c r="U345" s="264"/>
      <c r="V345" s="94">
        <f>+IF(V344&lt;10,V344*5/10,IF(V344&gt;=10,5))</f>
        <v>1.4584891548242334</v>
      </c>
      <c r="W345" s="39"/>
      <c r="Y345" s="254"/>
    </row>
    <row r="346" spans="1:25" s="228" customFormat="1" ht="39.75" hidden="1">
      <c r="A346" s="72"/>
      <c r="B346" s="263" t="s">
        <v>170</v>
      </c>
      <c r="C346" s="262"/>
      <c r="D346" s="260">
        <f>+SUM(D349+D351+D353+D355)</f>
        <v>2.5</v>
      </c>
      <c r="E346" s="260"/>
      <c r="F346" s="260"/>
      <c r="G346" s="260"/>
      <c r="H346" s="260"/>
      <c r="I346" s="260">
        <f t="shared" ref="I346:R346" si="122">+SUM(I349+I351+I353+I355)</f>
        <v>0.25</v>
      </c>
      <c r="J346" s="260">
        <f t="shared" si="122"/>
        <v>1</v>
      </c>
      <c r="K346" s="260">
        <f t="shared" si="122"/>
        <v>4.5</v>
      </c>
      <c r="L346" s="260">
        <f t="shared" si="122"/>
        <v>2</v>
      </c>
      <c r="M346" s="260">
        <f t="shared" si="122"/>
        <v>0.75</v>
      </c>
      <c r="N346" s="260">
        <f t="shared" si="122"/>
        <v>2.75</v>
      </c>
      <c r="O346" s="260">
        <f t="shared" si="122"/>
        <v>1.5</v>
      </c>
      <c r="P346" s="260">
        <f t="shared" si="122"/>
        <v>2.75</v>
      </c>
      <c r="Q346" s="260">
        <f t="shared" si="122"/>
        <v>1.5</v>
      </c>
      <c r="R346" s="260">
        <f t="shared" si="122"/>
        <v>0</v>
      </c>
      <c r="S346" s="261"/>
      <c r="T346" s="261"/>
      <c r="U346" s="261"/>
      <c r="V346" s="260">
        <f>+SUM(V349+V351+V353+V355)</f>
        <v>19.5</v>
      </c>
      <c r="Y346" s="229"/>
    </row>
    <row r="347" spans="1:25" s="253" customFormat="1" ht="39.75" hidden="1">
      <c r="A347" s="259"/>
      <c r="B347" s="258" t="s">
        <v>169</v>
      </c>
      <c r="C347" s="257" t="s">
        <v>168</v>
      </c>
      <c r="D347" s="255">
        <f>+D348+D350+D352+D354</f>
        <v>5</v>
      </c>
      <c r="E347" s="255"/>
      <c r="F347" s="255"/>
      <c r="G347" s="255"/>
      <c r="H347" s="255"/>
      <c r="I347" s="255">
        <f t="shared" ref="I347:R347" si="123">+I348+I350+I352+I354</f>
        <v>1</v>
      </c>
      <c r="J347" s="255">
        <f t="shared" si="123"/>
        <v>1</v>
      </c>
      <c r="K347" s="255">
        <f t="shared" si="123"/>
        <v>12</v>
      </c>
      <c r="L347" s="255">
        <f t="shared" si="123"/>
        <v>5</v>
      </c>
      <c r="M347" s="255">
        <f t="shared" si="123"/>
        <v>2</v>
      </c>
      <c r="N347" s="255">
        <f t="shared" si="123"/>
        <v>11</v>
      </c>
      <c r="O347" s="255">
        <f t="shared" si="123"/>
        <v>4</v>
      </c>
      <c r="P347" s="255">
        <f t="shared" si="123"/>
        <v>5</v>
      </c>
      <c r="Q347" s="255">
        <f t="shared" si="123"/>
        <v>6</v>
      </c>
      <c r="R347" s="255">
        <f t="shared" si="123"/>
        <v>0</v>
      </c>
      <c r="S347" s="256"/>
      <c r="T347" s="256"/>
      <c r="U347" s="256"/>
      <c r="V347" s="255">
        <f>+V348+V350+V352+V354</f>
        <v>52</v>
      </c>
      <c r="Y347" s="254"/>
    </row>
    <row r="348" spans="1:25" s="228" customFormat="1" ht="39.75" hidden="1">
      <c r="A348" s="72"/>
      <c r="B348" s="249" t="s">
        <v>167</v>
      </c>
      <c r="C348" s="244"/>
      <c r="D348" s="193">
        <v>2</v>
      </c>
      <c r="E348" s="193"/>
      <c r="F348" s="193"/>
      <c r="G348" s="193"/>
      <c r="H348" s="193"/>
      <c r="I348" s="193">
        <v>1</v>
      </c>
      <c r="J348" s="193">
        <v>0</v>
      </c>
      <c r="K348" s="193">
        <v>10</v>
      </c>
      <c r="L348" s="196">
        <v>3</v>
      </c>
      <c r="M348" s="193">
        <v>1</v>
      </c>
      <c r="N348" s="193">
        <v>11</v>
      </c>
      <c r="O348" s="193">
        <v>3</v>
      </c>
      <c r="P348" s="193">
        <v>2</v>
      </c>
      <c r="Q348" s="193">
        <v>6</v>
      </c>
      <c r="R348" s="193">
        <v>0</v>
      </c>
      <c r="S348" s="197"/>
      <c r="T348" s="197"/>
      <c r="U348" s="197"/>
      <c r="V348" s="190">
        <f>+SUM(D348:U348)</f>
        <v>39</v>
      </c>
      <c r="Y348" s="229"/>
    </row>
    <row r="349" spans="1:25" s="228" customFormat="1" ht="39.75" hidden="1">
      <c r="A349" s="72"/>
      <c r="B349" s="248" t="s">
        <v>150</v>
      </c>
      <c r="C349" s="244"/>
      <c r="D349" s="246">
        <f>D348*0.25</f>
        <v>0.5</v>
      </c>
      <c r="E349" s="246"/>
      <c r="F349" s="246"/>
      <c r="G349" s="246"/>
      <c r="H349" s="246"/>
      <c r="I349" s="246">
        <f t="shared" ref="I349:R349" si="124">I348*0.25</f>
        <v>0.25</v>
      </c>
      <c r="J349" s="246">
        <f t="shared" si="124"/>
        <v>0</v>
      </c>
      <c r="K349" s="246">
        <f t="shared" si="124"/>
        <v>2.5</v>
      </c>
      <c r="L349" s="250">
        <f t="shared" si="124"/>
        <v>0.75</v>
      </c>
      <c r="M349" s="246">
        <f t="shared" si="124"/>
        <v>0.25</v>
      </c>
      <c r="N349" s="246">
        <f t="shared" si="124"/>
        <v>2.75</v>
      </c>
      <c r="O349" s="246">
        <f t="shared" si="124"/>
        <v>0.75</v>
      </c>
      <c r="P349" s="246">
        <f t="shared" si="124"/>
        <v>0.5</v>
      </c>
      <c r="Q349" s="246">
        <f t="shared" si="124"/>
        <v>1.5</v>
      </c>
      <c r="R349" s="246">
        <f t="shared" si="124"/>
        <v>0</v>
      </c>
      <c r="S349" s="247"/>
      <c r="T349" s="247"/>
      <c r="U349" s="247"/>
      <c r="V349" s="246">
        <f>V348*0.25</f>
        <v>9.75</v>
      </c>
      <c r="Y349" s="229"/>
    </row>
    <row r="350" spans="1:25" s="228" customFormat="1" ht="39.75" hidden="1">
      <c r="A350" s="72"/>
      <c r="B350" s="252" t="s">
        <v>166</v>
      </c>
      <c r="C350" s="251"/>
      <c r="D350" s="193">
        <v>2</v>
      </c>
      <c r="E350" s="193"/>
      <c r="F350" s="193"/>
      <c r="G350" s="193"/>
      <c r="H350" s="193"/>
      <c r="I350" s="193">
        <v>0</v>
      </c>
      <c r="J350" s="193">
        <v>0</v>
      </c>
      <c r="K350" s="193">
        <v>0</v>
      </c>
      <c r="L350" s="196">
        <v>1</v>
      </c>
      <c r="M350" s="193">
        <v>1</v>
      </c>
      <c r="N350" s="193"/>
      <c r="O350" s="193">
        <v>0</v>
      </c>
      <c r="P350" s="193">
        <v>0</v>
      </c>
      <c r="Q350" s="193"/>
      <c r="R350" s="193">
        <v>0</v>
      </c>
      <c r="S350" s="197"/>
      <c r="T350" s="197"/>
      <c r="U350" s="197"/>
      <c r="V350" s="190">
        <f>+SUM(D350:U350)</f>
        <v>4</v>
      </c>
      <c r="Y350" s="229"/>
    </row>
    <row r="351" spans="1:25" s="228" customFormat="1" ht="39.75" hidden="1">
      <c r="A351" s="72"/>
      <c r="B351" s="248" t="s">
        <v>150</v>
      </c>
      <c r="C351" s="244"/>
      <c r="D351" s="246">
        <f>D350*0.5</f>
        <v>1</v>
      </c>
      <c r="E351" s="246"/>
      <c r="F351" s="246"/>
      <c r="G351" s="246"/>
      <c r="H351" s="246"/>
      <c r="I351" s="246">
        <f t="shared" ref="I351:R351" si="125">I350*0.5</f>
        <v>0</v>
      </c>
      <c r="J351" s="246">
        <f t="shared" si="125"/>
        <v>0</v>
      </c>
      <c r="K351" s="246">
        <f t="shared" si="125"/>
        <v>0</v>
      </c>
      <c r="L351" s="250">
        <f t="shared" si="125"/>
        <v>0.5</v>
      </c>
      <c r="M351" s="246">
        <f t="shared" si="125"/>
        <v>0.5</v>
      </c>
      <c r="N351" s="246">
        <f t="shared" si="125"/>
        <v>0</v>
      </c>
      <c r="O351" s="246">
        <f t="shared" si="125"/>
        <v>0</v>
      </c>
      <c r="P351" s="246">
        <f t="shared" si="125"/>
        <v>0</v>
      </c>
      <c r="Q351" s="246">
        <f t="shared" si="125"/>
        <v>0</v>
      </c>
      <c r="R351" s="246">
        <f t="shared" si="125"/>
        <v>0</v>
      </c>
      <c r="S351" s="247"/>
      <c r="T351" s="247"/>
      <c r="U351" s="247"/>
      <c r="V351" s="246">
        <f>V350*0.5</f>
        <v>2</v>
      </c>
      <c r="Y351" s="229"/>
    </row>
    <row r="352" spans="1:25" s="228" customFormat="1" ht="61.5" hidden="1">
      <c r="A352" s="72"/>
      <c r="B352" s="249" t="s">
        <v>165</v>
      </c>
      <c r="C352" s="244"/>
      <c r="D352" s="193">
        <v>0</v>
      </c>
      <c r="E352" s="193"/>
      <c r="F352" s="193"/>
      <c r="G352" s="193"/>
      <c r="H352" s="193"/>
      <c r="I352" s="193">
        <v>0</v>
      </c>
      <c r="J352" s="193">
        <v>0</v>
      </c>
      <c r="K352" s="193">
        <v>0</v>
      </c>
      <c r="L352" s="196">
        <v>1</v>
      </c>
      <c r="M352" s="193">
        <v>0</v>
      </c>
      <c r="N352" s="193"/>
      <c r="O352" s="193">
        <v>1</v>
      </c>
      <c r="P352" s="193">
        <v>3</v>
      </c>
      <c r="Q352" s="193"/>
      <c r="R352" s="193">
        <v>0</v>
      </c>
      <c r="S352" s="197"/>
      <c r="T352" s="197"/>
      <c r="U352" s="197"/>
      <c r="V352" s="190">
        <f>+SUM(D352:U352)</f>
        <v>5</v>
      </c>
      <c r="Y352" s="229"/>
    </row>
    <row r="353" spans="1:25" s="228" customFormat="1" ht="39.75" hidden="1">
      <c r="A353" s="72"/>
      <c r="B353" s="248" t="s">
        <v>150</v>
      </c>
      <c r="C353" s="244"/>
      <c r="D353" s="246">
        <f>D352*0.75</f>
        <v>0</v>
      </c>
      <c r="E353" s="246"/>
      <c r="F353" s="246"/>
      <c r="G353" s="246"/>
      <c r="H353" s="246"/>
      <c r="I353" s="246">
        <f t="shared" ref="I353:R353" si="126">I352*0.75</f>
        <v>0</v>
      </c>
      <c r="J353" s="246">
        <f t="shared" si="126"/>
        <v>0</v>
      </c>
      <c r="K353" s="246">
        <f t="shared" si="126"/>
        <v>0</v>
      </c>
      <c r="L353" s="250">
        <f t="shared" si="126"/>
        <v>0.75</v>
      </c>
      <c r="M353" s="246">
        <f t="shared" si="126"/>
        <v>0</v>
      </c>
      <c r="N353" s="246">
        <f t="shared" si="126"/>
        <v>0</v>
      </c>
      <c r="O353" s="246">
        <f t="shared" si="126"/>
        <v>0.75</v>
      </c>
      <c r="P353" s="246">
        <f t="shared" si="126"/>
        <v>2.25</v>
      </c>
      <c r="Q353" s="246">
        <f t="shared" si="126"/>
        <v>0</v>
      </c>
      <c r="R353" s="246">
        <f t="shared" si="126"/>
        <v>0</v>
      </c>
      <c r="S353" s="247"/>
      <c r="T353" s="247"/>
      <c r="U353" s="247"/>
      <c r="V353" s="246">
        <f>V352*0.75</f>
        <v>3.75</v>
      </c>
      <c r="Y353" s="229"/>
    </row>
    <row r="354" spans="1:25" s="228" customFormat="1" ht="123" hidden="1">
      <c r="A354" s="72"/>
      <c r="B354" s="249" t="s">
        <v>164</v>
      </c>
      <c r="C354" s="244"/>
      <c r="D354" s="193">
        <v>1</v>
      </c>
      <c r="E354" s="193"/>
      <c r="F354" s="193"/>
      <c r="G354" s="193"/>
      <c r="H354" s="193"/>
      <c r="I354" s="193">
        <v>0</v>
      </c>
      <c r="J354" s="193">
        <v>1</v>
      </c>
      <c r="K354" s="193">
        <v>2</v>
      </c>
      <c r="L354" s="196">
        <v>0</v>
      </c>
      <c r="M354" s="193">
        <v>0</v>
      </c>
      <c r="N354" s="193"/>
      <c r="O354" s="193">
        <v>0</v>
      </c>
      <c r="P354" s="193">
        <v>0</v>
      </c>
      <c r="Q354" s="193"/>
      <c r="R354" s="193">
        <v>0</v>
      </c>
      <c r="S354" s="197"/>
      <c r="T354" s="197"/>
      <c r="U354" s="197"/>
      <c r="V354" s="190">
        <f>+SUM(D354:U354)</f>
        <v>4</v>
      </c>
      <c r="Y354" s="229"/>
    </row>
    <row r="355" spans="1:25" s="228" customFormat="1" ht="39.75" hidden="1">
      <c r="A355" s="72"/>
      <c r="B355" s="248" t="s">
        <v>150</v>
      </c>
      <c r="C355" s="244"/>
      <c r="D355" s="246">
        <f>D354*1</f>
        <v>1</v>
      </c>
      <c r="E355" s="246"/>
      <c r="F355" s="246"/>
      <c r="G355" s="246"/>
      <c r="H355" s="246"/>
      <c r="I355" s="246">
        <f t="shared" ref="I355:R355" si="127">I354*1</f>
        <v>0</v>
      </c>
      <c r="J355" s="246">
        <f t="shared" si="127"/>
        <v>1</v>
      </c>
      <c r="K355" s="246">
        <f t="shared" si="127"/>
        <v>2</v>
      </c>
      <c r="L355" s="246">
        <f t="shared" si="127"/>
        <v>0</v>
      </c>
      <c r="M355" s="246">
        <f t="shared" si="127"/>
        <v>0</v>
      </c>
      <c r="N355" s="246">
        <f t="shared" si="127"/>
        <v>0</v>
      </c>
      <c r="O355" s="246">
        <f t="shared" si="127"/>
        <v>0</v>
      </c>
      <c r="P355" s="246">
        <f t="shared" si="127"/>
        <v>0</v>
      </c>
      <c r="Q355" s="246">
        <f t="shared" si="127"/>
        <v>0</v>
      </c>
      <c r="R355" s="246">
        <f t="shared" si="127"/>
        <v>0</v>
      </c>
      <c r="S355" s="247"/>
      <c r="T355" s="247"/>
      <c r="U355" s="247"/>
      <c r="V355" s="246">
        <f>V354*1</f>
        <v>4</v>
      </c>
      <c r="Y355" s="229"/>
    </row>
    <row r="356" spans="1:25" s="228" customFormat="1" ht="39.75" hidden="1">
      <c r="A356" s="72"/>
      <c r="B356" s="245" t="s">
        <v>157</v>
      </c>
      <c r="C356" s="244" t="s">
        <v>163</v>
      </c>
      <c r="D356" s="68">
        <f>+D343</f>
        <v>64</v>
      </c>
      <c r="E356" s="68"/>
      <c r="F356" s="68"/>
      <c r="G356" s="68"/>
      <c r="H356" s="68"/>
      <c r="I356" s="68">
        <f t="shared" ref="I356:R356" si="128">+I343</f>
        <v>51</v>
      </c>
      <c r="J356" s="68">
        <f t="shared" si="128"/>
        <v>19</v>
      </c>
      <c r="K356" s="68">
        <f t="shared" si="128"/>
        <v>124</v>
      </c>
      <c r="L356" s="68">
        <f t="shared" si="128"/>
        <v>77</v>
      </c>
      <c r="M356" s="68">
        <f t="shared" si="128"/>
        <v>62</v>
      </c>
      <c r="N356" s="68">
        <f t="shared" si="128"/>
        <v>17.5</v>
      </c>
      <c r="O356" s="68">
        <f t="shared" si="128"/>
        <v>127</v>
      </c>
      <c r="P356" s="68">
        <f t="shared" si="128"/>
        <v>69</v>
      </c>
      <c r="Q356" s="68">
        <f t="shared" si="128"/>
        <v>26</v>
      </c>
      <c r="R356" s="68">
        <f t="shared" si="128"/>
        <v>33</v>
      </c>
      <c r="S356" s="197"/>
      <c r="T356" s="197"/>
      <c r="U356" s="197"/>
      <c r="V356" s="68">
        <f>+V343</f>
        <v>668.5</v>
      </c>
      <c r="Y356" s="229"/>
    </row>
    <row r="357" spans="1:25" s="228" customFormat="1" ht="39.75" hidden="1">
      <c r="A357" s="225">
        <v>4.5</v>
      </c>
      <c r="B357" s="243" t="s">
        <v>162</v>
      </c>
      <c r="C357" s="242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20"/>
      <c r="S357" s="240"/>
      <c r="T357" s="240"/>
      <c r="U357" s="240"/>
      <c r="V357" s="220"/>
      <c r="Y357" s="229"/>
    </row>
    <row r="358" spans="1:25" s="228" customFormat="1" ht="61.5" hidden="1">
      <c r="A358" s="225"/>
      <c r="B358" s="224" t="s">
        <v>161</v>
      </c>
      <c r="C358" s="223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7"/>
      <c r="S358" s="221"/>
      <c r="T358" s="221"/>
      <c r="U358" s="221"/>
      <c r="V358" s="227"/>
      <c r="Y358" s="229"/>
    </row>
    <row r="359" spans="1:25" s="237" customFormat="1" ht="61.5" hidden="1">
      <c r="A359" s="225"/>
      <c r="B359" s="224" t="s">
        <v>160</v>
      </c>
      <c r="C359" s="223"/>
      <c r="D359" s="222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39"/>
      <c r="S359" s="221"/>
      <c r="T359" s="221"/>
      <c r="U359" s="221"/>
      <c r="V359" s="239"/>
      <c r="Y359" s="238"/>
    </row>
    <row r="360" spans="1:25" s="228" customFormat="1" ht="39.75" hidden="1">
      <c r="A360" s="225"/>
      <c r="B360" s="224" t="s">
        <v>159</v>
      </c>
      <c r="C360" s="223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0"/>
      <c r="S360" s="221"/>
      <c r="T360" s="221"/>
      <c r="U360" s="221"/>
      <c r="V360" s="220"/>
      <c r="Y360" s="229"/>
    </row>
    <row r="361" spans="1:25" s="228" customFormat="1" ht="39.75" hidden="1">
      <c r="A361" s="225"/>
      <c r="B361" s="224" t="s">
        <v>158</v>
      </c>
      <c r="C361" s="223"/>
      <c r="D361" s="222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0"/>
      <c r="S361" s="221"/>
      <c r="T361" s="221"/>
      <c r="U361" s="221"/>
      <c r="V361" s="220"/>
      <c r="Y361" s="229"/>
    </row>
    <row r="362" spans="1:25" s="228" customFormat="1" ht="39.75" hidden="1">
      <c r="A362" s="225"/>
      <c r="B362" s="224" t="s">
        <v>157</v>
      </c>
      <c r="C362" s="223"/>
      <c r="D362" s="222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0"/>
      <c r="S362" s="221"/>
      <c r="T362" s="221"/>
      <c r="U362" s="221"/>
      <c r="V362" s="220"/>
      <c r="Y362" s="229"/>
    </row>
    <row r="363" spans="1:25" ht="39.75" hidden="1">
      <c r="A363" s="225"/>
      <c r="B363" s="224" t="s">
        <v>156</v>
      </c>
      <c r="C363" s="223"/>
      <c r="D363" s="222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7"/>
      <c r="S363" s="221"/>
      <c r="T363" s="221"/>
      <c r="U363" s="221"/>
      <c r="V363" s="227"/>
      <c r="W363" s="213"/>
      <c r="X363" s="212"/>
      <c r="Y363" s="20"/>
    </row>
    <row r="364" spans="1:25" ht="61.5" hidden="1">
      <c r="A364" s="225"/>
      <c r="B364" s="224" t="s">
        <v>155</v>
      </c>
      <c r="C364" s="223"/>
      <c r="D364" s="222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36"/>
      <c r="S364" s="221"/>
      <c r="T364" s="221"/>
      <c r="U364" s="221"/>
      <c r="V364" s="236"/>
      <c r="W364" s="213"/>
      <c r="X364" s="212"/>
      <c r="Y364" s="20"/>
    </row>
    <row r="365" spans="1:25" ht="39.75" hidden="1">
      <c r="A365" s="225"/>
      <c r="B365" s="224" t="s">
        <v>154</v>
      </c>
      <c r="C365" s="223"/>
      <c r="D365" s="222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35"/>
      <c r="S365" s="221"/>
      <c r="T365" s="221"/>
      <c r="U365" s="221"/>
      <c r="V365" s="235"/>
      <c r="W365" s="213"/>
      <c r="X365" s="212"/>
      <c r="Y365" s="20"/>
    </row>
    <row r="366" spans="1:25" ht="39.75" hidden="1">
      <c r="A366" s="225"/>
      <c r="B366" s="224" t="s">
        <v>153</v>
      </c>
      <c r="C366" s="223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30"/>
      <c r="S366" s="221"/>
      <c r="T366" s="221"/>
      <c r="U366" s="221"/>
      <c r="V366" s="230"/>
      <c r="Y366" s="20"/>
    </row>
    <row r="367" spans="1:25" s="228" customFormat="1" ht="39.75" hidden="1">
      <c r="A367" s="225"/>
      <c r="B367" s="224" t="s">
        <v>150</v>
      </c>
      <c r="C367" s="223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30"/>
      <c r="S367" s="221"/>
      <c r="T367" s="221"/>
      <c r="U367" s="221"/>
      <c r="V367" s="230"/>
      <c r="Y367" s="229"/>
    </row>
    <row r="368" spans="1:25" ht="39.75" hidden="1">
      <c r="A368" s="225"/>
      <c r="B368" s="224" t="s">
        <v>152</v>
      </c>
      <c r="C368" s="223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34"/>
      <c r="S368" s="221"/>
      <c r="T368" s="221"/>
      <c r="U368" s="221"/>
      <c r="V368" s="234"/>
      <c r="Y368" s="20"/>
    </row>
    <row r="369" spans="1:26" s="228" customFormat="1" ht="39.75" hidden="1">
      <c r="A369" s="225"/>
      <c r="B369" s="224" t="s">
        <v>150</v>
      </c>
      <c r="C369" s="223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34"/>
      <c r="S369" s="221"/>
      <c r="T369" s="221"/>
      <c r="U369" s="221"/>
      <c r="V369" s="234"/>
      <c r="Y369" s="229"/>
    </row>
    <row r="370" spans="1:26" ht="39.75" hidden="1">
      <c r="A370" s="225"/>
      <c r="B370" s="224" t="s">
        <v>151</v>
      </c>
      <c r="C370" s="223"/>
      <c r="D370" s="222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34"/>
      <c r="S370" s="221"/>
      <c r="T370" s="221"/>
      <c r="U370" s="221"/>
      <c r="V370" s="234"/>
      <c r="Y370" s="20"/>
    </row>
    <row r="371" spans="1:26" s="228" customFormat="1" ht="39.75" hidden="1">
      <c r="A371" s="225"/>
      <c r="B371" s="233" t="s">
        <v>150</v>
      </c>
      <c r="C371" s="223"/>
      <c r="D371" s="232"/>
      <c r="E371" s="232"/>
      <c r="F371" s="232"/>
      <c r="G371" s="232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0"/>
      <c r="S371" s="231"/>
      <c r="T371" s="231"/>
      <c r="U371" s="231"/>
      <c r="V371" s="230"/>
      <c r="Y371" s="229"/>
    </row>
    <row r="372" spans="1:26" ht="39.75" hidden="1">
      <c r="A372" s="225"/>
      <c r="B372" s="224" t="s">
        <v>149</v>
      </c>
      <c r="C372" s="223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0"/>
      <c r="S372" s="221"/>
      <c r="T372" s="221"/>
      <c r="U372" s="221"/>
      <c r="V372" s="220"/>
      <c r="Y372" s="20"/>
    </row>
    <row r="373" spans="1:26" ht="39.75" hidden="1">
      <c r="A373" s="225"/>
      <c r="B373" s="224" t="s">
        <v>148</v>
      </c>
      <c r="C373" s="223"/>
      <c r="D373" s="222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7"/>
      <c r="S373" s="221"/>
      <c r="T373" s="221"/>
      <c r="U373" s="221"/>
      <c r="V373" s="227"/>
      <c r="W373" s="213"/>
      <c r="X373" s="212"/>
      <c r="Y373" s="226"/>
      <c r="Z373" s="212"/>
    </row>
    <row r="374" spans="1:26" ht="39.75" hidden="1">
      <c r="A374" s="225"/>
      <c r="B374" s="224" t="s">
        <v>147</v>
      </c>
      <c r="C374" s="223"/>
      <c r="D374" s="222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0"/>
      <c r="S374" s="221"/>
      <c r="T374" s="221"/>
      <c r="U374" s="221"/>
      <c r="V374" s="220"/>
      <c r="W374" s="213"/>
      <c r="X374" s="212"/>
      <c r="Y374" s="20"/>
    </row>
    <row r="375" spans="1:26" ht="39.75" hidden="1">
      <c r="A375" s="219"/>
      <c r="B375" s="218" t="s">
        <v>146</v>
      </c>
      <c r="C375" s="217"/>
      <c r="D375" s="216"/>
      <c r="E375" s="216"/>
      <c r="F375" s="216"/>
      <c r="G375" s="216"/>
      <c r="H375" s="216"/>
      <c r="I375" s="216"/>
      <c r="J375" s="216"/>
      <c r="K375" s="216"/>
      <c r="L375" s="216"/>
      <c r="M375" s="216"/>
      <c r="N375" s="216"/>
      <c r="O375" s="216"/>
      <c r="P375" s="216"/>
      <c r="Q375" s="216"/>
      <c r="R375" s="214"/>
      <c r="S375" s="215"/>
      <c r="T375" s="215"/>
      <c r="U375" s="215"/>
      <c r="V375" s="214"/>
      <c r="W375" s="213"/>
      <c r="X375" s="212"/>
      <c r="Y375" s="20"/>
    </row>
    <row r="376" spans="1:26" ht="39.75" hidden="1">
      <c r="A376" s="145" t="s">
        <v>145</v>
      </c>
      <c r="B376" s="145"/>
      <c r="C376" s="144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1"/>
      <c r="S376" s="211"/>
      <c r="T376" s="211"/>
      <c r="U376" s="211"/>
      <c r="V376" s="141"/>
      <c r="Y376" s="20"/>
    </row>
    <row r="377" spans="1:26" ht="39.75" hidden="1">
      <c r="A377" s="140" t="s">
        <v>86</v>
      </c>
      <c r="B377" s="139"/>
      <c r="C377" s="138"/>
      <c r="D377" s="137">
        <f>+SUM(D381,D388)/2</f>
        <v>5</v>
      </c>
      <c r="E377" s="137"/>
      <c r="F377" s="137"/>
      <c r="G377" s="137"/>
      <c r="H377" s="137"/>
      <c r="I377" s="137">
        <f t="shared" ref="I377:R377" si="129">+SUM(I381,I388)/2</f>
        <v>5</v>
      </c>
      <c r="J377" s="137">
        <f t="shared" si="129"/>
        <v>5</v>
      </c>
      <c r="K377" s="137">
        <f t="shared" si="129"/>
        <v>5</v>
      </c>
      <c r="L377" s="137">
        <f t="shared" si="129"/>
        <v>4</v>
      </c>
      <c r="M377" s="137">
        <f t="shared" si="129"/>
        <v>5</v>
      </c>
      <c r="N377" s="137">
        <f t="shared" si="129"/>
        <v>3</v>
      </c>
      <c r="O377" s="137">
        <f t="shared" si="129"/>
        <v>3</v>
      </c>
      <c r="P377" s="137">
        <f t="shared" si="129"/>
        <v>5</v>
      </c>
      <c r="Q377" s="137">
        <f t="shared" si="129"/>
        <v>4.5</v>
      </c>
      <c r="R377" s="137">
        <f t="shared" si="129"/>
        <v>5</v>
      </c>
      <c r="S377" s="168"/>
      <c r="T377" s="168"/>
      <c r="U377" s="168"/>
      <c r="V377" s="136">
        <f>+SUM(V381,V388)/2</f>
        <v>5</v>
      </c>
      <c r="Y377" s="20"/>
    </row>
    <row r="378" spans="1:26" ht="39.75" hidden="1">
      <c r="A378" s="140" t="s">
        <v>85</v>
      </c>
      <c r="B378" s="139"/>
      <c r="C378" s="138"/>
      <c r="D378" s="137">
        <f>+SUM(D396,D403)/2</f>
        <v>5</v>
      </c>
      <c r="E378" s="137"/>
      <c r="F378" s="137"/>
      <c r="G378" s="137"/>
      <c r="H378" s="137"/>
      <c r="I378" s="137">
        <f t="shared" ref="I378:R378" si="130">+SUM(I396,I403)/2</f>
        <v>4</v>
      </c>
      <c r="J378" s="137">
        <f t="shared" si="130"/>
        <v>5</v>
      </c>
      <c r="K378" s="137">
        <f t="shared" si="130"/>
        <v>5</v>
      </c>
      <c r="L378" s="137">
        <f t="shared" si="130"/>
        <v>5</v>
      </c>
      <c r="M378" s="137">
        <f t="shared" si="130"/>
        <v>5</v>
      </c>
      <c r="N378" s="137">
        <f t="shared" si="130"/>
        <v>4</v>
      </c>
      <c r="O378" s="137">
        <f t="shared" si="130"/>
        <v>3.5</v>
      </c>
      <c r="P378" s="137">
        <f t="shared" si="130"/>
        <v>5</v>
      </c>
      <c r="Q378" s="137">
        <f t="shared" si="130"/>
        <v>5</v>
      </c>
      <c r="R378" s="137">
        <f t="shared" si="130"/>
        <v>5</v>
      </c>
      <c r="S378" s="168"/>
      <c r="T378" s="168"/>
      <c r="U378" s="168"/>
      <c r="V378" s="136">
        <f>+SUM(V396,V403)/2</f>
        <v>5</v>
      </c>
      <c r="Y378" s="20"/>
    </row>
    <row r="379" spans="1:26" ht="39.75" hidden="1">
      <c r="A379" s="140" t="s">
        <v>84</v>
      </c>
      <c r="B379" s="139"/>
      <c r="C379" s="138"/>
      <c r="D379" s="137">
        <f>+SUM(D381,D388,D396,D403)/4</f>
        <v>5</v>
      </c>
      <c r="E379" s="137"/>
      <c r="F379" s="137"/>
      <c r="G379" s="137"/>
      <c r="H379" s="137"/>
      <c r="I379" s="137">
        <f t="shared" ref="I379:R379" si="131">+SUM(I381,I388,I396,I403)/4</f>
        <v>4.5</v>
      </c>
      <c r="J379" s="137">
        <f t="shared" si="131"/>
        <v>5</v>
      </c>
      <c r="K379" s="137">
        <f t="shared" si="131"/>
        <v>5</v>
      </c>
      <c r="L379" s="137">
        <f t="shared" si="131"/>
        <v>4.5</v>
      </c>
      <c r="M379" s="137">
        <f t="shared" si="131"/>
        <v>5</v>
      </c>
      <c r="N379" s="137">
        <f t="shared" si="131"/>
        <v>3.5</v>
      </c>
      <c r="O379" s="137">
        <f t="shared" si="131"/>
        <v>3.25</v>
      </c>
      <c r="P379" s="137">
        <f t="shared" si="131"/>
        <v>5</v>
      </c>
      <c r="Q379" s="137">
        <f t="shared" si="131"/>
        <v>4.75</v>
      </c>
      <c r="R379" s="137">
        <f t="shared" si="131"/>
        <v>5</v>
      </c>
      <c r="S379" s="168"/>
      <c r="T379" s="168"/>
      <c r="U379" s="168"/>
      <c r="V379" s="136">
        <f>+SUM(V381,V388,V396,V403)/4</f>
        <v>5</v>
      </c>
      <c r="Y379" s="20"/>
    </row>
    <row r="380" spans="1:26" s="102" customFormat="1" ht="39.75" hidden="1">
      <c r="A380" s="84">
        <v>5.0999999999999996</v>
      </c>
      <c r="B380" s="84" t="s">
        <v>144</v>
      </c>
      <c r="C380" s="96" t="s">
        <v>30</v>
      </c>
      <c r="D380" s="82">
        <f>+SUM(D382:D386)</f>
        <v>5</v>
      </c>
      <c r="E380" s="82"/>
      <c r="F380" s="82"/>
      <c r="G380" s="82"/>
      <c r="H380" s="82"/>
      <c r="I380" s="82">
        <f t="shared" ref="I380:R380" si="132">+SUM(I382:I386)</f>
        <v>5</v>
      </c>
      <c r="J380" s="82">
        <f t="shared" si="132"/>
        <v>5</v>
      </c>
      <c r="K380" s="82">
        <f t="shared" si="132"/>
        <v>5</v>
      </c>
      <c r="L380" s="82">
        <f t="shared" si="132"/>
        <v>3</v>
      </c>
      <c r="M380" s="82">
        <f t="shared" si="132"/>
        <v>5</v>
      </c>
      <c r="N380" s="82">
        <f t="shared" si="132"/>
        <v>2</v>
      </c>
      <c r="O380" s="82">
        <f t="shared" si="132"/>
        <v>3</v>
      </c>
      <c r="P380" s="82">
        <f t="shared" si="132"/>
        <v>5</v>
      </c>
      <c r="Q380" s="82">
        <f t="shared" si="132"/>
        <v>4</v>
      </c>
      <c r="R380" s="82">
        <f t="shared" si="132"/>
        <v>5</v>
      </c>
      <c r="S380" s="154"/>
      <c r="T380" s="154"/>
      <c r="U380" s="154"/>
      <c r="V380" s="82">
        <f>+SUM(V382:V386)</f>
        <v>5</v>
      </c>
      <c r="Y380" s="103"/>
    </row>
    <row r="381" spans="1:26" s="102" customFormat="1" ht="39.75" hidden="1">
      <c r="A381" s="80"/>
      <c r="B381" s="80"/>
      <c r="C381" s="95" t="s">
        <v>10</v>
      </c>
      <c r="D381" s="94">
        <f>IF(D380&lt;1,0,IF(D380&lt;2,1,IF(D380&lt;3,2,IF(D380&lt;4,3,IF(D380&lt;5,4,IF(D380&gt;=5,5,))))))</f>
        <v>5</v>
      </c>
      <c r="E381" s="94"/>
      <c r="F381" s="94"/>
      <c r="G381" s="94"/>
      <c r="H381" s="94"/>
      <c r="I381" s="94">
        <f t="shared" ref="I381:R381" si="133">IF(I380&lt;1,0,IF(I380&lt;2,1,IF(I380&lt;3,2,IF(I380&lt;4,3,IF(I380&lt;5,4,IF(I380&gt;=5,5,))))))</f>
        <v>5</v>
      </c>
      <c r="J381" s="94">
        <f t="shared" si="133"/>
        <v>5</v>
      </c>
      <c r="K381" s="94">
        <f t="shared" si="133"/>
        <v>5</v>
      </c>
      <c r="L381" s="94">
        <f t="shared" si="133"/>
        <v>3</v>
      </c>
      <c r="M381" s="94">
        <f t="shared" si="133"/>
        <v>5</v>
      </c>
      <c r="N381" s="94">
        <f t="shared" si="133"/>
        <v>2</v>
      </c>
      <c r="O381" s="94">
        <f t="shared" si="133"/>
        <v>3</v>
      </c>
      <c r="P381" s="94">
        <f t="shared" si="133"/>
        <v>5</v>
      </c>
      <c r="Q381" s="94">
        <f t="shared" si="133"/>
        <v>4</v>
      </c>
      <c r="R381" s="94">
        <f t="shared" si="133"/>
        <v>5</v>
      </c>
      <c r="S381" s="152"/>
      <c r="T381" s="152"/>
      <c r="U381" s="152"/>
      <c r="V381" s="94">
        <f>IF(V380&lt;1,0,IF(V380&lt;2,1,IF(V380&lt;3,2,IF(V380&lt;4,3,IF(V380&lt;5,4,IF(V380&gt;=5,5,))))))</f>
        <v>5</v>
      </c>
      <c r="Y381" s="103"/>
    </row>
    <row r="382" spans="1:26" s="102" customFormat="1" ht="61.5" hidden="1">
      <c r="A382" s="72"/>
      <c r="B382" s="71" t="s">
        <v>143</v>
      </c>
      <c r="C382" s="70"/>
      <c r="D382" s="68">
        <v>1</v>
      </c>
      <c r="E382" s="68"/>
      <c r="F382" s="68"/>
      <c r="G382" s="68"/>
      <c r="H382" s="68"/>
      <c r="I382" s="68">
        <v>1</v>
      </c>
      <c r="J382" s="68">
        <v>1</v>
      </c>
      <c r="K382" s="68">
        <v>1</v>
      </c>
      <c r="L382" s="69">
        <v>1</v>
      </c>
      <c r="M382" s="68">
        <v>1</v>
      </c>
      <c r="N382" s="68">
        <v>1</v>
      </c>
      <c r="O382" s="68">
        <v>1</v>
      </c>
      <c r="P382" s="68">
        <v>1</v>
      </c>
      <c r="Q382" s="68">
        <v>1</v>
      </c>
      <c r="R382" s="68">
        <v>1</v>
      </c>
      <c r="S382" s="149"/>
      <c r="T382" s="149"/>
      <c r="U382" s="149"/>
      <c r="V382" s="68">
        <v>1</v>
      </c>
      <c r="Y382" s="103"/>
    </row>
    <row r="383" spans="1:26" s="102" customFormat="1" ht="61.5" hidden="1">
      <c r="A383" s="72"/>
      <c r="B383" s="71" t="s">
        <v>142</v>
      </c>
      <c r="C383" s="70"/>
      <c r="D383" s="68">
        <v>1</v>
      </c>
      <c r="E383" s="68"/>
      <c r="F383" s="68"/>
      <c r="G383" s="68"/>
      <c r="H383" s="68"/>
      <c r="I383" s="68">
        <v>1</v>
      </c>
      <c r="J383" s="68">
        <v>1</v>
      </c>
      <c r="K383" s="68">
        <v>1</v>
      </c>
      <c r="L383" s="69">
        <v>1</v>
      </c>
      <c r="M383" s="68">
        <v>1</v>
      </c>
      <c r="N383" s="68">
        <v>1</v>
      </c>
      <c r="O383" s="68">
        <v>1</v>
      </c>
      <c r="P383" s="68">
        <v>1</v>
      </c>
      <c r="Q383" s="68">
        <v>1</v>
      </c>
      <c r="R383" s="68">
        <v>1</v>
      </c>
      <c r="S383" s="149"/>
      <c r="T383" s="149"/>
      <c r="U383" s="149"/>
      <c r="V383" s="68">
        <v>1</v>
      </c>
      <c r="Y383" s="103"/>
    </row>
    <row r="384" spans="1:26" s="102" customFormat="1" ht="39.75" hidden="1">
      <c r="A384" s="72"/>
      <c r="B384" s="71" t="s">
        <v>141</v>
      </c>
      <c r="C384" s="70"/>
      <c r="D384" s="68">
        <v>1</v>
      </c>
      <c r="E384" s="68"/>
      <c r="F384" s="68"/>
      <c r="G384" s="68"/>
      <c r="H384" s="68"/>
      <c r="I384" s="68">
        <v>1</v>
      </c>
      <c r="J384" s="68">
        <v>1</v>
      </c>
      <c r="K384" s="68">
        <v>1</v>
      </c>
      <c r="L384" s="69">
        <v>1</v>
      </c>
      <c r="M384" s="68">
        <v>1</v>
      </c>
      <c r="N384" s="68">
        <v>0</v>
      </c>
      <c r="O384" s="68">
        <v>1</v>
      </c>
      <c r="P384" s="68">
        <v>1</v>
      </c>
      <c r="Q384" s="68">
        <v>1</v>
      </c>
      <c r="R384" s="68">
        <v>1</v>
      </c>
      <c r="S384" s="149"/>
      <c r="T384" s="149"/>
      <c r="U384" s="149"/>
      <c r="V384" s="68">
        <v>1</v>
      </c>
      <c r="Y384" s="103"/>
    </row>
    <row r="385" spans="1:25" s="102" customFormat="1" ht="61.5" hidden="1">
      <c r="A385" s="72"/>
      <c r="B385" s="71" t="s">
        <v>140</v>
      </c>
      <c r="C385" s="70"/>
      <c r="D385" s="68">
        <v>1</v>
      </c>
      <c r="E385" s="68"/>
      <c r="F385" s="68"/>
      <c r="G385" s="68"/>
      <c r="H385" s="68"/>
      <c r="I385" s="68">
        <v>1</v>
      </c>
      <c r="J385" s="68">
        <v>1</v>
      </c>
      <c r="K385" s="68">
        <v>1</v>
      </c>
      <c r="L385" s="68">
        <v>0</v>
      </c>
      <c r="M385" s="68">
        <v>1</v>
      </c>
      <c r="N385" s="68">
        <v>0</v>
      </c>
      <c r="O385" s="68">
        <v>0</v>
      </c>
      <c r="P385" s="68">
        <v>1</v>
      </c>
      <c r="Q385" s="68">
        <v>1</v>
      </c>
      <c r="R385" s="68">
        <v>1</v>
      </c>
      <c r="S385" s="149"/>
      <c r="T385" s="149"/>
      <c r="U385" s="149"/>
      <c r="V385" s="68">
        <v>1</v>
      </c>
      <c r="Y385" s="103"/>
    </row>
    <row r="386" spans="1:25" s="102" customFormat="1" ht="61.5" hidden="1">
      <c r="A386" s="128"/>
      <c r="B386" s="127" t="s">
        <v>139</v>
      </c>
      <c r="C386" s="124"/>
      <c r="D386" s="68">
        <v>1</v>
      </c>
      <c r="E386" s="68"/>
      <c r="F386" s="68"/>
      <c r="G386" s="68"/>
      <c r="H386" s="68"/>
      <c r="I386" s="68">
        <v>1</v>
      </c>
      <c r="J386" s="68">
        <v>1</v>
      </c>
      <c r="K386" s="68">
        <v>1</v>
      </c>
      <c r="L386" s="68">
        <v>0</v>
      </c>
      <c r="M386" s="68">
        <v>1</v>
      </c>
      <c r="N386" s="68">
        <v>0</v>
      </c>
      <c r="O386" s="68">
        <v>0</v>
      </c>
      <c r="P386" s="68">
        <v>1</v>
      </c>
      <c r="Q386" s="68">
        <v>0</v>
      </c>
      <c r="R386" s="663">
        <v>1</v>
      </c>
      <c r="S386" s="146"/>
      <c r="T386" s="146"/>
      <c r="U386" s="146"/>
      <c r="V386" s="663">
        <v>1</v>
      </c>
      <c r="Y386" s="103"/>
    </row>
    <row r="387" spans="1:25" s="102" customFormat="1" ht="39.75" hidden="1">
      <c r="A387" s="84">
        <v>5.2</v>
      </c>
      <c r="B387" s="84" t="s">
        <v>138</v>
      </c>
      <c r="C387" s="96" t="s">
        <v>30</v>
      </c>
      <c r="D387" s="82">
        <f>+SUM(D389:D393)</f>
        <v>5</v>
      </c>
      <c r="E387" s="82"/>
      <c r="F387" s="82"/>
      <c r="G387" s="82"/>
      <c r="H387" s="82"/>
      <c r="I387" s="82">
        <f t="shared" ref="I387:R387" si="134">+SUM(I389:I393)</f>
        <v>5</v>
      </c>
      <c r="J387" s="82">
        <f t="shared" si="134"/>
        <v>5</v>
      </c>
      <c r="K387" s="82">
        <f t="shared" si="134"/>
        <v>5</v>
      </c>
      <c r="L387" s="82">
        <f t="shared" si="134"/>
        <v>5</v>
      </c>
      <c r="M387" s="82">
        <f t="shared" si="134"/>
        <v>5</v>
      </c>
      <c r="N387" s="82">
        <f t="shared" si="134"/>
        <v>4</v>
      </c>
      <c r="O387" s="82">
        <f t="shared" si="134"/>
        <v>3</v>
      </c>
      <c r="P387" s="82">
        <f t="shared" si="134"/>
        <v>5</v>
      </c>
      <c r="Q387" s="82">
        <f t="shared" si="134"/>
        <v>5</v>
      </c>
      <c r="R387" s="82">
        <f t="shared" si="134"/>
        <v>5</v>
      </c>
      <c r="S387" s="154"/>
      <c r="T387" s="154"/>
      <c r="U387" s="154"/>
      <c r="V387" s="82">
        <f>+SUM(V389:V393)</f>
        <v>5</v>
      </c>
      <c r="Y387" s="103"/>
    </row>
    <row r="388" spans="1:25" s="102" customFormat="1" ht="39.75" hidden="1">
      <c r="A388" s="80"/>
      <c r="B388" s="80"/>
      <c r="C388" s="95" t="s">
        <v>10</v>
      </c>
      <c r="D388" s="94">
        <f>IF(D387&lt;1,0,IF(D387&lt;2,1,IF(D387&lt;3,2,IF(D387&lt;4,3,IF(D387&lt;5,4,IF(D387&gt;=5,5))))))</f>
        <v>5</v>
      </c>
      <c r="E388" s="94"/>
      <c r="F388" s="94"/>
      <c r="G388" s="94"/>
      <c r="H388" s="94"/>
      <c r="I388" s="94">
        <f t="shared" ref="I388:R388" si="135">IF(I387&lt;1,0,IF(I387&lt;2,1,IF(I387&lt;3,2,IF(I387&lt;4,3,IF(I387&lt;5,4,IF(I387&gt;=5,5))))))</f>
        <v>5</v>
      </c>
      <c r="J388" s="94">
        <f t="shared" si="135"/>
        <v>5</v>
      </c>
      <c r="K388" s="94">
        <f t="shared" si="135"/>
        <v>5</v>
      </c>
      <c r="L388" s="94">
        <f t="shared" si="135"/>
        <v>5</v>
      </c>
      <c r="M388" s="94">
        <f t="shared" si="135"/>
        <v>5</v>
      </c>
      <c r="N388" s="94">
        <f t="shared" si="135"/>
        <v>4</v>
      </c>
      <c r="O388" s="94">
        <f t="shared" si="135"/>
        <v>3</v>
      </c>
      <c r="P388" s="94">
        <f t="shared" si="135"/>
        <v>5</v>
      </c>
      <c r="Q388" s="94">
        <f t="shared" si="135"/>
        <v>5</v>
      </c>
      <c r="R388" s="94">
        <f t="shared" si="135"/>
        <v>5</v>
      </c>
      <c r="S388" s="152"/>
      <c r="T388" s="152"/>
      <c r="U388" s="152"/>
      <c r="V388" s="94">
        <f>IF(V387&lt;1,0,IF(V387&lt;2,1,IF(V387&lt;3,2,IF(V387&lt;4,3,IF(V387&lt;5,4,IF(V387&gt;=5,5))))))</f>
        <v>5</v>
      </c>
      <c r="Y388" s="103"/>
    </row>
    <row r="389" spans="1:25" s="102" customFormat="1" ht="83.25" hidden="1">
      <c r="A389" s="72"/>
      <c r="B389" s="210" t="s">
        <v>137</v>
      </c>
      <c r="C389" s="150"/>
      <c r="D389" s="68">
        <v>1</v>
      </c>
      <c r="E389" s="68"/>
      <c r="F389" s="68"/>
      <c r="G389" s="68"/>
      <c r="H389" s="68"/>
      <c r="I389" s="68">
        <v>1</v>
      </c>
      <c r="J389" s="68">
        <v>1</v>
      </c>
      <c r="K389" s="68">
        <v>1</v>
      </c>
      <c r="L389" s="69">
        <v>1</v>
      </c>
      <c r="M389" s="68">
        <v>1</v>
      </c>
      <c r="N389" s="68">
        <v>1</v>
      </c>
      <c r="O389" s="68">
        <v>1</v>
      </c>
      <c r="P389" s="68">
        <v>1</v>
      </c>
      <c r="Q389" s="68">
        <v>1</v>
      </c>
      <c r="R389" s="68">
        <v>1</v>
      </c>
      <c r="S389" s="149"/>
      <c r="T389" s="149"/>
      <c r="U389" s="149"/>
      <c r="V389" s="68">
        <v>1</v>
      </c>
      <c r="Y389" s="103"/>
    </row>
    <row r="390" spans="1:25" s="102" customFormat="1" ht="92.25" hidden="1">
      <c r="A390" s="72"/>
      <c r="B390" s="71" t="s">
        <v>136</v>
      </c>
      <c r="C390" s="70"/>
      <c r="D390" s="68">
        <v>1</v>
      </c>
      <c r="E390" s="68"/>
      <c r="F390" s="68"/>
      <c r="G390" s="68"/>
      <c r="H390" s="68"/>
      <c r="I390" s="68">
        <v>1</v>
      </c>
      <c r="J390" s="68">
        <v>1</v>
      </c>
      <c r="K390" s="68">
        <v>1</v>
      </c>
      <c r="L390" s="69">
        <v>1</v>
      </c>
      <c r="M390" s="68">
        <v>1</v>
      </c>
      <c r="N390" s="68">
        <v>1</v>
      </c>
      <c r="O390" s="68">
        <v>1</v>
      </c>
      <c r="P390" s="68">
        <v>1</v>
      </c>
      <c r="Q390" s="68">
        <v>1</v>
      </c>
      <c r="R390" s="68">
        <v>1</v>
      </c>
      <c r="S390" s="149"/>
      <c r="T390" s="149"/>
      <c r="U390" s="149"/>
      <c r="V390" s="68">
        <v>1</v>
      </c>
      <c r="Y390" s="103"/>
    </row>
    <row r="391" spans="1:25" s="102" customFormat="1" ht="61.5" hidden="1">
      <c r="A391" s="72"/>
      <c r="B391" s="71" t="s">
        <v>135</v>
      </c>
      <c r="C391" s="70"/>
      <c r="D391" s="68">
        <v>1</v>
      </c>
      <c r="E391" s="68"/>
      <c r="F391" s="68"/>
      <c r="G391" s="68"/>
      <c r="H391" s="68"/>
      <c r="I391" s="68">
        <v>1</v>
      </c>
      <c r="J391" s="68">
        <v>1</v>
      </c>
      <c r="K391" s="68">
        <v>1</v>
      </c>
      <c r="L391" s="69">
        <v>1</v>
      </c>
      <c r="M391" s="68">
        <v>1</v>
      </c>
      <c r="N391" s="68">
        <v>1</v>
      </c>
      <c r="O391" s="68">
        <v>1</v>
      </c>
      <c r="P391" s="68">
        <v>1</v>
      </c>
      <c r="Q391" s="68">
        <v>1</v>
      </c>
      <c r="R391" s="68">
        <v>1</v>
      </c>
      <c r="S391" s="149"/>
      <c r="T391" s="149"/>
      <c r="U391" s="149"/>
      <c r="V391" s="68">
        <v>1</v>
      </c>
      <c r="Y391" s="103"/>
    </row>
    <row r="392" spans="1:25" s="102" customFormat="1" ht="61.5" hidden="1">
      <c r="A392" s="72"/>
      <c r="B392" s="71" t="s">
        <v>134</v>
      </c>
      <c r="C392" s="70"/>
      <c r="D392" s="68">
        <v>1</v>
      </c>
      <c r="E392" s="68"/>
      <c r="F392" s="68"/>
      <c r="G392" s="68"/>
      <c r="H392" s="68"/>
      <c r="I392" s="68">
        <v>1</v>
      </c>
      <c r="J392" s="68">
        <v>1</v>
      </c>
      <c r="K392" s="68">
        <v>1</v>
      </c>
      <c r="L392" s="69">
        <v>1</v>
      </c>
      <c r="M392" s="68">
        <v>1</v>
      </c>
      <c r="N392" s="68">
        <v>1</v>
      </c>
      <c r="O392" s="68">
        <v>0</v>
      </c>
      <c r="P392" s="68">
        <v>1</v>
      </c>
      <c r="Q392" s="68">
        <v>1</v>
      </c>
      <c r="R392" s="68">
        <v>1</v>
      </c>
      <c r="S392" s="149"/>
      <c r="T392" s="149"/>
      <c r="U392" s="149"/>
      <c r="V392" s="68">
        <v>1</v>
      </c>
      <c r="Y392" s="103"/>
    </row>
    <row r="393" spans="1:25" s="102" customFormat="1" ht="57" hidden="1">
      <c r="A393" s="72"/>
      <c r="B393" s="135" t="s">
        <v>133</v>
      </c>
      <c r="C393" s="134"/>
      <c r="D393" s="68">
        <v>1</v>
      </c>
      <c r="E393" s="68"/>
      <c r="F393" s="68"/>
      <c r="G393" s="68"/>
      <c r="H393" s="68"/>
      <c r="I393" s="68">
        <v>1</v>
      </c>
      <c r="J393" s="68">
        <v>1</v>
      </c>
      <c r="K393" s="68">
        <v>1</v>
      </c>
      <c r="L393" s="69">
        <v>1</v>
      </c>
      <c r="M393" s="68">
        <v>1</v>
      </c>
      <c r="N393" s="68">
        <v>0</v>
      </c>
      <c r="O393" s="68">
        <v>0</v>
      </c>
      <c r="P393" s="68">
        <v>1</v>
      </c>
      <c r="Q393" s="68">
        <v>1</v>
      </c>
      <c r="R393" s="68">
        <v>1</v>
      </c>
      <c r="S393" s="149"/>
      <c r="T393" s="149"/>
      <c r="U393" s="149"/>
      <c r="V393" s="68">
        <v>1</v>
      </c>
      <c r="Y393" s="103"/>
    </row>
    <row r="394" spans="1:25" s="102" customFormat="1" ht="39.75" hidden="1">
      <c r="A394" s="118">
        <v>5.3</v>
      </c>
      <c r="B394" s="118" t="s">
        <v>132</v>
      </c>
      <c r="C394" s="116"/>
      <c r="D394" s="209"/>
      <c r="E394" s="209"/>
      <c r="F394" s="209"/>
      <c r="G394" s="209"/>
      <c r="H394" s="209"/>
      <c r="I394" s="209"/>
      <c r="J394" s="209"/>
      <c r="K394" s="209"/>
      <c r="L394" s="209"/>
      <c r="M394" s="209"/>
      <c r="N394" s="209"/>
      <c r="O394" s="209"/>
      <c r="P394" s="209"/>
      <c r="Q394" s="209"/>
      <c r="R394" s="114"/>
      <c r="S394" s="208"/>
      <c r="T394" s="208"/>
      <c r="U394" s="208"/>
      <c r="V394" s="114"/>
      <c r="Y394" s="103"/>
    </row>
    <row r="395" spans="1:25" s="102" customFormat="1" ht="61.5" hidden="1">
      <c r="A395" s="84"/>
      <c r="B395" s="207" t="s">
        <v>131</v>
      </c>
      <c r="C395" s="83" t="s">
        <v>130</v>
      </c>
      <c r="D395" s="205">
        <f>+D397*100/D401</f>
        <v>75</v>
      </c>
      <c r="E395" s="205"/>
      <c r="F395" s="205"/>
      <c r="G395" s="205"/>
      <c r="H395" s="205"/>
      <c r="I395" s="205">
        <f t="shared" ref="I395:R395" si="136">+I397*100/I401</f>
        <v>71.428571428571431</v>
      </c>
      <c r="J395" s="205">
        <f t="shared" si="136"/>
        <v>50</v>
      </c>
      <c r="K395" s="205">
        <f t="shared" si="136"/>
        <v>68.181818181818187</v>
      </c>
      <c r="L395" s="205">
        <f t="shared" si="136"/>
        <v>86.666666666666671</v>
      </c>
      <c r="M395" s="205">
        <f t="shared" si="136"/>
        <v>64.285714285714292</v>
      </c>
      <c r="N395" s="205">
        <f t="shared" si="136"/>
        <v>33.333333333333336</v>
      </c>
      <c r="O395" s="205">
        <f t="shared" si="136"/>
        <v>90</v>
      </c>
      <c r="P395" s="205">
        <f t="shared" si="136"/>
        <v>61.53846153846154</v>
      </c>
      <c r="Q395" s="205">
        <f t="shared" si="136"/>
        <v>50</v>
      </c>
      <c r="R395" s="205">
        <f t="shared" si="136"/>
        <v>40</v>
      </c>
      <c r="S395" s="206"/>
      <c r="T395" s="206"/>
      <c r="U395" s="206"/>
      <c r="V395" s="205">
        <f>+V397*100/V401</f>
        <v>66.165413533834581</v>
      </c>
      <c r="W395" s="39"/>
      <c r="Y395" s="103"/>
    </row>
    <row r="396" spans="1:25" s="102" customFormat="1" ht="39.75" hidden="1">
      <c r="A396" s="80"/>
      <c r="B396" s="204"/>
      <c r="C396" s="79" t="s">
        <v>10</v>
      </c>
      <c r="D396" s="94">
        <f>+IF(D395&lt;30,D395*5/30,IF(D395&gt;=30,5))</f>
        <v>5</v>
      </c>
      <c r="E396" s="94"/>
      <c r="F396" s="94"/>
      <c r="G396" s="94"/>
      <c r="H396" s="94"/>
      <c r="I396" s="94">
        <f t="shared" ref="I396:R396" si="137">+IF(I395&lt;30,I395*5/30,IF(I395&gt;=30,5))</f>
        <v>5</v>
      </c>
      <c r="J396" s="94">
        <f t="shared" si="137"/>
        <v>5</v>
      </c>
      <c r="K396" s="203">
        <f t="shared" si="137"/>
        <v>5</v>
      </c>
      <c r="L396" s="94">
        <f t="shared" si="137"/>
        <v>5</v>
      </c>
      <c r="M396" s="94">
        <f t="shared" si="137"/>
        <v>5</v>
      </c>
      <c r="N396" s="94">
        <f t="shared" si="137"/>
        <v>5</v>
      </c>
      <c r="O396" s="203">
        <f t="shared" si="137"/>
        <v>5</v>
      </c>
      <c r="P396" s="94">
        <f t="shared" si="137"/>
        <v>5</v>
      </c>
      <c r="Q396" s="94">
        <f t="shared" si="137"/>
        <v>5</v>
      </c>
      <c r="R396" s="94">
        <f t="shared" si="137"/>
        <v>5</v>
      </c>
      <c r="S396" s="202"/>
      <c r="T396" s="202"/>
      <c r="U396" s="202"/>
      <c r="V396" s="94">
        <f>+IF(V395&lt;30,V395*5/30,IF(V395&gt;=30,5))</f>
        <v>5</v>
      </c>
      <c r="W396" s="39"/>
      <c r="Y396" s="103"/>
    </row>
    <row r="397" spans="1:25" s="102" customFormat="1" ht="61.5" hidden="1">
      <c r="A397" s="72"/>
      <c r="B397" s="91" t="s">
        <v>129</v>
      </c>
      <c r="C397" s="70"/>
      <c r="D397" s="199">
        <f>+D398+D399+D400</f>
        <v>6</v>
      </c>
      <c r="E397" s="199"/>
      <c r="F397" s="199"/>
      <c r="G397" s="199"/>
      <c r="H397" s="199"/>
      <c r="I397" s="199">
        <f t="shared" ref="I397:R397" si="138">+I398+I399+I400</f>
        <v>5</v>
      </c>
      <c r="J397" s="199">
        <f t="shared" si="138"/>
        <v>1</v>
      </c>
      <c r="K397" s="201">
        <f t="shared" si="138"/>
        <v>15</v>
      </c>
      <c r="L397" s="199">
        <f t="shared" si="138"/>
        <v>13</v>
      </c>
      <c r="M397" s="199">
        <f t="shared" si="138"/>
        <v>9</v>
      </c>
      <c r="N397" s="199">
        <f t="shared" si="138"/>
        <v>3</v>
      </c>
      <c r="O397" s="199">
        <f t="shared" si="138"/>
        <v>9</v>
      </c>
      <c r="P397" s="199">
        <f t="shared" si="138"/>
        <v>24</v>
      </c>
      <c r="Q397" s="199">
        <f t="shared" si="138"/>
        <v>1</v>
      </c>
      <c r="R397" s="199">
        <f t="shared" si="138"/>
        <v>2</v>
      </c>
      <c r="S397" s="200"/>
      <c r="T397" s="200"/>
      <c r="U397" s="200"/>
      <c r="V397" s="199">
        <f>+V398+V399+V400</f>
        <v>88</v>
      </c>
      <c r="W397" s="39"/>
      <c r="Y397" s="103"/>
    </row>
    <row r="398" spans="1:25" s="102" customFormat="1" ht="39.75" hidden="1">
      <c r="A398" s="72"/>
      <c r="B398" s="198" t="s">
        <v>128</v>
      </c>
      <c r="C398" s="150"/>
      <c r="D398" s="193">
        <v>5</v>
      </c>
      <c r="E398" s="193"/>
      <c r="F398" s="193"/>
      <c r="G398" s="193"/>
      <c r="H398" s="193"/>
      <c r="I398" s="193">
        <v>2</v>
      </c>
      <c r="J398" s="193">
        <v>0</v>
      </c>
      <c r="K398" s="194">
        <v>9</v>
      </c>
      <c r="L398" s="196">
        <v>3</v>
      </c>
      <c r="M398" s="193">
        <v>7</v>
      </c>
      <c r="N398" s="193">
        <v>2</v>
      </c>
      <c r="O398" s="193">
        <v>5</v>
      </c>
      <c r="P398" s="193">
        <v>18</v>
      </c>
      <c r="Q398" s="193">
        <v>0</v>
      </c>
      <c r="R398" s="193">
        <v>1</v>
      </c>
      <c r="S398" s="197"/>
      <c r="T398" s="197"/>
      <c r="U398" s="197"/>
      <c r="V398" s="190">
        <f>+SUM(D398:U398)</f>
        <v>52</v>
      </c>
      <c r="Y398" s="103"/>
    </row>
    <row r="399" spans="1:25" s="102" customFormat="1" ht="39.75" hidden="1">
      <c r="A399" s="72"/>
      <c r="B399" s="198" t="s">
        <v>127</v>
      </c>
      <c r="C399" s="150"/>
      <c r="D399" s="193">
        <v>0</v>
      </c>
      <c r="E399" s="193"/>
      <c r="F399" s="193"/>
      <c r="G399" s="193"/>
      <c r="H399" s="193"/>
      <c r="I399" s="193">
        <v>3</v>
      </c>
      <c r="J399" s="193">
        <v>0</v>
      </c>
      <c r="K399" s="194">
        <v>4</v>
      </c>
      <c r="L399" s="196">
        <v>4</v>
      </c>
      <c r="M399" s="193">
        <v>0</v>
      </c>
      <c r="N399" s="193">
        <v>0</v>
      </c>
      <c r="O399" s="193">
        <v>3</v>
      </c>
      <c r="P399" s="193">
        <v>2</v>
      </c>
      <c r="Q399" s="193">
        <v>0</v>
      </c>
      <c r="R399" s="193">
        <f>+SUM(A399:B399)</f>
        <v>0</v>
      </c>
      <c r="S399" s="197"/>
      <c r="T399" s="197"/>
      <c r="U399" s="197"/>
      <c r="V399" s="190">
        <f>+SUM(D399:U399)</f>
        <v>16</v>
      </c>
      <c r="Y399" s="103"/>
    </row>
    <row r="400" spans="1:25" s="102" customFormat="1" ht="39.75" hidden="1">
      <c r="A400" s="72"/>
      <c r="B400" s="198" t="s">
        <v>126</v>
      </c>
      <c r="C400" s="150"/>
      <c r="D400" s="193">
        <v>1</v>
      </c>
      <c r="E400" s="193"/>
      <c r="F400" s="193"/>
      <c r="G400" s="193"/>
      <c r="H400" s="193"/>
      <c r="I400" s="193">
        <v>0</v>
      </c>
      <c r="J400" s="193">
        <v>1</v>
      </c>
      <c r="K400" s="194">
        <v>2</v>
      </c>
      <c r="L400" s="196">
        <v>6</v>
      </c>
      <c r="M400" s="193">
        <v>2</v>
      </c>
      <c r="N400" s="193">
        <v>1</v>
      </c>
      <c r="O400" s="193">
        <v>1</v>
      </c>
      <c r="P400" s="193">
        <v>4</v>
      </c>
      <c r="Q400" s="193">
        <v>1</v>
      </c>
      <c r="R400" s="193">
        <v>1</v>
      </c>
      <c r="S400" s="197"/>
      <c r="T400" s="197"/>
      <c r="U400" s="197"/>
      <c r="V400" s="190">
        <f>+SUM(D400:U400)</f>
        <v>20</v>
      </c>
      <c r="Y400" s="103"/>
    </row>
    <row r="401" spans="1:25" s="102" customFormat="1" ht="61.5" hidden="1">
      <c r="A401" s="128"/>
      <c r="B401" s="147" t="s">
        <v>125</v>
      </c>
      <c r="C401" s="124"/>
      <c r="D401" s="193">
        <v>8</v>
      </c>
      <c r="E401" s="193"/>
      <c r="F401" s="193"/>
      <c r="G401" s="193"/>
      <c r="H401" s="193"/>
      <c r="I401" s="193">
        <v>7</v>
      </c>
      <c r="J401" s="193">
        <v>2</v>
      </c>
      <c r="K401" s="194">
        <v>22</v>
      </c>
      <c r="L401" s="196">
        <v>15</v>
      </c>
      <c r="M401" s="195">
        <v>14</v>
      </c>
      <c r="N401" s="193">
        <v>9</v>
      </c>
      <c r="O401" s="194">
        <v>10</v>
      </c>
      <c r="P401" s="193">
        <v>39</v>
      </c>
      <c r="Q401" s="193">
        <v>2</v>
      </c>
      <c r="R401" s="192">
        <v>5</v>
      </c>
      <c r="S401" s="191"/>
      <c r="T401" s="191"/>
      <c r="U401" s="191"/>
      <c r="V401" s="190">
        <f>+SUM(D401:U401)</f>
        <v>133</v>
      </c>
      <c r="Y401" s="103"/>
    </row>
    <row r="402" spans="1:25" s="102" customFormat="1" ht="61.5" hidden="1">
      <c r="A402" s="84"/>
      <c r="B402" s="155" t="s">
        <v>124</v>
      </c>
      <c r="C402" s="83" t="s">
        <v>30</v>
      </c>
      <c r="D402" s="82">
        <f>+SUM(D404:D408)</f>
        <v>5</v>
      </c>
      <c r="E402" s="82"/>
      <c r="F402" s="82"/>
      <c r="G402" s="82"/>
      <c r="H402" s="82"/>
      <c r="I402" s="82">
        <f t="shared" ref="I402:R402" si="139">+SUM(I404:I408)</f>
        <v>3</v>
      </c>
      <c r="J402" s="82">
        <f t="shared" si="139"/>
        <v>5</v>
      </c>
      <c r="K402" s="82">
        <f t="shared" si="139"/>
        <v>5</v>
      </c>
      <c r="L402" s="82">
        <f t="shared" si="139"/>
        <v>5</v>
      </c>
      <c r="M402" s="82">
        <f t="shared" si="139"/>
        <v>5</v>
      </c>
      <c r="N402" s="82">
        <f t="shared" si="139"/>
        <v>3</v>
      </c>
      <c r="O402" s="82">
        <f t="shared" si="139"/>
        <v>2</v>
      </c>
      <c r="P402" s="82">
        <f t="shared" si="139"/>
        <v>5</v>
      </c>
      <c r="Q402" s="82">
        <f t="shared" si="139"/>
        <v>5</v>
      </c>
      <c r="R402" s="82">
        <f t="shared" si="139"/>
        <v>5</v>
      </c>
      <c r="S402" s="154"/>
      <c r="T402" s="154"/>
      <c r="U402" s="154"/>
      <c r="V402" s="82">
        <f>+SUM(V404:V408)</f>
        <v>5</v>
      </c>
      <c r="Y402" s="103"/>
    </row>
    <row r="403" spans="1:25" s="102" customFormat="1" ht="39.75" hidden="1">
      <c r="A403" s="80"/>
      <c r="B403" s="153"/>
      <c r="C403" s="79" t="s">
        <v>10</v>
      </c>
      <c r="D403" s="132">
        <f>IF(D402&lt;1,0,IF(D402&lt;2,1,IF(D402&lt;3,2,IF(D402&lt;4,3,IF(D402&lt;5,4,IF(D402=5,5,))))))</f>
        <v>5</v>
      </c>
      <c r="E403" s="132"/>
      <c r="F403" s="132"/>
      <c r="G403" s="132"/>
      <c r="H403" s="132"/>
      <c r="I403" s="132">
        <f t="shared" ref="I403:R403" si="140">IF(I402&lt;1,0,IF(I402&lt;2,1,IF(I402&lt;3,2,IF(I402&lt;4,3,IF(I402&lt;5,4,IF(I402=5,5,))))))</f>
        <v>3</v>
      </c>
      <c r="J403" s="132">
        <f t="shared" si="140"/>
        <v>5</v>
      </c>
      <c r="K403" s="132">
        <f t="shared" si="140"/>
        <v>5</v>
      </c>
      <c r="L403" s="132">
        <f t="shared" si="140"/>
        <v>5</v>
      </c>
      <c r="M403" s="132">
        <f t="shared" si="140"/>
        <v>5</v>
      </c>
      <c r="N403" s="132">
        <f t="shared" si="140"/>
        <v>3</v>
      </c>
      <c r="O403" s="132">
        <f t="shared" si="140"/>
        <v>2</v>
      </c>
      <c r="P403" s="132">
        <f t="shared" si="140"/>
        <v>5</v>
      </c>
      <c r="Q403" s="132">
        <f t="shared" si="140"/>
        <v>5</v>
      </c>
      <c r="R403" s="132">
        <f t="shared" si="140"/>
        <v>5</v>
      </c>
      <c r="S403" s="152"/>
      <c r="T403" s="152"/>
      <c r="U403" s="152"/>
      <c r="V403" s="132">
        <f>IF(V402&lt;1,0,IF(V402&lt;2,1,IF(V402&lt;3,2,IF(V402&lt;4,3,IF(V402&lt;5,4,IF(V402=5,5,))))))</f>
        <v>5</v>
      </c>
      <c r="Y403" s="103"/>
    </row>
    <row r="404" spans="1:25" s="102" customFormat="1" ht="61.5" hidden="1">
      <c r="A404" s="72"/>
      <c r="B404" s="165" t="s">
        <v>123</v>
      </c>
      <c r="C404" s="164"/>
      <c r="D404" s="68">
        <v>1</v>
      </c>
      <c r="E404" s="68"/>
      <c r="F404" s="68"/>
      <c r="G404" s="68"/>
      <c r="H404" s="68"/>
      <c r="I404" s="68">
        <v>1</v>
      </c>
      <c r="J404" s="68">
        <v>1</v>
      </c>
      <c r="K404" s="68">
        <v>1</v>
      </c>
      <c r="L404" s="69">
        <v>1</v>
      </c>
      <c r="M404" s="68">
        <v>1</v>
      </c>
      <c r="N404" s="68">
        <v>1</v>
      </c>
      <c r="O404" s="68">
        <v>1</v>
      </c>
      <c r="P404" s="68">
        <v>1</v>
      </c>
      <c r="Q404" s="68">
        <v>1</v>
      </c>
      <c r="R404" s="68">
        <v>1</v>
      </c>
      <c r="S404" s="149"/>
      <c r="T404" s="149"/>
      <c r="U404" s="149"/>
      <c r="V404" s="68">
        <v>1</v>
      </c>
      <c r="Y404" s="103"/>
    </row>
    <row r="405" spans="1:25" s="102" customFormat="1" ht="39.75" hidden="1">
      <c r="A405" s="72"/>
      <c r="B405" s="91" t="s">
        <v>122</v>
      </c>
      <c r="C405" s="70"/>
      <c r="D405" s="68">
        <v>1</v>
      </c>
      <c r="E405" s="68"/>
      <c r="F405" s="68"/>
      <c r="G405" s="68"/>
      <c r="H405" s="68"/>
      <c r="I405" s="68">
        <v>1</v>
      </c>
      <c r="J405" s="68">
        <v>1</v>
      </c>
      <c r="K405" s="68">
        <v>1</v>
      </c>
      <c r="L405" s="69">
        <v>1</v>
      </c>
      <c r="M405" s="68">
        <v>1</v>
      </c>
      <c r="N405" s="68">
        <v>1</v>
      </c>
      <c r="O405" s="68">
        <v>0</v>
      </c>
      <c r="P405" s="68">
        <v>1</v>
      </c>
      <c r="Q405" s="68">
        <v>1</v>
      </c>
      <c r="R405" s="68">
        <v>1</v>
      </c>
      <c r="S405" s="149"/>
      <c r="T405" s="149"/>
      <c r="U405" s="149"/>
      <c r="V405" s="68">
        <v>1</v>
      </c>
      <c r="Y405" s="103"/>
    </row>
    <row r="406" spans="1:25" s="102" customFormat="1" ht="61.5" hidden="1">
      <c r="A406" s="72"/>
      <c r="B406" s="91" t="s">
        <v>121</v>
      </c>
      <c r="C406" s="70"/>
      <c r="D406" s="68">
        <v>1</v>
      </c>
      <c r="E406" s="68"/>
      <c r="F406" s="68"/>
      <c r="G406" s="68"/>
      <c r="H406" s="68"/>
      <c r="I406" s="68">
        <v>1</v>
      </c>
      <c r="J406" s="68">
        <v>1</v>
      </c>
      <c r="K406" s="68">
        <v>1</v>
      </c>
      <c r="L406" s="69">
        <v>1</v>
      </c>
      <c r="M406" s="68">
        <v>1</v>
      </c>
      <c r="N406" s="68">
        <v>1</v>
      </c>
      <c r="O406" s="68">
        <v>0</v>
      </c>
      <c r="P406" s="68">
        <v>1</v>
      </c>
      <c r="Q406" s="68">
        <v>1</v>
      </c>
      <c r="R406" s="68">
        <v>1</v>
      </c>
      <c r="S406" s="149"/>
      <c r="T406" s="149"/>
      <c r="U406" s="149"/>
      <c r="V406" s="68">
        <v>1</v>
      </c>
      <c r="Y406" s="103"/>
    </row>
    <row r="407" spans="1:25" s="102" customFormat="1" ht="57" hidden="1">
      <c r="A407" s="72"/>
      <c r="B407" s="163" t="s">
        <v>120</v>
      </c>
      <c r="C407" s="134"/>
      <c r="D407" s="68">
        <v>1</v>
      </c>
      <c r="E407" s="68"/>
      <c r="F407" s="68"/>
      <c r="G407" s="68"/>
      <c r="H407" s="68"/>
      <c r="I407" s="68">
        <v>0</v>
      </c>
      <c r="J407" s="68">
        <v>1</v>
      </c>
      <c r="K407" s="68">
        <v>1</v>
      </c>
      <c r="L407" s="90">
        <v>1</v>
      </c>
      <c r="M407" s="68">
        <v>1</v>
      </c>
      <c r="N407" s="68">
        <v>0</v>
      </c>
      <c r="O407" s="68">
        <v>0</v>
      </c>
      <c r="P407" s="68">
        <v>1</v>
      </c>
      <c r="Q407" s="68">
        <v>1</v>
      </c>
      <c r="R407" s="68">
        <v>1</v>
      </c>
      <c r="S407" s="149"/>
      <c r="T407" s="149"/>
      <c r="U407" s="149"/>
      <c r="V407" s="68">
        <v>1</v>
      </c>
      <c r="Y407" s="103"/>
    </row>
    <row r="408" spans="1:25" s="102" customFormat="1" ht="61.5" hidden="1">
      <c r="A408" s="72"/>
      <c r="B408" s="91" t="s">
        <v>119</v>
      </c>
      <c r="C408" s="70"/>
      <c r="D408" s="68">
        <v>1</v>
      </c>
      <c r="E408" s="68"/>
      <c r="F408" s="68"/>
      <c r="G408" s="68"/>
      <c r="H408" s="68"/>
      <c r="I408" s="68">
        <v>0</v>
      </c>
      <c r="J408" s="68">
        <v>1</v>
      </c>
      <c r="K408" s="68">
        <v>1</v>
      </c>
      <c r="L408" s="69">
        <v>1</v>
      </c>
      <c r="M408" s="68">
        <v>1</v>
      </c>
      <c r="N408" s="68">
        <v>0</v>
      </c>
      <c r="O408" s="68">
        <v>1</v>
      </c>
      <c r="P408" s="68">
        <v>1</v>
      </c>
      <c r="Q408" s="68">
        <v>1</v>
      </c>
      <c r="R408" s="68">
        <v>1</v>
      </c>
      <c r="S408" s="149"/>
      <c r="T408" s="149"/>
      <c r="U408" s="149"/>
      <c r="V408" s="68">
        <v>1</v>
      </c>
      <c r="Y408" s="103"/>
    </row>
    <row r="409" spans="1:25" s="102" customFormat="1" ht="39.75" hidden="1">
      <c r="A409" s="187"/>
      <c r="B409" s="186" t="s">
        <v>118</v>
      </c>
      <c r="C409" s="185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3">
        <f>+SUM(R410:R414)</f>
        <v>0</v>
      </c>
      <c r="S409" s="149"/>
      <c r="T409" s="149"/>
      <c r="U409" s="149"/>
      <c r="V409" s="183">
        <f>+SUM(V410:V414)</f>
        <v>0</v>
      </c>
      <c r="W409" s="182"/>
      <c r="Y409" s="103"/>
    </row>
    <row r="410" spans="1:25" s="102" customFormat="1" ht="39.75" hidden="1">
      <c r="A410" s="72"/>
      <c r="B410" s="189" t="s">
        <v>117</v>
      </c>
      <c r="C410" s="176"/>
      <c r="D410" s="188"/>
      <c r="E410" s="188"/>
      <c r="F410" s="188"/>
      <c r="G410" s="188"/>
      <c r="H410" s="188"/>
      <c r="I410" s="188"/>
      <c r="J410" s="188"/>
      <c r="K410" s="188"/>
      <c r="L410" s="188"/>
      <c r="M410" s="188"/>
      <c r="N410" s="188"/>
      <c r="O410" s="188"/>
      <c r="P410" s="188"/>
      <c r="Q410" s="188"/>
      <c r="R410" s="68"/>
      <c r="S410" s="149"/>
      <c r="T410" s="149"/>
      <c r="U410" s="149"/>
      <c r="V410" s="68"/>
      <c r="Y410" s="103"/>
    </row>
    <row r="411" spans="1:25" s="102" customFormat="1" ht="39.75" hidden="1">
      <c r="A411" s="72"/>
      <c r="B411" s="177" t="s">
        <v>116</v>
      </c>
      <c r="C411" s="176"/>
      <c r="D411" s="175"/>
      <c r="E411" s="175"/>
      <c r="F411" s="175"/>
      <c r="G411" s="175"/>
      <c r="H411" s="175"/>
      <c r="I411" s="175"/>
      <c r="J411" s="175"/>
      <c r="K411" s="175"/>
      <c r="L411" s="175"/>
      <c r="M411" s="175"/>
      <c r="N411" s="175"/>
      <c r="O411" s="175"/>
      <c r="P411" s="175"/>
      <c r="Q411" s="175"/>
      <c r="R411" s="68"/>
      <c r="S411" s="149"/>
      <c r="T411" s="149"/>
      <c r="U411" s="149"/>
      <c r="V411" s="68"/>
      <c r="Y411" s="103"/>
    </row>
    <row r="412" spans="1:25" s="102" customFormat="1" ht="39.75" hidden="1">
      <c r="A412" s="72"/>
      <c r="B412" s="177" t="s">
        <v>115</v>
      </c>
      <c r="C412" s="176"/>
      <c r="D412" s="175"/>
      <c r="E412" s="175"/>
      <c r="F412" s="175"/>
      <c r="G412" s="175"/>
      <c r="H412" s="175"/>
      <c r="I412" s="175"/>
      <c r="J412" s="175"/>
      <c r="K412" s="175"/>
      <c r="L412" s="175"/>
      <c r="M412" s="175"/>
      <c r="N412" s="175"/>
      <c r="O412" s="175"/>
      <c r="P412" s="175"/>
      <c r="Q412" s="175"/>
      <c r="R412" s="68"/>
      <c r="S412" s="149"/>
      <c r="T412" s="149"/>
      <c r="U412" s="149"/>
      <c r="V412" s="68"/>
      <c r="Y412" s="103"/>
    </row>
    <row r="413" spans="1:25" s="102" customFormat="1" ht="39.75" hidden="1">
      <c r="A413" s="72"/>
      <c r="B413" s="181" t="s">
        <v>110</v>
      </c>
      <c r="C413" s="180"/>
      <c r="D413" s="179"/>
      <c r="E413" s="179"/>
      <c r="F413" s="179"/>
      <c r="G413" s="179"/>
      <c r="H413" s="179"/>
      <c r="I413" s="179"/>
      <c r="J413" s="179"/>
      <c r="K413" s="179"/>
      <c r="L413" s="179"/>
      <c r="M413" s="179"/>
      <c r="N413" s="179"/>
      <c r="O413" s="179"/>
      <c r="P413" s="179"/>
      <c r="Q413" s="179"/>
      <c r="R413" s="68"/>
      <c r="S413" s="149"/>
      <c r="T413" s="149"/>
      <c r="U413" s="149"/>
      <c r="V413" s="68"/>
      <c r="Y413" s="103"/>
    </row>
    <row r="414" spans="1:25" s="102" customFormat="1" ht="39.75" hidden="1">
      <c r="A414" s="72"/>
      <c r="B414" s="177" t="s">
        <v>109</v>
      </c>
      <c r="C414" s="176"/>
      <c r="D414" s="175"/>
      <c r="E414" s="175"/>
      <c r="F414" s="175"/>
      <c r="G414" s="175"/>
      <c r="H414" s="175"/>
      <c r="I414" s="175"/>
      <c r="J414" s="175"/>
      <c r="K414" s="175"/>
      <c r="L414" s="175"/>
      <c r="M414" s="175"/>
      <c r="N414" s="175"/>
      <c r="O414" s="175"/>
      <c r="P414" s="175"/>
      <c r="Q414" s="175"/>
      <c r="R414" s="68"/>
      <c r="S414" s="149"/>
      <c r="T414" s="149"/>
      <c r="U414" s="149"/>
      <c r="V414" s="68"/>
      <c r="Y414" s="103"/>
    </row>
    <row r="415" spans="1:25" s="102" customFormat="1" ht="61.5" hidden="1">
      <c r="A415" s="187"/>
      <c r="B415" s="186" t="s">
        <v>114</v>
      </c>
      <c r="C415" s="185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3">
        <f>+SUM(R416:R420)</f>
        <v>0</v>
      </c>
      <c r="S415" s="149"/>
      <c r="T415" s="149"/>
      <c r="U415" s="149"/>
      <c r="V415" s="183">
        <f>+SUM(V416:V420)</f>
        <v>0</v>
      </c>
      <c r="W415" s="182"/>
      <c r="Y415" s="103"/>
    </row>
    <row r="416" spans="1:25" s="102" customFormat="1" ht="39.75" hidden="1">
      <c r="A416" s="72"/>
      <c r="B416" s="177" t="s">
        <v>113</v>
      </c>
      <c r="C416" s="176"/>
      <c r="D416" s="175"/>
      <c r="E416" s="175"/>
      <c r="F416" s="175"/>
      <c r="G416" s="175"/>
      <c r="H416" s="175"/>
      <c r="I416" s="175"/>
      <c r="J416" s="175"/>
      <c r="K416" s="175"/>
      <c r="L416" s="175"/>
      <c r="M416" s="175"/>
      <c r="N416" s="175"/>
      <c r="O416" s="175"/>
      <c r="P416" s="175"/>
      <c r="Q416" s="175"/>
      <c r="R416" s="68"/>
      <c r="S416" s="174"/>
      <c r="T416" s="174"/>
      <c r="U416" s="174"/>
      <c r="V416" s="68"/>
      <c r="Y416" s="103"/>
    </row>
    <row r="417" spans="1:25" s="102" customFormat="1" ht="39.75" hidden="1">
      <c r="A417" s="72"/>
      <c r="B417" s="177" t="s">
        <v>112</v>
      </c>
      <c r="C417" s="176"/>
      <c r="D417" s="175"/>
      <c r="E417" s="175"/>
      <c r="F417" s="175"/>
      <c r="G417" s="175"/>
      <c r="H417" s="175"/>
      <c r="I417" s="175"/>
      <c r="J417" s="175"/>
      <c r="K417" s="175"/>
      <c r="L417" s="175"/>
      <c r="M417" s="175"/>
      <c r="N417" s="175"/>
      <c r="O417" s="175"/>
      <c r="P417" s="175"/>
      <c r="Q417" s="175"/>
      <c r="R417" s="68"/>
      <c r="S417" s="174"/>
      <c r="T417" s="174"/>
      <c r="U417" s="174"/>
      <c r="V417" s="68"/>
      <c r="Y417" s="103"/>
    </row>
    <row r="418" spans="1:25" s="102" customFormat="1" ht="39.75" hidden="1">
      <c r="A418" s="72"/>
      <c r="B418" s="177" t="s">
        <v>111</v>
      </c>
      <c r="C418" s="176"/>
      <c r="D418" s="175"/>
      <c r="E418" s="175"/>
      <c r="F418" s="175"/>
      <c r="G418" s="175"/>
      <c r="H418" s="175"/>
      <c r="I418" s="175"/>
      <c r="J418" s="175"/>
      <c r="K418" s="175"/>
      <c r="L418" s="175"/>
      <c r="M418" s="175"/>
      <c r="N418" s="175"/>
      <c r="O418" s="175"/>
      <c r="P418" s="175"/>
      <c r="Q418" s="175"/>
      <c r="R418" s="68"/>
      <c r="S418" s="174"/>
      <c r="T418" s="174"/>
      <c r="U418" s="174"/>
      <c r="V418" s="68"/>
      <c r="Y418" s="103"/>
    </row>
    <row r="419" spans="1:25" s="102" customFormat="1" ht="39.75" hidden="1">
      <c r="A419" s="72"/>
      <c r="B419" s="181" t="s">
        <v>110</v>
      </c>
      <c r="C419" s="180"/>
      <c r="D419" s="179"/>
      <c r="E419" s="179"/>
      <c r="F419" s="179"/>
      <c r="G419" s="179"/>
      <c r="H419" s="179"/>
      <c r="I419" s="179"/>
      <c r="J419" s="179"/>
      <c r="K419" s="179"/>
      <c r="L419" s="179"/>
      <c r="M419" s="179"/>
      <c r="N419" s="179"/>
      <c r="O419" s="179"/>
      <c r="P419" s="179"/>
      <c r="Q419" s="179"/>
      <c r="R419" s="68"/>
      <c r="S419" s="178"/>
      <c r="T419" s="178"/>
      <c r="U419" s="178"/>
      <c r="V419" s="68"/>
      <c r="Y419" s="103"/>
    </row>
    <row r="420" spans="1:25" s="102" customFormat="1" ht="39.75" hidden="1">
      <c r="A420" s="72"/>
      <c r="B420" s="177" t="s">
        <v>109</v>
      </c>
      <c r="C420" s="176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68"/>
      <c r="S420" s="174"/>
      <c r="T420" s="174"/>
      <c r="U420" s="174"/>
      <c r="V420" s="68"/>
      <c r="Y420" s="103"/>
    </row>
    <row r="421" spans="1:25" ht="39.75" hidden="1">
      <c r="A421" s="173" t="s">
        <v>108</v>
      </c>
      <c r="B421" s="173"/>
      <c r="C421" s="172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69"/>
      <c r="S421" s="170"/>
      <c r="T421" s="170"/>
      <c r="U421" s="170"/>
      <c r="V421" s="169"/>
      <c r="Y421" s="20"/>
    </row>
    <row r="422" spans="1:25" ht="39.75" hidden="1">
      <c r="A422" s="140" t="s">
        <v>86</v>
      </c>
      <c r="B422" s="139"/>
      <c r="C422" s="138"/>
      <c r="D422" s="137">
        <f>+D426</f>
        <v>5</v>
      </c>
      <c r="E422" s="137"/>
      <c r="F422" s="137"/>
      <c r="G422" s="137"/>
      <c r="H422" s="137"/>
      <c r="I422" s="137">
        <f t="shared" ref="I422:R422" si="141">+I426</f>
        <v>4</v>
      </c>
      <c r="J422" s="137">
        <f t="shared" si="141"/>
        <v>4</v>
      </c>
      <c r="K422" s="137">
        <f t="shared" si="141"/>
        <v>5</v>
      </c>
      <c r="L422" s="137">
        <f t="shared" si="141"/>
        <v>3</v>
      </c>
      <c r="M422" s="137">
        <f t="shared" si="141"/>
        <v>4</v>
      </c>
      <c r="N422" s="137">
        <f t="shared" si="141"/>
        <v>2</v>
      </c>
      <c r="O422" s="137">
        <f t="shared" si="141"/>
        <v>3</v>
      </c>
      <c r="P422" s="137">
        <f t="shared" si="141"/>
        <v>5</v>
      </c>
      <c r="Q422" s="137">
        <f t="shared" si="141"/>
        <v>5</v>
      </c>
      <c r="R422" s="137">
        <f t="shared" si="141"/>
        <v>5</v>
      </c>
      <c r="S422" s="168"/>
      <c r="T422" s="168"/>
      <c r="U422" s="168"/>
      <c r="V422" s="136">
        <f>+V426</f>
        <v>5</v>
      </c>
      <c r="Y422" s="20"/>
    </row>
    <row r="423" spans="1:25" ht="39.75" hidden="1">
      <c r="A423" s="140" t="s">
        <v>85</v>
      </c>
      <c r="B423" s="139"/>
      <c r="C423" s="138"/>
      <c r="D423" s="137">
        <f>+SUM(D435,D442)/2</f>
        <v>4.5</v>
      </c>
      <c r="E423" s="137"/>
      <c r="F423" s="137"/>
      <c r="G423" s="137"/>
      <c r="H423" s="137"/>
      <c r="I423" s="137">
        <f t="shared" ref="I423:R423" si="142">+SUM(I435,I442)/2</f>
        <v>4.5</v>
      </c>
      <c r="J423" s="137">
        <f t="shared" si="142"/>
        <v>4.5</v>
      </c>
      <c r="K423" s="137">
        <f t="shared" si="142"/>
        <v>4.5</v>
      </c>
      <c r="L423" s="137">
        <f t="shared" si="142"/>
        <v>4.5</v>
      </c>
      <c r="M423" s="137">
        <f t="shared" si="142"/>
        <v>4.5</v>
      </c>
      <c r="N423" s="137">
        <f t="shared" si="142"/>
        <v>3.5</v>
      </c>
      <c r="O423" s="137">
        <f t="shared" si="142"/>
        <v>3.5</v>
      </c>
      <c r="P423" s="137">
        <f t="shared" si="142"/>
        <v>4</v>
      </c>
      <c r="Q423" s="137">
        <f t="shared" si="142"/>
        <v>4</v>
      </c>
      <c r="R423" s="137">
        <f t="shared" si="142"/>
        <v>3</v>
      </c>
      <c r="S423" s="168"/>
      <c r="T423" s="168"/>
      <c r="U423" s="168"/>
      <c r="V423" s="136">
        <f>+SUM(V435,V442)/2</f>
        <v>5</v>
      </c>
      <c r="Y423" s="20"/>
    </row>
    <row r="424" spans="1:25" ht="39.75" hidden="1">
      <c r="A424" s="140" t="s">
        <v>84</v>
      </c>
      <c r="B424" s="139"/>
      <c r="C424" s="138"/>
      <c r="D424" s="137">
        <f>+SUM(D426,D435,D442)/3</f>
        <v>4.666666666666667</v>
      </c>
      <c r="E424" s="137"/>
      <c r="F424" s="137"/>
      <c r="G424" s="137"/>
      <c r="H424" s="137"/>
      <c r="I424" s="137">
        <f t="shared" ref="I424:R424" si="143">+SUM(I426,I435,I442)/3</f>
        <v>4.333333333333333</v>
      </c>
      <c r="J424" s="137">
        <f t="shared" si="143"/>
        <v>4.333333333333333</v>
      </c>
      <c r="K424" s="137">
        <f t="shared" si="143"/>
        <v>4.666666666666667</v>
      </c>
      <c r="L424" s="137">
        <f t="shared" si="143"/>
        <v>4</v>
      </c>
      <c r="M424" s="137">
        <f t="shared" si="143"/>
        <v>4.333333333333333</v>
      </c>
      <c r="N424" s="137">
        <f t="shared" si="143"/>
        <v>3</v>
      </c>
      <c r="O424" s="137">
        <f t="shared" si="143"/>
        <v>3.3333333333333335</v>
      </c>
      <c r="P424" s="137">
        <f t="shared" si="143"/>
        <v>4.333333333333333</v>
      </c>
      <c r="Q424" s="137">
        <f t="shared" si="143"/>
        <v>4.333333333333333</v>
      </c>
      <c r="R424" s="137">
        <f t="shared" si="143"/>
        <v>3.6666666666666665</v>
      </c>
      <c r="S424" s="168"/>
      <c r="T424" s="168"/>
      <c r="U424" s="168"/>
      <c r="V424" s="136">
        <f>+SUM(V426,V435,V442)/3</f>
        <v>5</v>
      </c>
      <c r="Y424" s="20"/>
    </row>
    <row r="425" spans="1:25" s="73" customFormat="1" ht="39.75" hidden="1">
      <c r="A425" s="85">
        <v>6.1</v>
      </c>
      <c r="B425" s="85" t="s">
        <v>107</v>
      </c>
      <c r="C425" s="83" t="s">
        <v>30</v>
      </c>
      <c r="D425" s="82">
        <f>SUM(D427:D432)</f>
        <v>5</v>
      </c>
      <c r="E425" s="82"/>
      <c r="F425" s="82"/>
      <c r="G425" s="82"/>
      <c r="H425" s="82"/>
      <c r="I425" s="82">
        <f t="shared" ref="I425:R425" si="144">SUM(I427:I432)</f>
        <v>4</v>
      </c>
      <c r="J425" s="82">
        <f t="shared" si="144"/>
        <v>4</v>
      </c>
      <c r="K425" s="82">
        <f t="shared" si="144"/>
        <v>5</v>
      </c>
      <c r="L425" s="82">
        <f t="shared" si="144"/>
        <v>3</v>
      </c>
      <c r="M425" s="82">
        <f t="shared" si="144"/>
        <v>4</v>
      </c>
      <c r="N425" s="82">
        <f t="shared" si="144"/>
        <v>2</v>
      </c>
      <c r="O425" s="82">
        <f t="shared" si="144"/>
        <v>3</v>
      </c>
      <c r="P425" s="82">
        <f t="shared" si="144"/>
        <v>5</v>
      </c>
      <c r="Q425" s="82">
        <f t="shared" si="144"/>
        <v>6</v>
      </c>
      <c r="R425" s="82">
        <f t="shared" si="144"/>
        <v>5</v>
      </c>
      <c r="S425" s="154"/>
      <c r="T425" s="154"/>
      <c r="U425" s="154"/>
      <c r="V425" s="82">
        <f>SUM(V427:V432)</f>
        <v>5</v>
      </c>
      <c r="Y425" s="74"/>
    </row>
    <row r="426" spans="1:25" s="73" customFormat="1" ht="39.75" hidden="1">
      <c r="A426" s="167"/>
      <c r="B426" s="167"/>
      <c r="C426" s="79" t="s">
        <v>10</v>
      </c>
      <c r="D426" s="132">
        <f>IF(D425&lt;1,0,IF(D425&lt;2,1,IF(D425&lt;3,2,IF(D425&lt;4,3,IF(D425&lt;5,4,IF(D425&gt;=5,5,))))))</f>
        <v>5</v>
      </c>
      <c r="E426" s="132"/>
      <c r="F426" s="132"/>
      <c r="G426" s="132"/>
      <c r="H426" s="132"/>
      <c r="I426" s="132">
        <f t="shared" ref="I426:R426" si="145">IF(I425&lt;1,0,IF(I425&lt;2,1,IF(I425&lt;3,2,IF(I425&lt;4,3,IF(I425&lt;5,4,IF(I425&gt;=5,5,))))))</f>
        <v>4</v>
      </c>
      <c r="J426" s="132">
        <f t="shared" si="145"/>
        <v>4</v>
      </c>
      <c r="K426" s="132">
        <f t="shared" si="145"/>
        <v>5</v>
      </c>
      <c r="L426" s="132">
        <f t="shared" si="145"/>
        <v>3</v>
      </c>
      <c r="M426" s="132">
        <f t="shared" si="145"/>
        <v>4</v>
      </c>
      <c r="N426" s="132">
        <f t="shared" si="145"/>
        <v>2</v>
      </c>
      <c r="O426" s="132">
        <f t="shared" si="145"/>
        <v>3</v>
      </c>
      <c r="P426" s="132">
        <f t="shared" si="145"/>
        <v>5</v>
      </c>
      <c r="Q426" s="132">
        <f t="shared" si="145"/>
        <v>5</v>
      </c>
      <c r="R426" s="132">
        <f t="shared" si="145"/>
        <v>5</v>
      </c>
      <c r="S426" s="152"/>
      <c r="T426" s="152"/>
      <c r="U426" s="152"/>
      <c r="V426" s="132">
        <f>IF(V425&lt;1,0,IF(V425&lt;2,1,IF(V425&lt;3,2,IF(V425&lt;4,3,IF(V425&lt;5,4,IF(V425&gt;=5,5,))))))</f>
        <v>5</v>
      </c>
      <c r="Y426" s="74"/>
    </row>
    <row r="427" spans="1:25" s="73" customFormat="1" ht="61.5" hidden="1">
      <c r="A427" s="166"/>
      <c r="B427" s="165" t="s">
        <v>106</v>
      </c>
      <c r="C427" s="164"/>
      <c r="D427" s="68">
        <v>1</v>
      </c>
      <c r="E427" s="68"/>
      <c r="F427" s="68"/>
      <c r="G427" s="68"/>
      <c r="H427" s="68"/>
      <c r="I427" s="68">
        <v>1</v>
      </c>
      <c r="J427" s="68">
        <v>1</v>
      </c>
      <c r="K427" s="68">
        <v>1</v>
      </c>
      <c r="L427" s="69">
        <v>1</v>
      </c>
      <c r="M427" s="68">
        <v>1</v>
      </c>
      <c r="N427" s="68">
        <v>0</v>
      </c>
      <c r="O427" s="68">
        <v>1</v>
      </c>
      <c r="P427" s="68">
        <v>1</v>
      </c>
      <c r="Q427" s="68">
        <v>1</v>
      </c>
      <c r="R427" s="664">
        <v>1</v>
      </c>
      <c r="S427" s="149"/>
      <c r="T427" s="149"/>
      <c r="U427" s="149"/>
      <c r="V427" s="664">
        <v>1</v>
      </c>
      <c r="Y427" s="74"/>
    </row>
    <row r="428" spans="1:25" s="73" customFormat="1" ht="61.5" hidden="1">
      <c r="A428" s="75"/>
      <c r="B428" s="91" t="s">
        <v>105</v>
      </c>
      <c r="C428" s="70"/>
      <c r="D428" s="68">
        <v>1</v>
      </c>
      <c r="E428" s="68"/>
      <c r="F428" s="68"/>
      <c r="G428" s="68"/>
      <c r="H428" s="68"/>
      <c r="I428" s="68">
        <v>1</v>
      </c>
      <c r="J428" s="68">
        <v>1</v>
      </c>
      <c r="K428" s="68">
        <v>1</v>
      </c>
      <c r="L428" s="69">
        <v>1</v>
      </c>
      <c r="M428" s="68">
        <v>1</v>
      </c>
      <c r="N428" s="68">
        <v>1</v>
      </c>
      <c r="O428" s="68">
        <v>1</v>
      </c>
      <c r="P428" s="68">
        <v>1</v>
      </c>
      <c r="Q428" s="68">
        <v>1</v>
      </c>
      <c r="R428" s="68">
        <v>1</v>
      </c>
      <c r="S428" s="149"/>
      <c r="T428" s="149"/>
      <c r="U428" s="149"/>
      <c r="V428" s="68">
        <v>1</v>
      </c>
      <c r="Y428" s="74"/>
    </row>
    <row r="429" spans="1:25" s="73" customFormat="1" ht="61.5" hidden="1">
      <c r="A429" s="75"/>
      <c r="B429" s="91" t="s">
        <v>104</v>
      </c>
      <c r="C429" s="70"/>
      <c r="D429" s="68">
        <v>1</v>
      </c>
      <c r="E429" s="68"/>
      <c r="F429" s="68"/>
      <c r="G429" s="68"/>
      <c r="H429" s="68"/>
      <c r="I429" s="68">
        <v>1</v>
      </c>
      <c r="J429" s="68">
        <v>1</v>
      </c>
      <c r="K429" s="68">
        <v>1</v>
      </c>
      <c r="L429" s="69">
        <v>1</v>
      </c>
      <c r="M429" s="68">
        <v>1</v>
      </c>
      <c r="N429" s="68">
        <v>1</v>
      </c>
      <c r="O429" s="68">
        <v>1</v>
      </c>
      <c r="P429" s="68">
        <v>1</v>
      </c>
      <c r="Q429" s="68">
        <v>1</v>
      </c>
      <c r="R429" s="68">
        <v>1</v>
      </c>
      <c r="S429" s="149"/>
      <c r="T429" s="149"/>
      <c r="U429" s="149"/>
      <c r="V429" s="68">
        <v>1</v>
      </c>
      <c r="Y429" s="74"/>
    </row>
    <row r="430" spans="1:25" s="73" customFormat="1" ht="57" hidden="1">
      <c r="A430" s="75"/>
      <c r="B430" s="163" t="s">
        <v>103</v>
      </c>
      <c r="C430" s="134"/>
      <c r="D430" s="68">
        <v>1</v>
      </c>
      <c r="E430" s="68"/>
      <c r="F430" s="68"/>
      <c r="G430" s="68"/>
      <c r="H430" s="68"/>
      <c r="I430" s="68">
        <v>1</v>
      </c>
      <c r="J430" s="68">
        <v>1</v>
      </c>
      <c r="K430" s="68">
        <v>1</v>
      </c>
      <c r="L430" s="69">
        <v>0</v>
      </c>
      <c r="M430" s="68">
        <v>1</v>
      </c>
      <c r="N430" s="68">
        <v>0</v>
      </c>
      <c r="O430" s="68">
        <v>0</v>
      </c>
      <c r="P430" s="68">
        <v>1</v>
      </c>
      <c r="Q430" s="68">
        <v>1</v>
      </c>
      <c r="R430" s="68">
        <v>1</v>
      </c>
      <c r="S430" s="149"/>
      <c r="T430" s="149"/>
      <c r="U430" s="149"/>
      <c r="V430" s="68">
        <v>1</v>
      </c>
      <c r="Y430" s="74"/>
    </row>
    <row r="431" spans="1:25" s="73" customFormat="1" ht="55.5" hidden="1">
      <c r="A431" s="75"/>
      <c r="B431" s="151" t="s">
        <v>102</v>
      </c>
      <c r="C431" s="150"/>
      <c r="D431" s="68">
        <v>1</v>
      </c>
      <c r="E431" s="68"/>
      <c r="F431" s="68"/>
      <c r="G431" s="68"/>
      <c r="H431" s="68"/>
      <c r="I431" s="68">
        <v>0</v>
      </c>
      <c r="J431" s="68">
        <v>0</v>
      </c>
      <c r="K431" s="68">
        <v>1</v>
      </c>
      <c r="L431" s="69">
        <v>0</v>
      </c>
      <c r="M431" s="68">
        <v>0</v>
      </c>
      <c r="N431" s="68">
        <v>0</v>
      </c>
      <c r="O431" s="68">
        <v>0</v>
      </c>
      <c r="P431" s="68">
        <v>1</v>
      </c>
      <c r="Q431" s="68">
        <v>1</v>
      </c>
      <c r="R431" s="68">
        <v>1</v>
      </c>
      <c r="S431" s="149"/>
      <c r="T431" s="149"/>
      <c r="U431" s="149"/>
      <c r="V431" s="68">
        <v>1</v>
      </c>
      <c r="Y431" s="74"/>
    </row>
    <row r="432" spans="1:25" s="73" customFormat="1" ht="61.5" hidden="1">
      <c r="A432" s="75"/>
      <c r="B432" s="91" t="s">
        <v>101</v>
      </c>
      <c r="C432" s="70"/>
      <c r="D432" s="68">
        <v>0</v>
      </c>
      <c r="E432" s="68"/>
      <c r="F432" s="68"/>
      <c r="G432" s="68"/>
      <c r="H432" s="68"/>
      <c r="I432" s="68">
        <v>0</v>
      </c>
      <c r="J432" s="68">
        <v>0</v>
      </c>
      <c r="K432" s="68">
        <v>0</v>
      </c>
      <c r="L432" s="69">
        <v>0</v>
      </c>
      <c r="M432" s="68">
        <v>0</v>
      </c>
      <c r="N432" s="68">
        <v>0</v>
      </c>
      <c r="O432" s="68">
        <v>0</v>
      </c>
      <c r="P432" s="68">
        <v>0</v>
      </c>
      <c r="Q432" s="68">
        <v>1</v>
      </c>
      <c r="R432" s="68">
        <v>0</v>
      </c>
      <c r="S432" s="149"/>
      <c r="T432" s="149"/>
      <c r="U432" s="149"/>
      <c r="V432" s="68">
        <v>0</v>
      </c>
      <c r="Y432" s="74"/>
    </row>
    <row r="433" spans="1:25" s="73" customFormat="1" ht="39.75" hidden="1">
      <c r="A433" s="162">
        <v>6.2</v>
      </c>
      <c r="B433" s="162" t="s">
        <v>100</v>
      </c>
      <c r="C433" s="161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59"/>
      <c r="S433" s="146"/>
      <c r="T433" s="146"/>
      <c r="U433" s="146"/>
      <c r="V433" s="159"/>
      <c r="Y433" s="74"/>
    </row>
    <row r="434" spans="1:25" s="73" customFormat="1" ht="61.5" hidden="1">
      <c r="A434" s="85"/>
      <c r="B434" s="158" t="s">
        <v>99</v>
      </c>
      <c r="C434" s="83" t="s">
        <v>30</v>
      </c>
      <c r="D434" s="82">
        <f>+SUM(D436:D440)</f>
        <v>4</v>
      </c>
      <c r="E434" s="82"/>
      <c r="F434" s="82"/>
      <c r="G434" s="82"/>
      <c r="H434" s="82"/>
      <c r="I434" s="82">
        <f t="shared" ref="I434:R434" si="146">+SUM(I436:I440)</f>
        <v>4</v>
      </c>
      <c r="J434" s="82">
        <f t="shared" si="146"/>
        <v>4</v>
      </c>
      <c r="K434" s="82">
        <f t="shared" si="146"/>
        <v>4</v>
      </c>
      <c r="L434" s="82">
        <f t="shared" si="146"/>
        <v>4</v>
      </c>
      <c r="M434" s="82">
        <f t="shared" si="146"/>
        <v>4</v>
      </c>
      <c r="N434" s="82">
        <f t="shared" si="146"/>
        <v>2</v>
      </c>
      <c r="O434" s="82">
        <f t="shared" si="146"/>
        <v>2</v>
      </c>
      <c r="P434" s="82">
        <f t="shared" si="146"/>
        <v>3</v>
      </c>
      <c r="Q434" s="82">
        <f t="shared" si="146"/>
        <v>4</v>
      </c>
      <c r="R434" s="82">
        <f t="shared" si="146"/>
        <v>1</v>
      </c>
      <c r="S434" s="154"/>
      <c r="T434" s="154"/>
      <c r="U434" s="154"/>
      <c r="V434" s="82">
        <f>+SUM(V436:V440)</f>
        <v>5</v>
      </c>
      <c r="Y434" s="74"/>
    </row>
    <row r="435" spans="1:25" s="73" customFormat="1" ht="39.75" hidden="1">
      <c r="A435" s="81"/>
      <c r="B435" s="157"/>
      <c r="C435" s="79" t="s">
        <v>10</v>
      </c>
      <c r="D435" s="132">
        <f>IF(D434&lt;1,0,IF(D434&lt;2,1,IF(D434&lt;3,2,IF(D434&lt;4,3,IF(D434&lt;5,4,IF(D434=5,5,))))))</f>
        <v>4</v>
      </c>
      <c r="E435" s="132"/>
      <c r="F435" s="132"/>
      <c r="G435" s="132"/>
      <c r="H435" s="132"/>
      <c r="I435" s="132">
        <f t="shared" ref="I435:R435" si="147">IF(I434&lt;1,0,IF(I434&lt;2,1,IF(I434&lt;3,2,IF(I434&lt;4,3,IF(I434&lt;5,4,IF(I434=5,5,))))))</f>
        <v>4</v>
      </c>
      <c r="J435" s="132">
        <f t="shared" si="147"/>
        <v>4</v>
      </c>
      <c r="K435" s="132">
        <f t="shared" si="147"/>
        <v>4</v>
      </c>
      <c r="L435" s="132">
        <f t="shared" si="147"/>
        <v>4</v>
      </c>
      <c r="M435" s="132">
        <f t="shared" si="147"/>
        <v>4</v>
      </c>
      <c r="N435" s="132">
        <f t="shared" si="147"/>
        <v>2</v>
      </c>
      <c r="O435" s="132">
        <f t="shared" si="147"/>
        <v>2</v>
      </c>
      <c r="P435" s="132">
        <f t="shared" si="147"/>
        <v>3</v>
      </c>
      <c r="Q435" s="132">
        <f t="shared" si="147"/>
        <v>4</v>
      </c>
      <c r="R435" s="132">
        <f t="shared" si="147"/>
        <v>1</v>
      </c>
      <c r="S435" s="156"/>
      <c r="T435" s="156"/>
      <c r="U435" s="156"/>
      <c r="V435" s="132">
        <f>IF(V434&lt;1,0,IF(V434&lt;2,1,IF(V434&lt;3,2,IF(V434&lt;4,3,IF(V434&lt;5,4,IF(V434=5,5,))))))</f>
        <v>5</v>
      </c>
      <c r="Y435" s="74"/>
    </row>
    <row r="436" spans="1:25" s="73" customFormat="1" ht="39.75" hidden="1">
      <c r="A436" s="75"/>
      <c r="B436" s="91" t="s">
        <v>98</v>
      </c>
      <c r="C436" s="70"/>
      <c r="D436" s="68">
        <v>1</v>
      </c>
      <c r="E436" s="68"/>
      <c r="F436" s="68"/>
      <c r="G436" s="68"/>
      <c r="H436" s="68"/>
      <c r="I436" s="68">
        <v>1</v>
      </c>
      <c r="J436" s="68">
        <v>1</v>
      </c>
      <c r="K436" s="68">
        <v>1</v>
      </c>
      <c r="L436" s="69">
        <v>1</v>
      </c>
      <c r="M436" s="68">
        <v>1</v>
      </c>
      <c r="N436" s="68">
        <v>0</v>
      </c>
      <c r="O436" s="68">
        <v>1</v>
      </c>
      <c r="P436" s="68">
        <v>1</v>
      </c>
      <c r="Q436" s="68">
        <v>1</v>
      </c>
      <c r="R436" s="664">
        <v>1</v>
      </c>
      <c r="S436" s="152"/>
      <c r="T436" s="152"/>
      <c r="U436" s="152"/>
      <c r="V436" s="664">
        <v>1</v>
      </c>
      <c r="Y436" s="74"/>
    </row>
    <row r="437" spans="1:25" s="73" customFormat="1" ht="39.75" hidden="1">
      <c r="A437" s="75"/>
      <c r="B437" s="91" t="s">
        <v>97</v>
      </c>
      <c r="C437" s="70"/>
      <c r="D437" s="68">
        <v>1</v>
      </c>
      <c r="E437" s="68"/>
      <c r="F437" s="68"/>
      <c r="G437" s="68"/>
      <c r="H437" s="68"/>
      <c r="I437" s="68">
        <v>1</v>
      </c>
      <c r="J437" s="68">
        <v>1</v>
      </c>
      <c r="K437" s="68">
        <v>1</v>
      </c>
      <c r="L437" s="69">
        <v>1</v>
      </c>
      <c r="M437" s="68">
        <v>1</v>
      </c>
      <c r="N437" s="68">
        <v>0</v>
      </c>
      <c r="O437" s="68">
        <v>0</v>
      </c>
      <c r="P437" s="68">
        <v>1</v>
      </c>
      <c r="Q437" s="68">
        <v>1</v>
      </c>
      <c r="R437" s="68">
        <v>0</v>
      </c>
      <c r="S437" s="149"/>
      <c r="T437" s="149"/>
      <c r="U437" s="149"/>
      <c r="V437" s="68">
        <v>1</v>
      </c>
      <c r="Y437" s="74"/>
    </row>
    <row r="438" spans="1:25" s="73" customFormat="1" ht="39.75" hidden="1">
      <c r="A438" s="75"/>
      <c r="B438" s="91" t="s">
        <v>96</v>
      </c>
      <c r="C438" s="70"/>
      <c r="D438" s="68">
        <v>1</v>
      </c>
      <c r="E438" s="68"/>
      <c r="F438" s="68"/>
      <c r="G438" s="68"/>
      <c r="H438" s="68"/>
      <c r="I438" s="68">
        <v>1</v>
      </c>
      <c r="J438" s="68">
        <v>1</v>
      </c>
      <c r="K438" s="68">
        <v>1</v>
      </c>
      <c r="L438" s="69">
        <v>1</v>
      </c>
      <c r="M438" s="68">
        <v>1</v>
      </c>
      <c r="N438" s="68">
        <v>1</v>
      </c>
      <c r="O438" s="68">
        <v>1</v>
      </c>
      <c r="P438" s="68">
        <v>1</v>
      </c>
      <c r="Q438" s="68">
        <v>1</v>
      </c>
      <c r="R438" s="68">
        <v>0</v>
      </c>
      <c r="S438" s="149"/>
      <c r="T438" s="149"/>
      <c r="U438" s="149"/>
      <c r="V438" s="68">
        <v>1</v>
      </c>
      <c r="Y438" s="74"/>
    </row>
    <row r="439" spans="1:25" s="73" customFormat="1" ht="39.75" hidden="1">
      <c r="A439" s="75"/>
      <c r="B439" s="91" t="s">
        <v>95</v>
      </c>
      <c r="C439" s="70"/>
      <c r="D439" s="68">
        <v>1</v>
      </c>
      <c r="E439" s="68"/>
      <c r="F439" s="68"/>
      <c r="G439" s="68"/>
      <c r="H439" s="68"/>
      <c r="I439" s="68">
        <v>1</v>
      </c>
      <c r="J439" s="68">
        <v>1</v>
      </c>
      <c r="K439" s="68">
        <v>1</v>
      </c>
      <c r="L439" s="69">
        <v>1</v>
      </c>
      <c r="M439" s="68">
        <v>0</v>
      </c>
      <c r="N439" s="68">
        <v>1</v>
      </c>
      <c r="O439" s="68">
        <v>0</v>
      </c>
      <c r="P439" s="68">
        <v>0</v>
      </c>
      <c r="Q439" s="68">
        <v>1</v>
      </c>
      <c r="R439" s="68">
        <v>0</v>
      </c>
      <c r="S439" s="149"/>
      <c r="T439" s="149"/>
      <c r="U439" s="149"/>
      <c r="V439" s="68">
        <v>1</v>
      </c>
      <c r="Y439" s="74"/>
    </row>
    <row r="440" spans="1:25" s="73" customFormat="1" ht="39.75" hidden="1">
      <c r="A440" s="148"/>
      <c r="B440" s="147" t="s">
        <v>94</v>
      </c>
      <c r="C440" s="124"/>
      <c r="D440" s="68">
        <v>0</v>
      </c>
      <c r="E440" s="68"/>
      <c r="F440" s="68"/>
      <c r="G440" s="68"/>
      <c r="H440" s="68"/>
      <c r="I440" s="68">
        <v>0</v>
      </c>
      <c r="J440" s="68">
        <v>0</v>
      </c>
      <c r="K440" s="68">
        <v>0</v>
      </c>
      <c r="L440" s="68">
        <v>0</v>
      </c>
      <c r="M440" s="68">
        <v>1</v>
      </c>
      <c r="N440" s="68">
        <v>0</v>
      </c>
      <c r="O440" s="68">
        <v>0</v>
      </c>
      <c r="P440" s="68">
        <v>0</v>
      </c>
      <c r="Q440" s="68">
        <v>0</v>
      </c>
      <c r="R440" s="663">
        <v>0</v>
      </c>
      <c r="S440" s="146"/>
      <c r="T440" s="146"/>
      <c r="U440" s="146"/>
      <c r="V440" s="663">
        <v>1</v>
      </c>
      <c r="Y440" s="74"/>
    </row>
    <row r="441" spans="1:25" s="73" customFormat="1" ht="61.5" hidden="1">
      <c r="A441" s="85"/>
      <c r="B441" s="155" t="s">
        <v>93</v>
      </c>
      <c r="C441" s="83" t="s">
        <v>30</v>
      </c>
      <c r="D441" s="82">
        <f>+SUM(D443:D447)</f>
        <v>5</v>
      </c>
      <c r="E441" s="82"/>
      <c r="F441" s="82"/>
      <c r="G441" s="82"/>
      <c r="H441" s="82"/>
      <c r="I441" s="82">
        <f t="shared" ref="I441:R441" si="148">+SUM(I443:I447)</f>
        <v>5</v>
      </c>
      <c r="J441" s="82">
        <f t="shared" si="148"/>
        <v>5</v>
      </c>
      <c r="K441" s="82">
        <f t="shared" si="148"/>
        <v>5</v>
      </c>
      <c r="L441" s="82">
        <f t="shared" si="148"/>
        <v>5</v>
      </c>
      <c r="M441" s="82">
        <f t="shared" si="148"/>
        <v>5</v>
      </c>
      <c r="N441" s="82">
        <f t="shared" si="148"/>
        <v>5</v>
      </c>
      <c r="O441" s="82">
        <f t="shared" si="148"/>
        <v>5</v>
      </c>
      <c r="P441" s="82">
        <f t="shared" si="148"/>
        <v>5</v>
      </c>
      <c r="Q441" s="82">
        <f t="shared" si="148"/>
        <v>4</v>
      </c>
      <c r="R441" s="82">
        <f t="shared" si="148"/>
        <v>5</v>
      </c>
      <c r="S441" s="154"/>
      <c r="T441" s="154"/>
      <c r="U441" s="154"/>
      <c r="V441" s="82">
        <f>+SUM(V443:V447)</f>
        <v>5</v>
      </c>
      <c r="Y441" s="74"/>
    </row>
    <row r="442" spans="1:25" s="73" customFormat="1" ht="39.75" hidden="1">
      <c r="A442" s="81"/>
      <c r="B442" s="153"/>
      <c r="C442" s="79" t="s">
        <v>10</v>
      </c>
      <c r="D442" s="132">
        <f>IF(D441&lt;1,0,IF(D441&lt;2,1,IF(D441&lt;3,2,IF(D441&lt;4,3,IF(D441&lt;5,4,IF(D441=5,5,))))))</f>
        <v>5</v>
      </c>
      <c r="E442" s="132"/>
      <c r="F442" s="132"/>
      <c r="G442" s="132"/>
      <c r="H442" s="132"/>
      <c r="I442" s="132">
        <f t="shared" ref="I442:R442" si="149">IF(I441&lt;1,0,IF(I441&lt;2,1,IF(I441&lt;3,2,IF(I441&lt;4,3,IF(I441&lt;5,4,IF(I441=5,5,))))))</f>
        <v>5</v>
      </c>
      <c r="J442" s="132">
        <f t="shared" si="149"/>
        <v>5</v>
      </c>
      <c r="K442" s="132">
        <f t="shared" si="149"/>
        <v>5</v>
      </c>
      <c r="L442" s="132">
        <f t="shared" si="149"/>
        <v>5</v>
      </c>
      <c r="M442" s="132">
        <f t="shared" si="149"/>
        <v>5</v>
      </c>
      <c r="N442" s="132">
        <f t="shared" si="149"/>
        <v>5</v>
      </c>
      <c r="O442" s="132">
        <f t="shared" si="149"/>
        <v>5</v>
      </c>
      <c r="P442" s="132">
        <f t="shared" si="149"/>
        <v>5</v>
      </c>
      <c r="Q442" s="132">
        <f t="shared" si="149"/>
        <v>4</v>
      </c>
      <c r="R442" s="132">
        <f t="shared" si="149"/>
        <v>5</v>
      </c>
      <c r="S442" s="152"/>
      <c r="T442" s="152"/>
      <c r="U442" s="152"/>
      <c r="V442" s="132">
        <f>IF(V441&lt;1,0,IF(V441&lt;2,1,IF(V441&lt;3,2,IF(V441&lt;4,3,IF(V441&lt;5,4,IF(V441=5,5,))))))</f>
        <v>5</v>
      </c>
      <c r="Y442" s="74"/>
    </row>
    <row r="443" spans="1:25" s="73" customFormat="1" ht="39.75" hidden="1">
      <c r="A443" s="75"/>
      <c r="B443" s="151" t="s">
        <v>92</v>
      </c>
      <c r="C443" s="150"/>
      <c r="D443" s="68">
        <v>1</v>
      </c>
      <c r="E443" s="68"/>
      <c r="F443" s="68"/>
      <c r="G443" s="68"/>
      <c r="H443" s="68"/>
      <c r="I443" s="68">
        <v>1</v>
      </c>
      <c r="J443" s="68">
        <v>1</v>
      </c>
      <c r="K443" s="68">
        <v>1</v>
      </c>
      <c r="L443" s="69">
        <v>1</v>
      </c>
      <c r="M443" s="68">
        <v>1</v>
      </c>
      <c r="N443" s="68">
        <v>1</v>
      </c>
      <c r="O443" s="68">
        <v>1</v>
      </c>
      <c r="P443" s="68">
        <v>1</v>
      </c>
      <c r="Q443" s="68">
        <v>1</v>
      </c>
      <c r="R443" s="68">
        <v>1</v>
      </c>
      <c r="S443" s="149"/>
      <c r="T443" s="149"/>
      <c r="U443" s="149"/>
      <c r="V443" s="68">
        <v>1</v>
      </c>
      <c r="Y443" s="74"/>
    </row>
    <row r="444" spans="1:25" s="73" customFormat="1" ht="61.5" hidden="1">
      <c r="A444" s="75"/>
      <c r="B444" s="91" t="s">
        <v>91</v>
      </c>
      <c r="C444" s="70"/>
      <c r="D444" s="68">
        <v>1</v>
      </c>
      <c r="E444" s="68"/>
      <c r="F444" s="68"/>
      <c r="G444" s="68"/>
      <c r="H444" s="68"/>
      <c r="I444" s="68">
        <v>1</v>
      </c>
      <c r="J444" s="68">
        <v>1</v>
      </c>
      <c r="K444" s="68">
        <v>1</v>
      </c>
      <c r="L444" s="69">
        <v>1</v>
      </c>
      <c r="M444" s="68">
        <v>1</v>
      </c>
      <c r="N444" s="68">
        <v>1</v>
      </c>
      <c r="O444" s="68">
        <v>1</v>
      </c>
      <c r="P444" s="68">
        <v>1</v>
      </c>
      <c r="Q444" s="68">
        <v>0</v>
      </c>
      <c r="R444" s="68">
        <v>1</v>
      </c>
      <c r="S444" s="149"/>
      <c r="T444" s="149"/>
      <c r="U444" s="149"/>
      <c r="V444" s="68">
        <v>1</v>
      </c>
      <c r="Y444" s="74"/>
    </row>
    <row r="445" spans="1:25" s="73" customFormat="1" ht="61.5" hidden="1">
      <c r="A445" s="75"/>
      <c r="B445" s="91" t="s">
        <v>90</v>
      </c>
      <c r="C445" s="70"/>
      <c r="D445" s="68">
        <v>1</v>
      </c>
      <c r="E445" s="68"/>
      <c r="F445" s="68"/>
      <c r="G445" s="68"/>
      <c r="H445" s="68"/>
      <c r="I445" s="68">
        <v>1</v>
      </c>
      <c r="J445" s="68">
        <v>1</v>
      </c>
      <c r="K445" s="68">
        <v>1</v>
      </c>
      <c r="L445" s="69">
        <v>1</v>
      </c>
      <c r="M445" s="68">
        <v>1</v>
      </c>
      <c r="N445" s="68">
        <v>1</v>
      </c>
      <c r="O445" s="68">
        <v>1</v>
      </c>
      <c r="P445" s="68">
        <v>1</v>
      </c>
      <c r="Q445" s="68">
        <v>1</v>
      </c>
      <c r="R445" s="68">
        <v>1</v>
      </c>
      <c r="S445" s="149"/>
      <c r="T445" s="149"/>
      <c r="U445" s="149"/>
      <c r="V445" s="68">
        <v>1</v>
      </c>
      <c r="Y445" s="74"/>
    </row>
    <row r="446" spans="1:25" s="73" customFormat="1" ht="61.5" hidden="1">
      <c r="A446" s="75"/>
      <c r="B446" s="91" t="s">
        <v>89</v>
      </c>
      <c r="C446" s="70"/>
      <c r="D446" s="68">
        <v>1</v>
      </c>
      <c r="E446" s="68"/>
      <c r="F446" s="68"/>
      <c r="G446" s="68"/>
      <c r="H446" s="68"/>
      <c r="I446" s="68">
        <v>1</v>
      </c>
      <c r="J446" s="68">
        <v>1</v>
      </c>
      <c r="K446" s="68">
        <v>1</v>
      </c>
      <c r="L446" s="69">
        <v>1</v>
      </c>
      <c r="M446" s="68">
        <v>1</v>
      </c>
      <c r="N446" s="68">
        <v>1</v>
      </c>
      <c r="O446" s="68">
        <v>1</v>
      </c>
      <c r="P446" s="68">
        <v>1</v>
      </c>
      <c r="Q446" s="68">
        <v>1</v>
      </c>
      <c r="R446" s="68">
        <v>1</v>
      </c>
      <c r="S446" s="149"/>
      <c r="T446" s="149"/>
      <c r="U446" s="149"/>
      <c r="V446" s="68">
        <v>1</v>
      </c>
      <c r="Y446" s="74"/>
    </row>
    <row r="447" spans="1:25" s="73" customFormat="1" ht="61.5" hidden="1">
      <c r="A447" s="148"/>
      <c r="B447" s="147" t="s">
        <v>88</v>
      </c>
      <c r="C447" s="124"/>
      <c r="D447" s="663">
        <v>1</v>
      </c>
      <c r="E447" s="663"/>
      <c r="F447" s="663"/>
      <c r="G447" s="663"/>
      <c r="H447" s="663"/>
      <c r="I447" s="663">
        <v>1</v>
      </c>
      <c r="J447" s="663">
        <v>1</v>
      </c>
      <c r="K447" s="663">
        <v>1</v>
      </c>
      <c r="L447" s="69">
        <v>1</v>
      </c>
      <c r="M447" s="663">
        <v>1</v>
      </c>
      <c r="N447" s="663">
        <v>1</v>
      </c>
      <c r="O447" s="663">
        <v>1</v>
      </c>
      <c r="P447" s="68">
        <v>1</v>
      </c>
      <c r="Q447" s="663">
        <v>1</v>
      </c>
      <c r="R447" s="663">
        <v>1</v>
      </c>
      <c r="S447" s="146"/>
      <c r="T447" s="146"/>
      <c r="U447" s="146"/>
      <c r="V447" s="663">
        <v>1</v>
      </c>
      <c r="Y447" s="74"/>
    </row>
    <row r="448" spans="1:25" ht="39.75">
      <c r="A448" s="145" t="s">
        <v>87</v>
      </c>
      <c r="B448" s="145"/>
      <c r="C448" s="144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1"/>
      <c r="S448" s="142"/>
      <c r="T448" s="142"/>
      <c r="U448" s="142"/>
      <c r="V448" s="141"/>
      <c r="Y448" s="20"/>
    </row>
    <row r="449" spans="1:25" ht="39.75" hidden="1">
      <c r="A449" s="140" t="s">
        <v>86</v>
      </c>
      <c r="B449" s="139"/>
      <c r="C449" s="138"/>
      <c r="D449" s="137">
        <f>+SUM(D453,D462,D469,D476)/4</f>
        <v>5</v>
      </c>
      <c r="E449" s="137"/>
      <c r="F449" s="137"/>
      <c r="G449" s="137"/>
      <c r="H449" s="137"/>
      <c r="I449" s="137">
        <f t="shared" ref="I449:V449" si="150">+SUM(I453,I462,I469,I476)/4</f>
        <v>4.75</v>
      </c>
      <c r="J449" s="137">
        <f t="shared" si="150"/>
        <v>3.75</v>
      </c>
      <c r="K449" s="137">
        <f t="shared" si="150"/>
        <v>5</v>
      </c>
      <c r="L449" s="137">
        <f t="shared" si="150"/>
        <v>4.25</v>
      </c>
      <c r="M449" s="137">
        <f t="shared" si="150"/>
        <v>5</v>
      </c>
      <c r="N449" s="137">
        <f t="shared" si="150"/>
        <v>4.25</v>
      </c>
      <c r="O449" s="137">
        <f t="shared" si="150"/>
        <v>3.25</v>
      </c>
      <c r="P449" s="137">
        <f t="shared" si="150"/>
        <v>4.75</v>
      </c>
      <c r="Q449" s="137">
        <f t="shared" si="150"/>
        <v>4.5</v>
      </c>
      <c r="R449" s="137">
        <f t="shared" si="150"/>
        <v>4.25</v>
      </c>
      <c r="S449" s="137">
        <f t="shared" si="150"/>
        <v>5</v>
      </c>
      <c r="T449" s="137">
        <f t="shared" si="150"/>
        <v>5</v>
      </c>
      <c r="U449" s="137">
        <f t="shared" si="150"/>
        <v>4.25</v>
      </c>
      <c r="V449" s="136">
        <f t="shared" si="150"/>
        <v>5</v>
      </c>
      <c r="Y449" s="20"/>
    </row>
    <row r="450" spans="1:25" ht="39.75" hidden="1">
      <c r="A450" s="140" t="s">
        <v>85</v>
      </c>
      <c r="B450" s="139"/>
      <c r="C450" s="138"/>
      <c r="D450" s="137">
        <f>+D491</f>
        <v>4.7</v>
      </c>
      <c r="E450" s="137"/>
      <c r="F450" s="137"/>
      <c r="G450" s="137"/>
      <c r="H450" s="137"/>
      <c r="I450" s="137">
        <f t="shared" ref="I450:U450" si="151">+I491</f>
        <v>4.41</v>
      </c>
      <c r="J450" s="137">
        <f t="shared" si="151"/>
        <v>3.4</v>
      </c>
      <c r="K450" s="137">
        <f t="shared" si="151"/>
        <v>4.6399999999999997</v>
      </c>
      <c r="L450" s="137">
        <f t="shared" si="151"/>
        <v>4.45</v>
      </c>
      <c r="M450" s="137">
        <f t="shared" si="151"/>
        <v>4.47</v>
      </c>
      <c r="N450" s="137">
        <f t="shared" si="151"/>
        <v>4.46</v>
      </c>
      <c r="O450" s="137">
        <f t="shared" si="151"/>
        <v>4.3</v>
      </c>
      <c r="P450" s="137">
        <f t="shared" si="151"/>
        <v>4.3499999999999996</v>
      </c>
      <c r="Q450" s="137">
        <f t="shared" si="151"/>
        <v>3.95</v>
      </c>
      <c r="R450" s="137">
        <f t="shared" si="151"/>
        <v>4</v>
      </c>
      <c r="S450" s="137">
        <f t="shared" si="151"/>
        <v>4.57</v>
      </c>
      <c r="T450" s="137">
        <f t="shared" si="151"/>
        <v>4.5999999999999996</v>
      </c>
      <c r="U450" s="137">
        <f t="shared" si="151"/>
        <v>3.8</v>
      </c>
      <c r="V450" s="136">
        <f>+SUM(V490:V491)/2</f>
        <v>4.2349999999999994</v>
      </c>
      <c r="Y450" s="20"/>
    </row>
    <row r="451" spans="1:25" ht="39.75" hidden="1">
      <c r="A451" s="140" t="s">
        <v>84</v>
      </c>
      <c r="B451" s="139"/>
      <c r="C451" s="138"/>
      <c r="D451" s="137">
        <f>+SUM(D453,D462,D469,D476,D491)/5</f>
        <v>4.9399999999999995</v>
      </c>
      <c r="E451" s="137"/>
      <c r="F451" s="137"/>
      <c r="G451" s="137"/>
      <c r="H451" s="137"/>
      <c r="I451" s="137">
        <f t="shared" ref="I451:U451" si="152">+SUM(I453,I462,I469,I476,I491)/5</f>
        <v>4.6820000000000004</v>
      </c>
      <c r="J451" s="137">
        <f t="shared" si="152"/>
        <v>3.6799999999999997</v>
      </c>
      <c r="K451" s="137">
        <f t="shared" si="152"/>
        <v>4.9279999999999999</v>
      </c>
      <c r="L451" s="137">
        <f t="shared" si="152"/>
        <v>4.29</v>
      </c>
      <c r="M451" s="137">
        <f t="shared" si="152"/>
        <v>4.8940000000000001</v>
      </c>
      <c r="N451" s="137">
        <f t="shared" si="152"/>
        <v>4.2919999999999998</v>
      </c>
      <c r="O451" s="137">
        <f t="shared" si="152"/>
        <v>3.46</v>
      </c>
      <c r="P451" s="137">
        <f t="shared" si="152"/>
        <v>4.67</v>
      </c>
      <c r="Q451" s="137">
        <f t="shared" si="152"/>
        <v>4.3899999999999997</v>
      </c>
      <c r="R451" s="137">
        <f t="shared" si="152"/>
        <v>4.2</v>
      </c>
      <c r="S451" s="137">
        <f t="shared" si="152"/>
        <v>4.9139999999999997</v>
      </c>
      <c r="T451" s="137">
        <f t="shared" si="152"/>
        <v>4.92</v>
      </c>
      <c r="U451" s="137">
        <f t="shared" si="152"/>
        <v>4.16</v>
      </c>
      <c r="V451" s="136">
        <f>+SUM(V453,V462,V469,V476,V491,V490)/6</f>
        <v>4.7450000000000001</v>
      </c>
      <c r="Y451" s="20"/>
    </row>
    <row r="452" spans="1:25" s="73" customFormat="1" ht="39.75">
      <c r="A452" s="85">
        <v>7.1</v>
      </c>
      <c r="B452" s="84" t="s">
        <v>83</v>
      </c>
      <c r="C452" s="83" t="s">
        <v>30</v>
      </c>
      <c r="D452" s="82">
        <f>+SUM(D454:D460)</f>
        <v>7</v>
      </c>
      <c r="E452" s="82"/>
      <c r="F452" s="82"/>
      <c r="G452" s="82"/>
      <c r="H452" s="82"/>
      <c r="I452" s="82">
        <f t="shared" ref="I452:V452" si="153">+SUM(I454:I460)</f>
        <v>7</v>
      </c>
      <c r="J452" s="82">
        <f t="shared" si="153"/>
        <v>6</v>
      </c>
      <c r="K452" s="82">
        <f t="shared" si="153"/>
        <v>7</v>
      </c>
      <c r="L452" s="82">
        <f t="shared" si="153"/>
        <v>7</v>
      </c>
      <c r="M452" s="82">
        <f t="shared" si="153"/>
        <v>7</v>
      </c>
      <c r="N452" s="82">
        <f t="shared" si="153"/>
        <v>4</v>
      </c>
      <c r="O452" s="82">
        <f t="shared" si="153"/>
        <v>7</v>
      </c>
      <c r="P452" s="82">
        <f t="shared" si="153"/>
        <v>6</v>
      </c>
      <c r="Q452" s="82">
        <f t="shared" si="153"/>
        <v>7</v>
      </c>
      <c r="R452" s="82">
        <f t="shared" si="153"/>
        <v>7</v>
      </c>
      <c r="S452" s="82">
        <f t="shared" si="153"/>
        <v>7</v>
      </c>
      <c r="T452" s="82">
        <f t="shared" si="153"/>
        <v>7</v>
      </c>
      <c r="U452" s="82">
        <f t="shared" si="153"/>
        <v>6</v>
      </c>
      <c r="V452" s="82">
        <f t="shared" si="153"/>
        <v>7</v>
      </c>
      <c r="Y452" s="74"/>
    </row>
    <row r="453" spans="1:25" s="73" customFormat="1" ht="39.75" hidden="1">
      <c r="A453" s="81"/>
      <c r="B453" s="80"/>
      <c r="C453" s="79" t="s">
        <v>10</v>
      </c>
      <c r="D453" s="132">
        <f>IF(D452&lt;1,0,IF(D452&lt;2,1,IF(D452&lt;4,2,IF(D452&lt;6,3,IF(D452=6,4,IF(D452=7,5,))))))</f>
        <v>5</v>
      </c>
      <c r="E453" s="132"/>
      <c r="F453" s="132"/>
      <c r="G453" s="132"/>
      <c r="H453" s="132"/>
      <c r="I453" s="132">
        <f t="shared" ref="I453:V453" si="154">IF(I452&lt;1,0,IF(I452&lt;2,1,IF(I452&lt;4,2,IF(I452&lt;6,3,IF(I452=6,4,IF(I452=7,5,))))))</f>
        <v>5</v>
      </c>
      <c r="J453" s="132">
        <f t="shared" si="154"/>
        <v>4</v>
      </c>
      <c r="K453" s="132">
        <f t="shared" si="154"/>
        <v>5</v>
      </c>
      <c r="L453" s="132">
        <f t="shared" si="154"/>
        <v>5</v>
      </c>
      <c r="M453" s="132">
        <f t="shared" si="154"/>
        <v>5</v>
      </c>
      <c r="N453" s="132">
        <f t="shared" si="154"/>
        <v>3</v>
      </c>
      <c r="O453" s="132">
        <f t="shared" si="154"/>
        <v>5</v>
      </c>
      <c r="P453" s="132">
        <f t="shared" si="154"/>
        <v>4</v>
      </c>
      <c r="Q453" s="132">
        <f t="shared" si="154"/>
        <v>5</v>
      </c>
      <c r="R453" s="132">
        <f t="shared" si="154"/>
        <v>5</v>
      </c>
      <c r="S453" s="132">
        <f t="shared" si="154"/>
        <v>5</v>
      </c>
      <c r="T453" s="132">
        <f t="shared" si="154"/>
        <v>5</v>
      </c>
      <c r="U453" s="132">
        <f t="shared" si="154"/>
        <v>4</v>
      </c>
      <c r="V453" s="132">
        <f t="shared" si="154"/>
        <v>5</v>
      </c>
      <c r="W453" s="93" t="s">
        <v>39</v>
      </c>
      <c r="Y453" s="74"/>
    </row>
    <row r="454" spans="1:25" s="73" customFormat="1" ht="61.5">
      <c r="A454" s="75"/>
      <c r="B454" s="71" t="s">
        <v>82</v>
      </c>
      <c r="C454" s="70"/>
      <c r="D454" s="68">
        <v>1</v>
      </c>
      <c r="E454" s="68"/>
      <c r="F454" s="68"/>
      <c r="G454" s="68"/>
      <c r="H454" s="68"/>
      <c r="I454" s="68">
        <v>1</v>
      </c>
      <c r="J454" s="68">
        <v>1</v>
      </c>
      <c r="K454" s="68">
        <v>1</v>
      </c>
      <c r="L454" s="69">
        <v>1</v>
      </c>
      <c r="M454" s="68">
        <v>1</v>
      </c>
      <c r="N454" s="68">
        <v>0</v>
      </c>
      <c r="O454" s="68">
        <v>1</v>
      </c>
      <c r="P454" s="68">
        <v>1</v>
      </c>
      <c r="Q454" s="68">
        <v>1</v>
      </c>
      <c r="R454" s="68">
        <v>1</v>
      </c>
      <c r="S454" s="68">
        <v>1</v>
      </c>
      <c r="T454" s="125">
        <v>1</v>
      </c>
      <c r="U454" s="68">
        <v>1</v>
      </c>
      <c r="V454" s="68">
        <v>1</v>
      </c>
      <c r="Y454" s="74"/>
    </row>
    <row r="455" spans="1:25" s="102" customFormat="1" ht="85.5">
      <c r="A455" s="72"/>
      <c r="B455" s="135" t="s">
        <v>81</v>
      </c>
      <c r="C455" s="134"/>
      <c r="D455" s="68">
        <v>1</v>
      </c>
      <c r="E455" s="68"/>
      <c r="F455" s="68"/>
      <c r="G455" s="68"/>
      <c r="H455" s="68"/>
      <c r="I455" s="68">
        <v>1</v>
      </c>
      <c r="J455" s="68">
        <v>1</v>
      </c>
      <c r="K455" s="68">
        <v>1</v>
      </c>
      <c r="L455" s="69">
        <v>1</v>
      </c>
      <c r="M455" s="68">
        <v>1</v>
      </c>
      <c r="N455" s="68">
        <v>1</v>
      </c>
      <c r="O455" s="68">
        <v>1</v>
      </c>
      <c r="P455" s="68">
        <v>1</v>
      </c>
      <c r="Q455" s="68">
        <v>1</v>
      </c>
      <c r="R455" s="68">
        <v>1</v>
      </c>
      <c r="S455" s="68">
        <v>1</v>
      </c>
      <c r="T455" s="125">
        <v>1</v>
      </c>
      <c r="U455" s="68">
        <v>1</v>
      </c>
      <c r="V455" s="68">
        <v>1</v>
      </c>
      <c r="Y455" s="103"/>
    </row>
    <row r="456" spans="1:25" s="102" customFormat="1" ht="92.25">
      <c r="A456" s="72"/>
      <c r="B456" s="71" t="s">
        <v>80</v>
      </c>
      <c r="C456" s="70"/>
      <c r="D456" s="68">
        <v>1</v>
      </c>
      <c r="E456" s="68"/>
      <c r="F456" s="68"/>
      <c r="G456" s="68"/>
      <c r="H456" s="68"/>
      <c r="I456" s="68">
        <v>1</v>
      </c>
      <c r="J456" s="68">
        <v>1</v>
      </c>
      <c r="K456" s="68">
        <v>1</v>
      </c>
      <c r="L456" s="69">
        <v>1</v>
      </c>
      <c r="M456" s="68">
        <v>1</v>
      </c>
      <c r="N456" s="68">
        <v>1</v>
      </c>
      <c r="O456" s="68">
        <v>1</v>
      </c>
      <c r="P456" s="68">
        <v>1</v>
      </c>
      <c r="Q456" s="68">
        <v>1</v>
      </c>
      <c r="R456" s="68">
        <v>1</v>
      </c>
      <c r="S456" s="68">
        <v>1</v>
      </c>
      <c r="T456" s="125">
        <v>1</v>
      </c>
      <c r="U456" s="68">
        <v>1</v>
      </c>
      <c r="V456" s="68">
        <v>1</v>
      </c>
      <c r="Y456" s="103"/>
    </row>
    <row r="457" spans="1:25" s="102" customFormat="1" ht="57">
      <c r="A457" s="72"/>
      <c r="B457" s="135" t="s">
        <v>79</v>
      </c>
      <c r="C457" s="134"/>
      <c r="D457" s="68">
        <v>1</v>
      </c>
      <c r="E457" s="68"/>
      <c r="F457" s="68"/>
      <c r="G457" s="68"/>
      <c r="H457" s="68"/>
      <c r="I457" s="68">
        <v>1</v>
      </c>
      <c r="J457" s="68">
        <v>1</v>
      </c>
      <c r="K457" s="68">
        <v>1</v>
      </c>
      <c r="L457" s="69">
        <v>1</v>
      </c>
      <c r="M457" s="68">
        <v>1</v>
      </c>
      <c r="N457" s="68">
        <v>1</v>
      </c>
      <c r="O457" s="68">
        <v>1</v>
      </c>
      <c r="P457" s="68">
        <v>1</v>
      </c>
      <c r="Q457" s="68">
        <v>1</v>
      </c>
      <c r="R457" s="68">
        <v>1</v>
      </c>
      <c r="S457" s="68">
        <v>1</v>
      </c>
      <c r="T457" s="125">
        <v>1</v>
      </c>
      <c r="U457" s="68">
        <v>1</v>
      </c>
      <c r="V457" s="68">
        <v>1</v>
      </c>
      <c r="Y457" s="103"/>
    </row>
    <row r="458" spans="1:25" s="102" customFormat="1" ht="61.5">
      <c r="A458" s="72"/>
      <c r="B458" s="71" t="s">
        <v>78</v>
      </c>
      <c r="C458" s="70"/>
      <c r="D458" s="68">
        <v>1</v>
      </c>
      <c r="E458" s="68"/>
      <c r="F458" s="68"/>
      <c r="G458" s="68"/>
      <c r="H458" s="68"/>
      <c r="I458" s="68">
        <v>1</v>
      </c>
      <c r="J458" s="68">
        <v>1</v>
      </c>
      <c r="K458" s="68">
        <v>1</v>
      </c>
      <c r="L458" s="69">
        <v>1</v>
      </c>
      <c r="M458" s="68">
        <v>1</v>
      </c>
      <c r="N458" s="68">
        <v>1</v>
      </c>
      <c r="O458" s="68">
        <v>1</v>
      </c>
      <c r="P458" s="68">
        <v>1</v>
      </c>
      <c r="Q458" s="68">
        <v>1</v>
      </c>
      <c r="R458" s="68">
        <v>1</v>
      </c>
      <c r="S458" s="68">
        <v>1</v>
      </c>
      <c r="T458" s="125">
        <v>1</v>
      </c>
      <c r="U458" s="68">
        <v>1</v>
      </c>
      <c r="V458" s="68">
        <v>1</v>
      </c>
      <c r="Y458" s="103"/>
    </row>
    <row r="459" spans="1:25" s="102" customFormat="1" ht="61.5">
      <c r="A459" s="72"/>
      <c r="B459" s="71" t="s">
        <v>77</v>
      </c>
      <c r="C459" s="70"/>
      <c r="D459" s="68">
        <v>1</v>
      </c>
      <c r="E459" s="68"/>
      <c r="F459" s="68"/>
      <c r="G459" s="68"/>
      <c r="H459" s="68"/>
      <c r="I459" s="68">
        <v>1</v>
      </c>
      <c r="J459" s="68">
        <v>1</v>
      </c>
      <c r="K459" s="68">
        <v>1</v>
      </c>
      <c r="L459" s="69">
        <v>1</v>
      </c>
      <c r="M459" s="68">
        <v>1</v>
      </c>
      <c r="N459" s="68">
        <v>0</v>
      </c>
      <c r="O459" s="68">
        <v>1</v>
      </c>
      <c r="P459" s="68">
        <v>1</v>
      </c>
      <c r="Q459" s="68">
        <v>1</v>
      </c>
      <c r="R459" s="68">
        <v>1</v>
      </c>
      <c r="S459" s="68">
        <v>1</v>
      </c>
      <c r="T459" s="125">
        <v>1</v>
      </c>
      <c r="U459" s="68">
        <v>1</v>
      </c>
      <c r="V459" s="90">
        <v>1</v>
      </c>
      <c r="W459" s="92" t="s">
        <v>76</v>
      </c>
      <c r="Y459" s="103"/>
    </row>
    <row r="460" spans="1:25" s="102" customFormat="1" ht="61.5">
      <c r="A460" s="128"/>
      <c r="B460" s="127" t="s">
        <v>75</v>
      </c>
      <c r="C460" s="124"/>
      <c r="D460" s="68">
        <v>1</v>
      </c>
      <c r="E460" s="68"/>
      <c r="F460" s="68"/>
      <c r="G460" s="68"/>
      <c r="H460" s="68"/>
      <c r="I460" s="68">
        <v>1</v>
      </c>
      <c r="J460" s="68">
        <v>0</v>
      </c>
      <c r="K460" s="68">
        <v>1</v>
      </c>
      <c r="L460" s="69">
        <v>1</v>
      </c>
      <c r="M460" s="68">
        <v>1</v>
      </c>
      <c r="N460" s="68">
        <v>0</v>
      </c>
      <c r="O460" s="68">
        <v>1</v>
      </c>
      <c r="P460" s="68">
        <v>0</v>
      </c>
      <c r="Q460" s="68">
        <v>1</v>
      </c>
      <c r="R460" s="663">
        <v>1</v>
      </c>
      <c r="S460" s="68">
        <v>1</v>
      </c>
      <c r="T460" s="125">
        <v>1</v>
      </c>
      <c r="U460" s="68">
        <v>0</v>
      </c>
      <c r="V460" s="133">
        <v>1</v>
      </c>
      <c r="W460" s="92" t="s">
        <v>74</v>
      </c>
      <c r="Y460" s="103"/>
    </row>
    <row r="461" spans="1:25" s="102" customFormat="1" ht="39.75">
      <c r="A461" s="84">
        <v>7.2</v>
      </c>
      <c r="B461" s="84" t="s">
        <v>73</v>
      </c>
      <c r="C461" s="83" t="s">
        <v>30</v>
      </c>
      <c r="D461" s="82">
        <f>+SUM(D463:D467)</f>
        <v>5</v>
      </c>
      <c r="E461" s="82"/>
      <c r="F461" s="82"/>
      <c r="G461" s="82"/>
      <c r="H461" s="82"/>
      <c r="I461" s="82">
        <f t="shared" ref="I461:V461" si="155">+SUM(I463:I467)</f>
        <v>4</v>
      </c>
      <c r="J461" s="82">
        <f t="shared" si="155"/>
        <v>3</v>
      </c>
      <c r="K461" s="82">
        <f t="shared" si="155"/>
        <v>5</v>
      </c>
      <c r="L461" s="82">
        <f t="shared" si="155"/>
        <v>3</v>
      </c>
      <c r="M461" s="82">
        <f t="shared" si="155"/>
        <v>5</v>
      </c>
      <c r="N461" s="82">
        <f t="shared" si="155"/>
        <v>4</v>
      </c>
      <c r="O461" s="82">
        <f t="shared" si="155"/>
        <v>0</v>
      </c>
      <c r="P461" s="82">
        <f t="shared" si="155"/>
        <v>5</v>
      </c>
      <c r="Q461" s="82">
        <f t="shared" si="155"/>
        <v>3</v>
      </c>
      <c r="R461" s="82">
        <f t="shared" si="155"/>
        <v>3</v>
      </c>
      <c r="S461" s="82">
        <f t="shared" si="155"/>
        <v>5</v>
      </c>
      <c r="T461" s="82">
        <f t="shared" si="155"/>
        <v>5</v>
      </c>
      <c r="U461" s="82">
        <f t="shared" si="155"/>
        <v>3</v>
      </c>
      <c r="V461" s="82">
        <f t="shared" si="155"/>
        <v>5</v>
      </c>
      <c r="Y461" s="103"/>
    </row>
    <row r="462" spans="1:25" s="102" customFormat="1" ht="39.75" hidden="1">
      <c r="A462" s="80"/>
      <c r="B462" s="80"/>
      <c r="C462" s="79" t="s">
        <v>10</v>
      </c>
      <c r="D462" s="132">
        <f>IF(D461&lt;1,0,IF(D461&lt;2,1,IF(D461&lt;3,2,IF(D461&lt;4,3,IF(D461&lt;5,4,IF(D461=5,5))))))</f>
        <v>5</v>
      </c>
      <c r="E462" s="132"/>
      <c r="F462" s="132"/>
      <c r="G462" s="132"/>
      <c r="H462" s="132"/>
      <c r="I462" s="132">
        <f t="shared" ref="I462:V462" si="156">IF(I461&lt;1,0,IF(I461&lt;2,1,IF(I461&lt;3,2,IF(I461&lt;4,3,IF(I461&lt;5,4,IF(I461=5,5))))))</f>
        <v>4</v>
      </c>
      <c r="J462" s="132">
        <f t="shared" si="156"/>
        <v>3</v>
      </c>
      <c r="K462" s="132">
        <f t="shared" si="156"/>
        <v>5</v>
      </c>
      <c r="L462" s="132">
        <f t="shared" si="156"/>
        <v>3</v>
      </c>
      <c r="M462" s="132">
        <f t="shared" si="156"/>
        <v>5</v>
      </c>
      <c r="N462" s="132">
        <f t="shared" si="156"/>
        <v>4</v>
      </c>
      <c r="O462" s="132">
        <f t="shared" si="156"/>
        <v>0</v>
      </c>
      <c r="P462" s="132">
        <f t="shared" si="156"/>
        <v>5</v>
      </c>
      <c r="Q462" s="132">
        <f t="shared" si="156"/>
        <v>3</v>
      </c>
      <c r="R462" s="132">
        <f t="shared" si="156"/>
        <v>3</v>
      </c>
      <c r="S462" s="132">
        <f t="shared" si="156"/>
        <v>5</v>
      </c>
      <c r="T462" s="132">
        <f t="shared" si="156"/>
        <v>5</v>
      </c>
      <c r="U462" s="132">
        <f t="shared" si="156"/>
        <v>3</v>
      </c>
      <c r="V462" s="132">
        <f t="shared" si="156"/>
        <v>5</v>
      </c>
      <c r="Y462" s="103"/>
    </row>
    <row r="463" spans="1:25" s="102" customFormat="1" ht="92.25">
      <c r="A463" s="72"/>
      <c r="B463" s="71" t="s">
        <v>72</v>
      </c>
      <c r="C463" s="70"/>
      <c r="D463" s="68">
        <v>1</v>
      </c>
      <c r="E463" s="68"/>
      <c r="F463" s="68"/>
      <c r="G463" s="68"/>
      <c r="H463" s="68"/>
      <c r="I463" s="68">
        <v>0</v>
      </c>
      <c r="J463" s="68">
        <v>1</v>
      </c>
      <c r="K463" s="68">
        <v>1</v>
      </c>
      <c r="L463" s="131">
        <v>1</v>
      </c>
      <c r="M463" s="68">
        <v>1</v>
      </c>
      <c r="N463" s="68">
        <v>1</v>
      </c>
      <c r="O463" s="68">
        <v>0</v>
      </c>
      <c r="P463" s="68">
        <v>1</v>
      </c>
      <c r="Q463" s="68">
        <v>1</v>
      </c>
      <c r="R463" s="68">
        <v>1</v>
      </c>
      <c r="S463" s="68">
        <v>1</v>
      </c>
      <c r="T463" s="125">
        <v>1</v>
      </c>
      <c r="U463" s="68">
        <v>1</v>
      </c>
      <c r="V463" s="68">
        <v>1</v>
      </c>
      <c r="W463" s="92" t="s">
        <v>71</v>
      </c>
      <c r="Y463" s="103"/>
    </row>
    <row r="464" spans="1:25" s="102" customFormat="1" ht="92.25">
      <c r="A464" s="72"/>
      <c r="B464" s="71" t="s">
        <v>70</v>
      </c>
      <c r="C464" s="70"/>
      <c r="D464" s="68">
        <v>1</v>
      </c>
      <c r="E464" s="68"/>
      <c r="F464" s="68"/>
      <c r="G464" s="68"/>
      <c r="H464" s="68"/>
      <c r="I464" s="68">
        <v>1</v>
      </c>
      <c r="J464" s="68">
        <v>1</v>
      </c>
      <c r="K464" s="68">
        <v>1</v>
      </c>
      <c r="L464" s="131">
        <v>1</v>
      </c>
      <c r="M464" s="68">
        <v>1</v>
      </c>
      <c r="N464" s="68">
        <v>1</v>
      </c>
      <c r="O464" s="68">
        <v>0</v>
      </c>
      <c r="P464" s="68">
        <v>1</v>
      </c>
      <c r="Q464" s="68">
        <v>1</v>
      </c>
      <c r="R464" s="68">
        <v>1</v>
      </c>
      <c r="S464" s="68">
        <v>1</v>
      </c>
      <c r="T464" s="125">
        <v>1</v>
      </c>
      <c r="U464" s="68">
        <v>1</v>
      </c>
      <c r="V464" s="68">
        <v>1</v>
      </c>
      <c r="Y464" s="103"/>
    </row>
    <row r="465" spans="1:25" s="102" customFormat="1" ht="123">
      <c r="A465" s="72"/>
      <c r="B465" s="71" t="s">
        <v>69</v>
      </c>
      <c r="C465" s="70"/>
      <c r="D465" s="68">
        <v>1</v>
      </c>
      <c r="E465" s="68"/>
      <c r="F465" s="68"/>
      <c r="G465" s="68"/>
      <c r="H465" s="68"/>
      <c r="I465" s="68">
        <v>1</v>
      </c>
      <c r="J465" s="68">
        <v>1</v>
      </c>
      <c r="K465" s="68">
        <v>1</v>
      </c>
      <c r="L465" s="131">
        <v>1</v>
      </c>
      <c r="M465" s="68">
        <v>1</v>
      </c>
      <c r="N465" s="68">
        <v>1</v>
      </c>
      <c r="O465" s="68">
        <v>0</v>
      </c>
      <c r="P465" s="68">
        <v>1</v>
      </c>
      <c r="Q465" s="68">
        <v>1</v>
      </c>
      <c r="R465" s="68">
        <v>1</v>
      </c>
      <c r="S465" s="68">
        <v>1</v>
      </c>
      <c r="T465" s="125">
        <v>1</v>
      </c>
      <c r="U465" s="68">
        <v>1</v>
      </c>
      <c r="V465" s="68">
        <v>1</v>
      </c>
      <c r="Y465" s="103"/>
    </row>
    <row r="466" spans="1:25" s="102" customFormat="1" ht="123">
      <c r="A466" s="72"/>
      <c r="B466" s="71" t="s">
        <v>68</v>
      </c>
      <c r="C466" s="70"/>
      <c r="D466" s="68">
        <v>1</v>
      </c>
      <c r="E466" s="68"/>
      <c r="F466" s="68"/>
      <c r="G466" s="68"/>
      <c r="H466" s="68"/>
      <c r="I466" s="68">
        <v>1</v>
      </c>
      <c r="J466" s="68">
        <v>0</v>
      </c>
      <c r="K466" s="68">
        <v>1</v>
      </c>
      <c r="L466" s="69">
        <v>0</v>
      </c>
      <c r="M466" s="68">
        <v>1</v>
      </c>
      <c r="N466" s="68">
        <v>1</v>
      </c>
      <c r="O466" s="68">
        <v>0</v>
      </c>
      <c r="P466" s="68">
        <v>1</v>
      </c>
      <c r="Q466" s="68">
        <v>0</v>
      </c>
      <c r="R466" s="68">
        <v>0</v>
      </c>
      <c r="S466" s="68">
        <v>1</v>
      </c>
      <c r="T466" s="68">
        <v>1</v>
      </c>
      <c r="U466" s="68">
        <v>0</v>
      </c>
      <c r="V466" s="68">
        <v>1</v>
      </c>
      <c r="Y466" s="103"/>
    </row>
    <row r="467" spans="1:25" s="102" customFormat="1" ht="153.75">
      <c r="A467" s="128"/>
      <c r="B467" s="127" t="s">
        <v>67</v>
      </c>
      <c r="C467" s="124"/>
      <c r="D467" s="68">
        <v>1</v>
      </c>
      <c r="E467" s="68"/>
      <c r="F467" s="68"/>
      <c r="G467" s="68"/>
      <c r="H467" s="68"/>
      <c r="I467" s="68">
        <v>1</v>
      </c>
      <c r="J467" s="68">
        <v>0</v>
      </c>
      <c r="K467" s="68">
        <v>1</v>
      </c>
      <c r="L467" s="69">
        <v>0</v>
      </c>
      <c r="M467" s="68">
        <v>1</v>
      </c>
      <c r="N467" s="68">
        <v>0</v>
      </c>
      <c r="O467" s="68">
        <v>0</v>
      </c>
      <c r="P467" s="68">
        <v>1</v>
      </c>
      <c r="Q467" s="68">
        <v>0</v>
      </c>
      <c r="R467" s="663">
        <v>0</v>
      </c>
      <c r="S467" s="68">
        <v>1</v>
      </c>
      <c r="T467" s="125">
        <v>1</v>
      </c>
      <c r="U467" s="68">
        <v>0</v>
      </c>
      <c r="V467" s="663">
        <v>1</v>
      </c>
      <c r="Y467" s="103"/>
    </row>
    <row r="468" spans="1:25" s="102" customFormat="1" ht="39.75">
      <c r="A468" s="84">
        <v>7.3</v>
      </c>
      <c r="B468" s="84" t="s">
        <v>66</v>
      </c>
      <c r="C468" s="83" t="s">
        <v>30</v>
      </c>
      <c r="D468" s="82">
        <f>+SUM(D470:D474)</f>
        <v>5</v>
      </c>
      <c r="E468" s="82"/>
      <c r="F468" s="82"/>
      <c r="G468" s="82"/>
      <c r="H468" s="82"/>
      <c r="I468" s="82">
        <f t="shared" ref="I468:V468" si="157">+SUM(I470:I474)</f>
        <v>5</v>
      </c>
      <c r="J468" s="82">
        <f t="shared" si="157"/>
        <v>3</v>
      </c>
      <c r="K468" s="82">
        <f t="shared" si="157"/>
        <v>5</v>
      </c>
      <c r="L468" s="82">
        <f t="shared" si="157"/>
        <v>5</v>
      </c>
      <c r="M468" s="82">
        <f t="shared" si="157"/>
        <v>5</v>
      </c>
      <c r="N468" s="82">
        <f t="shared" si="157"/>
        <v>5</v>
      </c>
      <c r="O468" s="82">
        <f t="shared" si="157"/>
        <v>5</v>
      </c>
      <c r="P468" s="82">
        <f t="shared" si="157"/>
        <v>5</v>
      </c>
      <c r="Q468" s="82">
        <f t="shared" si="157"/>
        <v>5</v>
      </c>
      <c r="R468" s="82">
        <f t="shared" si="157"/>
        <v>4</v>
      </c>
      <c r="S468" s="82">
        <f t="shared" si="157"/>
        <v>5</v>
      </c>
      <c r="T468" s="82">
        <f t="shared" si="157"/>
        <v>5</v>
      </c>
      <c r="U468" s="82">
        <f t="shared" si="157"/>
        <v>5</v>
      </c>
      <c r="V468" s="82">
        <f t="shared" si="157"/>
        <v>5</v>
      </c>
      <c r="Y468" s="103"/>
    </row>
    <row r="469" spans="1:25" s="102" customFormat="1" ht="39.75" hidden="1">
      <c r="A469" s="80"/>
      <c r="B469" s="80"/>
      <c r="C469" s="79" t="s">
        <v>10</v>
      </c>
      <c r="D469" s="94">
        <f>IF(D468&lt;1,0,IF(D468&lt;2,1,IF(D468&lt;3,2,IF(D468&lt;4,3,IF(D468=4,4,IF(D468=5,5,))))))</f>
        <v>5</v>
      </c>
      <c r="E469" s="94"/>
      <c r="F469" s="94"/>
      <c r="G469" s="94"/>
      <c r="H469" s="94"/>
      <c r="I469" s="94">
        <f t="shared" ref="I469:V469" si="158">IF(I468&lt;1,0,IF(I468&lt;2,1,IF(I468&lt;3,2,IF(I468&lt;4,3,IF(I468=4,4,IF(I468=5,5,))))))</f>
        <v>5</v>
      </c>
      <c r="J469" s="94">
        <f t="shared" si="158"/>
        <v>3</v>
      </c>
      <c r="K469" s="94">
        <f t="shared" si="158"/>
        <v>5</v>
      </c>
      <c r="L469" s="94">
        <f t="shared" si="158"/>
        <v>5</v>
      </c>
      <c r="M469" s="94">
        <f t="shared" si="158"/>
        <v>5</v>
      </c>
      <c r="N469" s="94">
        <f t="shared" si="158"/>
        <v>5</v>
      </c>
      <c r="O469" s="94">
        <f t="shared" si="158"/>
        <v>5</v>
      </c>
      <c r="P469" s="94">
        <f t="shared" si="158"/>
        <v>5</v>
      </c>
      <c r="Q469" s="94">
        <f t="shared" si="158"/>
        <v>5</v>
      </c>
      <c r="R469" s="94">
        <f t="shared" si="158"/>
        <v>4</v>
      </c>
      <c r="S469" s="94">
        <f t="shared" si="158"/>
        <v>5</v>
      </c>
      <c r="T469" s="94">
        <f t="shared" si="158"/>
        <v>5</v>
      </c>
      <c r="U469" s="94">
        <f t="shared" si="158"/>
        <v>5</v>
      </c>
      <c r="V469" s="94">
        <f t="shared" si="158"/>
        <v>5</v>
      </c>
      <c r="Y469" s="103"/>
    </row>
    <row r="470" spans="1:25" s="102" customFormat="1" ht="39.75">
      <c r="A470" s="72"/>
      <c r="B470" s="71" t="s">
        <v>65</v>
      </c>
      <c r="C470" s="130"/>
      <c r="D470" s="68">
        <v>1</v>
      </c>
      <c r="E470" s="68"/>
      <c r="F470" s="68"/>
      <c r="G470" s="68"/>
      <c r="H470" s="68"/>
      <c r="I470" s="68">
        <v>1</v>
      </c>
      <c r="J470" s="68">
        <v>1</v>
      </c>
      <c r="K470" s="68">
        <v>1</v>
      </c>
      <c r="L470" s="69">
        <v>1</v>
      </c>
      <c r="M470" s="68">
        <v>1</v>
      </c>
      <c r="N470" s="68">
        <v>1</v>
      </c>
      <c r="O470" s="68">
        <v>1</v>
      </c>
      <c r="P470" s="68">
        <v>1</v>
      </c>
      <c r="Q470" s="68">
        <v>1</v>
      </c>
      <c r="R470" s="68">
        <v>1</v>
      </c>
      <c r="S470" s="68">
        <v>1</v>
      </c>
      <c r="T470" s="125">
        <v>1</v>
      </c>
      <c r="U470" s="68">
        <v>1</v>
      </c>
      <c r="V470" s="68">
        <v>1</v>
      </c>
      <c r="Y470" s="103"/>
    </row>
    <row r="471" spans="1:25" s="102" customFormat="1" ht="123">
      <c r="A471" s="72"/>
      <c r="B471" s="71" t="s">
        <v>64</v>
      </c>
      <c r="C471" s="130"/>
      <c r="D471" s="68">
        <v>1</v>
      </c>
      <c r="E471" s="68"/>
      <c r="F471" s="68"/>
      <c r="G471" s="68"/>
      <c r="H471" s="68"/>
      <c r="I471" s="68">
        <v>1</v>
      </c>
      <c r="J471" s="68">
        <v>1</v>
      </c>
      <c r="K471" s="68">
        <v>1</v>
      </c>
      <c r="L471" s="69">
        <v>1</v>
      </c>
      <c r="M471" s="68">
        <v>1</v>
      </c>
      <c r="N471" s="68">
        <v>1</v>
      </c>
      <c r="O471" s="68">
        <v>1</v>
      </c>
      <c r="P471" s="68">
        <v>1</v>
      </c>
      <c r="Q471" s="68">
        <v>1</v>
      </c>
      <c r="R471" s="68">
        <v>1</v>
      </c>
      <c r="S471" s="68">
        <v>1</v>
      </c>
      <c r="T471" s="125">
        <v>1</v>
      </c>
      <c r="U471" s="68">
        <v>1</v>
      </c>
      <c r="V471" s="68">
        <v>1</v>
      </c>
      <c r="Y471" s="103"/>
    </row>
    <row r="472" spans="1:25" s="102" customFormat="1" ht="39.75">
      <c r="A472" s="72"/>
      <c r="B472" s="71" t="s">
        <v>63</v>
      </c>
      <c r="C472" s="130"/>
      <c r="D472" s="68">
        <v>1</v>
      </c>
      <c r="E472" s="68"/>
      <c r="F472" s="68"/>
      <c r="G472" s="68"/>
      <c r="H472" s="68"/>
      <c r="I472" s="68">
        <v>1</v>
      </c>
      <c r="J472" s="68">
        <v>0</v>
      </c>
      <c r="K472" s="68">
        <v>1</v>
      </c>
      <c r="L472" s="69">
        <v>1</v>
      </c>
      <c r="M472" s="68">
        <v>1</v>
      </c>
      <c r="N472" s="68">
        <v>1</v>
      </c>
      <c r="O472" s="68">
        <v>1</v>
      </c>
      <c r="P472" s="68">
        <v>1</v>
      </c>
      <c r="Q472" s="68">
        <v>1</v>
      </c>
      <c r="R472" s="68">
        <v>1</v>
      </c>
      <c r="S472" s="68">
        <v>1</v>
      </c>
      <c r="T472" s="125">
        <v>1</v>
      </c>
      <c r="U472" s="68">
        <v>1</v>
      </c>
      <c r="V472" s="68">
        <v>1</v>
      </c>
      <c r="Y472" s="103"/>
    </row>
    <row r="473" spans="1:25" s="102" customFormat="1" ht="61.5">
      <c r="A473" s="72"/>
      <c r="B473" s="71" t="s">
        <v>62</v>
      </c>
      <c r="C473" s="130"/>
      <c r="D473" s="68">
        <v>1</v>
      </c>
      <c r="E473" s="68"/>
      <c r="F473" s="68"/>
      <c r="G473" s="68"/>
      <c r="H473" s="68"/>
      <c r="I473" s="68">
        <v>1</v>
      </c>
      <c r="J473" s="68">
        <v>0</v>
      </c>
      <c r="K473" s="68">
        <v>1</v>
      </c>
      <c r="L473" s="69">
        <v>1</v>
      </c>
      <c r="M473" s="68">
        <v>1</v>
      </c>
      <c r="N473" s="68">
        <v>1</v>
      </c>
      <c r="O473" s="68">
        <v>1</v>
      </c>
      <c r="P473" s="68">
        <v>1</v>
      </c>
      <c r="Q473" s="68">
        <v>1</v>
      </c>
      <c r="R473" s="68">
        <v>0</v>
      </c>
      <c r="S473" s="68">
        <v>1</v>
      </c>
      <c r="T473" s="125">
        <v>1</v>
      </c>
      <c r="U473" s="68">
        <v>1</v>
      </c>
      <c r="V473" s="129">
        <v>1</v>
      </c>
      <c r="W473" s="92" t="s">
        <v>61</v>
      </c>
      <c r="Y473" s="103"/>
    </row>
    <row r="474" spans="1:25" s="102" customFormat="1" ht="61.5">
      <c r="A474" s="128"/>
      <c r="B474" s="127" t="s">
        <v>60</v>
      </c>
      <c r="C474" s="126"/>
      <c r="D474" s="68">
        <v>1</v>
      </c>
      <c r="E474" s="68"/>
      <c r="F474" s="68"/>
      <c r="G474" s="68"/>
      <c r="H474" s="68"/>
      <c r="I474" s="68">
        <v>1</v>
      </c>
      <c r="J474" s="68">
        <v>1</v>
      </c>
      <c r="K474" s="68">
        <v>1</v>
      </c>
      <c r="L474" s="69">
        <v>1</v>
      </c>
      <c r="M474" s="68">
        <v>1</v>
      </c>
      <c r="N474" s="68">
        <v>1</v>
      </c>
      <c r="O474" s="68">
        <v>1</v>
      </c>
      <c r="P474" s="68">
        <v>1</v>
      </c>
      <c r="Q474" s="68">
        <v>1</v>
      </c>
      <c r="R474" s="663">
        <v>1</v>
      </c>
      <c r="S474" s="68">
        <v>1</v>
      </c>
      <c r="T474" s="125">
        <v>1</v>
      </c>
      <c r="U474" s="68">
        <v>1</v>
      </c>
      <c r="V474" s="663">
        <v>1</v>
      </c>
      <c r="Y474" s="103"/>
    </row>
    <row r="475" spans="1:25" s="102" customFormat="1" ht="39.75">
      <c r="A475" s="84">
        <v>7.4</v>
      </c>
      <c r="B475" s="84" t="s">
        <v>59</v>
      </c>
      <c r="C475" s="83" t="s">
        <v>30</v>
      </c>
      <c r="D475" s="82">
        <f>+SUM(D477:D488)</f>
        <v>6</v>
      </c>
      <c r="E475" s="82"/>
      <c r="F475" s="82"/>
      <c r="G475" s="82"/>
      <c r="H475" s="82"/>
      <c r="I475" s="82">
        <f t="shared" ref="I475:V475" si="159">+SUM(I477:I488)</f>
        <v>6</v>
      </c>
      <c r="J475" s="82">
        <f t="shared" si="159"/>
        <v>6</v>
      </c>
      <c r="K475" s="82">
        <f t="shared" si="159"/>
        <v>6</v>
      </c>
      <c r="L475" s="82">
        <f t="shared" si="159"/>
        <v>5</v>
      </c>
      <c r="M475" s="82">
        <f t="shared" si="159"/>
        <v>6</v>
      </c>
      <c r="N475" s="82">
        <f t="shared" si="159"/>
        <v>6</v>
      </c>
      <c r="O475" s="82">
        <f t="shared" si="159"/>
        <v>3</v>
      </c>
      <c r="P475" s="82">
        <f t="shared" si="159"/>
        <v>6</v>
      </c>
      <c r="Q475" s="82">
        <f t="shared" si="159"/>
        <v>6</v>
      </c>
      <c r="R475" s="82">
        <f t="shared" si="159"/>
        <v>6</v>
      </c>
      <c r="S475" s="82">
        <f t="shared" si="159"/>
        <v>6</v>
      </c>
      <c r="T475" s="82">
        <f t="shared" si="159"/>
        <v>6</v>
      </c>
      <c r="U475" s="82">
        <f t="shared" si="159"/>
        <v>6</v>
      </c>
      <c r="V475" s="82">
        <f t="shared" si="159"/>
        <v>6</v>
      </c>
      <c r="Y475" s="103"/>
    </row>
    <row r="476" spans="1:25" s="102" customFormat="1" ht="39.75" hidden="1">
      <c r="A476" s="80"/>
      <c r="B476" s="80"/>
      <c r="C476" s="79" t="s">
        <v>10</v>
      </c>
      <c r="D476" s="94">
        <f>IF(D475&lt;1,0,IF(D475&lt;2,1,IF(D475&lt;3,2,IF(D475&lt;5,3,IF(D475=5,4,IF(D475&gt;=6,5,))))))</f>
        <v>5</v>
      </c>
      <c r="E476" s="94"/>
      <c r="F476" s="94"/>
      <c r="G476" s="94"/>
      <c r="H476" s="94"/>
      <c r="I476" s="94">
        <f t="shared" ref="I476:V476" si="160">IF(I475&lt;1,0,IF(I475&lt;2,1,IF(I475&lt;3,2,IF(I475&lt;5,3,IF(I475=5,4,IF(I475&gt;=6,5,))))))</f>
        <v>5</v>
      </c>
      <c r="J476" s="94">
        <f t="shared" si="160"/>
        <v>5</v>
      </c>
      <c r="K476" s="94">
        <f t="shared" si="160"/>
        <v>5</v>
      </c>
      <c r="L476" s="94">
        <f t="shared" si="160"/>
        <v>4</v>
      </c>
      <c r="M476" s="94">
        <f t="shared" si="160"/>
        <v>5</v>
      </c>
      <c r="N476" s="94">
        <f t="shared" si="160"/>
        <v>5</v>
      </c>
      <c r="O476" s="94">
        <f t="shared" si="160"/>
        <v>3</v>
      </c>
      <c r="P476" s="94">
        <f t="shared" si="160"/>
        <v>5</v>
      </c>
      <c r="Q476" s="94">
        <f t="shared" si="160"/>
        <v>5</v>
      </c>
      <c r="R476" s="94">
        <f t="shared" si="160"/>
        <v>5</v>
      </c>
      <c r="S476" s="94">
        <f t="shared" si="160"/>
        <v>5</v>
      </c>
      <c r="T476" s="94">
        <f t="shared" si="160"/>
        <v>5</v>
      </c>
      <c r="U476" s="94">
        <f t="shared" si="160"/>
        <v>5</v>
      </c>
      <c r="V476" s="94">
        <f t="shared" si="160"/>
        <v>5</v>
      </c>
      <c r="Y476" s="103"/>
    </row>
    <row r="477" spans="1:25" s="102" customFormat="1" ht="92.25">
      <c r="A477" s="72"/>
      <c r="B477" s="71" t="s">
        <v>58</v>
      </c>
      <c r="C477" s="70"/>
      <c r="D477" s="68">
        <v>1</v>
      </c>
      <c r="E477" s="68"/>
      <c r="F477" s="68"/>
      <c r="G477" s="68"/>
      <c r="H477" s="68"/>
      <c r="I477" s="68">
        <v>1</v>
      </c>
      <c r="J477" s="68">
        <v>1</v>
      </c>
      <c r="K477" s="68">
        <v>1</v>
      </c>
      <c r="L477" s="69">
        <v>1</v>
      </c>
      <c r="M477" s="68">
        <v>1</v>
      </c>
      <c r="N477" s="68">
        <v>1</v>
      </c>
      <c r="O477" s="68">
        <v>1</v>
      </c>
      <c r="P477" s="68">
        <v>1</v>
      </c>
      <c r="Q477" s="68">
        <v>1</v>
      </c>
      <c r="R477" s="68">
        <v>1</v>
      </c>
      <c r="S477" s="68">
        <v>1</v>
      </c>
      <c r="T477" s="68">
        <v>1</v>
      </c>
      <c r="U477" s="68">
        <v>1</v>
      </c>
      <c r="V477" s="68">
        <v>1</v>
      </c>
      <c r="W477" s="93" t="s">
        <v>39</v>
      </c>
      <c r="Y477" s="103"/>
    </row>
    <row r="478" spans="1:25" s="102" customFormat="1" ht="92.25">
      <c r="A478" s="72"/>
      <c r="B478" s="71" t="s">
        <v>57</v>
      </c>
      <c r="C478" s="124"/>
      <c r="D478" s="711">
        <v>1</v>
      </c>
      <c r="E478" s="663"/>
      <c r="F478" s="663"/>
      <c r="G478" s="663"/>
      <c r="H478" s="663"/>
      <c r="I478" s="711">
        <v>1</v>
      </c>
      <c r="J478" s="711">
        <v>1</v>
      </c>
      <c r="K478" s="711">
        <v>1</v>
      </c>
      <c r="L478" s="711">
        <v>1</v>
      </c>
      <c r="M478" s="711">
        <v>1</v>
      </c>
      <c r="N478" s="711">
        <v>1</v>
      </c>
      <c r="O478" s="711">
        <v>1</v>
      </c>
      <c r="P478" s="711">
        <v>1</v>
      </c>
      <c r="Q478" s="711">
        <v>1</v>
      </c>
      <c r="R478" s="711">
        <v>1</v>
      </c>
      <c r="S478" s="711">
        <v>1</v>
      </c>
      <c r="T478" s="711">
        <v>1</v>
      </c>
      <c r="U478" s="711">
        <v>1</v>
      </c>
      <c r="V478" s="711">
        <v>1</v>
      </c>
      <c r="Y478" s="103"/>
    </row>
    <row r="479" spans="1:25" s="102" customFormat="1" ht="48">
      <c r="A479" s="72"/>
      <c r="B479" s="121" t="s">
        <v>56</v>
      </c>
      <c r="C479" s="123"/>
      <c r="D479" s="712"/>
      <c r="E479" s="665"/>
      <c r="F479" s="665"/>
      <c r="G479" s="665"/>
      <c r="H479" s="665"/>
      <c r="I479" s="712"/>
      <c r="J479" s="712"/>
      <c r="K479" s="712"/>
      <c r="L479" s="712"/>
      <c r="M479" s="712"/>
      <c r="N479" s="712"/>
      <c r="O479" s="712"/>
      <c r="P479" s="712"/>
      <c r="Q479" s="712"/>
      <c r="R479" s="712"/>
      <c r="S479" s="712"/>
      <c r="T479" s="712"/>
      <c r="U479" s="712"/>
      <c r="V479" s="712"/>
      <c r="Y479" s="103"/>
    </row>
    <row r="480" spans="1:25" s="102" customFormat="1" ht="39.75">
      <c r="A480" s="72"/>
      <c r="B480" s="121" t="s">
        <v>55</v>
      </c>
      <c r="C480" s="123"/>
      <c r="D480" s="712"/>
      <c r="E480" s="665"/>
      <c r="F480" s="665"/>
      <c r="G480" s="665"/>
      <c r="H480" s="665"/>
      <c r="I480" s="712"/>
      <c r="J480" s="712"/>
      <c r="K480" s="712"/>
      <c r="L480" s="712"/>
      <c r="M480" s="712"/>
      <c r="N480" s="712"/>
      <c r="O480" s="712"/>
      <c r="P480" s="712"/>
      <c r="Q480" s="712"/>
      <c r="R480" s="712"/>
      <c r="S480" s="712"/>
      <c r="T480" s="712"/>
      <c r="U480" s="712"/>
      <c r="V480" s="712"/>
      <c r="Y480" s="103"/>
    </row>
    <row r="481" spans="1:25" s="102" customFormat="1" ht="39.75">
      <c r="A481" s="72"/>
      <c r="B481" s="121" t="s">
        <v>54</v>
      </c>
      <c r="C481" s="123"/>
      <c r="D481" s="712"/>
      <c r="E481" s="665"/>
      <c r="F481" s="665"/>
      <c r="G481" s="665"/>
      <c r="H481" s="665"/>
      <c r="I481" s="712"/>
      <c r="J481" s="712"/>
      <c r="K481" s="712"/>
      <c r="L481" s="712"/>
      <c r="M481" s="712"/>
      <c r="N481" s="712"/>
      <c r="O481" s="712"/>
      <c r="P481" s="712"/>
      <c r="Q481" s="712"/>
      <c r="R481" s="712"/>
      <c r="S481" s="712"/>
      <c r="T481" s="712"/>
      <c r="U481" s="712"/>
      <c r="V481" s="712"/>
      <c r="Y481" s="103"/>
    </row>
    <row r="482" spans="1:25" s="102" customFormat="1" ht="48">
      <c r="A482" s="72"/>
      <c r="B482" s="121" t="s">
        <v>53</v>
      </c>
      <c r="C482" s="123"/>
      <c r="D482" s="712"/>
      <c r="E482" s="665"/>
      <c r="F482" s="665"/>
      <c r="G482" s="665"/>
      <c r="H482" s="665"/>
      <c r="I482" s="712"/>
      <c r="J482" s="712"/>
      <c r="K482" s="712"/>
      <c r="L482" s="712"/>
      <c r="M482" s="712"/>
      <c r="N482" s="712"/>
      <c r="O482" s="712"/>
      <c r="P482" s="712"/>
      <c r="Q482" s="712"/>
      <c r="R482" s="712"/>
      <c r="S482" s="712"/>
      <c r="T482" s="712"/>
      <c r="U482" s="712"/>
      <c r="V482" s="712"/>
      <c r="Y482" s="103"/>
    </row>
    <row r="483" spans="1:25" s="102" customFormat="1" ht="48">
      <c r="A483" s="72"/>
      <c r="B483" s="121" t="s">
        <v>52</v>
      </c>
      <c r="C483" s="123"/>
      <c r="D483" s="712"/>
      <c r="E483" s="665"/>
      <c r="F483" s="665"/>
      <c r="G483" s="665"/>
      <c r="H483" s="665"/>
      <c r="I483" s="712"/>
      <c r="J483" s="712"/>
      <c r="K483" s="712"/>
      <c r="L483" s="712"/>
      <c r="M483" s="712"/>
      <c r="N483" s="712"/>
      <c r="O483" s="712"/>
      <c r="P483" s="712"/>
      <c r="Q483" s="712"/>
      <c r="R483" s="712"/>
      <c r="S483" s="712"/>
      <c r="T483" s="712"/>
      <c r="U483" s="712"/>
      <c r="V483" s="712"/>
      <c r="Y483" s="103"/>
    </row>
    <row r="484" spans="1:25" s="102" customFormat="1" ht="39.75">
      <c r="A484" s="72"/>
      <c r="B484" s="121" t="s">
        <v>51</v>
      </c>
      <c r="C484" s="120"/>
      <c r="D484" s="713"/>
      <c r="E484" s="664"/>
      <c r="F484" s="664"/>
      <c r="G484" s="664"/>
      <c r="H484" s="664"/>
      <c r="I484" s="713"/>
      <c r="J484" s="713"/>
      <c r="K484" s="713"/>
      <c r="L484" s="713"/>
      <c r="M484" s="713"/>
      <c r="N484" s="713"/>
      <c r="O484" s="713"/>
      <c r="P484" s="713"/>
      <c r="Q484" s="713"/>
      <c r="R484" s="713"/>
      <c r="S484" s="713"/>
      <c r="T484" s="713"/>
      <c r="U484" s="713"/>
      <c r="V484" s="713"/>
      <c r="Y484" s="103"/>
    </row>
    <row r="485" spans="1:25" s="102" customFormat="1" ht="61.5">
      <c r="A485" s="72"/>
      <c r="B485" s="71" t="s">
        <v>50</v>
      </c>
      <c r="C485" s="70"/>
      <c r="D485" s="68">
        <v>1</v>
      </c>
      <c r="E485" s="68"/>
      <c r="F485" s="68"/>
      <c r="G485" s="68"/>
      <c r="H485" s="68"/>
      <c r="I485" s="68">
        <v>1</v>
      </c>
      <c r="J485" s="68">
        <v>1</v>
      </c>
      <c r="K485" s="68">
        <v>1</v>
      </c>
      <c r="L485" s="69">
        <v>1</v>
      </c>
      <c r="M485" s="68">
        <v>1</v>
      </c>
      <c r="N485" s="68">
        <v>1</v>
      </c>
      <c r="O485" s="68">
        <v>1</v>
      </c>
      <c r="P485" s="68">
        <v>1</v>
      </c>
      <c r="Q485" s="68">
        <v>1</v>
      </c>
      <c r="R485" s="68">
        <v>1</v>
      </c>
      <c r="S485" s="68">
        <v>1</v>
      </c>
      <c r="T485" s="68">
        <v>1</v>
      </c>
      <c r="U485" s="68">
        <v>1</v>
      </c>
      <c r="V485" s="68">
        <v>1</v>
      </c>
      <c r="Y485" s="103"/>
    </row>
    <row r="486" spans="1:25" s="102" customFormat="1" ht="61.5">
      <c r="A486" s="72"/>
      <c r="B486" s="71" t="s">
        <v>49</v>
      </c>
      <c r="C486" s="70"/>
      <c r="D486" s="68">
        <v>1</v>
      </c>
      <c r="E486" s="68"/>
      <c r="F486" s="68"/>
      <c r="G486" s="68"/>
      <c r="H486" s="68"/>
      <c r="I486" s="68">
        <v>1</v>
      </c>
      <c r="J486" s="68">
        <v>1</v>
      </c>
      <c r="K486" s="68">
        <v>1</v>
      </c>
      <c r="L486" s="69">
        <v>1</v>
      </c>
      <c r="M486" s="68">
        <v>1</v>
      </c>
      <c r="N486" s="68">
        <v>1</v>
      </c>
      <c r="O486" s="68">
        <v>0</v>
      </c>
      <c r="P486" s="68">
        <v>1</v>
      </c>
      <c r="Q486" s="68">
        <v>1</v>
      </c>
      <c r="R486" s="68">
        <v>1</v>
      </c>
      <c r="S486" s="68">
        <v>1</v>
      </c>
      <c r="T486" s="68">
        <v>1</v>
      </c>
      <c r="U486" s="68">
        <v>1</v>
      </c>
      <c r="V486" s="68">
        <v>1</v>
      </c>
      <c r="Y486" s="103"/>
    </row>
    <row r="487" spans="1:25" s="102" customFormat="1" ht="61.5">
      <c r="A487" s="72"/>
      <c r="B487" s="71" t="s">
        <v>48</v>
      </c>
      <c r="C487" s="70"/>
      <c r="D487" s="68">
        <v>1</v>
      </c>
      <c r="E487" s="68"/>
      <c r="F487" s="68"/>
      <c r="G487" s="68"/>
      <c r="H487" s="68"/>
      <c r="I487" s="68">
        <v>1</v>
      </c>
      <c r="J487" s="68">
        <v>1</v>
      </c>
      <c r="K487" s="68">
        <v>1</v>
      </c>
      <c r="L487" s="69">
        <v>1</v>
      </c>
      <c r="M487" s="68">
        <v>1</v>
      </c>
      <c r="N487" s="68">
        <v>1</v>
      </c>
      <c r="O487" s="68">
        <v>0</v>
      </c>
      <c r="P487" s="68">
        <v>1</v>
      </c>
      <c r="Q487" s="68">
        <v>1</v>
      </c>
      <c r="R487" s="68">
        <v>1</v>
      </c>
      <c r="S487" s="68">
        <v>1</v>
      </c>
      <c r="T487" s="68">
        <v>1</v>
      </c>
      <c r="U487" s="68">
        <v>1</v>
      </c>
      <c r="V487" s="68">
        <v>1</v>
      </c>
      <c r="Y487" s="103"/>
    </row>
    <row r="488" spans="1:25" s="102" customFormat="1" ht="61.5">
      <c r="A488" s="72"/>
      <c r="B488" s="91" t="s">
        <v>47</v>
      </c>
      <c r="C488" s="70"/>
      <c r="D488" s="68">
        <v>1</v>
      </c>
      <c r="E488" s="68"/>
      <c r="F488" s="68"/>
      <c r="G488" s="68"/>
      <c r="H488" s="68"/>
      <c r="I488" s="68">
        <v>1</v>
      </c>
      <c r="J488" s="68">
        <v>1</v>
      </c>
      <c r="K488" s="68">
        <v>1</v>
      </c>
      <c r="L488" s="69">
        <v>0</v>
      </c>
      <c r="M488" s="68">
        <v>1</v>
      </c>
      <c r="N488" s="68">
        <v>1</v>
      </c>
      <c r="O488" s="68">
        <v>0</v>
      </c>
      <c r="P488" s="68">
        <v>1</v>
      </c>
      <c r="Q488" s="68">
        <v>1</v>
      </c>
      <c r="R488" s="68">
        <v>1</v>
      </c>
      <c r="S488" s="68">
        <v>1</v>
      </c>
      <c r="T488" s="68">
        <v>1</v>
      </c>
      <c r="U488" s="68">
        <v>1</v>
      </c>
      <c r="V488" s="68">
        <v>1</v>
      </c>
      <c r="Y488" s="103"/>
    </row>
    <row r="489" spans="1:25" s="102" customFormat="1" ht="39.75" hidden="1">
      <c r="A489" s="118">
        <v>7.5</v>
      </c>
      <c r="B489" s="117" t="s">
        <v>46</v>
      </c>
      <c r="C489" s="116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4"/>
      <c r="S489" s="114"/>
      <c r="T489" s="114"/>
      <c r="U489" s="114"/>
      <c r="V489" s="114"/>
      <c r="Y489" s="103"/>
    </row>
    <row r="490" spans="1:25" s="102" customFormat="1" ht="39.75" hidden="1">
      <c r="A490" s="109"/>
      <c r="B490" s="113" t="s">
        <v>45</v>
      </c>
      <c r="C490" s="112" t="s">
        <v>10</v>
      </c>
      <c r="D490" s="111" t="s">
        <v>44</v>
      </c>
      <c r="E490" s="111"/>
      <c r="F490" s="111"/>
      <c r="G490" s="111"/>
      <c r="H490" s="111"/>
      <c r="I490" s="111" t="s">
        <v>44</v>
      </c>
      <c r="J490" s="111" t="s">
        <v>44</v>
      </c>
      <c r="K490" s="111" t="s">
        <v>44</v>
      </c>
      <c r="L490" s="111" t="s">
        <v>44</v>
      </c>
      <c r="M490" s="111" t="s">
        <v>44</v>
      </c>
      <c r="N490" s="111" t="s">
        <v>44</v>
      </c>
      <c r="O490" s="111" t="s">
        <v>44</v>
      </c>
      <c r="P490" s="111" t="s">
        <v>44</v>
      </c>
      <c r="Q490" s="111" t="s">
        <v>44</v>
      </c>
      <c r="R490" s="111" t="s">
        <v>44</v>
      </c>
      <c r="S490" s="111" t="s">
        <v>44</v>
      </c>
      <c r="T490" s="111" t="s">
        <v>44</v>
      </c>
      <c r="U490" s="111" t="s">
        <v>44</v>
      </c>
      <c r="V490" s="110">
        <v>4.25</v>
      </c>
      <c r="Y490" s="103"/>
    </row>
    <row r="491" spans="1:25" s="102" customFormat="1" ht="61.5" hidden="1">
      <c r="A491" s="109"/>
      <c r="B491" s="108" t="s">
        <v>43</v>
      </c>
      <c r="C491" s="107" t="s">
        <v>10</v>
      </c>
      <c r="D491" s="106">
        <v>4.7</v>
      </c>
      <c r="E491" s="106"/>
      <c r="F491" s="106"/>
      <c r="G491" s="106"/>
      <c r="H491" s="106"/>
      <c r="I491" s="106">
        <v>4.41</v>
      </c>
      <c r="J491" s="106">
        <v>3.4</v>
      </c>
      <c r="K491" s="106">
        <v>4.6399999999999997</v>
      </c>
      <c r="L491" s="105">
        <v>4.45</v>
      </c>
      <c r="M491" s="106">
        <v>4.47</v>
      </c>
      <c r="N491" s="106">
        <v>4.46</v>
      </c>
      <c r="O491" s="106">
        <v>4.3</v>
      </c>
      <c r="P491" s="106">
        <v>4.3499999999999996</v>
      </c>
      <c r="Q491" s="106">
        <v>3.95</v>
      </c>
      <c r="R491" s="105">
        <v>4</v>
      </c>
      <c r="S491" s="105">
        <v>4.57</v>
      </c>
      <c r="T491" s="105">
        <v>4.5999999999999996</v>
      </c>
      <c r="U491" s="105">
        <v>3.8</v>
      </c>
      <c r="V491" s="104">
        <v>4.22</v>
      </c>
      <c r="Y491" s="103"/>
    </row>
    <row r="492" spans="1:25" ht="39.75">
      <c r="A492" s="101" t="s">
        <v>42</v>
      </c>
      <c r="B492" s="100"/>
      <c r="C492" s="99"/>
      <c r="D492" s="98">
        <f>+D494</f>
        <v>5</v>
      </c>
      <c r="E492" s="98"/>
      <c r="F492" s="98"/>
      <c r="G492" s="98"/>
      <c r="H492" s="98"/>
      <c r="I492" s="98">
        <f t="shared" ref="I492:V492" si="161">+I494</f>
        <v>5</v>
      </c>
      <c r="J492" s="98">
        <f t="shared" si="161"/>
        <v>5</v>
      </c>
      <c r="K492" s="98">
        <f t="shared" si="161"/>
        <v>5</v>
      </c>
      <c r="L492" s="98">
        <f t="shared" si="161"/>
        <v>5</v>
      </c>
      <c r="M492" s="98">
        <f t="shared" si="161"/>
        <v>5</v>
      </c>
      <c r="N492" s="98">
        <f t="shared" si="161"/>
        <v>3</v>
      </c>
      <c r="O492" s="98">
        <f t="shared" si="161"/>
        <v>4</v>
      </c>
      <c r="P492" s="98">
        <f t="shared" si="161"/>
        <v>5</v>
      </c>
      <c r="Q492" s="98">
        <f t="shared" si="161"/>
        <v>5</v>
      </c>
      <c r="R492" s="98">
        <f t="shared" si="161"/>
        <v>5</v>
      </c>
      <c r="S492" s="98">
        <f t="shared" si="161"/>
        <v>2</v>
      </c>
      <c r="T492" s="98">
        <f t="shared" si="161"/>
        <v>4</v>
      </c>
      <c r="U492" s="98">
        <f t="shared" si="161"/>
        <v>3</v>
      </c>
      <c r="V492" s="97">
        <f t="shared" si="161"/>
        <v>4</v>
      </c>
      <c r="Y492" s="20"/>
    </row>
    <row r="493" spans="1:25" s="73" customFormat="1" ht="39.75">
      <c r="A493" s="85">
        <v>8.1</v>
      </c>
      <c r="B493" s="85" t="s">
        <v>41</v>
      </c>
      <c r="C493" s="96" t="s">
        <v>30</v>
      </c>
      <c r="D493" s="82">
        <f>+SUM(D495:D501)</f>
        <v>7</v>
      </c>
      <c r="E493" s="82"/>
      <c r="F493" s="82"/>
      <c r="G493" s="82"/>
      <c r="H493" s="82"/>
      <c r="I493" s="82">
        <f t="shared" ref="I493:V493" si="162">+SUM(I495:I501)</f>
        <v>7</v>
      </c>
      <c r="J493" s="82">
        <f t="shared" si="162"/>
        <v>7</v>
      </c>
      <c r="K493" s="82">
        <f t="shared" si="162"/>
        <v>7</v>
      </c>
      <c r="L493" s="82">
        <f t="shared" si="162"/>
        <v>7</v>
      </c>
      <c r="M493" s="82">
        <f t="shared" si="162"/>
        <v>7</v>
      </c>
      <c r="N493" s="82">
        <f t="shared" si="162"/>
        <v>4</v>
      </c>
      <c r="O493" s="82">
        <f t="shared" si="162"/>
        <v>6</v>
      </c>
      <c r="P493" s="82">
        <f t="shared" si="162"/>
        <v>7</v>
      </c>
      <c r="Q493" s="82">
        <f t="shared" si="162"/>
        <v>7</v>
      </c>
      <c r="R493" s="82">
        <f t="shared" si="162"/>
        <v>7</v>
      </c>
      <c r="S493" s="82">
        <f t="shared" si="162"/>
        <v>3</v>
      </c>
      <c r="T493" s="82">
        <f t="shared" si="162"/>
        <v>6</v>
      </c>
      <c r="U493" s="82">
        <f t="shared" si="162"/>
        <v>4</v>
      </c>
      <c r="V493" s="82">
        <f t="shared" si="162"/>
        <v>6</v>
      </c>
      <c r="Y493" s="74"/>
    </row>
    <row r="494" spans="1:25" s="73" customFormat="1" ht="39.75" hidden="1">
      <c r="A494" s="81"/>
      <c r="B494" s="81"/>
      <c r="C494" s="95" t="s">
        <v>10</v>
      </c>
      <c r="D494" s="94">
        <f>IF(D493&lt;1,0,IF(D493&lt;2,1,IF(D493&lt;4,2,IF(D493&lt;6,3,IF(D493&lt;7,4,IF(D493=7,5))))))</f>
        <v>5</v>
      </c>
      <c r="E494" s="94"/>
      <c r="F494" s="94"/>
      <c r="G494" s="94"/>
      <c r="H494" s="94"/>
      <c r="I494" s="94">
        <f t="shared" ref="I494:V494" si="163">IF(I493&lt;1,0,IF(I493&lt;2,1,IF(I493&lt;4,2,IF(I493&lt;6,3,IF(I493&lt;7,4,IF(I493=7,5))))))</f>
        <v>5</v>
      </c>
      <c r="J494" s="94">
        <f t="shared" si="163"/>
        <v>5</v>
      </c>
      <c r="K494" s="94">
        <f t="shared" si="163"/>
        <v>5</v>
      </c>
      <c r="L494" s="94">
        <f t="shared" si="163"/>
        <v>5</v>
      </c>
      <c r="M494" s="94">
        <f t="shared" si="163"/>
        <v>5</v>
      </c>
      <c r="N494" s="94">
        <f t="shared" si="163"/>
        <v>3</v>
      </c>
      <c r="O494" s="94">
        <f t="shared" si="163"/>
        <v>4</v>
      </c>
      <c r="P494" s="94">
        <f t="shared" si="163"/>
        <v>5</v>
      </c>
      <c r="Q494" s="94">
        <f t="shared" si="163"/>
        <v>5</v>
      </c>
      <c r="R494" s="94">
        <f t="shared" si="163"/>
        <v>5</v>
      </c>
      <c r="S494" s="94">
        <f t="shared" si="163"/>
        <v>2</v>
      </c>
      <c r="T494" s="94">
        <f t="shared" si="163"/>
        <v>4</v>
      </c>
      <c r="U494" s="94">
        <f t="shared" si="163"/>
        <v>3</v>
      </c>
      <c r="V494" s="94">
        <f t="shared" si="163"/>
        <v>4</v>
      </c>
      <c r="Y494" s="74"/>
    </row>
    <row r="495" spans="1:25" s="73" customFormat="1" ht="61.5">
      <c r="A495" s="75"/>
      <c r="B495" s="91" t="s">
        <v>40</v>
      </c>
      <c r="C495" s="70"/>
      <c r="D495" s="68">
        <v>1</v>
      </c>
      <c r="E495" s="68"/>
      <c r="F495" s="68"/>
      <c r="G495" s="68"/>
      <c r="H495" s="68"/>
      <c r="I495" s="68">
        <v>1</v>
      </c>
      <c r="J495" s="68">
        <v>1</v>
      </c>
      <c r="K495" s="68">
        <v>1</v>
      </c>
      <c r="L495" s="69">
        <v>1</v>
      </c>
      <c r="M495" s="68">
        <v>1</v>
      </c>
      <c r="N495" s="68">
        <v>0</v>
      </c>
      <c r="O495" s="68">
        <v>0</v>
      </c>
      <c r="P495" s="68">
        <v>1</v>
      </c>
      <c r="Q495" s="68">
        <v>1</v>
      </c>
      <c r="R495" s="68">
        <v>1</v>
      </c>
      <c r="S495" s="68">
        <v>0</v>
      </c>
      <c r="T495" s="68">
        <v>0</v>
      </c>
      <c r="U495" s="68">
        <v>0</v>
      </c>
      <c r="V495" s="90">
        <v>1</v>
      </c>
      <c r="W495" s="93" t="s">
        <v>39</v>
      </c>
      <c r="Y495" s="74"/>
    </row>
    <row r="496" spans="1:25" s="73" customFormat="1" ht="92.25">
      <c r="A496" s="75"/>
      <c r="B496" s="91" t="s">
        <v>38</v>
      </c>
      <c r="C496" s="70"/>
      <c r="D496" s="68">
        <v>1</v>
      </c>
      <c r="E496" s="68"/>
      <c r="F496" s="68"/>
      <c r="G496" s="68"/>
      <c r="H496" s="68"/>
      <c r="I496" s="68">
        <v>1</v>
      </c>
      <c r="J496" s="68">
        <v>1</v>
      </c>
      <c r="K496" s="68">
        <v>1</v>
      </c>
      <c r="L496" s="69">
        <v>1</v>
      </c>
      <c r="M496" s="68">
        <v>1</v>
      </c>
      <c r="N496" s="68">
        <v>0</v>
      </c>
      <c r="O496" s="68">
        <v>1</v>
      </c>
      <c r="P496" s="68">
        <v>1</v>
      </c>
      <c r="Q496" s="68">
        <v>1</v>
      </c>
      <c r="R496" s="68">
        <v>1</v>
      </c>
      <c r="S496" s="68">
        <v>0</v>
      </c>
      <c r="T496" s="68">
        <v>1</v>
      </c>
      <c r="U496" s="68">
        <v>1</v>
      </c>
      <c r="V496" s="90">
        <v>1</v>
      </c>
      <c r="Y496" s="74"/>
    </row>
    <row r="497" spans="1:25" s="73" customFormat="1" ht="61.5">
      <c r="A497" s="75"/>
      <c r="B497" s="91" t="s">
        <v>37</v>
      </c>
      <c r="C497" s="70"/>
      <c r="D497" s="68">
        <v>1</v>
      </c>
      <c r="E497" s="68"/>
      <c r="F497" s="68"/>
      <c r="G497" s="68"/>
      <c r="H497" s="68"/>
      <c r="I497" s="68">
        <v>1</v>
      </c>
      <c r="J497" s="68">
        <v>1</v>
      </c>
      <c r="K497" s="68">
        <v>1</v>
      </c>
      <c r="L497" s="69">
        <v>1</v>
      </c>
      <c r="M497" s="68">
        <v>1</v>
      </c>
      <c r="N497" s="68">
        <v>1</v>
      </c>
      <c r="O497" s="68">
        <v>1</v>
      </c>
      <c r="P497" s="68">
        <v>1</v>
      </c>
      <c r="Q497" s="68">
        <v>1</v>
      </c>
      <c r="R497" s="68">
        <v>1</v>
      </c>
      <c r="S497" s="68">
        <v>1</v>
      </c>
      <c r="T497" s="68">
        <v>1</v>
      </c>
      <c r="U497" s="68">
        <v>0</v>
      </c>
      <c r="V497" s="90">
        <v>1</v>
      </c>
      <c r="Y497" s="74"/>
    </row>
    <row r="498" spans="1:25" s="73" customFormat="1" ht="61.5">
      <c r="A498" s="75"/>
      <c r="B498" s="91" t="s">
        <v>36</v>
      </c>
      <c r="C498" s="70"/>
      <c r="D498" s="68">
        <v>1</v>
      </c>
      <c r="E498" s="68"/>
      <c r="F498" s="68"/>
      <c r="G498" s="68"/>
      <c r="H498" s="68"/>
      <c r="I498" s="68">
        <v>1</v>
      </c>
      <c r="J498" s="68">
        <v>1</v>
      </c>
      <c r="K498" s="68">
        <v>1</v>
      </c>
      <c r="L498" s="69">
        <v>1</v>
      </c>
      <c r="M498" s="68">
        <v>1</v>
      </c>
      <c r="N498" s="68">
        <v>1</v>
      </c>
      <c r="O498" s="68">
        <v>1</v>
      </c>
      <c r="P498" s="68">
        <v>1</v>
      </c>
      <c r="Q498" s="68">
        <v>1</v>
      </c>
      <c r="R498" s="68">
        <v>1</v>
      </c>
      <c r="S498" s="68">
        <v>1</v>
      </c>
      <c r="T498" s="68">
        <v>1</v>
      </c>
      <c r="U498" s="68">
        <v>0</v>
      </c>
      <c r="V498" s="90">
        <v>0</v>
      </c>
      <c r="Y498" s="74"/>
    </row>
    <row r="499" spans="1:25" s="73" customFormat="1" ht="92.25">
      <c r="A499" s="75"/>
      <c r="B499" s="91" t="s">
        <v>35</v>
      </c>
      <c r="C499" s="70"/>
      <c r="D499" s="68">
        <v>1</v>
      </c>
      <c r="E499" s="68"/>
      <c r="F499" s="68"/>
      <c r="G499" s="68"/>
      <c r="H499" s="68"/>
      <c r="I499" s="68">
        <v>1</v>
      </c>
      <c r="J499" s="68">
        <v>1</v>
      </c>
      <c r="K499" s="68">
        <v>1</v>
      </c>
      <c r="L499" s="69">
        <v>1</v>
      </c>
      <c r="M499" s="68">
        <v>1</v>
      </c>
      <c r="N499" s="68">
        <v>0</v>
      </c>
      <c r="O499" s="68">
        <v>1</v>
      </c>
      <c r="P499" s="68">
        <v>1</v>
      </c>
      <c r="Q499" s="68">
        <v>1</v>
      </c>
      <c r="R499" s="68">
        <v>1</v>
      </c>
      <c r="S499" s="68">
        <v>0</v>
      </c>
      <c r="T499" s="68">
        <v>1</v>
      </c>
      <c r="U499" s="68">
        <v>1</v>
      </c>
      <c r="V499" s="90">
        <v>1</v>
      </c>
      <c r="Y499" s="74"/>
    </row>
    <row r="500" spans="1:25" s="73" customFormat="1" ht="92.25">
      <c r="A500" s="75"/>
      <c r="B500" s="91" t="s">
        <v>34</v>
      </c>
      <c r="C500" s="70"/>
      <c r="D500" s="68">
        <v>1</v>
      </c>
      <c r="E500" s="68"/>
      <c r="F500" s="68"/>
      <c r="G500" s="68"/>
      <c r="H500" s="68"/>
      <c r="I500" s="68">
        <v>1</v>
      </c>
      <c r="J500" s="68">
        <v>1</v>
      </c>
      <c r="K500" s="68">
        <v>1</v>
      </c>
      <c r="L500" s="69">
        <v>1</v>
      </c>
      <c r="M500" s="68">
        <v>1</v>
      </c>
      <c r="N500" s="68">
        <v>1</v>
      </c>
      <c r="O500" s="68">
        <v>1</v>
      </c>
      <c r="P500" s="68">
        <v>1</v>
      </c>
      <c r="Q500" s="68">
        <v>1</v>
      </c>
      <c r="R500" s="68">
        <v>1</v>
      </c>
      <c r="S500" s="68">
        <v>1</v>
      </c>
      <c r="T500" s="68">
        <v>1</v>
      </c>
      <c r="U500" s="68">
        <v>1</v>
      </c>
      <c r="V500" s="68">
        <v>1</v>
      </c>
      <c r="W500" s="92"/>
      <c r="Y500" s="74"/>
    </row>
    <row r="501" spans="1:25" s="73" customFormat="1" ht="92.25">
      <c r="A501" s="75"/>
      <c r="B501" s="91" t="s">
        <v>33</v>
      </c>
      <c r="C501" s="70"/>
      <c r="D501" s="68">
        <v>1</v>
      </c>
      <c r="E501" s="68"/>
      <c r="F501" s="68"/>
      <c r="G501" s="68"/>
      <c r="H501" s="68"/>
      <c r="I501" s="68">
        <v>1</v>
      </c>
      <c r="J501" s="68">
        <v>1</v>
      </c>
      <c r="K501" s="68">
        <v>1</v>
      </c>
      <c r="L501" s="69">
        <v>1</v>
      </c>
      <c r="M501" s="68">
        <v>1</v>
      </c>
      <c r="N501" s="68">
        <v>1</v>
      </c>
      <c r="O501" s="68">
        <v>1</v>
      </c>
      <c r="P501" s="68">
        <v>1</v>
      </c>
      <c r="Q501" s="68">
        <v>1</v>
      </c>
      <c r="R501" s="68">
        <v>1</v>
      </c>
      <c r="S501" s="68">
        <v>0</v>
      </c>
      <c r="T501" s="68">
        <v>1</v>
      </c>
      <c r="U501" s="68">
        <v>1</v>
      </c>
      <c r="V501" s="90">
        <v>1</v>
      </c>
      <c r="Y501" s="74"/>
    </row>
    <row r="502" spans="1:25" ht="39.75">
      <c r="A502" s="89" t="s">
        <v>32</v>
      </c>
      <c r="B502" s="89"/>
      <c r="C502" s="88"/>
      <c r="D502" s="87">
        <f>+D504</f>
        <v>5</v>
      </c>
      <c r="E502" s="87"/>
      <c r="F502" s="87"/>
      <c r="G502" s="87"/>
      <c r="H502" s="87"/>
      <c r="I502" s="87">
        <f t="shared" ref="I502:V502" si="164">+I504</f>
        <v>4</v>
      </c>
      <c r="J502" s="87">
        <f t="shared" si="164"/>
        <v>3</v>
      </c>
      <c r="K502" s="87">
        <f t="shared" si="164"/>
        <v>5</v>
      </c>
      <c r="L502" s="87">
        <f t="shared" si="164"/>
        <v>4</v>
      </c>
      <c r="M502" s="87">
        <f t="shared" si="164"/>
        <v>5</v>
      </c>
      <c r="N502" s="87">
        <f t="shared" si="164"/>
        <v>4</v>
      </c>
      <c r="O502" s="87">
        <f t="shared" si="164"/>
        <v>4</v>
      </c>
      <c r="P502" s="87">
        <f t="shared" si="164"/>
        <v>4</v>
      </c>
      <c r="Q502" s="87">
        <f t="shared" si="164"/>
        <v>4</v>
      </c>
      <c r="R502" s="87">
        <f t="shared" si="164"/>
        <v>4</v>
      </c>
      <c r="S502" s="87">
        <f t="shared" si="164"/>
        <v>4</v>
      </c>
      <c r="T502" s="87">
        <f t="shared" si="164"/>
        <v>4</v>
      </c>
      <c r="U502" s="87">
        <f t="shared" si="164"/>
        <v>4</v>
      </c>
      <c r="V502" s="86">
        <f t="shared" si="164"/>
        <v>4</v>
      </c>
      <c r="Y502" s="20"/>
    </row>
    <row r="503" spans="1:25" s="73" customFormat="1" ht="39.75">
      <c r="A503" s="85">
        <v>9.1</v>
      </c>
      <c r="B503" s="84" t="s">
        <v>31</v>
      </c>
      <c r="C503" s="83" t="s">
        <v>30</v>
      </c>
      <c r="D503" s="82">
        <f>+SUM(D505:D513)</f>
        <v>9</v>
      </c>
      <c r="E503" s="82"/>
      <c r="F503" s="82"/>
      <c r="G503" s="82"/>
      <c r="H503" s="82"/>
      <c r="I503" s="82">
        <f t="shared" ref="I503:V503" si="165">+SUM(I505:I513)</f>
        <v>7</v>
      </c>
      <c r="J503" s="82">
        <f t="shared" si="165"/>
        <v>5</v>
      </c>
      <c r="K503" s="82">
        <f t="shared" si="165"/>
        <v>9</v>
      </c>
      <c r="L503" s="82">
        <f t="shared" si="165"/>
        <v>8</v>
      </c>
      <c r="M503" s="82">
        <f t="shared" si="165"/>
        <v>9</v>
      </c>
      <c r="N503" s="82">
        <f t="shared" si="165"/>
        <v>8</v>
      </c>
      <c r="O503" s="82">
        <f t="shared" si="165"/>
        <v>7</v>
      </c>
      <c r="P503" s="82">
        <f t="shared" si="165"/>
        <v>8</v>
      </c>
      <c r="Q503" s="82">
        <f t="shared" si="165"/>
        <v>8</v>
      </c>
      <c r="R503" s="82">
        <f t="shared" si="165"/>
        <v>7</v>
      </c>
      <c r="S503" s="82">
        <f t="shared" si="165"/>
        <v>8</v>
      </c>
      <c r="T503" s="82">
        <f t="shared" si="165"/>
        <v>7</v>
      </c>
      <c r="U503" s="82">
        <f t="shared" si="165"/>
        <v>7</v>
      </c>
      <c r="V503" s="82">
        <f t="shared" si="165"/>
        <v>8</v>
      </c>
      <c r="Y503" s="74"/>
    </row>
    <row r="504" spans="1:25" s="73" customFormat="1" ht="39.75" hidden="1">
      <c r="A504" s="81"/>
      <c r="B504" s="80"/>
      <c r="C504" s="79" t="s">
        <v>10</v>
      </c>
      <c r="D504" s="78">
        <f>IF(D503&lt;1,0,IF(D503&lt;2,1,IF(D503&lt;4,2,IF(D503&lt;7,3,IF(D503&lt;9,4,IF(D503=9,5))))))</f>
        <v>5</v>
      </c>
      <c r="E504" s="78"/>
      <c r="F504" s="78"/>
      <c r="G504" s="78"/>
      <c r="H504" s="78"/>
      <c r="I504" s="78">
        <f t="shared" ref="I504:V504" si="166">IF(I503&lt;1,0,IF(I503&lt;2,1,IF(I503&lt;4,2,IF(I503&lt;7,3,IF(I503&lt;9,4,IF(I503=9,5))))))</f>
        <v>4</v>
      </c>
      <c r="J504" s="78">
        <f t="shared" si="166"/>
        <v>3</v>
      </c>
      <c r="K504" s="78">
        <f t="shared" si="166"/>
        <v>5</v>
      </c>
      <c r="L504" s="78">
        <f t="shared" si="166"/>
        <v>4</v>
      </c>
      <c r="M504" s="78">
        <f t="shared" si="166"/>
        <v>5</v>
      </c>
      <c r="N504" s="78">
        <f t="shared" si="166"/>
        <v>4</v>
      </c>
      <c r="O504" s="78">
        <f t="shared" si="166"/>
        <v>4</v>
      </c>
      <c r="P504" s="78">
        <f t="shared" si="166"/>
        <v>4</v>
      </c>
      <c r="Q504" s="78">
        <f t="shared" si="166"/>
        <v>4</v>
      </c>
      <c r="R504" s="78">
        <f t="shared" si="166"/>
        <v>4</v>
      </c>
      <c r="S504" s="78">
        <f t="shared" si="166"/>
        <v>4</v>
      </c>
      <c r="T504" s="78">
        <f t="shared" si="166"/>
        <v>4</v>
      </c>
      <c r="U504" s="78">
        <f t="shared" si="166"/>
        <v>4</v>
      </c>
      <c r="V504" s="78">
        <f t="shared" si="166"/>
        <v>4</v>
      </c>
      <c r="Y504" s="74"/>
    </row>
    <row r="505" spans="1:25" s="73" customFormat="1" ht="123">
      <c r="A505" s="75"/>
      <c r="B505" s="71" t="s">
        <v>29</v>
      </c>
      <c r="C505" s="70"/>
      <c r="D505" s="663">
        <v>1</v>
      </c>
      <c r="E505" s="663"/>
      <c r="F505" s="663"/>
      <c r="G505" s="663"/>
      <c r="H505" s="663"/>
      <c r="I505" s="663">
        <v>1</v>
      </c>
      <c r="J505" s="663">
        <v>1</v>
      </c>
      <c r="K505" s="663">
        <v>1</v>
      </c>
      <c r="L505" s="77">
        <v>1</v>
      </c>
      <c r="M505" s="663">
        <v>1</v>
      </c>
      <c r="N505" s="663">
        <v>1</v>
      </c>
      <c r="O505" s="663">
        <v>1</v>
      </c>
      <c r="P505" s="663">
        <v>1</v>
      </c>
      <c r="Q505" s="663">
        <v>1</v>
      </c>
      <c r="R505" s="68">
        <v>1</v>
      </c>
      <c r="S505" s="663">
        <v>1</v>
      </c>
      <c r="T505" s="663">
        <v>1</v>
      </c>
      <c r="U505" s="663">
        <v>1</v>
      </c>
      <c r="V505" s="68">
        <v>1</v>
      </c>
      <c r="Y505" s="74"/>
    </row>
    <row r="506" spans="1:25" s="73" customFormat="1" ht="92.25">
      <c r="A506" s="75"/>
      <c r="B506" s="71" t="s">
        <v>28</v>
      </c>
      <c r="C506" s="70"/>
      <c r="D506" s="68">
        <v>1</v>
      </c>
      <c r="E506" s="68"/>
      <c r="F506" s="68"/>
      <c r="G506" s="68"/>
      <c r="H506" s="68"/>
      <c r="I506" s="68">
        <v>1</v>
      </c>
      <c r="J506" s="68">
        <v>1</v>
      </c>
      <c r="K506" s="68">
        <v>1</v>
      </c>
      <c r="L506" s="69">
        <v>1</v>
      </c>
      <c r="M506" s="68">
        <v>1</v>
      </c>
      <c r="N506" s="68">
        <v>1</v>
      </c>
      <c r="O506" s="68">
        <v>1</v>
      </c>
      <c r="P506" s="68">
        <v>1</v>
      </c>
      <c r="Q506" s="68">
        <v>1</v>
      </c>
      <c r="R506" s="68">
        <v>1</v>
      </c>
      <c r="S506" s="68">
        <v>1</v>
      </c>
      <c r="T506" s="68">
        <v>1</v>
      </c>
      <c r="U506" s="68">
        <v>1</v>
      </c>
      <c r="V506" s="68">
        <v>1</v>
      </c>
      <c r="Y506" s="74"/>
    </row>
    <row r="507" spans="1:25" s="73" customFormat="1" ht="39.75">
      <c r="A507" s="75"/>
      <c r="B507" s="71" t="s">
        <v>27</v>
      </c>
      <c r="C507" s="70"/>
      <c r="D507" s="68">
        <v>1</v>
      </c>
      <c r="E507" s="68"/>
      <c r="F507" s="68"/>
      <c r="G507" s="68"/>
      <c r="H507" s="68"/>
      <c r="I507" s="68">
        <v>1</v>
      </c>
      <c r="J507" s="68">
        <v>1</v>
      </c>
      <c r="K507" s="68">
        <v>1</v>
      </c>
      <c r="L507" s="69">
        <v>1</v>
      </c>
      <c r="M507" s="68">
        <v>1</v>
      </c>
      <c r="N507" s="68">
        <v>1</v>
      </c>
      <c r="O507" s="68">
        <v>1</v>
      </c>
      <c r="P507" s="68">
        <v>1</v>
      </c>
      <c r="Q507" s="68">
        <v>1</v>
      </c>
      <c r="R507" s="68">
        <v>1</v>
      </c>
      <c r="S507" s="68">
        <v>1</v>
      </c>
      <c r="T507" s="68">
        <v>1</v>
      </c>
      <c r="U507" s="68">
        <v>1</v>
      </c>
      <c r="V507" s="68">
        <v>1</v>
      </c>
      <c r="Y507" s="74"/>
    </row>
    <row r="508" spans="1:25" s="73" customFormat="1" ht="276.75">
      <c r="A508" s="75"/>
      <c r="B508" s="71" t="s">
        <v>26</v>
      </c>
      <c r="C508" s="70"/>
      <c r="D508" s="68">
        <v>1</v>
      </c>
      <c r="E508" s="68"/>
      <c r="F508" s="68"/>
      <c r="G508" s="68"/>
      <c r="H508" s="68"/>
      <c r="I508" s="68">
        <v>1</v>
      </c>
      <c r="J508" s="68">
        <v>0</v>
      </c>
      <c r="K508" s="68">
        <v>1</v>
      </c>
      <c r="L508" s="69">
        <v>1</v>
      </c>
      <c r="M508" s="68">
        <v>1</v>
      </c>
      <c r="N508" s="68">
        <v>1</v>
      </c>
      <c r="O508" s="68">
        <v>0</v>
      </c>
      <c r="P508" s="68">
        <v>1</v>
      </c>
      <c r="Q508" s="68">
        <v>1</v>
      </c>
      <c r="R508" s="68">
        <v>0</v>
      </c>
      <c r="S508" s="68">
        <v>1</v>
      </c>
      <c r="T508" s="68">
        <v>1</v>
      </c>
      <c r="U508" s="68">
        <v>1</v>
      </c>
      <c r="V508" s="68">
        <v>1</v>
      </c>
      <c r="Y508" s="74"/>
    </row>
    <row r="509" spans="1:25" s="73" customFormat="1" ht="92.25">
      <c r="A509" s="75"/>
      <c r="B509" s="71" t="s">
        <v>25</v>
      </c>
      <c r="C509" s="70"/>
      <c r="D509" s="68">
        <v>1</v>
      </c>
      <c r="E509" s="68"/>
      <c r="F509" s="68"/>
      <c r="G509" s="68"/>
      <c r="H509" s="68"/>
      <c r="I509" s="68">
        <v>0</v>
      </c>
      <c r="J509" s="68">
        <v>0</v>
      </c>
      <c r="K509" s="68">
        <v>1</v>
      </c>
      <c r="L509" s="69">
        <v>1</v>
      </c>
      <c r="M509" s="68">
        <v>1</v>
      </c>
      <c r="N509" s="68">
        <v>1</v>
      </c>
      <c r="O509" s="68">
        <v>1</v>
      </c>
      <c r="P509" s="68">
        <v>1</v>
      </c>
      <c r="Q509" s="68">
        <v>1</v>
      </c>
      <c r="R509" s="68">
        <v>1</v>
      </c>
      <c r="S509" s="68">
        <v>1</v>
      </c>
      <c r="T509" s="68">
        <v>0</v>
      </c>
      <c r="U509" s="68">
        <v>0</v>
      </c>
      <c r="V509" s="68">
        <v>1</v>
      </c>
      <c r="Y509" s="74"/>
    </row>
    <row r="510" spans="1:25" s="73" customFormat="1" ht="61.5">
      <c r="A510" s="75"/>
      <c r="B510" s="71" t="s">
        <v>24</v>
      </c>
      <c r="C510" s="70"/>
      <c r="D510" s="68">
        <v>1</v>
      </c>
      <c r="E510" s="68"/>
      <c r="F510" s="68"/>
      <c r="G510" s="68"/>
      <c r="H510" s="68"/>
      <c r="I510" s="68">
        <v>1</v>
      </c>
      <c r="J510" s="68">
        <v>0</v>
      </c>
      <c r="K510" s="68">
        <v>1</v>
      </c>
      <c r="L510" s="69">
        <v>1</v>
      </c>
      <c r="M510" s="68">
        <v>1</v>
      </c>
      <c r="N510" s="68">
        <v>1</v>
      </c>
      <c r="O510" s="68">
        <v>1</v>
      </c>
      <c r="P510" s="68">
        <v>1</v>
      </c>
      <c r="Q510" s="68">
        <v>1</v>
      </c>
      <c r="R510" s="68">
        <v>1</v>
      </c>
      <c r="S510" s="68">
        <v>1</v>
      </c>
      <c r="T510" s="68">
        <v>1</v>
      </c>
      <c r="U510" s="68">
        <v>1</v>
      </c>
      <c r="V510" s="68">
        <v>1</v>
      </c>
      <c r="Y510" s="74"/>
    </row>
    <row r="511" spans="1:25" ht="92.25">
      <c r="A511" s="72"/>
      <c r="B511" s="71" t="s">
        <v>23</v>
      </c>
      <c r="C511" s="70"/>
      <c r="D511" s="68">
        <v>1</v>
      </c>
      <c r="E511" s="68"/>
      <c r="F511" s="68"/>
      <c r="G511" s="68"/>
      <c r="H511" s="68"/>
      <c r="I511" s="68">
        <v>1</v>
      </c>
      <c r="J511" s="68">
        <v>1</v>
      </c>
      <c r="K511" s="68">
        <v>1</v>
      </c>
      <c r="L511" s="69">
        <v>1</v>
      </c>
      <c r="M511" s="68">
        <v>1</v>
      </c>
      <c r="N511" s="68">
        <v>1</v>
      </c>
      <c r="O511" s="68">
        <v>1</v>
      </c>
      <c r="P511" s="68">
        <v>1</v>
      </c>
      <c r="Q511" s="68">
        <v>1</v>
      </c>
      <c r="R511" s="68">
        <v>1</v>
      </c>
      <c r="S511" s="68">
        <v>1</v>
      </c>
      <c r="T511" s="68">
        <v>1</v>
      </c>
      <c r="U511" s="68">
        <v>1</v>
      </c>
      <c r="V511" s="68">
        <v>1</v>
      </c>
      <c r="Y511" s="20"/>
    </row>
    <row r="512" spans="1:25" ht="61.5">
      <c r="A512" s="72"/>
      <c r="B512" s="71" t="s">
        <v>22</v>
      </c>
      <c r="C512" s="70"/>
      <c r="D512" s="68">
        <v>1</v>
      </c>
      <c r="E512" s="68"/>
      <c r="F512" s="68"/>
      <c r="G512" s="68"/>
      <c r="H512" s="68"/>
      <c r="I512" s="68">
        <v>1</v>
      </c>
      <c r="J512" s="68">
        <v>1</v>
      </c>
      <c r="K512" s="68">
        <v>1</v>
      </c>
      <c r="L512" s="69">
        <v>1</v>
      </c>
      <c r="M512" s="68">
        <v>1</v>
      </c>
      <c r="N512" s="68">
        <v>1</v>
      </c>
      <c r="O512" s="68">
        <v>1</v>
      </c>
      <c r="P512" s="68">
        <v>1</v>
      </c>
      <c r="Q512" s="68">
        <v>1</v>
      </c>
      <c r="R512" s="68">
        <v>1</v>
      </c>
      <c r="S512" s="68">
        <v>1</v>
      </c>
      <c r="T512" s="68">
        <v>1</v>
      </c>
      <c r="U512" s="68">
        <v>1</v>
      </c>
      <c r="V512" s="68">
        <v>1</v>
      </c>
      <c r="Y512" s="20"/>
    </row>
    <row r="513" spans="1:25" ht="92.25">
      <c r="A513" s="67"/>
      <c r="B513" s="66" t="s">
        <v>21</v>
      </c>
      <c r="C513" s="65"/>
      <c r="D513" s="63">
        <v>1</v>
      </c>
      <c r="E513" s="63"/>
      <c r="F513" s="63"/>
      <c r="G513" s="63"/>
      <c r="H513" s="63"/>
      <c r="I513" s="63">
        <v>0</v>
      </c>
      <c r="J513" s="63">
        <v>0</v>
      </c>
      <c r="K513" s="63">
        <v>1</v>
      </c>
      <c r="L513" s="64">
        <v>0</v>
      </c>
      <c r="M513" s="63">
        <v>1</v>
      </c>
      <c r="N513" s="63">
        <v>0</v>
      </c>
      <c r="O513" s="63">
        <v>0</v>
      </c>
      <c r="P513" s="63">
        <v>0</v>
      </c>
      <c r="Q513" s="63">
        <v>0</v>
      </c>
      <c r="R513" s="63">
        <v>0</v>
      </c>
      <c r="S513" s="63">
        <v>0</v>
      </c>
      <c r="T513" s="63">
        <v>0</v>
      </c>
      <c r="U513" s="63">
        <v>0</v>
      </c>
      <c r="V513" s="63">
        <v>0</v>
      </c>
      <c r="Y513" s="20"/>
    </row>
    <row r="514" spans="1:25" ht="39.75">
      <c r="A514" s="344"/>
      <c r="B514" s="674" t="s">
        <v>432</v>
      </c>
      <c r="C514" s="675"/>
      <c r="D514" s="676"/>
      <c r="E514" s="676"/>
      <c r="F514" s="676"/>
      <c r="G514" s="676"/>
      <c r="H514" s="676"/>
      <c r="I514" s="672"/>
      <c r="J514" s="672"/>
      <c r="K514" s="672"/>
      <c r="L514" s="673"/>
      <c r="M514" s="672"/>
      <c r="N514" s="672"/>
      <c r="O514" s="672"/>
      <c r="P514" s="672"/>
      <c r="Q514" s="672"/>
      <c r="R514" s="672"/>
      <c r="S514" s="672"/>
      <c r="T514" s="672"/>
      <c r="U514" s="672"/>
      <c r="V514" s="672"/>
      <c r="Y514" s="20"/>
    </row>
    <row r="515" spans="1:25" ht="39.75">
      <c r="A515" s="67"/>
      <c r="B515" s="66"/>
      <c r="C515" s="671"/>
      <c r="D515" s="672"/>
      <c r="E515" s="672"/>
      <c r="F515" s="672"/>
      <c r="G515" s="672"/>
      <c r="H515" s="672"/>
      <c r="I515" s="672"/>
      <c r="J515" s="672"/>
      <c r="K515" s="672"/>
      <c r="L515" s="673"/>
      <c r="M515" s="672"/>
      <c r="N515" s="672"/>
      <c r="O515" s="672"/>
      <c r="P515" s="672"/>
      <c r="Q515" s="672"/>
      <c r="R515" s="672"/>
      <c r="S515" s="672"/>
      <c r="T515" s="672"/>
      <c r="U515" s="672"/>
      <c r="V515" s="672"/>
      <c r="Y515" s="20"/>
    </row>
    <row r="516" spans="1:25" s="44" customFormat="1" ht="61.5" hidden="1">
      <c r="A516" s="62"/>
      <c r="B516" s="61" t="str">
        <f>+[1]เป้าหมาย!A66</f>
        <v>ตัวบ่งชี้ที่ 9.2.1 ระดับความสำเร็จของการเตรียมความพร้อมในการก้าวเข้าสู่ประชาคมอาเซียนฯ</v>
      </c>
      <c r="C516" s="60"/>
      <c r="D516" s="58">
        <f>+D517*100/D518</f>
        <v>99.090909090909093</v>
      </c>
      <c r="E516" s="58"/>
      <c r="F516" s="58"/>
      <c r="G516" s="58"/>
      <c r="H516" s="58"/>
      <c r="I516" s="58">
        <f t="shared" ref="I516:R516" si="167">+I517*100/I518</f>
        <v>72.535211267605632</v>
      </c>
      <c r="J516" s="58">
        <f t="shared" si="167"/>
        <v>80.555555555555557</v>
      </c>
      <c r="K516" s="58">
        <f t="shared" si="167"/>
        <v>48.986486486486484</v>
      </c>
      <c r="L516" s="58">
        <f t="shared" si="167"/>
        <v>49.434571890145399</v>
      </c>
      <c r="M516" s="58">
        <f t="shared" si="167"/>
        <v>23.721881390593047</v>
      </c>
      <c r="N516" s="58">
        <f t="shared" si="167"/>
        <v>14.285714285714286</v>
      </c>
      <c r="O516" s="58">
        <f t="shared" si="167"/>
        <v>47.554806070826309</v>
      </c>
      <c r="P516" s="58">
        <f t="shared" si="167"/>
        <v>40.702087286527515</v>
      </c>
      <c r="Q516" s="58">
        <f t="shared" si="167"/>
        <v>32.776617954070979</v>
      </c>
      <c r="R516" s="58">
        <f t="shared" si="167"/>
        <v>28.405797101449274</v>
      </c>
      <c r="S516" s="59"/>
      <c r="T516" s="59"/>
      <c r="U516" s="59"/>
      <c r="V516" s="58">
        <f>+V517*100/V518</f>
        <v>42.364425162689805</v>
      </c>
      <c r="W516" s="57">
        <f>+W517*100/W518</f>
        <v>31.081081081081081</v>
      </c>
      <c r="X516" s="56" t="s">
        <v>20</v>
      </c>
      <c r="Y516" s="45"/>
    </row>
    <row r="517" spans="1:25" s="44" customFormat="1" ht="39.75" hidden="1">
      <c r="A517" s="55"/>
      <c r="B517" s="54" t="s">
        <v>19</v>
      </c>
      <c r="C517" s="53"/>
      <c r="D517" s="51">
        <v>109</v>
      </c>
      <c r="E517" s="51"/>
      <c r="F517" s="51"/>
      <c r="G517" s="51"/>
      <c r="H517" s="51"/>
      <c r="I517" s="51">
        <v>103</v>
      </c>
      <c r="J517" s="51">
        <v>29</v>
      </c>
      <c r="K517" s="51">
        <v>290</v>
      </c>
      <c r="L517" s="51">
        <v>306</v>
      </c>
      <c r="M517" s="51">
        <v>116</v>
      </c>
      <c r="N517" s="51">
        <v>11</v>
      </c>
      <c r="O517" s="51">
        <v>282</v>
      </c>
      <c r="P517" s="51">
        <v>429</v>
      </c>
      <c r="Q517" s="51">
        <v>157</v>
      </c>
      <c r="R517" s="51">
        <v>98</v>
      </c>
      <c r="S517" s="52"/>
      <c r="T517" s="52"/>
      <c r="U517" s="52"/>
      <c r="V517" s="51">
        <f>+SUM(D517:U517)+W517</f>
        <v>1953</v>
      </c>
      <c r="W517" s="51">
        <v>23</v>
      </c>
      <c r="Y517" s="45"/>
    </row>
    <row r="518" spans="1:25" s="44" customFormat="1" ht="39.75" hidden="1">
      <c r="A518" s="50"/>
      <c r="B518" s="49" t="s">
        <v>18</v>
      </c>
      <c r="C518" s="48"/>
      <c r="D518" s="46">
        <v>110</v>
      </c>
      <c r="E518" s="46"/>
      <c r="F518" s="46"/>
      <c r="G518" s="46"/>
      <c r="H518" s="46"/>
      <c r="I518" s="46">
        <v>142</v>
      </c>
      <c r="J518" s="46">
        <v>36</v>
      </c>
      <c r="K518" s="46">
        <v>592</v>
      </c>
      <c r="L518" s="46">
        <v>619</v>
      </c>
      <c r="M518" s="46">
        <v>489</v>
      </c>
      <c r="N518" s="46">
        <v>77</v>
      </c>
      <c r="O518" s="46">
        <v>593</v>
      </c>
      <c r="P518" s="46">
        <v>1054</v>
      </c>
      <c r="Q518" s="46">
        <v>479</v>
      </c>
      <c r="R518" s="46">
        <v>345</v>
      </c>
      <c r="S518" s="47"/>
      <c r="T518" s="47"/>
      <c r="U518" s="47"/>
      <c r="V518" s="46">
        <f>+SUM(D518:U518)+W518</f>
        <v>4610</v>
      </c>
      <c r="W518" s="46">
        <v>74</v>
      </c>
      <c r="Y518" s="45"/>
    </row>
    <row r="519" spans="1:25" ht="39.75" hidden="1">
      <c r="A519" s="43" t="s">
        <v>17</v>
      </c>
      <c r="B519" s="42" t="s">
        <v>16</v>
      </c>
      <c r="C519" s="41"/>
      <c r="D519" s="40">
        <f>+D520</f>
        <v>4.9128170289855078</v>
      </c>
      <c r="E519" s="40"/>
      <c r="F519" s="40"/>
      <c r="G519" s="40"/>
      <c r="H519" s="40"/>
      <c r="I519" s="40">
        <f t="shared" ref="I519:V519" si="168">+I520</f>
        <v>4.6058478260869569</v>
      </c>
      <c r="J519" s="40">
        <f t="shared" si="168"/>
        <v>3.9288901601830664</v>
      </c>
      <c r="K519" s="40">
        <f t="shared" si="168"/>
        <v>4.7748948106591858</v>
      </c>
      <c r="L519" s="40">
        <f t="shared" si="168"/>
        <v>4.2892904197252024</v>
      </c>
      <c r="M519" s="40">
        <f t="shared" si="168"/>
        <v>4.7522206638616176</v>
      </c>
      <c r="N519" s="40">
        <f t="shared" si="168"/>
        <v>3.7660455486542443</v>
      </c>
      <c r="O519" s="40">
        <f t="shared" si="168"/>
        <v>4.0044505306401916</v>
      </c>
      <c r="P519" s="40">
        <f t="shared" si="168"/>
        <v>4.4085459987397604</v>
      </c>
      <c r="Q519" s="40">
        <f t="shared" si="168"/>
        <v>4.3469287722359562</v>
      </c>
      <c r="R519" s="40">
        <f t="shared" si="168"/>
        <v>4.3660518225735618</v>
      </c>
      <c r="S519" s="40">
        <f t="shared" si="168"/>
        <v>4.4285714285714288</v>
      </c>
      <c r="T519" s="40">
        <f t="shared" si="168"/>
        <v>4.5714285714285712</v>
      </c>
      <c r="U519" s="40">
        <f t="shared" si="168"/>
        <v>4</v>
      </c>
      <c r="V519" s="40">
        <f t="shared" si="168"/>
        <v>4.5653435376477134</v>
      </c>
      <c r="W519" s="39"/>
      <c r="Y519" s="20"/>
    </row>
    <row r="520" spans="1:25" ht="39.75" hidden="1">
      <c r="A520" s="714" t="s">
        <v>15</v>
      </c>
      <c r="B520" s="714"/>
      <c r="C520" s="38" t="s">
        <v>10</v>
      </c>
      <c r="D520" s="37">
        <f>+SUM(D11,D62,D70,D83,D95,D104,D113,D122,D129,D251,D260,D283,D298,D305,D381,D388,D426,D453,D462,D469,D476,D494,D504)/23</f>
        <v>4.9128170289855078</v>
      </c>
      <c r="E520" s="37"/>
      <c r="F520" s="37"/>
      <c r="G520" s="37"/>
      <c r="H520" s="37"/>
      <c r="I520" s="37">
        <f>+SUM(I11,I62,I70,I84,I95,I104,I113,I122,I129,I251,I260,I283,I298,I305,I381,I388,I426,I453,I462,I469,I476,I494,I504)/23</f>
        <v>4.6058478260869569</v>
      </c>
      <c r="J520" s="37">
        <f>+SUM(J11,J62,J71,J84,J95,J104,J113,J122,J129,J251,J260,J283,J298,J305,J381,J388,J426,J453,J462,J469,J476,J494,J504)/23</f>
        <v>3.9288901601830664</v>
      </c>
      <c r="K520" s="37">
        <f>+SUM(K11,K62,K70,K83,K95,K104,K113,K122,K129,K251,K260,K283,K298,K305,K381,K388,K426,K453,K462,K469,K476,K494,K504)/23</f>
        <v>4.7748948106591858</v>
      </c>
      <c r="L520" s="37">
        <f>+SUM(L11,L62,L70,L83,L95,L104,L113,L122,L129,L251,L260,L283,L298,L305,L381,L388,L426,L453,L462,L469,L476,L494,L504)/23</f>
        <v>4.2892904197252024</v>
      </c>
      <c r="M520" s="37">
        <f>+SUM(M11,M62,M70,M83,M95,M104,M113,M122,M129,M251,M260,M283,M298,M305,M381,M388,M426,M453,M462,M469,M476,M494,M504)/23</f>
        <v>4.7522206638616176</v>
      </c>
      <c r="N520" s="37">
        <f>+SUM(N11,N62,N70,N83,N95,N104,N113,N122,N129,N251,N260,N283,N298,N305,N381,N388,N426,N453,N462,N469,N476,N494,N504)/23</f>
        <v>3.7660455486542443</v>
      </c>
      <c r="O520" s="37">
        <f>+SUM(O11,O62,O70,O83,O95,O104,O113,O122,O129,O251,O260,O283,O298,O305,O381,O388,O426,O453,O462,O469,O476,O494,O504)/23</f>
        <v>4.0044505306401916</v>
      </c>
      <c r="P520" s="37">
        <f>+SUM(P11,P62,P71,P84,P95,P104,P113,P122,P129,P251,P260,P283,P298,P305,P381,P388,P426,P453,P462,P469,P476,P494,P504)/23</f>
        <v>4.4085459987397604</v>
      </c>
      <c r="Q520" s="37">
        <f>+SUM(Q11,Q62,Q71,Q84,Q95,Q104,Q113,Q122,Q129,Q251,Q260,Q283,Q298,Q305,Q381,Q388,Q426,Q453,Q462,Q469,Q476,Q494,Q504)/23</f>
        <v>4.3469287722359562</v>
      </c>
      <c r="R520" s="37">
        <f>+SUM(R11,R62,R71,R84,R95,R104,R113,R122,R129,R251,R260,R283,R298,R305,R381,R388,R426,R453,R462,R469,R476,R494,R504)/23</f>
        <v>4.3660518225735618</v>
      </c>
      <c r="S520" s="37">
        <f>+SUM(S11,S62,S71,S84,S95,S104,S113,S122,S129,S251,S260,S283,S298,S305,S381,S388,S426,S453,S462,S469,S476,S494,S504)/7</f>
        <v>4.4285714285714288</v>
      </c>
      <c r="T520" s="37">
        <f>+SUM(T11,T62,T71,T84,T95,T104,T113,T122,T129,T251,T260,T283,T298,T305,T381,T388,T426,T453,T462,T469,T476,T494,T504)/7</f>
        <v>4.5714285714285712</v>
      </c>
      <c r="U520" s="37">
        <f>+SUM(U11,U62,U71,U84,U95,U104,U113,U122,U129,U251,U260,U283,U298,U305,U381,U388,U426,U453,U462,U469,U476,U494,U504)/7</f>
        <v>4</v>
      </c>
      <c r="V520" s="37">
        <f>+SUM(V11,V62,V70,V83,V95,V104,V113,V122,V129,V251,V260,V283,V298,V305,V381,V388,V426,V453,V462,V469,V476,V494,V504)/23</f>
        <v>4.5653435376477134</v>
      </c>
      <c r="Y520" s="20"/>
    </row>
    <row r="521" spans="1:25" ht="39.75" hidden="1">
      <c r="A521" s="715" t="s">
        <v>14</v>
      </c>
      <c r="B521" s="716"/>
      <c r="C521" s="667" t="s">
        <v>10</v>
      </c>
      <c r="D521" s="34">
        <f>+D530/D522</f>
        <v>3.9969703947368425</v>
      </c>
      <c r="E521" s="34"/>
      <c r="F521" s="34"/>
      <c r="G521" s="34"/>
      <c r="H521" s="34"/>
      <c r="I521" s="34">
        <f t="shared" ref="I521:R521" si="169">+I530/I522</f>
        <v>3.5841487706193584</v>
      </c>
      <c r="J521" s="34">
        <f t="shared" si="169"/>
        <v>3.5131578947368425</v>
      </c>
      <c r="K521" s="34">
        <f t="shared" si="169"/>
        <v>4.1678982458356506</v>
      </c>
      <c r="L521" s="34">
        <f t="shared" si="169"/>
        <v>4.4298915027499879</v>
      </c>
      <c r="M521" s="34">
        <f t="shared" si="169"/>
        <v>3.9721978328283725</v>
      </c>
      <c r="N521" s="34">
        <f t="shared" si="169"/>
        <v>3.64530303030303</v>
      </c>
      <c r="O521" s="34">
        <f t="shared" si="169"/>
        <v>3.0689819691656188</v>
      </c>
      <c r="P521" s="34">
        <f t="shared" si="169"/>
        <v>3.9335788898041226</v>
      </c>
      <c r="Q521" s="34">
        <f t="shared" si="169"/>
        <v>3.6985168426344899</v>
      </c>
      <c r="R521" s="34">
        <f t="shared" si="169"/>
        <v>2.3255438877485619</v>
      </c>
      <c r="S521" s="35">
        <v>0</v>
      </c>
      <c r="T521" s="35">
        <v>0</v>
      </c>
      <c r="U521" s="35">
        <v>0</v>
      </c>
      <c r="V521" s="34">
        <f>+V530/V522</f>
        <v>4.0926438824436193</v>
      </c>
      <c r="Y521" s="20"/>
    </row>
    <row r="522" spans="1:25" ht="39.75" hidden="1">
      <c r="A522" s="32"/>
      <c r="B522" s="33" t="s">
        <v>9</v>
      </c>
      <c r="C522" s="19"/>
      <c r="D522" s="16">
        <v>10</v>
      </c>
      <c r="E522" s="16"/>
      <c r="F522" s="16"/>
      <c r="G522" s="16"/>
      <c r="H522" s="16"/>
      <c r="I522" s="16">
        <v>9</v>
      </c>
      <c r="J522" s="16">
        <v>7</v>
      </c>
      <c r="K522" s="16">
        <v>11</v>
      </c>
      <c r="L522" s="16">
        <v>11</v>
      </c>
      <c r="M522" s="16">
        <v>10</v>
      </c>
      <c r="N522" s="16">
        <v>11</v>
      </c>
      <c r="O522" s="16">
        <v>10</v>
      </c>
      <c r="P522" s="16">
        <v>11</v>
      </c>
      <c r="Q522" s="16">
        <v>9</v>
      </c>
      <c r="R522" s="16">
        <v>11</v>
      </c>
      <c r="S522" s="16"/>
      <c r="T522" s="16"/>
      <c r="U522" s="16"/>
      <c r="V522" s="16">
        <v>11</v>
      </c>
      <c r="Y522" s="20"/>
    </row>
    <row r="523" spans="1:25" ht="39.75" hidden="1">
      <c r="A523" s="708" t="s">
        <v>13</v>
      </c>
      <c r="B523" s="709"/>
      <c r="C523" s="666" t="s">
        <v>10</v>
      </c>
      <c r="D523" s="26">
        <f>SUM(D530:D531)/D524</f>
        <v>4.0824695622836353</v>
      </c>
      <c r="E523" s="26"/>
      <c r="F523" s="26"/>
      <c r="G523" s="26"/>
      <c r="H523" s="26"/>
      <c r="I523" s="26">
        <f t="shared" ref="I523:R523" si="170">SUM(I530:I531)/I524</f>
        <v>3.6623488968050988</v>
      </c>
      <c r="J523" s="26">
        <f t="shared" si="170"/>
        <v>3.4420995423340961</v>
      </c>
      <c r="K523" s="26">
        <f t="shared" si="170"/>
        <v>4.2141667610454494</v>
      </c>
      <c r="L523" s="26">
        <f t="shared" si="170"/>
        <v>4.387022385727966</v>
      </c>
      <c r="M523" s="26">
        <f t="shared" si="170"/>
        <v>4.0864851168482357</v>
      </c>
      <c r="N523" s="26">
        <f t="shared" si="170"/>
        <v>3.6558229813664593</v>
      </c>
      <c r="O523" s="26">
        <f t="shared" si="170"/>
        <v>3.1848005157873862</v>
      </c>
      <c r="P523" s="26">
        <f t="shared" si="170"/>
        <v>3.8775977066332357</v>
      </c>
      <c r="Q523" s="26">
        <f t="shared" si="170"/>
        <v>3.6175419527391206</v>
      </c>
      <c r="R523" s="26">
        <f t="shared" si="170"/>
        <v>2.6150840001392259</v>
      </c>
      <c r="S523" s="26">
        <f>+S491</f>
        <v>4.57</v>
      </c>
      <c r="T523" s="26">
        <f>+T491</f>
        <v>4.5999999999999996</v>
      </c>
      <c r="U523" s="26">
        <f>+U491</f>
        <v>3.8</v>
      </c>
      <c r="V523" s="26">
        <f>SUM(V530:V531)/V524</f>
        <v>4.0775584420643218</v>
      </c>
      <c r="Y523" s="20"/>
    </row>
    <row r="524" spans="1:25" ht="39.75" hidden="1">
      <c r="A524" s="32"/>
      <c r="B524" s="18" t="s">
        <v>9</v>
      </c>
      <c r="C524" s="31"/>
      <c r="D524" s="30">
        <f>+D522+3</f>
        <v>13</v>
      </c>
      <c r="E524" s="30"/>
      <c r="F524" s="30"/>
      <c r="G524" s="30"/>
      <c r="H524" s="30"/>
      <c r="I524" s="30">
        <f t="shared" ref="I524:R524" si="171">+I522+3</f>
        <v>12</v>
      </c>
      <c r="J524" s="30">
        <f t="shared" si="171"/>
        <v>10</v>
      </c>
      <c r="K524" s="30">
        <f t="shared" si="171"/>
        <v>14</v>
      </c>
      <c r="L524" s="30">
        <f t="shared" si="171"/>
        <v>14</v>
      </c>
      <c r="M524" s="30">
        <f t="shared" si="171"/>
        <v>13</v>
      </c>
      <c r="N524" s="30">
        <f t="shared" si="171"/>
        <v>14</v>
      </c>
      <c r="O524" s="30">
        <f t="shared" si="171"/>
        <v>13</v>
      </c>
      <c r="P524" s="30">
        <f t="shared" si="171"/>
        <v>14</v>
      </c>
      <c r="Q524" s="30">
        <f t="shared" si="171"/>
        <v>12</v>
      </c>
      <c r="R524" s="30">
        <f t="shared" si="171"/>
        <v>14</v>
      </c>
      <c r="S524" s="30">
        <v>1</v>
      </c>
      <c r="T524" s="30">
        <v>1</v>
      </c>
      <c r="U524" s="30">
        <v>1</v>
      </c>
      <c r="V524" s="30">
        <f>+V522+4</f>
        <v>15</v>
      </c>
      <c r="Y524" s="20"/>
    </row>
    <row r="525" spans="1:25" ht="39.75" hidden="1">
      <c r="A525" s="668"/>
      <c r="B525" s="669" t="s">
        <v>12</v>
      </c>
      <c r="C525" s="666" t="s">
        <v>10</v>
      </c>
      <c r="D525" s="26">
        <v>5</v>
      </c>
      <c r="E525" s="26"/>
      <c r="F525" s="26"/>
      <c r="G525" s="26"/>
      <c r="H525" s="26"/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0</v>
      </c>
      <c r="R525" s="24">
        <v>0</v>
      </c>
      <c r="S525" s="25">
        <v>4.1399999999999997</v>
      </c>
      <c r="T525" s="25">
        <v>4.4000000000000004</v>
      </c>
      <c r="U525" s="25">
        <v>4.67</v>
      </c>
      <c r="V525" s="24">
        <v>0</v>
      </c>
      <c r="Y525" s="20"/>
    </row>
    <row r="526" spans="1:25" ht="39.75" hidden="1">
      <c r="A526" s="710" t="s">
        <v>11</v>
      </c>
      <c r="B526" s="710"/>
      <c r="C526" s="670" t="s">
        <v>10</v>
      </c>
      <c r="D526" s="21">
        <f>+SUM(D528:D531)/D527</f>
        <v>4.6129693326764976</v>
      </c>
      <c r="E526" s="21"/>
      <c r="F526" s="21"/>
      <c r="G526" s="21"/>
      <c r="H526" s="21"/>
      <c r="I526" s="21">
        <f t="shared" ref="I526:R526" si="172">+SUM(I528:I531)/I527</f>
        <v>4.2823624789046049</v>
      </c>
      <c r="J526" s="21">
        <f t="shared" si="172"/>
        <v>3.7813778517439847</v>
      </c>
      <c r="K526" s="21">
        <f t="shared" si="172"/>
        <v>4.5627274405350695</v>
      </c>
      <c r="L526" s="21">
        <f t="shared" si="172"/>
        <v>4.326270082537059</v>
      </c>
      <c r="M526" s="21">
        <f t="shared" si="172"/>
        <v>4.5118161607734519</v>
      </c>
      <c r="N526" s="21">
        <f t="shared" si="172"/>
        <v>3.7243397123831907</v>
      </c>
      <c r="O526" s="21">
        <f t="shared" si="172"/>
        <v>3.7084658030544566</v>
      </c>
      <c r="P526" s="21">
        <f t="shared" si="172"/>
        <v>4.2076466449697234</v>
      </c>
      <c r="Q526" s="21">
        <f t="shared" si="172"/>
        <v>4.0968532912656119</v>
      </c>
      <c r="R526" s="21">
        <f t="shared" si="172"/>
        <v>3.7035234573281373</v>
      </c>
      <c r="S526" s="21">
        <v>4.3</v>
      </c>
      <c r="T526" s="22">
        <v>4.4800000000000004</v>
      </c>
      <c r="U526" s="22">
        <v>4.2699999999999996</v>
      </c>
      <c r="V526" s="21">
        <f>+SUM(V528:V531)/V527</f>
        <v>4.3727967893911117</v>
      </c>
      <c r="Y526" s="20"/>
    </row>
    <row r="527" spans="1:25" ht="39.75" hidden="1">
      <c r="A527" s="19"/>
      <c r="B527" s="18" t="s">
        <v>9</v>
      </c>
      <c r="C527" s="17"/>
      <c r="D527" s="16">
        <f>+D524+23</f>
        <v>36</v>
      </c>
      <c r="E527" s="16"/>
      <c r="F527" s="16"/>
      <c r="G527" s="16"/>
      <c r="H527" s="16"/>
      <c r="I527" s="16">
        <f t="shared" ref="I527:R527" si="173">+I524+23</f>
        <v>35</v>
      </c>
      <c r="J527" s="16">
        <f t="shared" si="173"/>
        <v>33</v>
      </c>
      <c r="K527" s="16">
        <f t="shared" si="173"/>
        <v>37</v>
      </c>
      <c r="L527" s="16">
        <f t="shared" si="173"/>
        <v>37</v>
      </c>
      <c r="M527" s="16">
        <f t="shared" si="173"/>
        <v>36</v>
      </c>
      <c r="N527" s="16">
        <f t="shared" si="173"/>
        <v>37</v>
      </c>
      <c r="O527" s="16">
        <f t="shared" si="173"/>
        <v>36</v>
      </c>
      <c r="P527" s="16">
        <f t="shared" si="173"/>
        <v>37</v>
      </c>
      <c r="Q527" s="16">
        <f t="shared" si="173"/>
        <v>35</v>
      </c>
      <c r="R527" s="16">
        <f t="shared" si="173"/>
        <v>37</v>
      </c>
      <c r="S527" s="16"/>
      <c r="T527" s="16"/>
      <c r="U527" s="16"/>
      <c r="V527" s="16">
        <f>+V524+23</f>
        <v>38</v>
      </c>
    </row>
    <row r="528" spans="1:25" ht="39.75" hidden="1">
      <c r="A528" s="14"/>
      <c r="B528" s="14" t="s">
        <v>8</v>
      </c>
      <c r="C528" s="13"/>
      <c r="D528" s="15">
        <f>+SUM(D11,D62,D70,D83,D95,D104,D113,D122,D129,D251,D260,D283,D298,D305)</f>
        <v>67.994791666666671</v>
      </c>
      <c r="E528" s="15"/>
      <c r="F528" s="15"/>
      <c r="G528" s="15"/>
      <c r="H528" s="15"/>
      <c r="I528" s="15">
        <f>+SUM(I11,I62,I70,I84,I95,I104,I113,I122,I129,I251,I260,I283,I298,I305)</f>
        <v>63.9345</v>
      </c>
      <c r="J528" s="15">
        <f>+SUM(J11,J62,J71,J84,J95,J104,J113,J122,J129,J251,J260,J283,J298,J305)</f>
        <v>53.364473684210523</v>
      </c>
      <c r="K528" s="15">
        <f>+SUM(K11,K62,K70,K83,K95,K104,K113,K122,K129,K251,K260,K283,K298,K305)</f>
        <v>64.822580645161281</v>
      </c>
      <c r="L528" s="15">
        <f>+SUM(L11,L62,L70,L83,L95,L104,L113,L122,L129,L251,L260,L283,L298,L305)</f>
        <v>61.653679653679653</v>
      </c>
      <c r="M528" s="15">
        <f>+SUM(M11,M62,M70,M83,M95,M104,M113,M122,M129,M251,M260,M283,M298,M305)</f>
        <v>65.3010752688172</v>
      </c>
      <c r="N528" s="15">
        <f>+SUM(N11,N62,N70,N83,N95,N104,N113,N122,N129,N251,N260,N283,N298,N305)</f>
        <v>54.61904761904762</v>
      </c>
      <c r="O528" s="15">
        <f>+SUM(O11,O62,O70,O83,O95,O104,O113,O122,O129,O251,O260,O283,O298,O305)</f>
        <v>62.102362204724407</v>
      </c>
      <c r="P528" s="15">
        <f>+SUM(P11,P62,P71,P84,P95,P104,P113,P122,P129,P251,P260,P283,P298,P305)</f>
        <v>58.396557971014495</v>
      </c>
      <c r="Q528" s="15">
        <f>+SUM(Q11,Q62,Q71,Q84,Q95,Q104,Q113,Q122,Q129,Q251,Q260,Q283,Q298,Q305)</f>
        <v>58.979361761426979</v>
      </c>
      <c r="R528" s="15">
        <f>+SUM(R11,R62,R71,R84,R95,R104,R113,R122,R129,R251,R260,R283,R298,R305)</f>
        <v>59.419191919191917</v>
      </c>
      <c r="S528" s="12"/>
      <c r="T528" s="12"/>
      <c r="U528" s="12"/>
      <c r="V528" s="15">
        <f>+SUM(V11,V62,V70,V83,V95,V104,V113,V122,V129,V251,V260,V283,V298,V305)</f>
        <v>62.002901365897408</v>
      </c>
    </row>
    <row r="529" spans="1:24" ht="39.75" hidden="1">
      <c r="A529" s="14"/>
      <c r="B529" s="14" t="s">
        <v>7</v>
      </c>
      <c r="C529" s="13"/>
      <c r="D529" s="15">
        <f>+SUM(D381,D388,D426,D453,D462,D469,D476,D494,D504)</f>
        <v>45</v>
      </c>
      <c r="E529" s="15"/>
      <c r="F529" s="15"/>
      <c r="G529" s="15"/>
      <c r="H529" s="15"/>
      <c r="I529" s="15">
        <f t="shared" ref="I529:R529" si="174">+SUM(I381,I388,I426,I453,I462,I469,I476,I494,I504)</f>
        <v>42</v>
      </c>
      <c r="J529" s="15">
        <f t="shared" si="174"/>
        <v>37</v>
      </c>
      <c r="K529" s="15">
        <f t="shared" si="174"/>
        <v>45</v>
      </c>
      <c r="L529" s="15">
        <f t="shared" si="174"/>
        <v>37</v>
      </c>
      <c r="M529" s="15">
        <f t="shared" si="174"/>
        <v>44</v>
      </c>
      <c r="N529" s="15">
        <f t="shared" si="174"/>
        <v>32</v>
      </c>
      <c r="O529" s="15">
        <f t="shared" si="174"/>
        <v>30</v>
      </c>
      <c r="P529" s="15">
        <f t="shared" si="174"/>
        <v>43</v>
      </c>
      <c r="Q529" s="15">
        <f t="shared" si="174"/>
        <v>41</v>
      </c>
      <c r="R529" s="15">
        <f t="shared" si="174"/>
        <v>41</v>
      </c>
      <c r="S529" s="12"/>
      <c r="T529" s="12"/>
      <c r="U529" s="12"/>
      <c r="V529" s="15">
        <f>+SUM(V381,V388,V426,V453,V462,V469,V476,V494,V504)</f>
        <v>43</v>
      </c>
    </row>
    <row r="530" spans="1:24" ht="39.75" hidden="1">
      <c r="A530" s="14"/>
      <c r="B530" s="14" t="s">
        <v>6</v>
      </c>
      <c r="C530" s="13"/>
      <c r="D530" s="15">
        <f>+SUM(D137,D152,D173,D197,D314,D339,D345,D396,D403,D435,D442)</f>
        <v>39.969703947368423</v>
      </c>
      <c r="E530" s="15"/>
      <c r="F530" s="15"/>
      <c r="G530" s="15"/>
      <c r="H530" s="15"/>
      <c r="I530" s="15">
        <f t="shared" ref="I530:R530" si="175">+SUM(I137,I152,I173,I197,I314,I339,I345,I396,I403,I435,I442)</f>
        <v>32.257338935574225</v>
      </c>
      <c r="J530" s="15">
        <f t="shared" si="175"/>
        <v>24.592105263157897</v>
      </c>
      <c r="K530" s="15">
        <f t="shared" si="175"/>
        <v>45.846880704192159</v>
      </c>
      <c r="L530" s="15">
        <f t="shared" si="175"/>
        <v>48.728806530249869</v>
      </c>
      <c r="M530" s="15">
        <f t="shared" si="175"/>
        <v>39.721978328283726</v>
      </c>
      <c r="N530" s="15">
        <f t="shared" si="175"/>
        <v>40.098333333333329</v>
      </c>
      <c r="O530" s="15">
        <f t="shared" si="175"/>
        <v>30.68981969165619</v>
      </c>
      <c r="P530" s="15">
        <f t="shared" si="175"/>
        <v>43.269367787845347</v>
      </c>
      <c r="Q530" s="15">
        <f t="shared" si="175"/>
        <v>33.286651583710409</v>
      </c>
      <c r="R530" s="15">
        <f t="shared" si="175"/>
        <v>25.580982765234182</v>
      </c>
      <c r="S530" s="12"/>
      <c r="T530" s="12"/>
      <c r="U530" s="12"/>
      <c r="V530" s="15">
        <f>+SUM(V137,V152,V173,V197,V314,V339,V345,V396,V403,V435,V442)</f>
        <v>45.019082706879814</v>
      </c>
    </row>
    <row r="531" spans="1:24" ht="39.75" hidden="1">
      <c r="A531" s="14"/>
      <c r="B531" s="14" t="s">
        <v>5</v>
      </c>
      <c r="C531" s="13"/>
      <c r="D531" s="15">
        <f>+D491+D221+D519</f>
        <v>13.102400362318841</v>
      </c>
      <c r="E531" s="15"/>
      <c r="F531" s="15"/>
      <c r="G531" s="15"/>
      <c r="H531" s="15"/>
      <c r="I531" s="15">
        <f t="shared" ref="I531:R531" si="176">+I491+I221+I519</f>
        <v>11.690847826086959</v>
      </c>
      <c r="J531" s="15">
        <f t="shared" si="176"/>
        <v>9.8288901601830663</v>
      </c>
      <c r="K531" s="15">
        <f t="shared" si="176"/>
        <v>13.151453950444131</v>
      </c>
      <c r="L531" s="15">
        <f t="shared" si="176"/>
        <v>12.689506869941653</v>
      </c>
      <c r="M531" s="15">
        <f t="shared" si="176"/>
        <v>13.402328190743338</v>
      </c>
      <c r="N531" s="15">
        <f t="shared" si="176"/>
        <v>11.083188405797101</v>
      </c>
      <c r="O531" s="15">
        <f t="shared" si="176"/>
        <v>10.712587013579824</v>
      </c>
      <c r="P531" s="15">
        <f t="shared" si="176"/>
        <v>11.017000105019953</v>
      </c>
      <c r="Q531" s="15">
        <f t="shared" si="176"/>
        <v>10.123851849159035</v>
      </c>
      <c r="R531" s="15">
        <f t="shared" si="176"/>
        <v>11.030193236714975</v>
      </c>
      <c r="S531" s="12"/>
      <c r="T531" s="12"/>
      <c r="U531" s="12"/>
      <c r="V531" s="15">
        <f>+V491+V221+V519+V490</f>
        <v>16.144293924085012</v>
      </c>
    </row>
    <row r="532" spans="1:24" ht="39.75" hidden="1">
      <c r="A532" s="14"/>
      <c r="B532" s="14"/>
      <c r="C532" s="13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1"/>
    </row>
    <row r="533" spans="1:24" ht="35.25" hidden="1" customHeight="1">
      <c r="N533" s="10" t="s">
        <v>4</v>
      </c>
      <c r="P533" s="10" t="s">
        <v>4</v>
      </c>
      <c r="Q533" s="10" t="s">
        <v>4</v>
      </c>
      <c r="R533" s="10" t="s">
        <v>4</v>
      </c>
    </row>
    <row r="534" spans="1:24" hidden="1"/>
    <row r="535" spans="1:24" ht="33">
      <c r="A535" s="9" t="s">
        <v>434</v>
      </c>
    </row>
    <row r="536" spans="1:24" ht="15.75" customHeight="1"/>
    <row r="537" spans="1:24">
      <c r="F537" s="3" t="s">
        <v>3</v>
      </c>
      <c r="X537" s="8"/>
    </row>
    <row r="538" spans="1:24">
      <c r="F538" s="3" t="s">
        <v>2</v>
      </c>
      <c r="X538" s="7"/>
    </row>
    <row r="539" spans="1:24">
      <c r="F539" s="3" t="s">
        <v>1</v>
      </c>
      <c r="X539" s="7"/>
    </row>
    <row r="540" spans="1:24">
      <c r="F540" s="3" t="s">
        <v>0</v>
      </c>
    </row>
  </sheetData>
  <mergeCells count="60">
    <mergeCell ref="D65:D66"/>
    <mergeCell ref="I65:I66"/>
    <mergeCell ref="J65:J66"/>
    <mergeCell ref="K65:K66"/>
    <mergeCell ref="L65:L66"/>
    <mergeCell ref="A1:H1"/>
    <mergeCell ref="A3:H3"/>
    <mergeCell ref="A4:B7"/>
    <mergeCell ref="C4:C7"/>
    <mergeCell ref="D4:R4"/>
    <mergeCell ref="V65:V66"/>
    <mergeCell ref="D263:D268"/>
    <mergeCell ref="I263:I268"/>
    <mergeCell ref="J263:J268"/>
    <mergeCell ref="K263:K268"/>
    <mergeCell ref="L263:L268"/>
    <mergeCell ref="M263:M268"/>
    <mergeCell ref="N263:N268"/>
    <mergeCell ref="O263:O268"/>
    <mergeCell ref="P263:P268"/>
    <mergeCell ref="M65:M66"/>
    <mergeCell ref="N65:N66"/>
    <mergeCell ref="O65:O66"/>
    <mergeCell ref="P65:P66"/>
    <mergeCell ref="Q65:Q66"/>
    <mergeCell ref="R65:R66"/>
    <mergeCell ref="Q263:Q268"/>
    <mergeCell ref="R263:R268"/>
    <mergeCell ref="V263:V268"/>
    <mergeCell ref="D288:D292"/>
    <mergeCell ref="I288:I292"/>
    <mergeCell ref="J288:J292"/>
    <mergeCell ref="K288:K292"/>
    <mergeCell ref="L288:L292"/>
    <mergeCell ref="M288:M292"/>
    <mergeCell ref="N288:N292"/>
    <mergeCell ref="O288:O292"/>
    <mergeCell ref="P288:P292"/>
    <mergeCell ref="Q288:Q292"/>
    <mergeCell ref="R288:R292"/>
    <mergeCell ref="V288:V292"/>
    <mergeCell ref="V478:V484"/>
    <mergeCell ref="A520:B520"/>
    <mergeCell ref="A521:B521"/>
    <mergeCell ref="M478:M484"/>
    <mergeCell ref="N478:N484"/>
    <mergeCell ref="O478:O484"/>
    <mergeCell ref="P478:P484"/>
    <mergeCell ref="Q478:Q484"/>
    <mergeCell ref="R478:R484"/>
    <mergeCell ref="D478:D484"/>
    <mergeCell ref="I478:I484"/>
    <mergeCell ref="J478:J484"/>
    <mergeCell ref="K478:K484"/>
    <mergeCell ref="L478:L484"/>
    <mergeCell ref="A523:B523"/>
    <mergeCell ref="A526:B526"/>
    <mergeCell ref="S478:S484"/>
    <mergeCell ref="T478:T484"/>
    <mergeCell ref="U478:U484"/>
  </mergeCells>
  <pageMargins left="0.27559055118110237" right="0.19685039370078741" top="0.51" bottom="0.52" header="0.31496062992125984" footer="0.28999999999999998"/>
  <pageSetup paperSize="9" scale="70" orientation="portrait" r:id="rId1"/>
  <headerFooter>
    <oddFooter>&amp;R&amp;P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BU472"/>
  <sheetViews>
    <sheetView zoomScale="90" zoomScaleNormal="90" workbookViewId="0">
      <selection sqref="A1:I1"/>
    </sheetView>
  </sheetViews>
  <sheetFormatPr defaultColWidth="10" defaultRowHeight="30.75"/>
  <cols>
    <col min="1" max="1" width="8.375" style="3" customWidth="1"/>
    <col min="2" max="2" width="62.375" style="3" customWidth="1"/>
    <col min="3" max="3" width="9.5" style="6" customWidth="1"/>
    <col min="4" max="4" width="14.625" style="3" hidden="1" customWidth="1"/>
    <col min="5" max="5" width="11.875" style="3" customWidth="1"/>
    <col min="6" max="7" width="14.25" style="3" customWidth="1"/>
    <col min="8" max="8" width="12.25" style="3" customWidth="1"/>
    <col min="9" max="9" width="22.25" style="3" customWidth="1"/>
    <col min="10" max="19" width="14.625" style="3" hidden="1" customWidth="1"/>
    <col min="20" max="20" width="12.5" style="5" hidden="1" customWidth="1"/>
    <col min="21" max="21" width="12.5" style="4" hidden="1" customWidth="1"/>
    <col min="22" max="22" width="12.5" style="3" hidden="1" customWidth="1"/>
    <col min="23" max="23" width="18" style="2" hidden="1" customWidth="1"/>
    <col min="24" max="24" width="21.25" style="1" hidden="1" customWidth="1"/>
    <col min="25" max="25" width="24.25" style="1" hidden="1" customWidth="1"/>
    <col min="26" max="16384" width="10" style="1"/>
  </cols>
  <sheetData>
    <row r="1" spans="1:73" ht="27.75" customHeight="1">
      <c r="A1" s="717" t="s">
        <v>433</v>
      </c>
      <c r="B1" s="717"/>
      <c r="C1" s="717"/>
      <c r="D1" s="717"/>
      <c r="E1" s="717"/>
      <c r="F1" s="717"/>
      <c r="G1" s="717"/>
      <c r="H1" s="717"/>
      <c r="I1" s="717"/>
      <c r="J1" s="662"/>
      <c r="K1" s="662"/>
      <c r="L1" s="662"/>
      <c r="M1" s="662"/>
      <c r="N1" s="662"/>
      <c r="O1" s="662"/>
      <c r="P1" s="662"/>
      <c r="Q1" s="662"/>
      <c r="R1" s="662"/>
      <c r="S1" s="662"/>
      <c r="T1" s="662"/>
      <c r="U1" s="662"/>
      <c r="V1" s="662"/>
      <c r="W1" s="661" t="s">
        <v>431</v>
      </c>
    </row>
    <row r="2" spans="1:73" ht="21.75" customHeight="1">
      <c r="A2" s="660"/>
      <c r="B2" s="660"/>
      <c r="C2" s="660"/>
      <c r="D2" s="660"/>
      <c r="E2" s="660"/>
      <c r="F2" s="660"/>
      <c r="G2" s="660"/>
      <c r="H2" s="660"/>
      <c r="I2" s="660"/>
      <c r="J2" s="659"/>
      <c r="K2" s="659"/>
      <c r="L2" s="659"/>
      <c r="M2" s="659"/>
      <c r="N2" s="659"/>
      <c r="O2" s="659"/>
      <c r="P2" s="659"/>
      <c r="Q2" s="659"/>
      <c r="R2" s="659"/>
      <c r="S2" s="659"/>
      <c r="T2" s="659"/>
      <c r="U2" s="659"/>
      <c r="V2" s="659"/>
      <c r="W2" s="658"/>
    </row>
    <row r="3" spans="1:73">
      <c r="A3" s="718" t="s">
        <v>463</v>
      </c>
      <c r="B3" s="718"/>
      <c r="C3" s="718"/>
      <c r="D3" s="718"/>
      <c r="E3" s="718"/>
      <c r="F3" s="718"/>
      <c r="G3" s="718"/>
      <c r="H3" s="718"/>
      <c r="I3" s="718"/>
      <c r="J3" s="656"/>
      <c r="K3" s="656"/>
      <c r="L3" s="656"/>
      <c r="M3" s="656"/>
      <c r="N3" s="656"/>
      <c r="O3" s="656"/>
      <c r="P3" s="656"/>
      <c r="Q3" s="656"/>
      <c r="R3" s="656"/>
      <c r="S3" s="656"/>
      <c r="T3" s="657"/>
      <c r="U3" s="656"/>
      <c r="V3" s="656"/>
      <c r="W3" s="655"/>
    </row>
    <row r="4" spans="1:73" s="641" customFormat="1">
      <c r="A4" s="719" t="s">
        <v>430</v>
      </c>
      <c r="B4" s="720"/>
      <c r="C4" s="725" t="s">
        <v>429</v>
      </c>
      <c r="D4" s="728" t="s">
        <v>428</v>
      </c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729"/>
      <c r="S4" s="729"/>
      <c r="T4" s="654"/>
      <c r="U4" s="654"/>
      <c r="V4" s="653"/>
      <c r="W4" s="652" t="s">
        <v>427</v>
      </c>
      <c r="Z4" s="642"/>
    </row>
    <row r="5" spans="1:73" s="641" customFormat="1" ht="27.75" hidden="1" customHeight="1">
      <c r="A5" s="721"/>
      <c r="B5" s="722"/>
      <c r="C5" s="726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  <c r="T5" s="650"/>
      <c r="U5" s="649"/>
      <c r="V5" s="649"/>
      <c r="W5" s="648"/>
    </row>
    <row r="6" spans="1:73" s="641" customFormat="1" ht="37.5" hidden="1" customHeight="1">
      <c r="A6" s="721"/>
      <c r="B6" s="722"/>
      <c r="C6" s="726"/>
      <c r="D6" s="647" t="s">
        <v>426</v>
      </c>
      <c r="E6" s="647"/>
      <c r="F6" s="647"/>
      <c r="G6" s="647"/>
      <c r="H6" s="647"/>
      <c r="I6" s="647"/>
      <c r="J6" s="647" t="s">
        <v>425</v>
      </c>
      <c r="K6" s="647" t="s">
        <v>424</v>
      </c>
      <c r="L6" s="647" t="s">
        <v>423</v>
      </c>
      <c r="M6" s="647" t="s">
        <v>422</v>
      </c>
      <c r="N6" s="647" t="s">
        <v>421</v>
      </c>
      <c r="O6" s="647" t="s">
        <v>420</v>
      </c>
      <c r="P6" s="647" t="s">
        <v>419</v>
      </c>
      <c r="Q6" s="647" t="s">
        <v>418</v>
      </c>
      <c r="R6" s="647" t="s">
        <v>417</v>
      </c>
      <c r="S6" s="647" t="s">
        <v>416</v>
      </c>
      <c r="T6" s="643" t="s">
        <v>415</v>
      </c>
      <c r="U6" s="643" t="s">
        <v>414</v>
      </c>
      <c r="V6" s="643" t="s">
        <v>413</v>
      </c>
      <c r="W6" s="643" t="s">
        <v>412</v>
      </c>
      <c r="Z6" s="642"/>
    </row>
    <row r="7" spans="1:73" s="641" customFormat="1">
      <c r="A7" s="723"/>
      <c r="B7" s="724"/>
      <c r="C7" s="727"/>
      <c r="D7" s="644"/>
      <c r="E7" s="646" t="s">
        <v>464</v>
      </c>
      <c r="F7" s="646" t="s">
        <v>465</v>
      </c>
      <c r="G7" s="646" t="s">
        <v>466</v>
      </c>
      <c r="H7" s="646" t="s">
        <v>444</v>
      </c>
      <c r="I7" s="645" t="s">
        <v>436</v>
      </c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3"/>
      <c r="U7" s="643"/>
      <c r="V7" s="643"/>
      <c r="W7" s="643"/>
      <c r="Z7" s="642"/>
    </row>
    <row r="8" spans="1:73" s="73" customFormat="1">
      <c r="A8" s="640" t="s">
        <v>407</v>
      </c>
      <c r="B8" s="636"/>
      <c r="C8" s="639"/>
      <c r="D8" s="637"/>
      <c r="E8" s="638"/>
      <c r="F8" s="638"/>
      <c r="G8" s="638"/>
      <c r="H8" s="638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7"/>
      <c r="T8" s="636"/>
      <c r="U8" s="636"/>
      <c r="V8" s="636"/>
      <c r="W8" s="635"/>
      <c r="Z8" s="74"/>
    </row>
    <row r="9" spans="1:73" s="631" customFormat="1" ht="39.75">
      <c r="A9" s="140" t="s">
        <v>406</v>
      </c>
      <c r="B9" s="634"/>
      <c r="C9" s="633" t="s">
        <v>10</v>
      </c>
      <c r="D9" s="632">
        <f>+D11/1</f>
        <v>5</v>
      </c>
      <c r="E9" s="632"/>
      <c r="F9" s="632"/>
      <c r="G9" s="632"/>
      <c r="H9" s="632">
        <f t="shared" ref="H9" si="0">+H11/1</f>
        <v>0</v>
      </c>
      <c r="I9" s="632"/>
      <c r="J9" s="632">
        <f t="shared" ref="J9:W9" si="1">+J11/1</f>
        <v>5</v>
      </c>
      <c r="K9" s="632">
        <f t="shared" si="1"/>
        <v>2</v>
      </c>
      <c r="L9" s="632">
        <f t="shared" si="1"/>
        <v>5</v>
      </c>
      <c r="M9" s="632">
        <f t="shared" si="1"/>
        <v>5</v>
      </c>
      <c r="N9" s="632">
        <f t="shared" si="1"/>
        <v>5</v>
      </c>
      <c r="O9" s="632">
        <f t="shared" si="1"/>
        <v>4</v>
      </c>
      <c r="P9" s="632">
        <f t="shared" si="1"/>
        <v>4</v>
      </c>
      <c r="Q9" s="632">
        <f t="shared" si="1"/>
        <v>5</v>
      </c>
      <c r="R9" s="632">
        <f t="shared" si="1"/>
        <v>5</v>
      </c>
      <c r="S9" s="632">
        <f t="shared" si="1"/>
        <v>4</v>
      </c>
      <c r="T9" s="632">
        <f t="shared" si="1"/>
        <v>5</v>
      </c>
      <c r="U9" s="632">
        <f t="shared" si="1"/>
        <v>4</v>
      </c>
      <c r="V9" s="632">
        <f t="shared" si="1"/>
        <v>4</v>
      </c>
      <c r="W9" s="632">
        <f t="shared" si="1"/>
        <v>5</v>
      </c>
      <c r="X9" s="73"/>
      <c r="Y9" s="73"/>
      <c r="Z9" s="74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</row>
    <row r="10" spans="1:73" s="73" customFormat="1" ht="30.75" customHeight="1">
      <c r="A10" s="85">
        <v>1.1000000000000001</v>
      </c>
      <c r="B10" s="84" t="s">
        <v>405</v>
      </c>
      <c r="C10" s="96" t="s">
        <v>30</v>
      </c>
      <c r="D10" s="82">
        <f>+SUM(D12:D19)</f>
        <v>8</v>
      </c>
      <c r="E10" s="82"/>
      <c r="F10" s="82"/>
      <c r="G10" s="82"/>
      <c r="H10" s="82">
        <f t="shared" ref="H10" si="2">+SUM(H12:H19)</f>
        <v>0</v>
      </c>
      <c r="I10" s="82"/>
      <c r="J10" s="82">
        <f t="shared" ref="J10:W10" si="3">+SUM(J12:J19)</f>
        <v>8</v>
      </c>
      <c r="K10" s="82">
        <f t="shared" si="3"/>
        <v>2</v>
      </c>
      <c r="L10" s="82">
        <f t="shared" si="3"/>
        <v>8</v>
      </c>
      <c r="M10" s="82">
        <f t="shared" si="3"/>
        <v>8</v>
      </c>
      <c r="N10" s="82">
        <f t="shared" si="3"/>
        <v>8</v>
      </c>
      <c r="O10" s="82">
        <f t="shared" si="3"/>
        <v>6</v>
      </c>
      <c r="P10" s="82">
        <f t="shared" si="3"/>
        <v>6</v>
      </c>
      <c r="Q10" s="82">
        <f t="shared" si="3"/>
        <v>8</v>
      </c>
      <c r="R10" s="82">
        <f t="shared" si="3"/>
        <v>8</v>
      </c>
      <c r="S10" s="82">
        <f t="shared" si="3"/>
        <v>7</v>
      </c>
      <c r="T10" s="82">
        <f t="shared" si="3"/>
        <v>8</v>
      </c>
      <c r="U10" s="82">
        <f t="shared" si="3"/>
        <v>6</v>
      </c>
      <c r="V10" s="82">
        <f t="shared" si="3"/>
        <v>6</v>
      </c>
      <c r="W10" s="82">
        <f t="shared" si="3"/>
        <v>8</v>
      </c>
      <c r="Z10" s="74"/>
    </row>
    <row r="11" spans="1:73" s="630" customFormat="1" ht="30.75" customHeight="1">
      <c r="A11" s="81"/>
      <c r="B11" s="80"/>
      <c r="C11" s="469" t="s">
        <v>10</v>
      </c>
      <c r="D11" s="94">
        <f>IF(D10&lt;1,0,IF(D10&lt;2,1,IF(D10&lt;4,2,IF(D10&lt;6,3,IF(D10&lt;8,4,IF(D10=8,5))))))</f>
        <v>5</v>
      </c>
      <c r="E11" s="94"/>
      <c r="F11" s="94"/>
      <c r="G11" s="94"/>
      <c r="H11" s="94">
        <f t="shared" ref="H11" si="4">IF(H10&lt;1,0,IF(H10&lt;2,1,IF(H10&lt;4,2,IF(H10&lt;6,3,IF(H10&lt;8,4,IF(H10=8,5))))))</f>
        <v>0</v>
      </c>
      <c r="I11" s="94"/>
      <c r="J11" s="94">
        <f t="shared" ref="J11:W11" si="5">IF(J10&lt;1,0,IF(J10&lt;2,1,IF(J10&lt;4,2,IF(J10&lt;6,3,IF(J10&lt;8,4,IF(J10=8,5))))))</f>
        <v>5</v>
      </c>
      <c r="K11" s="94">
        <f t="shared" si="5"/>
        <v>2</v>
      </c>
      <c r="L11" s="94">
        <f t="shared" si="5"/>
        <v>5</v>
      </c>
      <c r="M11" s="94">
        <f t="shared" si="5"/>
        <v>5</v>
      </c>
      <c r="N11" s="94">
        <f t="shared" si="5"/>
        <v>5</v>
      </c>
      <c r="O11" s="94">
        <f t="shared" si="5"/>
        <v>4</v>
      </c>
      <c r="P11" s="94">
        <f t="shared" si="5"/>
        <v>4</v>
      </c>
      <c r="Q11" s="94">
        <f t="shared" si="5"/>
        <v>5</v>
      </c>
      <c r="R11" s="94">
        <f t="shared" si="5"/>
        <v>5</v>
      </c>
      <c r="S11" s="94">
        <f t="shared" si="5"/>
        <v>4</v>
      </c>
      <c r="T11" s="94">
        <f t="shared" si="5"/>
        <v>5</v>
      </c>
      <c r="U11" s="94">
        <f t="shared" si="5"/>
        <v>4</v>
      </c>
      <c r="V11" s="94">
        <f t="shared" si="5"/>
        <v>4</v>
      </c>
      <c r="W11" s="94">
        <f t="shared" si="5"/>
        <v>5</v>
      </c>
      <c r="X11" s="93" t="s">
        <v>39</v>
      </c>
      <c r="Y11" s="73"/>
      <c r="Z11" s="74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</row>
    <row r="12" spans="1:73" s="73" customFormat="1" ht="176.25" customHeight="1">
      <c r="A12" s="75"/>
      <c r="B12" s="135" t="s">
        <v>404</v>
      </c>
      <c r="C12" s="629"/>
      <c r="D12" s="68">
        <v>1</v>
      </c>
      <c r="E12" s="68"/>
      <c r="F12" s="68"/>
      <c r="G12" s="68"/>
      <c r="H12" s="68"/>
      <c r="I12" s="68"/>
      <c r="J12" s="68">
        <v>1</v>
      </c>
      <c r="K12" s="68">
        <v>1</v>
      </c>
      <c r="L12" s="68">
        <v>1</v>
      </c>
      <c r="M12" s="69">
        <v>1</v>
      </c>
      <c r="N12" s="68">
        <v>1</v>
      </c>
      <c r="O12" s="68">
        <v>1</v>
      </c>
      <c r="P12" s="68">
        <v>1</v>
      </c>
      <c r="Q12" s="68">
        <v>1</v>
      </c>
      <c r="R12" s="68">
        <v>1</v>
      </c>
      <c r="S12" s="68">
        <v>1</v>
      </c>
      <c r="T12" s="68">
        <v>1</v>
      </c>
      <c r="U12" s="125">
        <v>1</v>
      </c>
      <c r="V12" s="68">
        <v>1</v>
      </c>
      <c r="W12" s="90">
        <v>1</v>
      </c>
      <c r="Z12" s="74"/>
    </row>
    <row r="13" spans="1:73" s="73" customFormat="1" ht="39.75">
      <c r="A13" s="75"/>
      <c r="B13" s="135" t="s">
        <v>403</v>
      </c>
      <c r="C13" s="134"/>
      <c r="D13" s="68">
        <v>1</v>
      </c>
      <c r="E13" s="68"/>
      <c r="F13" s="68"/>
      <c r="G13" s="68"/>
      <c r="H13" s="68"/>
      <c r="I13" s="68"/>
      <c r="J13" s="68">
        <v>1</v>
      </c>
      <c r="K13" s="68">
        <v>0</v>
      </c>
      <c r="L13" s="68">
        <v>1</v>
      </c>
      <c r="M13" s="69">
        <v>1</v>
      </c>
      <c r="N13" s="68">
        <v>1</v>
      </c>
      <c r="O13" s="68">
        <v>1</v>
      </c>
      <c r="P13" s="68">
        <v>1</v>
      </c>
      <c r="Q13" s="68">
        <v>1</v>
      </c>
      <c r="R13" s="68">
        <v>1</v>
      </c>
      <c r="S13" s="68">
        <v>1</v>
      </c>
      <c r="T13" s="68">
        <v>1</v>
      </c>
      <c r="U13" s="125">
        <v>1</v>
      </c>
      <c r="V13" s="68">
        <v>1</v>
      </c>
      <c r="W13" s="90">
        <v>1</v>
      </c>
      <c r="Z13" s="74"/>
    </row>
    <row r="14" spans="1:73" s="73" customFormat="1" ht="92.25">
      <c r="A14" s="75"/>
      <c r="B14" s="71" t="s">
        <v>402</v>
      </c>
      <c r="C14" s="70"/>
      <c r="D14" s="68">
        <v>1</v>
      </c>
      <c r="E14" s="68"/>
      <c r="F14" s="68"/>
      <c r="G14" s="68"/>
      <c r="H14" s="68"/>
      <c r="I14" s="68"/>
      <c r="J14" s="68">
        <v>1</v>
      </c>
      <c r="K14" s="68">
        <v>0</v>
      </c>
      <c r="L14" s="68">
        <v>1</v>
      </c>
      <c r="M14" s="69">
        <v>1</v>
      </c>
      <c r="N14" s="68">
        <v>1</v>
      </c>
      <c r="O14" s="68">
        <v>1</v>
      </c>
      <c r="P14" s="68">
        <v>1</v>
      </c>
      <c r="Q14" s="68">
        <v>1</v>
      </c>
      <c r="R14" s="68">
        <v>1</v>
      </c>
      <c r="S14" s="68">
        <v>1</v>
      </c>
      <c r="T14" s="68">
        <v>1</v>
      </c>
      <c r="U14" s="125">
        <v>1</v>
      </c>
      <c r="V14" s="68">
        <v>1</v>
      </c>
      <c r="W14" s="90">
        <v>1</v>
      </c>
      <c r="Z14" s="74"/>
    </row>
    <row r="15" spans="1:73" s="73" customFormat="1" ht="92.25">
      <c r="A15" s="75"/>
      <c r="B15" s="71" t="s">
        <v>401</v>
      </c>
      <c r="C15" s="70"/>
      <c r="D15" s="68">
        <v>1</v>
      </c>
      <c r="E15" s="68"/>
      <c r="F15" s="68"/>
      <c r="G15" s="68"/>
      <c r="H15" s="68"/>
      <c r="I15" s="68"/>
      <c r="J15" s="68">
        <v>1</v>
      </c>
      <c r="K15" s="68">
        <v>0</v>
      </c>
      <c r="L15" s="68">
        <v>1</v>
      </c>
      <c r="M15" s="69">
        <v>1</v>
      </c>
      <c r="N15" s="68">
        <v>1</v>
      </c>
      <c r="O15" s="68">
        <v>1</v>
      </c>
      <c r="P15" s="68">
        <v>1</v>
      </c>
      <c r="Q15" s="68">
        <v>1</v>
      </c>
      <c r="R15" s="68">
        <v>1</v>
      </c>
      <c r="S15" s="68">
        <v>1</v>
      </c>
      <c r="T15" s="68">
        <v>1</v>
      </c>
      <c r="U15" s="125">
        <v>1</v>
      </c>
      <c r="V15" s="68">
        <v>1</v>
      </c>
      <c r="W15" s="90">
        <v>1</v>
      </c>
      <c r="Z15" s="74"/>
    </row>
    <row r="16" spans="1:73" s="73" customFormat="1" ht="39.75">
      <c r="A16" s="75"/>
      <c r="B16" s="71" t="s">
        <v>400</v>
      </c>
      <c r="C16" s="70"/>
      <c r="D16" s="68">
        <v>1</v>
      </c>
      <c r="E16" s="68"/>
      <c r="F16" s="68"/>
      <c r="G16" s="68"/>
      <c r="H16" s="68"/>
      <c r="I16" s="68"/>
      <c r="J16" s="68">
        <v>1</v>
      </c>
      <c r="K16" s="68">
        <v>1</v>
      </c>
      <c r="L16" s="68">
        <v>1</v>
      </c>
      <c r="M16" s="69">
        <v>1</v>
      </c>
      <c r="N16" s="68">
        <v>1</v>
      </c>
      <c r="O16" s="68">
        <v>1</v>
      </c>
      <c r="P16" s="68">
        <v>1</v>
      </c>
      <c r="Q16" s="68">
        <v>1</v>
      </c>
      <c r="R16" s="68">
        <v>1</v>
      </c>
      <c r="S16" s="68">
        <v>1</v>
      </c>
      <c r="T16" s="68">
        <v>1</v>
      </c>
      <c r="U16" s="125">
        <v>1</v>
      </c>
      <c r="V16" s="68">
        <v>1</v>
      </c>
      <c r="W16" s="90">
        <v>1</v>
      </c>
      <c r="Z16" s="74"/>
    </row>
    <row r="17" spans="1:73" s="73" customFormat="1" ht="57">
      <c r="A17" s="75"/>
      <c r="B17" s="135" t="s">
        <v>399</v>
      </c>
      <c r="C17" s="134"/>
      <c r="D17" s="68">
        <v>1</v>
      </c>
      <c r="E17" s="68"/>
      <c r="F17" s="68"/>
      <c r="G17" s="68"/>
      <c r="H17" s="68"/>
      <c r="I17" s="68"/>
      <c r="J17" s="68">
        <v>1</v>
      </c>
      <c r="K17" s="68">
        <v>0</v>
      </c>
      <c r="L17" s="68">
        <v>1</v>
      </c>
      <c r="M17" s="69">
        <v>1</v>
      </c>
      <c r="N17" s="68">
        <v>1</v>
      </c>
      <c r="O17" s="68">
        <v>1</v>
      </c>
      <c r="P17" s="68">
        <v>0</v>
      </c>
      <c r="Q17" s="68">
        <v>1</v>
      </c>
      <c r="R17" s="68">
        <v>1</v>
      </c>
      <c r="S17" s="68">
        <v>1</v>
      </c>
      <c r="T17" s="68">
        <v>1</v>
      </c>
      <c r="U17" s="125">
        <v>1</v>
      </c>
      <c r="V17" s="68">
        <v>1</v>
      </c>
      <c r="W17" s="90">
        <v>1</v>
      </c>
      <c r="Z17" s="74"/>
    </row>
    <row r="18" spans="1:73" s="73" customFormat="1" ht="55.5">
      <c r="A18" s="75"/>
      <c r="B18" s="210" t="s">
        <v>398</v>
      </c>
      <c r="C18" s="150"/>
      <c r="D18" s="68">
        <v>1</v>
      </c>
      <c r="E18" s="68"/>
      <c r="F18" s="68"/>
      <c r="G18" s="68"/>
      <c r="H18" s="68"/>
      <c r="I18" s="68"/>
      <c r="J18" s="68">
        <v>1</v>
      </c>
      <c r="K18" s="68">
        <v>0</v>
      </c>
      <c r="L18" s="68">
        <v>1</v>
      </c>
      <c r="M18" s="69">
        <v>1</v>
      </c>
      <c r="N18" s="68">
        <v>1</v>
      </c>
      <c r="O18" s="68">
        <v>0</v>
      </c>
      <c r="P18" s="68">
        <v>0</v>
      </c>
      <c r="Q18" s="68">
        <v>1</v>
      </c>
      <c r="R18" s="68">
        <v>1</v>
      </c>
      <c r="S18" s="68">
        <v>1</v>
      </c>
      <c r="T18" s="68">
        <v>1</v>
      </c>
      <c r="U18" s="125">
        <v>0</v>
      </c>
      <c r="V18" s="68">
        <v>0</v>
      </c>
      <c r="W18" s="90">
        <v>1</v>
      </c>
      <c r="Z18" s="74"/>
    </row>
    <row r="19" spans="1:73" ht="61.5">
      <c r="A19" s="72"/>
      <c r="B19" s="71" t="s">
        <v>397</v>
      </c>
      <c r="C19" s="70"/>
      <c r="D19" s="628">
        <v>1</v>
      </c>
      <c r="E19" s="628"/>
      <c r="F19" s="628"/>
      <c r="G19" s="628"/>
      <c r="H19" s="628"/>
      <c r="I19" s="628"/>
      <c r="J19" s="626">
        <v>1</v>
      </c>
      <c r="K19" s="626">
        <v>0</v>
      </c>
      <c r="L19" s="626">
        <v>1</v>
      </c>
      <c r="M19" s="627">
        <v>1</v>
      </c>
      <c r="N19" s="626">
        <v>1</v>
      </c>
      <c r="O19" s="626">
        <v>0</v>
      </c>
      <c r="P19" s="626">
        <v>1</v>
      </c>
      <c r="Q19" s="626">
        <v>1</v>
      </c>
      <c r="R19" s="626">
        <v>1</v>
      </c>
      <c r="S19" s="626">
        <v>0</v>
      </c>
      <c r="T19" s="626">
        <v>1</v>
      </c>
      <c r="U19" s="125">
        <v>0</v>
      </c>
      <c r="V19" s="626">
        <v>0</v>
      </c>
      <c r="W19" s="625">
        <v>1</v>
      </c>
      <c r="Z19" s="20"/>
    </row>
    <row r="20" spans="1:73" ht="39.75">
      <c r="A20" s="145" t="s">
        <v>375</v>
      </c>
      <c r="B20" s="145"/>
      <c r="C20" s="590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1"/>
      <c r="T20" s="589"/>
      <c r="U20" s="589"/>
      <c r="V20" s="589"/>
      <c r="W20" s="141"/>
      <c r="Z20" s="20"/>
    </row>
    <row r="21" spans="1:73" ht="39.75">
      <c r="A21" s="140" t="s">
        <v>374</v>
      </c>
      <c r="B21" s="139"/>
      <c r="C21" s="138"/>
      <c r="D21" s="137">
        <f>+SUM(D28,D36,D49,D61,D70,D79,D88,D95)/D25</f>
        <v>4.749348958333333</v>
      </c>
      <c r="E21" s="137" t="e">
        <f>+SUM(E28,E36,E49,E61,E70,E79,E88,E95)/E25</f>
        <v>#DIV/0!</v>
      </c>
      <c r="F21" s="137" t="e">
        <f t="shared" ref="F21" si="6">+SUM(F28,F36,F49,F61,F70,F79,F88,F95)/F25</f>
        <v>#DIV/0!</v>
      </c>
      <c r="G21" s="137" t="e">
        <f t="shared" ref="G21:H21" si="7">+SUM(G28,G36,G49,G61,G70,G79,G88,G95)/G25</f>
        <v>#DIV/0!</v>
      </c>
      <c r="H21" s="137" t="e">
        <f t="shared" si="7"/>
        <v>#DIV/0!</v>
      </c>
      <c r="I21" s="137"/>
      <c r="J21" s="137">
        <f>+SUM(J28,J36,J50,J61,J70,J79,J88,J95)/8</f>
        <v>4.3682291666666666</v>
      </c>
      <c r="K21" s="137">
        <f>+SUM(K28,K37,K50,K61,K70,K79,K88,K95)/8</f>
        <v>4.125</v>
      </c>
      <c r="L21" s="137">
        <f t="shared" ref="L21:Q21" si="8">+SUM(L28,L36,L49,L61,L70,L79,L88,L95)/8</f>
        <v>4.352822580645161</v>
      </c>
      <c r="M21" s="137">
        <f t="shared" si="8"/>
        <v>4.4567099567099566</v>
      </c>
      <c r="N21" s="137">
        <f t="shared" si="8"/>
        <v>4.4126344086021501</v>
      </c>
      <c r="O21" s="137">
        <f t="shared" si="8"/>
        <v>3.5773809523809526</v>
      </c>
      <c r="P21" s="137">
        <f t="shared" si="8"/>
        <v>4.1377952755905509</v>
      </c>
      <c r="Q21" s="137">
        <f t="shared" si="8"/>
        <v>3.5057367149758454</v>
      </c>
      <c r="R21" s="137">
        <f>+SUM(R28,R37,R50,R61,R70,R79,R88,R95)/8</f>
        <v>4.1006810897435901</v>
      </c>
      <c r="S21" s="137">
        <f>+SUM(S28,S37,S50,S61,S70,S79,S88,S95)/8</f>
        <v>4.0523989898989896</v>
      </c>
      <c r="T21" s="168"/>
      <c r="U21" s="168"/>
      <c r="V21" s="168"/>
      <c r="W21" s="136">
        <f>+SUM(W28,W36,W49,W61,W70,W79,W88,W95)/8</f>
        <v>4.0398279730740461</v>
      </c>
      <c r="Z21" s="20"/>
    </row>
    <row r="22" spans="1:73" ht="39.75">
      <c r="A22" s="140" t="s">
        <v>85</v>
      </c>
      <c r="B22" s="139"/>
      <c r="C22" s="138"/>
      <c r="D22" s="137">
        <f>+SUM(D103,D118,D139,D163,D187)/D26</f>
        <v>4.3765405701754387</v>
      </c>
      <c r="E22" s="137" t="e">
        <f t="shared" ref="E22:H22" si="9">+SUM(E103,E118,E139,E163,E187)/E26</f>
        <v>#DIV/0!</v>
      </c>
      <c r="F22" s="137" t="e">
        <f t="shared" ref="F22" si="10">+SUM(F103,F118,F139,F163,F187)/F26</f>
        <v>#DIV/0!</v>
      </c>
      <c r="G22" s="137" t="e">
        <f t="shared" si="9"/>
        <v>#DIV/0!</v>
      </c>
      <c r="H22" s="137" t="e">
        <f t="shared" si="9"/>
        <v>#DIV/0!</v>
      </c>
      <c r="I22" s="137"/>
      <c r="J22" s="137">
        <f t="shared" ref="J22:S22" si="11">+SUM(J103,J118,J139,J163,J187)/J26</f>
        <v>3.9022829131652661</v>
      </c>
      <c r="K22" s="137">
        <f t="shared" si="11"/>
        <v>2.5</v>
      </c>
      <c r="L22" s="137">
        <f t="shared" si="11"/>
        <v>4.4715266784728414</v>
      </c>
      <c r="M22" s="137">
        <f t="shared" si="11"/>
        <v>4.476064336353005</v>
      </c>
      <c r="N22" s="137">
        <f t="shared" si="11"/>
        <v>4.4110053347591043</v>
      </c>
      <c r="O22" s="137">
        <f t="shared" si="11"/>
        <v>3.3053809523809519</v>
      </c>
      <c r="P22" s="137">
        <f t="shared" si="11"/>
        <v>3.8886622719954125</v>
      </c>
      <c r="Q22" s="137">
        <f t="shared" si="11"/>
        <v>3.5128107556367021</v>
      </c>
      <c r="R22" s="137">
        <f t="shared" si="11"/>
        <v>3.4609351432880846</v>
      </c>
      <c r="S22" s="137">
        <f t="shared" si="11"/>
        <v>1.9944793813296648</v>
      </c>
      <c r="T22" s="168"/>
      <c r="U22" s="168"/>
      <c r="V22" s="168"/>
      <c r="W22" s="136">
        <f>+SUM(W103,W118,W139,W163,W187)/W26</f>
        <v>4.2622516157489976</v>
      </c>
      <c r="Z22" s="20"/>
    </row>
    <row r="23" spans="1:73" ht="39.75">
      <c r="A23" s="140" t="s">
        <v>84</v>
      </c>
      <c r="B23" s="139"/>
      <c r="C23" s="138"/>
      <c r="D23" s="137">
        <f>+SUM(D28,D36,D49,D61,D70,D79,D88,D95,D103,D118,D139,D163,D187)/D24</f>
        <v>4.6250794956140355</v>
      </c>
      <c r="E23" s="137" t="e">
        <f t="shared" ref="E23:H23" si="12">+SUM(E28,E36,E49,E61,E70,E79,E88,E95,E103,E118,E139,E163,E187)/E24</f>
        <v>#DIV/0!</v>
      </c>
      <c r="F23" s="137" t="e">
        <f t="shared" si="12"/>
        <v>#DIV/0!</v>
      </c>
      <c r="G23" s="137" t="e">
        <f t="shared" si="12"/>
        <v>#DIV/0!</v>
      </c>
      <c r="H23" s="137" t="e">
        <f t="shared" si="12"/>
        <v>#DIV/0!</v>
      </c>
      <c r="I23" s="137"/>
      <c r="J23" s="137">
        <f>+SUM(J28,J36,J50,J61,J70,J79,J88,J95,J103,J118,J139,J163,J187)/J24</f>
        <v>4.241152915711738</v>
      </c>
      <c r="K23" s="137">
        <f>+SUM(K28,K37,K50,K61,K70,K79,K88,K95,K103,K118,K139,K163,K187)/K24</f>
        <v>3.9444444444444446</v>
      </c>
      <c r="L23" s="137">
        <f t="shared" ref="L23:Q23" si="13">+SUM(L28,L36,L49,L61,L70,L79,L88,L95,L103,L118,L139,L163,L187)/L24</f>
        <v>4.3984780028865762</v>
      </c>
      <c r="M23" s="137">
        <f t="shared" si="13"/>
        <v>4.4641539488803597</v>
      </c>
      <c r="N23" s="137">
        <f t="shared" si="13"/>
        <v>4.4120913839878009</v>
      </c>
      <c r="O23" s="137">
        <f t="shared" si="13"/>
        <v>3.4727655677655678</v>
      </c>
      <c r="P23" s="137">
        <f t="shared" si="13"/>
        <v>4.0547509410588383</v>
      </c>
      <c r="Q23" s="137">
        <f t="shared" si="13"/>
        <v>3.5084574998454059</v>
      </c>
      <c r="R23" s="137">
        <f>+SUM(R28,R37,R50,R61,R70,R79,R88,R95,R103,R118,R139,R163,R187)/R24</f>
        <v>3.9262049225284525</v>
      </c>
      <c r="S23" s="137">
        <f>+SUM(S28,S37,S50,S61,S70,S79,S88,S95,S103,S118,S139,S163,S187)/S24</f>
        <v>3.2608914481415567</v>
      </c>
      <c r="T23" s="168"/>
      <c r="U23" s="168"/>
      <c r="V23" s="168"/>
      <c r="W23" s="136">
        <f>+SUM(W28,W36,W49,W61,W70,W79,W88,W95,W103,W118,W139,W163,W187)/W24</f>
        <v>4.1253755279490285</v>
      </c>
      <c r="Z23" s="20"/>
    </row>
    <row r="24" spans="1:73" s="580" customFormat="1" ht="39.75" hidden="1" customHeight="1">
      <c r="A24" s="588"/>
      <c r="B24" s="586" t="s">
        <v>373</v>
      </c>
      <c r="C24" s="585"/>
      <c r="D24" s="584">
        <v>12</v>
      </c>
      <c r="E24" s="584">
        <f>+E25+E26</f>
        <v>11</v>
      </c>
      <c r="F24" s="584">
        <f t="shared" ref="F24:H24" si="14">+F25+F26</f>
        <v>11</v>
      </c>
      <c r="G24" s="584">
        <f t="shared" si="14"/>
        <v>11</v>
      </c>
      <c r="H24" s="584">
        <f t="shared" si="14"/>
        <v>13</v>
      </c>
      <c r="I24" s="584"/>
      <c r="J24" s="584">
        <v>11</v>
      </c>
      <c r="K24" s="584">
        <v>9</v>
      </c>
      <c r="L24" s="584">
        <v>13</v>
      </c>
      <c r="M24" s="584">
        <v>13</v>
      </c>
      <c r="N24" s="584">
        <v>12</v>
      </c>
      <c r="O24" s="584">
        <v>13</v>
      </c>
      <c r="P24" s="584">
        <v>12</v>
      </c>
      <c r="Q24" s="584">
        <v>13</v>
      </c>
      <c r="R24" s="584">
        <v>11</v>
      </c>
      <c r="S24" s="587">
        <v>13</v>
      </c>
      <c r="T24" s="583"/>
      <c r="U24" s="583"/>
      <c r="V24" s="583"/>
      <c r="W24" s="587">
        <v>13</v>
      </c>
      <c r="Z24" s="581"/>
    </row>
    <row r="25" spans="1:73" s="580" customFormat="1" ht="39.75" hidden="1" customHeight="1">
      <c r="A25" s="586"/>
      <c r="B25" s="586" t="s">
        <v>372</v>
      </c>
      <c r="C25" s="585"/>
      <c r="D25" s="584">
        <v>8</v>
      </c>
      <c r="E25" s="584">
        <v>6</v>
      </c>
      <c r="F25" s="584">
        <v>6</v>
      </c>
      <c r="G25" s="584">
        <v>6</v>
      </c>
      <c r="H25" s="584">
        <v>8</v>
      </c>
      <c r="I25" s="584"/>
      <c r="J25" s="584">
        <v>8</v>
      </c>
      <c r="K25" s="584">
        <v>8</v>
      </c>
      <c r="L25" s="584">
        <v>8</v>
      </c>
      <c r="M25" s="584">
        <v>8</v>
      </c>
      <c r="N25" s="584">
        <v>8</v>
      </c>
      <c r="O25" s="584">
        <v>8</v>
      </c>
      <c r="P25" s="584">
        <v>8</v>
      </c>
      <c r="Q25" s="584">
        <v>8</v>
      </c>
      <c r="R25" s="584">
        <v>8</v>
      </c>
      <c r="S25" s="587">
        <v>8</v>
      </c>
      <c r="T25" s="583"/>
      <c r="U25" s="583"/>
      <c r="V25" s="583"/>
      <c r="W25" s="587">
        <v>8</v>
      </c>
      <c r="Z25" s="581"/>
    </row>
    <row r="26" spans="1:73" s="580" customFormat="1" ht="39.75" hidden="1" customHeight="1">
      <c r="A26" s="586"/>
      <c r="B26" s="586" t="s">
        <v>371</v>
      </c>
      <c r="C26" s="585"/>
      <c r="D26" s="584">
        <f>+D24-D25</f>
        <v>4</v>
      </c>
      <c r="E26" s="584">
        <v>5</v>
      </c>
      <c r="F26" s="584">
        <v>5</v>
      </c>
      <c r="G26" s="584">
        <v>5</v>
      </c>
      <c r="H26" s="584">
        <v>5</v>
      </c>
      <c r="I26" s="584"/>
      <c r="J26" s="584">
        <f t="shared" ref="J26:S26" si="15">+J24-J25</f>
        <v>3</v>
      </c>
      <c r="K26" s="584">
        <f t="shared" si="15"/>
        <v>1</v>
      </c>
      <c r="L26" s="584">
        <f t="shared" si="15"/>
        <v>5</v>
      </c>
      <c r="M26" s="584">
        <f t="shared" si="15"/>
        <v>5</v>
      </c>
      <c r="N26" s="584">
        <f t="shared" si="15"/>
        <v>4</v>
      </c>
      <c r="O26" s="584">
        <f t="shared" si="15"/>
        <v>5</v>
      </c>
      <c r="P26" s="584">
        <f t="shared" si="15"/>
        <v>4</v>
      </c>
      <c r="Q26" s="584">
        <f t="shared" si="15"/>
        <v>5</v>
      </c>
      <c r="R26" s="584">
        <f t="shared" si="15"/>
        <v>3</v>
      </c>
      <c r="S26" s="584">
        <f t="shared" si="15"/>
        <v>5</v>
      </c>
      <c r="T26" s="583"/>
      <c r="U26" s="583"/>
      <c r="V26" s="583"/>
      <c r="W26" s="582">
        <f>+W24-W25</f>
        <v>5</v>
      </c>
      <c r="Z26" s="581"/>
    </row>
    <row r="27" spans="1:73" s="102" customFormat="1" ht="39.75">
      <c r="A27" s="85">
        <v>2.1</v>
      </c>
      <c r="B27" s="85" t="s">
        <v>370</v>
      </c>
      <c r="C27" s="96" t="s">
        <v>30</v>
      </c>
      <c r="D27" s="579">
        <f>+SUM(D29:D34)</f>
        <v>5</v>
      </c>
      <c r="E27" s="579">
        <f t="shared" ref="E27:H27" si="16">+SUM(E29:E34)</f>
        <v>0</v>
      </c>
      <c r="F27" s="579">
        <f t="shared" ref="F27" si="17">+SUM(F29:F34)</f>
        <v>0</v>
      </c>
      <c r="G27" s="579">
        <f t="shared" si="16"/>
        <v>0</v>
      </c>
      <c r="H27" s="579">
        <f t="shared" si="16"/>
        <v>0</v>
      </c>
      <c r="I27" s="579"/>
      <c r="J27" s="579">
        <f t="shared" ref="J27:S27" si="18">+SUM(J29:J34)</f>
        <v>4</v>
      </c>
      <c r="K27" s="579">
        <f t="shared" si="18"/>
        <v>5</v>
      </c>
      <c r="L27" s="579">
        <f t="shared" si="18"/>
        <v>4</v>
      </c>
      <c r="M27" s="579">
        <f t="shared" si="18"/>
        <v>3</v>
      </c>
      <c r="N27" s="579">
        <f t="shared" si="18"/>
        <v>3</v>
      </c>
      <c r="O27" s="579">
        <f t="shared" si="18"/>
        <v>2</v>
      </c>
      <c r="P27" s="579">
        <f t="shared" si="18"/>
        <v>4</v>
      </c>
      <c r="Q27" s="579">
        <f t="shared" si="18"/>
        <v>4</v>
      </c>
      <c r="R27" s="579">
        <f t="shared" si="18"/>
        <v>5</v>
      </c>
      <c r="S27" s="579">
        <f t="shared" si="18"/>
        <v>2</v>
      </c>
      <c r="T27" s="168"/>
      <c r="U27" s="168"/>
      <c r="V27" s="168"/>
      <c r="W27" s="579">
        <f>+SUM(W29:W34)</f>
        <v>2</v>
      </c>
      <c r="Z27" s="103"/>
    </row>
    <row r="28" spans="1:73" s="577" customFormat="1" ht="39.75">
      <c r="A28" s="578"/>
      <c r="B28" s="578"/>
      <c r="C28" s="469" t="s">
        <v>10</v>
      </c>
      <c r="D28" s="132">
        <f>IF(D27&lt;1,0,IF(D27&lt;2,1,IF(D27&lt;3,2,IF(D27&lt;4,3,IF(D27&lt;5,4,IF(D27=5,5,))))))</f>
        <v>5</v>
      </c>
      <c r="E28" s="132">
        <f t="shared" ref="E28:H28" si="19">IF(E27&lt;1,0,IF(E27&lt;2,1,IF(E27&lt;3,2,IF(E27&lt;4,3,IF(E27&lt;5,4,IF(E27=5,5,))))))</f>
        <v>0</v>
      </c>
      <c r="F28" s="132">
        <f t="shared" si="19"/>
        <v>0</v>
      </c>
      <c r="G28" s="132">
        <f t="shared" si="19"/>
        <v>0</v>
      </c>
      <c r="H28" s="132">
        <f t="shared" si="19"/>
        <v>0</v>
      </c>
      <c r="I28" s="132"/>
      <c r="J28" s="132">
        <f t="shared" ref="J28:S28" si="20">IF(J27&lt;1,0,IF(J27&lt;2,1,IF(J27&lt;3,2,IF(J27&lt;4,3,IF(J27&lt;5,4,IF(J27=5,5,))))))</f>
        <v>4</v>
      </c>
      <c r="K28" s="132">
        <f t="shared" si="20"/>
        <v>5</v>
      </c>
      <c r="L28" s="132">
        <f t="shared" si="20"/>
        <v>4</v>
      </c>
      <c r="M28" s="132">
        <f t="shared" si="20"/>
        <v>3</v>
      </c>
      <c r="N28" s="132">
        <f t="shared" si="20"/>
        <v>3</v>
      </c>
      <c r="O28" s="132">
        <f t="shared" si="20"/>
        <v>2</v>
      </c>
      <c r="P28" s="132">
        <f t="shared" si="20"/>
        <v>4</v>
      </c>
      <c r="Q28" s="132">
        <f t="shared" si="20"/>
        <v>4</v>
      </c>
      <c r="R28" s="132">
        <f t="shared" si="20"/>
        <v>5</v>
      </c>
      <c r="S28" s="132">
        <f t="shared" si="20"/>
        <v>2</v>
      </c>
      <c r="T28" s="515"/>
      <c r="U28" s="515"/>
      <c r="V28" s="515"/>
      <c r="W28" s="132">
        <f>IF(W27&lt;1,0,IF(W27&lt;2,1,IF(W27&lt;3,2,IF(W27&lt;4,3,IF(W27&lt;5,4,IF(W27=5,5,))))))</f>
        <v>2</v>
      </c>
      <c r="X28" s="1"/>
      <c r="Y28" s="1"/>
      <c r="Z28" s="20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s="102" customFormat="1" ht="92.25">
      <c r="A29" s="75"/>
      <c r="B29" s="91" t="s">
        <v>369</v>
      </c>
      <c r="C29" s="70"/>
      <c r="D29" s="68">
        <v>1</v>
      </c>
      <c r="E29" s="68"/>
      <c r="F29" s="68"/>
      <c r="G29" s="68"/>
      <c r="H29" s="68"/>
      <c r="I29" s="68"/>
      <c r="J29" s="68">
        <v>1</v>
      </c>
      <c r="K29" s="68">
        <v>1</v>
      </c>
      <c r="L29" s="68">
        <v>1</v>
      </c>
      <c r="M29" s="69">
        <v>1</v>
      </c>
      <c r="N29" s="68">
        <v>1</v>
      </c>
      <c r="O29" s="68">
        <v>1</v>
      </c>
      <c r="P29" s="68">
        <v>1</v>
      </c>
      <c r="Q29" s="68">
        <v>1</v>
      </c>
      <c r="R29" s="68">
        <v>1</v>
      </c>
      <c r="S29" s="68">
        <v>1</v>
      </c>
      <c r="T29" s="200"/>
      <c r="U29" s="200"/>
      <c r="V29" s="200"/>
      <c r="W29" s="68">
        <v>1</v>
      </c>
      <c r="Z29" s="103"/>
    </row>
    <row r="30" spans="1:73" s="102" customFormat="1" ht="59.25" customHeight="1">
      <c r="A30" s="75"/>
      <c r="B30" s="91" t="s">
        <v>368</v>
      </c>
      <c r="C30" s="70"/>
      <c r="D30" s="68">
        <v>1</v>
      </c>
      <c r="E30" s="68"/>
      <c r="F30" s="68"/>
      <c r="G30" s="68"/>
      <c r="H30" s="68"/>
      <c r="I30" s="68"/>
      <c r="J30" s="68">
        <v>1</v>
      </c>
      <c r="K30" s="68">
        <v>1</v>
      </c>
      <c r="L30" s="68">
        <v>1</v>
      </c>
      <c r="M30" s="69">
        <v>1</v>
      </c>
      <c r="N30" s="68">
        <v>1</v>
      </c>
      <c r="O30" s="68">
        <v>1</v>
      </c>
      <c r="P30" s="68">
        <v>1</v>
      </c>
      <c r="Q30" s="68">
        <v>1</v>
      </c>
      <c r="R30" s="68">
        <v>1</v>
      </c>
      <c r="S30" s="68">
        <v>1</v>
      </c>
      <c r="T30" s="200"/>
      <c r="U30" s="200"/>
      <c r="V30" s="200"/>
      <c r="W30" s="68">
        <v>1</v>
      </c>
      <c r="Z30" s="103"/>
    </row>
    <row r="31" spans="1:73" s="102" customFormat="1" ht="249.75">
      <c r="A31" s="75"/>
      <c r="B31" s="151" t="s">
        <v>367</v>
      </c>
      <c r="C31" s="321"/>
      <c r="D31" s="711">
        <v>1</v>
      </c>
      <c r="E31" s="711"/>
      <c r="F31" s="711"/>
      <c r="G31" s="711"/>
      <c r="H31" s="711"/>
      <c r="I31" s="677"/>
      <c r="J31" s="711">
        <v>1</v>
      </c>
      <c r="K31" s="711">
        <v>1</v>
      </c>
      <c r="L31" s="711">
        <v>1</v>
      </c>
      <c r="M31" s="730">
        <v>1</v>
      </c>
      <c r="N31" s="711">
        <v>1</v>
      </c>
      <c r="O31" s="711">
        <v>0</v>
      </c>
      <c r="P31" s="711">
        <v>1</v>
      </c>
      <c r="Q31" s="711">
        <v>1</v>
      </c>
      <c r="R31" s="711">
        <v>1</v>
      </c>
      <c r="S31" s="711">
        <v>0</v>
      </c>
      <c r="T31" s="576"/>
      <c r="U31" s="576"/>
      <c r="V31" s="576"/>
      <c r="W31" s="711">
        <v>0</v>
      </c>
      <c r="Z31" s="103"/>
    </row>
    <row r="32" spans="1:73" s="102" customFormat="1" ht="123">
      <c r="A32" s="75"/>
      <c r="B32" s="91" t="s">
        <v>366</v>
      </c>
      <c r="C32" s="164"/>
      <c r="D32" s="713"/>
      <c r="E32" s="713"/>
      <c r="F32" s="713"/>
      <c r="G32" s="713"/>
      <c r="H32" s="713"/>
      <c r="I32" s="679"/>
      <c r="J32" s="713"/>
      <c r="K32" s="713"/>
      <c r="L32" s="713"/>
      <c r="M32" s="731"/>
      <c r="N32" s="713"/>
      <c r="O32" s="713"/>
      <c r="P32" s="713"/>
      <c r="Q32" s="713"/>
      <c r="R32" s="713"/>
      <c r="S32" s="713"/>
      <c r="T32" s="515"/>
      <c r="U32" s="515"/>
      <c r="V32" s="515"/>
      <c r="W32" s="713"/>
      <c r="Z32" s="103"/>
    </row>
    <row r="33" spans="1:73" s="102" customFormat="1" ht="194.25">
      <c r="A33" s="75"/>
      <c r="B33" s="151" t="s">
        <v>365</v>
      </c>
      <c r="C33" s="150"/>
      <c r="D33" s="199">
        <v>1</v>
      </c>
      <c r="E33" s="199"/>
      <c r="F33" s="199"/>
      <c r="G33" s="199"/>
      <c r="H33" s="199"/>
      <c r="I33" s="199"/>
      <c r="J33" s="199">
        <v>1</v>
      </c>
      <c r="K33" s="199">
        <v>1</v>
      </c>
      <c r="L33" s="199">
        <v>1</v>
      </c>
      <c r="M33" s="575">
        <v>0</v>
      </c>
      <c r="N33" s="199">
        <v>0</v>
      </c>
      <c r="O33" s="199">
        <v>0</v>
      </c>
      <c r="P33" s="199">
        <v>1</v>
      </c>
      <c r="Q33" s="574">
        <v>1</v>
      </c>
      <c r="R33" s="68">
        <v>1</v>
      </c>
      <c r="S33" s="199">
        <v>0</v>
      </c>
      <c r="T33" s="200"/>
      <c r="U33" s="200"/>
      <c r="V33" s="200"/>
      <c r="W33" s="199">
        <v>0</v>
      </c>
      <c r="Z33" s="103"/>
    </row>
    <row r="34" spans="1:73" s="102" customFormat="1" ht="166.5">
      <c r="A34" s="148"/>
      <c r="B34" s="520" t="s">
        <v>364</v>
      </c>
      <c r="C34" s="321"/>
      <c r="D34" s="199">
        <v>1</v>
      </c>
      <c r="E34" s="199"/>
      <c r="F34" s="199"/>
      <c r="G34" s="199"/>
      <c r="H34" s="199"/>
      <c r="I34" s="199"/>
      <c r="J34" s="199">
        <v>0</v>
      </c>
      <c r="K34" s="199">
        <v>1</v>
      </c>
      <c r="L34" s="199">
        <v>0</v>
      </c>
      <c r="M34" s="575">
        <v>0</v>
      </c>
      <c r="N34" s="199">
        <v>0</v>
      </c>
      <c r="O34" s="199">
        <v>0</v>
      </c>
      <c r="P34" s="199">
        <v>0</v>
      </c>
      <c r="Q34" s="574">
        <v>0</v>
      </c>
      <c r="R34" s="68">
        <v>1</v>
      </c>
      <c r="S34" s="280">
        <v>0</v>
      </c>
      <c r="T34" s="516"/>
      <c r="U34" s="516"/>
      <c r="V34" s="516"/>
      <c r="W34" s="280">
        <v>0</v>
      </c>
      <c r="Z34" s="103"/>
    </row>
    <row r="35" spans="1:73" s="557" customFormat="1" ht="39.75">
      <c r="A35" s="560">
        <v>2.2000000000000002</v>
      </c>
      <c r="B35" s="559" t="s">
        <v>445</v>
      </c>
      <c r="C35" s="96" t="s">
        <v>176</v>
      </c>
      <c r="D35" s="205">
        <f>+D43*100/D44</f>
        <v>64.0625</v>
      </c>
      <c r="E35" s="205" t="e">
        <f t="shared" ref="E35:H35" si="21">+E43*100/E44</f>
        <v>#DIV/0!</v>
      </c>
      <c r="F35" s="205" t="e">
        <f t="shared" ref="F35" si="22">+F43*100/F44</f>
        <v>#DIV/0!</v>
      </c>
      <c r="G35" s="205" t="e">
        <f t="shared" si="21"/>
        <v>#DIV/0!</v>
      </c>
      <c r="H35" s="205" t="e">
        <f t="shared" si="21"/>
        <v>#DIV/0!</v>
      </c>
      <c r="I35" s="205"/>
      <c r="J35" s="205">
        <f t="shared" ref="J35:S35" si="23">+J43*100/J44</f>
        <v>37</v>
      </c>
      <c r="K35" s="205">
        <f t="shared" si="23"/>
        <v>26.315789473684209</v>
      </c>
      <c r="L35" s="205">
        <f t="shared" si="23"/>
        <v>67.741935483870961</v>
      </c>
      <c r="M35" s="205">
        <f t="shared" si="23"/>
        <v>67.532467532467535</v>
      </c>
      <c r="N35" s="205">
        <f t="shared" si="23"/>
        <v>75.806451612903231</v>
      </c>
      <c r="O35" s="205">
        <f t="shared" si="23"/>
        <v>28.571428571428573</v>
      </c>
      <c r="P35" s="205">
        <f t="shared" si="23"/>
        <v>28.346456692913385</v>
      </c>
      <c r="Q35" s="205">
        <f t="shared" si="23"/>
        <v>21.014492753623188</v>
      </c>
      <c r="R35" s="205">
        <f t="shared" si="23"/>
        <v>7.6923076923076925</v>
      </c>
      <c r="S35" s="205">
        <f t="shared" si="23"/>
        <v>27.272727272727273</v>
      </c>
      <c r="T35" s="206"/>
      <c r="U35" s="206"/>
      <c r="V35" s="206"/>
      <c r="W35" s="205">
        <f>+W43*100/W44</f>
        <v>46.970830216903515</v>
      </c>
      <c r="Z35" s="558"/>
    </row>
    <row r="36" spans="1:73" s="550" customFormat="1" ht="48" hidden="1" customHeight="1">
      <c r="A36" s="81"/>
      <c r="B36" s="556"/>
      <c r="C36" s="573" t="s">
        <v>354</v>
      </c>
      <c r="D36" s="572">
        <f>+IF(D35&lt;30,D35*5/30,IF(D35&gt;=30,5))</f>
        <v>5</v>
      </c>
      <c r="E36" s="572" t="e">
        <f t="shared" ref="E36:H36" si="24">+IF(E35&lt;30,E35*5/30,IF(E35&gt;=30,5))</f>
        <v>#DIV/0!</v>
      </c>
      <c r="F36" s="572" t="e">
        <f t="shared" si="24"/>
        <v>#DIV/0!</v>
      </c>
      <c r="G36" s="572" t="e">
        <f t="shared" si="24"/>
        <v>#DIV/0!</v>
      </c>
      <c r="H36" s="572" t="e">
        <f t="shared" si="24"/>
        <v>#DIV/0!</v>
      </c>
      <c r="I36" s="572"/>
      <c r="J36" s="572">
        <f t="shared" ref="J36:S36" si="25">+IF(J35&lt;30,J35*5/30,IF(J35&gt;=30,5))</f>
        <v>5</v>
      </c>
      <c r="K36" s="572">
        <f t="shared" si="25"/>
        <v>4.3859649122807012</v>
      </c>
      <c r="L36" s="572">
        <f t="shared" si="25"/>
        <v>5</v>
      </c>
      <c r="M36" s="572">
        <f t="shared" si="25"/>
        <v>5</v>
      </c>
      <c r="N36" s="572">
        <f t="shared" si="25"/>
        <v>5</v>
      </c>
      <c r="O36" s="572">
        <f t="shared" si="25"/>
        <v>4.7619047619047619</v>
      </c>
      <c r="P36" s="572">
        <f t="shared" si="25"/>
        <v>4.7244094488188981</v>
      </c>
      <c r="Q36" s="572">
        <f t="shared" si="25"/>
        <v>3.5024154589371981</v>
      </c>
      <c r="R36" s="572">
        <f t="shared" si="25"/>
        <v>1.2820512820512819</v>
      </c>
      <c r="S36" s="572">
        <f t="shared" si="25"/>
        <v>4.5454545454545459</v>
      </c>
      <c r="T36" s="515"/>
      <c r="U36" s="515"/>
      <c r="V36" s="515"/>
      <c r="W36" s="572">
        <f>+IF(W35&lt;30,W35*5/30,IF(W35&gt;=30,5))</f>
        <v>5</v>
      </c>
      <c r="X36" s="102"/>
      <c r="Y36" s="102"/>
      <c r="Z36" s="103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</row>
    <row r="37" spans="1:73" s="550" customFormat="1" ht="48" hidden="1" customHeight="1">
      <c r="A37" s="554"/>
      <c r="B37" s="553"/>
      <c r="C37" s="552" t="s">
        <v>353</v>
      </c>
      <c r="D37" s="551">
        <f>+IF(D47&lt;6,D47*5/6,IF(D47&gt;=6,5))</f>
        <v>-1.4895833333333286</v>
      </c>
      <c r="E37" s="551" t="e">
        <f t="shared" ref="E37:H37" si="26">+IF(E47&lt;6,E47*5/6,IF(E47&gt;=6,5))</f>
        <v>#DIV/0!</v>
      </c>
      <c r="F37" s="551" t="e">
        <f t="shared" ref="F37" si="27">+IF(F47&lt;6,F47*5/6,IF(F47&gt;=6,5))</f>
        <v>#DIV/0!</v>
      </c>
      <c r="G37" s="551" t="e">
        <f t="shared" si="26"/>
        <v>#DIV/0!</v>
      </c>
      <c r="H37" s="551" t="e">
        <f t="shared" si="26"/>
        <v>#DIV/0!</v>
      </c>
      <c r="I37" s="551"/>
      <c r="J37" s="551">
        <f t="shared" ref="J37:S37" si="28">+IF(J47&lt;6,J47*5/6,IF(J47&gt;=6,5))</f>
        <v>-1.3916666666666682</v>
      </c>
      <c r="K37" s="551">
        <f t="shared" si="28"/>
        <v>5</v>
      </c>
      <c r="L37" s="551">
        <f t="shared" si="28"/>
        <v>-3.1720430107533559E-2</v>
      </c>
      <c r="M37" s="551">
        <f t="shared" si="28"/>
        <v>2.9437229437229462</v>
      </c>
      <c r="N37" s="551">
        <f t="shared" si="28"/>
        <v>1.5220430107526894</v>
      </c>
      <c r="O37" s="551">
        <f t="shared" si="28"/>
        <v>-3.2154761904761888</v>
      </c>
      <c r="P37" s="551">
        <f t="shared" si="28"/>
        <v>6.3713910761154693E-2</v>
      </c>
      <c r="Q37" s="551">
        <f t="shared" si="28"/>
        <v>5</v>
      </c>
      <c r="R37" s="551">
        <f t="shared" si="28"/>
        <v>3.2019230769230771</v>
      </c>
      <c r="S37" s="551">
        <f t="shared" si="28"/>
        <v>5</v>
      </c>
      <c r="T37" s="200"/>
      <c r="U37" s="200"/>
      <c r="V37" s="200"/>
      <c r="W37" s="551">
        <f>+IF(W47&lt;6,W47*5/6,IF(W47&gt;=6,5))</f>
        <v>1.7423585140862603</v>
      </c>
      <c r="X37" s="102"/>
      <c r="Y37" s="102"/>
      <c r="Z37" s="103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</row>
    <row r="38" spans="1:73" s="557" customFormat="1" ht="39.75">
      <c r="A38" s="530"/>
      <c r="B38" s="571" t="s">
        <v>362</v>
      </c>
      <c r="C38" s="570" t="s">
        <v>163</v>
      </c>
      <c r="D38" s="569">
        <f>+D39+D40</f>
        <v>64</v>
      </c>
      <c r="E38" s="569">
        <f t="shared" ref="E38:G38" si="29">+E39+E40</f>
        <v>0</v>
      </c>
      <c r="F38" s="569">
        <f t="shared" si="29"/>
        <v>0</v>
      </c>
      <c r="G38" s="569">
        <f t="shared" si="29"/>
        <v>0</v>
      </c>
      <c r="H38" s="569">
        <f>+H39+H40</f>
        <v>0</v>
      </c>
      <c r="I38" s="569"/>
      <c r="J38" s="536">
        <f t="shared" ref="J38:S38" si="30">+J39+J40</f>
        <v>50</v>
      </c>
      <c r="K38" s="536">
        <f t="shared" si="30"/>
        <v>19</v>
      </c>
      <c r="L38" s="536">
        <f t="shared" si="30"/>
        <v>124</v>
      </c>
      <c r="M38" s="536">
        <f t="shared" si="30"/>
        <v>77</v>
      </c>
      <c r="N38" s="536">
        <f t="shared" si="30"/>
        <v>62</v>
      </c>
      <c r="O38" s="536">
        <f t="shared" si="30"/>
        <v>17.5</v>
      </c>
      <c r="P38" s="536">
        <f t="shared" si="30"/>
        <v>127</v>
      </c>
      <c r="Q38" s="536">
        <f t="shared" si="30"/>
        <v>69</v>
      </c>
      <c r="R38" s="536">
        <f t="shared" si="30"/>
        <v>26</v>
      </c>
      <c r="S38" s="536">
        <f t="shared" si="30"/>
        <v>33</v>
      </c>
      <c r="T38" s="564"/>
      <c r="U38" s="564"/>
      <c r="V38" s="564"/>
      <c r="W38" s="536">
        <f>+W39+W40</f>
        <v>668.5</v>
      </c>
      <c r="X38" s="39"/>
      <c r="Z38" s="558"/>
    </row>
    <row r="39" spans="1:73" s="557" customFormat="1" ht="39.75">
      <c r="A39" s="530"/>
      <c r="B39" s="567" t="s">
        <v>361</v>
      </c>
      <c r="C39" s="565" t="s">
        <v>163</v>
      </c>
      <c r="D39" s="540">
        <v>54</v>
      </c>
      <c r="E39" s="540"/>
      <c r="F39" s="540"/>
      <c r="G39" s="540"/>
      <c r="H39" s="540">
        <f>+SUM(E39:G39)</f>
        <v>0</v>
      </c>
      <c r="I39" s="543"/>
      <c r="J39" s="543">
        <v>44</v>
      </c>
      <c r="K39" s="363">
        <v>19</v>
      </c>
      <c r="L39" s="540">
        <v>119</v>
      </c>
      <c r="M39" s="568">
        <v>73</v>
      </c>
      <c r="N39" s="540">
        <v>58</v>
      </c>
      <c r="O39" s="540">
        <v>17.5</v>
      </c>
      <c r="P39" s="540">
        <v>113</v>
      </c>
      <c r="Q39" s="540">
        <v>61</v>
      </c>
      <c r="R39" s="540">
        <v>23</v>
      </c>
      <c r="S39" s="540">
        <v>22</v>
      </c>
      <c r="T39" s="562"/>
      <c r="U39" s="562"/>
      <c r="V39" s="562"/>
      <c r="W39" s="540">
        <f>+SUM(D39:V39)</f>
        <v>603.5</v>
      </c>
      <c r="X39" s="39"/>
      <c r="Z39" s="558"/>
    </row>
    <row r="40" spans="1:73" s="557" customFormat="1" ht="39.75">
      <c r="A40" s="530"/>
      <c r="B40" s="567" t="s">
        <v>360</v>
      </c>
      <c r="C40" s="565" t="s">
        <v>163</v>
      </c>
      <c r="D40" s="540">
        <v>10</v>
      </c>
      <c r="E40" s="540"/>
      <c r="F40" s="540"/>
      <c r="G40" s="540"/>
      <c r="H40" s="540">
        <f t="shared" ref="H40:H43" si="31">+SUM(E40:G40)</f>
        <v>0</v>
      </c>
      <c r="I40" s="543"/>
      <c r="J40" s="543">
        <v>6</v>
      </c>
      <c r="K40" s="363">
        <v>0</v>
      </c>
      <c r="L40" s="540">
        <v>5</v>
      </c>
      <c r="M40" s="543">
        <v>4</v>
      </c>
      <c r="N40" s="540">
        <v>4</v>
      </c>
      <c r="O40" s="540">
        <v>0</v>
      </c>
      <c r="P40" s="540">
        <v>14</v>
      </c>
      <c r="Q40" s="540">
        <v>8</v>
      </c>
      <c r="R40" s="540">
        <v>3</v>
      </c>
      <c r="S40" s="540">
        <v>11</v>
      </c>
      <c r="T40" s="562"/>
      <c r="U40" s="562"/>
      <c r="V40" s="562"/>
      <c r="W40" s="540">
        <f>+SUM(D40:V40)</f>
        <v>65</v>
      </c>
      <c r="Z40" s="558"/>
    </row>
    <row r="41" spans="1:73" s="538" customFormat="1" ht="39.75">
      <c r="A41" s="566"/>
      <c r="B41" s="306" t="s">
        <v>359</v>
      </c>
      <c r="C41" s="565" t="s">
        <v>163</v>
      </c>
      <c r="D41" s="540">
        <v>10</v>
      </c>
      <c r="E41" s="540"/>
      <c r="F41" s="540"/>
      <c r="G41" s="540"/>
      <c r="H41" s="540">
        <f t="shared" si="31"/>
        <v>0</v>
      </c>
      <c r="I41" s="543"/>
      <c r="J41" s="543">
        <v>1</v>
      </c>
      <c r="K41" s="363">
        <v>0</v>
      </c>
      <c r="L41" s="540">
        <v>1</v>
      </c>
      <c r="M41" s="543">
        <v>2</v>
      </c>
      <c r="N41" s="540">
        <v>1</v>
      </c>
      <c r="O41" s="540">
        <v>0</v>
      </c>
      <c r="P41" s="540">
        <v>10</v>
      </c>
      <c r="Q41" s="540">
        <v>0</v>
      </c>
      <c r="R41" s="540">
        <v>2</v>
      </c>
      <c r="S41" s="540">
        <v>0</v>
      </c>
      <c r="T41" s="541"/>
      <c r="U41" s="541"/>
      <c r="V41" s="541"/>
      <c r="W41" s="540">
        <f>+SUM(D41:V41)</f>
        <v>27</v>
      </c>
      <c r="Z41" s="539"/>
    </row>
    <row r="42" spans="1:73" s="538" customFormat="1" ht="39.75">
      <c r="A42" s="566"/>
      <c r="B42" s="306" t="s">
        <v>358</v>
      </c>
      <c r="C42" s="565" t="s">
        <v>163</v>
      </c>
      <c r="D42" s="540">
        <v>13</v>
      </c>
      <c r="E42" s="540"/>
      <c r="F42" s="540"/>
      <c r="G42" s="540"/>
      <c r="H42" s="540">
        <f t="shared" si="31"/>
        <v>0</v>
      </c>
      <c r="I42" s="543"/>
      <c r="J42" s="543">
        <v>30.5</v>
      </c>
      <c r="K42" s="363">
        <v>14</v>
      </c>
      <c r="L42" s="540">
        <v>39</v>
      </c>
      <c r="M42" s="543">
        <v>23</v>
      </c>
      <c r="N42" s="540">
        <v>14</v>
      </c>
      <c r="O42" s="540">
        <v>12.5</v>
      </c>
      <c r="P42" s="540">
        <v>81</v>
      </c>
      <c r="Q42" s="540">
        <v>54.5</v>
      </c>
      <c r="R42" s="540">
        <v>22</v>
      </c>
      <c r="S42" s="540">
        <v>24</v>
      </c>
      <c r="T42" s="541"/>
      <c r="U42" s="541"/>
      <c r="V42" s="541"/>
      <c r="W42" s="540">
        <f>+SUM(D42:V42)</f>
        <v>327.5</v>
      </c>
      <c r="Z42" s="539"/>
    </row>
    <row r="43" spans="1:73" s="538" customFormat="1" ht="39.75">
      <c r="A43" s="566"/>
      <c r="B43" s="306" t="s">
        <v>357</v>
      </c>
      <c r="C43" s="565" t="s">
        <v>163</v>
      </c>
      <c r="D43" s="540">
        <v>41</v>
      </c>
      <c r="E43" s="540"/>
      <c r="F43" s="540"/>
      <c r="G43" s="540"/>
      <c r="H43" s="540">
        <f t="shared" si="31"/>
        <v>0</v>
      </c>
      <c r="I43" s="543"/>
      <c r="J43" s="543">
        <v>18.5</v>
      </c>
      <c r="K43" s="363">
        <v>5</v>
      </c>
      <c r="L43" s="540">
        <v>84</v>
      </c>
      <c r="M43" s="543">
        <v>52</v>
      </c>
      <c r="N43" s="540">
        <v>47</v>
      </c>
      <c r="O43" s="540">
        <v>5</v>
      </c>
      <c r="P43" s="540">
        <v>36</v>
      </c>
      <c r="Q43" s="540">
        <v>14.5</v>
      </c>
      <c r="R43" s="540">
        <v>2</v>
      </c>
      <c r="S43" s="540">
        <v>9</v>
      </c>
      <c r="T43" s="541"/>
      <c r="U43" s="541"/>
      <c r="V43" s="541"/>
      <c r="W43" s="540">
        <f>+SUM(D43:V43)</f>
        <v>314</v>
      </c>
      <c r="Z43" s="539"/>
    </row>
    <row r="44" spans="1:73" s="464" customFormat="1" ht="39.75">
      <c r="A44" s="530"/>
      <c r="B44" s="75" t="s">
        <v>347</v>
      </c>
      <c r="C44" s="565" t="s">
        <v>163</v>
      </c>
      <c r="D44" s="536">
        <f>SUM(D41:D43)</f>
        <v>64</v>
      </c>
      <c r="E44" s="536">
        <f t="shared" ref="E44:H44" si="32">SUM(E41:E43)</f>
        <v>0</v>
      </c>
      <c r="F44" s="536">
        <f t="shared" si="32"/>
        <v>0</v>
      </c>
      <c r="G44" s="536">
        <f t="shared" si="32"/>
        <v>0</v>
      </c>
      <c r="H44" s="536">
        <f t="shared" si="32"/>
        <v>0</v>
      </c>
      <c r="I44" s="536"/>
      <c r="J44" s="536">
        <f t="shared" ref="J44:S44" si="33">SUM(J41:J43)</f>
        <v>50</v>
      </c>
      <c r="K44" s="536">
        <f t="shared" si="33"/>
        <v>19</v>
      </c>
      <c r="L44" s="536">
        <f t="shared" si="33"/>
        <v>124</v>
      </c>
      <c r="M44" s="536">
        <f t="shared" si="33"/>
        <v>77</v>
      </c>
      <c r="N44" s="536">
        <f t="shared" si="33"/>
        <v>62</v>
      </c>
      <c r="O44" s="536">
        <f t="shared" si="33"/>
        <v>17.5</v>
      </c>
      <c r="P44" s="536">
        <f t="shared" si="33"/>
        <v>127</v>
      </c>
      <c r="Q44" s="536">
        <f t="shared" si="33"/>
        <v>69</v>
      </c>
      <c r="R44" s="536">
        <f t="shared" si="33"/>
        <v>26</v>
      </c>
      <c r="S44" s="536">
        <f t="shared" si="33"/>
        <v>33</v>
      </c>
      <c r="T44" s="564"/>
      <c r="U44" s="564"/>
      <c r="V44" s="564"/>
      <c r="W44" s="536">
        <f>SUM(W41:W43)</f>
        <v>668.5</v>
      </c>
      <c r="Z44" s="465"/>
    </row>
    <row r="45" spans="1:73" s="464" customFormat="1" ht="39.75">
      <c r="A45" s="530"/>
      <c r="B45" s="533" t="s">
        <v>346</v>
      </c>
      <c r="C45" s="486"/>
      <c r="D45" s="532"/>
      <c r="E45" s="532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68"/>
      <c r="T45" s="531"/>
      <c r="U45" s="531"/>
      <c r="V45" s="531"/>
      <c r="W45" s="68"/>
      <c r="Z45" s="465"/>
    </row>
    <row r="46" spans="1:73" s="464" customFormat="1" ht="39.75">
      <c r="A46" s="530"/>
      <c r="B46" s="529" t="s">
        <v>356</v>
      </c>
      <c r="C46" s="70" t="s">
        <v>176</v>
      </c>
      <c r="D46" s="526">
        <v>65.849999999999994</v>
      </c>
      <c r="E46" s="526"/>
      <c r="F46" s="526"/>
      <c r="G46" s="526"/>
      <c r="H46" s="526"/>
      <c r="I46" s="526"/>
      <c r="J46" s="526">
        <v>38.67</v>
      </c>
      <c r="K46" s="526">
        <v>17.649999999999999</v>
      </c>
      <c r="L46" s="526">
        <v>67.78</v>
      </c>
      <c r="M46" s="527">
        <v>64</v>
      </c>
      <c r="N46" s="563">
        <v>73.98</v>
      </c>
      <c r="O46" s="526">
        <v>32.43</v>
      </c>
      <c r="P46" s="490">
        <v>28.27</v>
      </c>
      <c r="Q46" s="526">
        <v>14.29</v>
      </c>
      <c r="R46" s="526">
        <v>3.85</v>
      </c>
      <c r="S46" s="526">
        <v>17.86</v>
      </c>
      <c r="T46" s="240"/>
      <c r="U46" s="240"/>
      <c r="V46" s="240"/>
      <c r="W46" s="526">
        <v>44.88</v>
      </c>
      <c r="X46" s="525"/>
      <c r="Z46" s="465"/>
    </row>
    <row r="47" spans="1:73" s="464" customFormat="1" ht="39.75">
      <c r="A47" s="530"/>
      <c r="B47" s="75" t="s">
        <v>344</v>
      </c>
      <c r="C47" s="70" t="s">
        <v>176</v>
      </c>
      <c r="D47" s="561">
        <f>+D35-D46</f>
        <v>-1.7874999999999943</v>
      </c>
      <c r="E47" s="561" t="e">
        <f t="shared" ref="E47:H47" si="34">+E35-E46</f>
        <v>#DIV/0!</v>
      </c>
      <c r="F47" s="561" t="e">
        <f t="shared" si="34"/>
        <v>#DIV/0!</v>
      </c>
      <c r="G47" s="561" t="e">
        <f t="shared" si="34"/>
        <v>#DIV/0!</v>
      </c>
      <c r="H47" s="561" t="e">
        <f t="shared" si="34"/>
        <v>#DIV/0!</v>
      </c>
      <c r="I47" s="561"/>
      <c r="J47" s="561">
        <f t="shared" ref="J47:S47" si="35">+J35-J46</f>
        <v>-1.6700000000000017</v>
      </c>
      <c r="K47" s="561">
        <f t="shared" si="35"/>
        <v>8.6657894736842103</v>
      </c>
      <c r="L47" s="561">
        <f t="shared" si="35"/>
        <v>-3.8064516129040271E-2</v>
      </c>
      <c r="M47" s="561">
        <f t="shared" si="35"/>
        <v>3.5324675324675354</v>
      </c>
      <c r="N47" s="561">
        <f t="shared" si="35"/>
        <v>1.8264516129032273</v>
      </c>
      <c r="O47" s="561">
        <f t="shared" si="35"/>
        <v>-3.8585714285714268</v>
      </c>
      <c r="P47" s="561">
        <f t="shared" si="35"/>
        <v>7.6456692913385638E-2</v>
      </c>
      <c r="Q47" s="561">
        <f t="shared" si="35"/>
        <v>6.7244927536231884</v>
      </c>
      <c r="R47" s="561">
        <f t="shared" si="35"/>
        <v>3.8423076923076924</v>
      </c>
      <c r="S47" s="561">
        <f t="shared" si="35"/>
        <v>9.4127272727272739</v>
      </c>
      <c r="T47" s="562"/>
      <c r="U47" s="562"/>
      <c r="V47" s="562"/>
      <c r="W47" s="561">
        <f>+W35-W46</f>
        <v>2.0908302169035125</v>
      </c>
      <c r="Z47" s="465"/>
    </row>
    <row r="48" spans="1:73" s="557" customFormat="1" ht="39.75">
      <c r="A48" s="560">
        <v>2.2999999999999998</v>
      </c>
      <c r="B48" s="559" t="s">
        <v>446</v>
      </c>
      <c r="C48" s="96" t="s">
        <v>176</v>
      </c>
      <c r="D48" s="205">
        <f>+SUM(D53:D55)*100/D56</f>
        <v>35.9375</v>
      </c>
      <c r="E48" s="205" t="e">
        <f t="shared" ref="E48:H48" si="36">+SUM(E53:E55)*100/E56</f>
        <v>#DIV/0!</v>
      </c>
      <c r="F48" s="205" t="e">
        <f t="shared" ref="F48" si="37">+SUM(F53:F55)*100/F56</f>
        <v>#DIV/0!</v>
      </c>
      <c r="G48" s="205" t="e">
        <f t="shared" si="36"/>
        <v>#DIV/0!</v>
      </c>
      <c r="H48" s="205" t="e">
        <f t="shared" si="36"/>
        <v>#DIV/0!</v>
      </c>
      <c r="I48" s="205"/>
      <c r="J48" s="205">
        <f t="shared" ref="J48:S48" si="38">+SUM(J53:J55)*100/J56</f>
        <v>10</v>
      </c>
      <c r="K48" s="205">
        <f t="shared" si="38"/>
        <v>15.789473684210526</v>
      </c>
      <c r="L48" s="205">
        <f t="shared" si="38"/>
        <v>33.87096774193548</v>
      </c>
      <c r="M48" s="205">
        <f t="shared" si="38"/>
        <v>55.844155844155843</v>
      </c>
      <c r="N48" s="205">
        <f t="shared" si="38"/>
        <v>51.612903225806448</v>
      </c>
      <c r="O48" s="205">
        <f t="shared" si="38"/>
        <v>34.285714285714285</v>
      </c>
      <c r="P48" s="205">
        <f t="shared" si="38"/>
        <v>16.535433070866141</v>
      </c>
      <c r="Q48" s="205">
        <f t="shared" si="38"/>
        <v>6.5217391304347823</v>
      </c>
      <c r="R48" s="205">
        <f t="shared" si="38"/>
        <v>11.538461538461538</v>
      </c>
      <c r="S48" s="205">
        <f t="shared" si="38"/>
        <v>10.606060606060606</v>
      </c>
      <c r="T48" s="206"/>
      <c r="U48" s="206"/>
      <c r="V48" s="206"/>
      <c r="W48" s="205">
        <f>+SUM(W53:W55)*100/W56</f>
        <v>27.823485415108451</v>
      </c>
      <c r="Z48" s="558"/>
    </row>
    <row r="49" spans="1:73" s="550" customFormat="1" ht="48" hidden="1" customHeight="1">
      <c r="A49" s="81"/>
      <c r="B49" s="556"/>
      <c r="C49" s="555" t="s">
        <v>354</v>
      </c>
      <c r="D49" s="132">
        <f>+IF(D48&lt;60,D48*5/60,IF(D48&gt;=60,5))</f>
        <v>2.9947916666666665</v>
      </c>
      <c r="E49" s="132" t="e">
        <f t="shared" ref="E49:H49" si="39">+IF(E48&lt;60,E48*5/60,IF(E48&gt;=60,5))</f>
        <v>#DIV/0!</v>
      </c>
      <c r="F49" s="132" t="e">
        <f t="shared" si="39"/>
        <v>#DIV/0!</v>
      </c>
      <c r="G49" s="132" t="e">
        <f t="shared" si="39"/>
        <v>#DIV/0!</v>
      </c>
      <c r="H49" s="132" t="e">
        <f t="shared" si="39"/>
        <v>#DIV/0!</v>
      </c>
      <c r="I49" s="132"/>
      <c r="J49" s="132">
        <f t="shared" ref="J49:S49" si="40">+IF(J48&lt;60,J48*5/60,IF(J48&gt;=60,5))</f>
        <v>0.83333333333333337</v>
      </c>
      <c r="K49" s="132">
        <f t="shared" si="40"/>
        <v>1.3157894736842104</v>
      </c>
      <c r="L49" s="132">
        <f t="shared" si="40"/>
        <v>2.82258064516129</v>
      </c>
      <c r="M49" s="132">
        <f t="shared" si="40"/>
        <v>4.6536796536796539</v>
      </c>
      <c r="N49" s="132">
        <f t="shared" si="40"/>
        <v>4.301075268817204</v>
      </c>
      <c r="O49" s="132">
        <f t="shared" si="40"/>
        <v>2.8571428571428568</v>
      </c>
      <c r="P49" s="132">
        <f t="shared" si="40"/>
        <v>1.3779527559055116</v>
      </c>
      <c r="Q49" s="132">
        <f t="shared" si="40"/>
        <v>0.54347826086956519</v>
      </c>
      <c r="R49" s="132">
        <f t="shared" si="40"/>
        <v>0.96153846153846156</v>
      </c>
      <c r="S49" s="132">
        <f t="shared" si="40"/>
        <v>0.88383838383838387</v>
      </c>
      <c r="T49" s="515"/>
      <c r="U49" s="515"/>
      <c r="V49" s="515"/>
      <c r="W49" s="132">
        <f>+IF(W48&lt;60,W48*5/60,IF(W48&gt;=60,5))</f>
        <v>2.3186237845923707</v>
      </c>
      <c r="X49" s="102"/>
      <c r="Y49" s="102"/>
      <c r="Z49" s="103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</row>
    <row r="50" spans="1:73" s="550" customFormat="1" ht="48" hidden="1" customHeight="1">
      <c r="A50" s="554"/>
      <c r="B50" s="553"/>
      <c r="C50" s="552" t="s">
        <v>353</v>
      </c>
      <c r="D50" s="551">
        <f>+IF(D59&lt;12,D59*5/12,IF(D59&gt;=12,5))</f>
        <v>-0.60937499999999944</v>
      </c>
      <c r="E50" s="551" t="e">
        <f t="shared" ref="E50:H50" si="41">+IF(E59&lt;12,E59*5/12,IF(E59&gt;=12,5))</f>
        <v>#DIV/0!</v>
      </c>
      <c r="F50" s="551" t="e">
        <f t="shared" ref="F50" si="42">+IF(F59&lt;12,F59*5/12,IF(F59&gt;=12,5))</f>
        <v>#DIV/0!</v>
      </c>
      <c r="G50" s="551" t="e">
        <f t="shared" si="41"/>
        <v>#DIV/0!</v>
      </c>
      <c r="H50" s="551" t="e">
        <f t="shared" si="41"/>
        <v>#DIV/0!</v>
      </c>
      <c r="I50" s="551"/>
      <c r="J50" s="551">
        <f t="shared" ref="J50:S50" si="43">+IF(J59&lt;12,J59*5/12,IF(J59&gt;=12,5))</f>
        <v>1.9458333333333335</v>
      </c>
      <c r="K50" s="551">
        <f t="shared" si="43"/>
        <v>5</v>
      </c>
      <c r="L50" s="551">
        <f t="shared" si="43"/>
        <v>0.86290322580644985</v>
      </c>
      <c r="M50" s="551">
        <f t="shared" si="43"/>
        <v>1.0475649350649352</v>
      </c>
      <c r="N50" s="551">
        <f t="shared" si="43"/>
        <v>-0.17379032258064697</v>
      </c>
      <c r="O50" s="551">
        <f t="shared" si="43"/>
        <v>-0.35595238095238163</v>
      </c>
      <c r="P50" s="551">
        <f t="shared" si="43"/>
        <v>-0.14356955380577427</v>
      </c>
      <c r="Q50" s="551">
        <f t="shared" si="43"/>
        <v>1.3965579710144926</v>
      </c>
      <c r="R50" s="551">
        <f t="shared" si="43"/>
        <v>1.6035256410256409</v>
      </c>
      <c r="S50" s="551">
        <f t="shared" si="43"/>
        <v>4.4191919191919196</v>
      </c>
      <c r="T50" s="200"/>
      <c r="U50" s="200"/>
      <c r="V50" s="200"/>
      <c r="W50" s="551">
        <f>+IF(W59&lt;12,W59*5/12,IF(W59&gt;=12,5))</f>
        <v>0.80978558962852143</v>
      </c>
      <c r="X50" s="102"/>
      <c r="Y50" s="102"/>
      <c r="Z50" s="103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</row>
    <row r="51" spans="1:73" s="538" customFormat="1" ht="39.75">
      <c r="A51" s="306"/>
      <c r="B51" s="549" t="s">
        <v>352</v>
      </c>
      <c r="C51" s="548" t="s">
        <v>163</v>
      </c>
      <c r="D51" s="547">
        <f>+D44-D52</f>
        <v>41</v>
      </c>
      <c r="E51" s="547">
        <f t="shared" ref="E51:H51" si="44">+E44-E52</f>
        <v>0</v>
      </c>
      <c r="F51" s="547">
        <f t="shared" si="44"/>
        <v>0</v>
      </c>
      <c r="G51" s="547">
        <f t="shared" si="44"/>
        <v>0</v>
      </c>
      <c r="H51" s="547">
        <f t="shared" si="44"/>
        <v>0</v>
      </c>
      <c r="I51" s="547"/>
      <c r="J51" s="545">
        <f t="shared" ref="J51:S51" si="45">+J44-J52</f>
        <v>45</v>
      </c>
      <c r="K51" s="545">
        <f t="shared" si="45"/>
        <v>16</v>
      </c>
      <c r="L51" s="545">
        <f t="shared" si="45"/>
        <v>82</v>
      </c>
      <c r="M51" s="545">
        <f t="shared" si="45"/>
        <v>34</v>
      </c>
      <c r="N51" s="545">
        <f t="shared" si="45"/>
        <v>30</v>
      </c>
      <c r="O51" s="545">
        <f t="shared" si="45"/>
        <v>11.5</v>
      </c>
      <c r="P51" s="545">
        <f t="shared" si="45"/>
        <v>106</v>
      </c>
      <c r="Q51" s="545">
        <f t="shared" si="45"/>
        <v>64.5</v>
      </c>
      <c r="R51" s="545">
        <f t="shared" si="45"/>
        <v>23</v>
      </c>
      <c r="S51" s="545">
        <f t="shared" si="45"/>
        <v>29.5</v>
      </c>
      <c r="T51" s="546"/>
      <c r="U51" s="546"/>
      <c r="V51" s="546"/>
      <c r="W51" s="545">
        <f>+W44-W52</f>
        <v>482.5</v>
      </c>
      <c r="X51" s="39"/>
      <c r="Z51" s="539"/>
    </row>
    <row r="52" spans="1:73" s="538" customFormat="1" ht="39.75">
      <c r="A52" s="306"/>
      <c r="B52" s="75" t="s">
        <v>351</v>
      </c>
      <c r="C52" s="70" t="s">
        <v>163</v>
      </c>
      <c r="D52" s="536">
        <f>SUM(D53:D55)</f>
        <v>23</v>
      </c>
      <c r="E52" s="536">
        <f t="shared" ref="E52:H52" si="46">SUM(E53:E55)</f>
        <v>0</v>
      </c>
      <c r="F52" s="536">
        <f t="shared" si="46"/>
        <v>0</v>
      </c>
      <c r="G52" s="536">
        <f t="shared" si="46"/>
        <v>0</v>
      </c>
      <c r="H52" s="536">
        <f t="shared" si="46"/>
        <v>0</v>
      </c>
      <c r="I52" s="536"/>
      <c r="J52" s="536">
        <f t="shared" ref="J52:S52" si="47">SUM(J53:J55)</f>
        <v>5</v>
      </c>
      <c r="K52" s="536">
        <f t="shared" si="47"/>
        <v>3</v>
      </c>
      <c r="L52" s="536">
        <f t="shared" si="47"/>
        <v>42</v>
      </c>
      <c r="M52" s="536">
        <f t="shared" si="47"/>
        <v>43</v>
      </c>
      <c r="N52" s="536">
        <f t="shared" si="47"/>
        <v>32</v>
      </c>
      <c r="O52" s="536">
        <f t="shared" si="47"/>
        <v>6</v>
      </c>
      <c r="P52" s="536">
        <f t="shared" si="47"/>
        <v>21</v>
      </c>
      <c r="Q52" s="536">
        <f t="shared" si="47"/>
        <v>4.5</v>
      </c>
      <c r="R52" s="536">
        <f t="shared" si="47"/>
        <v>3</v>
      </c>
      <c r="S52" s="536">
        <f t="shared" si="47"/>
        <v>3.5</v>
      </c>
      <c r="T52" s="537"/>
      <c r="U52" s="537"/>
      <c r="V52" s="537"/>
      <c r="W52" s="536">
        <f>SUM(W53:W55)</f>
        <v>186</v>
      </c>
      <c r="Z52" s="539"/>
    </row>
    <row r="53" spans="1:73" s="538" customFormat="1" ht="42">
      <c r="A53" s="306"/>
      <c r="B53" s="306" t="s">
        <v>350</v>
      </c>
      <c r="C53" s="70" t="s">
        <v>163</v>
      </c>
      <c r="D53" s="540">
        <v>16</v>
      </c>
      <c r="E53" s="540"/>
      <c r="F53" s="540"/>
      <c r="G53" s="540"/>
      <c r="H53" s="540">
        <f t="shared" ref="H53:H55" si="48">+SUM(E53:G53)</f>
        <v>0</v>
      </c>
      <c r="I53" s="543"/>
      <c r="J53" s="543">
        <v>4</v>
      </c>
      <c r="K53" s="540">
        <v>2.5</v>
      </c>
      <c r="L53" s="540">
        <v>34</v>
      </c>
      <c r="M53" s="542">
        <v>36</v>
      </c>
      <c r="N53" s="540">
        <v>24</v>
      </c>
      <c r="O53" s="544">
        <v>4</v>
      </c>
      <c r="P53" s="540">
        <v>19</v>
      </c>
      <c r="Q53" s="540">
        <v>4</v>
      </c>
      <c r="R53" s="540">
        <v>3</v>
      </c>
      <c r="S53" s="540">
        <v>0</v>
      </c>
      <c r="T53" s="541"/>
      <c r="U53" s="541"/>
      <c r="V53" s="541"/>
      <c r="W53" s="540">
        <f>+SUM(D53:V53)</f>
        <v>146.5</v>
      </c>
      <c r="Z53" s="539"/>
    </row>
    <row r="54" spans="1:73" s="538" customFormat="1" ht="42">
      <c r="A54" s="306"/>
      <c r="B54" s="306" t="s">
        <v>349</v>
      </c>
      <c r="C54" s="70" t="s">
        <v>163</v>
      </c>
      <c r="D54" s="540">
        <v>7</v>
      </c>
      <c r="E54" s="540"/>
      <c r="F54" s="540"/>
      <c r="G54" s="540"/>
      <c r="H54" s="540">
        <f t="shared" si="48"/>
        <v>0</v>
      </c>
      <c r="I54" s="543"/>
      <c r="J54" s="543">
        <v>1</v>
      </c>
      <c r="K54" s="540">
        <v>0.5</v>
      </c>
      <c r="L54" s="540">
        <v>8</v>
      </c>
      <c r="M54" s="542">
        <v>6</v>
      </c>
      <c r="N54" s="540">
        <v>8</v>
      </c>
      <c r="O54" s="540">
        <v>2</v>
      </c>
      <c r="P54" s="540">
        <v>2</v>
      </c>
      <c r="Q54" s="540">
        <v>0.5</v>
      </c>
      <c r="R54" s="540">
        <v>0</v>
      </c>
      <c r="S54" s="540">
        <v>2.5</v>
      </c>
      <c r="T54" s="541"/>
      <c r="U54" s="541"/>
      <c r="V54" s="541"/>
      <c r="W54" s="540">
        <f>+SUM(D54:V54)</f>
        <v>37.5</v>
      </c>
      <c r="Z54" s="539"/>
    </row>
    <row r="55" spans="1:73" s="538" customFormat="1" ht="42">
      <c r="A55" s="306"/>
      <c r="B55" s="306" t="s">
        <v>348</v>
      </c>
      <c r="C55" s="70" t="s">
        <v>163</v>
      </c>
      <c r="D55" s="540">
        <v>0</v>
      </c>
      <c r="E55" s="540"/>
      <c r="F55" s="540"/>
      <c r="G55" s="540"/>
      <c r="H55" s="540">
        <f t="shared" si="48"/>
        <v>0</v>
      </c>
      <c r="I55" s="543"/>
      <c r="J55" s="543">
        <v>0</v>
      </c>
      <c r="K55" s="363">
        <v>0</v>
      </c>
      <c r="L55" s="540">
        <v>0</v>
      </c>
      <c r="M55" s="542">
        <v>1</v>
      </c>
      <c r="N55" s="540">
        <v>0</v>
      </c>
      <c r="O55" s="540">
        <v>0</v>
      </c>
      <c r="P55" s="540">
        <v>0</v>
      </c>
      <c r="Q55" s="540">
        <v>0</v>
      </c>
      <c r="R55" s="540">
        <v>0</v>
      </c>
      <c r="S55" s="540">
        <v>1</v>
      </c>
      <c r="T55" s="541"/>
      <c r="U55" s="541"/>
      <c r="V55" s="541"/>
      <c r="W55" s="540">
        <f>+SUM(D55:V55)</f>
        <v>2</v>
      </c>
      <c r="Z55" s="539"/>
    </row>
    <row r="56" spans="1:73" s="534" customFormat="1" ht="39.75">
      <c r="A56" s="75"/>
      <c r="B56" s="75" t="s">
        <v>347</v>
      </c>
      <c r="C56" s="70" t="s">
        <v>163</v>
      </c>
      <c r="D56" s="536">
        <f>+D44</f>
        <v>64</v>
      </c>
      <c r="E56" s="536">
        <f t="shared" ref="E56:H56" si="49">+E44</f>
        <v>0</v>
      </c>
      <c r="F56" s="536">
        <f t="shared" ref="F56" si="50">+F44</f>
        <v>0</v>
      </c>
      <c r="G56" s="536">
        <f t="shared" si="49"/>
        <v>0</v>
      </c>
      <c r="H56" s="536">
        <f t="shared" si="49"/>
        <v>0</v>
      </c>
      <c r="I56" s="536"/>
      <c r="J56" s="536">
        <f t="shared" ref="J56:S56" si="51">+J44</f>
        <v>50</v>
      </c>
      <c r="K56" s="536">
        <f t="shared" si="51"/>
        <v>19</v>
      </c>
      <c r="L56" s="536">
        <f t="shared" si="51"/>
        <v>124</v>
      </c>
      <c r="M56" s="536">
        <f t="shared" si="51"/>
        <v>77</v>
      </c>
      <c r="N56" s="536">
        <f t="shared" si="51"/>
        <v>62</v>
      </c>
      <c r="O56" s="536">
        <f t="shared" si="51"/>
        <v>17.5</v>
      </c>
      <c r="P56" s="536">
        <f t="shared" si="51"/>
        <v>127</v>
      </c>
      <c r="Q56" s="536">
        <f t="shared" si="51"/>
        <v>69</v>
      </c>
      <c r="R56" s="536">
        <f t="shared" si="51"/>
        <v>26</v>
      </c>
      <c r="S56" s="536">
        <f t="shared" si="51"/>
        <v>33</v>
      </c>
      <c r="T56" s="537"/>
      <c r="U56" s="537"/>
      <c r="V56" s="537"/>
      <c r="W56" s="536">
        <f>+W44</f>
        <v>668.5</v>
      </c>
      <c r="Z56" s="535"/>
    </row>
    <row r="57" spans="1:73" s="464" customFormat="1" ht="39.75">
      <c r="A57" s="530"/>
      <c r="B57" s="533" t="s">
        <v>346</v>
      </c>
      <c r="C57" s="486"/>
      <c r="D57" s="532"/>
      <c r="E57" s="532"/>
      <c r="F57" s="532"/>
      <c r="G57" s="532"/>
      <c r="H57" s="532"/>
      <c r="I57" s="532"/>
      <c r="J57" s="532"/>
      <c r="K57" s="532"/>
      <c r="L57" s="532"/>
      <c r="M57" s="532"/>
      <c r="N57" s="532"/>
      <c r="O57" s="532"/>
      <c r="P57" s="532"/>
      <c r="Q57" s="532"/>
      <c r="R57" s="532"/>
      <c r="S57" s="68"/>
      <c r="T57" s="531"/>
      <c r="U57" s="531"/>
      <c r="V57" s="531"/>
      <c r="W57" s="68"/>
      <c r="Z57" s="465"/>
    </row>
    <row r="58" spans="1:73" s="464" customFormat="1" ht="39.75">
      <c r="A58" s="530"/>
      <c r="B58" s="529" t="s">
        <v>345</v>
      </c>
      <c r="C58" s="70" t="s">
        <v>176</v>
      </c>
      <c r="D58" s="526">
        <v>37.4</v>
      </c>
      <c r="E58" s="526"/>
      <c r="F58" s="526"/>
      <c r="G58" s="526"/>
      <c r="H58" s="526"/>
      <c r="I58" s="528"/>
      <c r="J58" s="490">
        <v>5.33</v>
      </c>
      <c r="K58" s="526">
        <v>0</v>
      </c>
      <c r="L58" s="526">
        <v>31.8</v>
      </c>
      <c r="M58" s="527">
        <v>53.33</v>
      </c>
      <c r="N58" s="526">
        <v>52.03</v>
      </c>
      <c r="O58" s="526">
        <v>35.14</v>
      </c>
      <c r="P58" s="490">
        <v>16.88</v>
      </c>
      <c r="Q58" s="526">
        <v>3.17</v>
      </c>
      <c r="R58" s="526">
        <v>7.69</v>
      </c>
      <c r="S58" s="526">
        <v>0</v>
      </c>
      <c r="T58" s="200"/>
      <c r="U58" s="200"/>
      <c r="V58" s="200"/>
      <c r="W58" s="526">
        <v>25.88</v>
      </c>
      <c r="X58" s="525"/>
      <c r="Z58" s="465"/>
    </row>
    <row r="59" spans="1:73" s="464" customFormat="1" ht="39.75">
      <c r="A59" s="524"/>
      <c r="B59" s="148" t="s">
        <v>344</v>
      </c>
      <c r="C59" s="124" t="s">
        <v>176</v>
      </c>
      <c r="D59" s="522">
        <f>+D48-D58</f>
        <v>-1.4624999999999986</v>
      </c>
      <c r="E59" s="522" t="e">
        <f t="shared" ref="E59:H59" si="52">+E48-E58</f>
        <v>#DIV/0!</v>
      </c>
      <c r="F59" s="522" t="e">
        <f t="shared" si="52"/>
        <v>#DIV/0!</v>
      </c>
      <c r="G59" s="522" t="e">
        <f t="shared" si="52"/>
        <v>#DIV/0!</v>
      </c>
      <c r="H59" s="522" t="e">
        <f t="shared" si="52"/>
        <v>#DIV/0!</v>
      </c>
      <c r="I59" s="522"/>
      <c r="J59" s="522">
        <f t="shared" ref="J59:S59" si="53">+J48-J58</f>
        <v>4.67</v>
      </c>
      <c r="K59" s="522">
        <f t="shared" si="53"/>
        <v>15.789473684210526</v>
      </c>
      <c r="L59" s="522">
        <f t="shared" si="53"/>
        <v>2.0709677419354797</v>
      </c>
      <c r="M59" s="522">
        <f t="shared" si="53"/>
        <v>2.5141558441558445</v>
      </c>
      <c r="N59" s="522">
        <f t="shared" si="53"/>
        <v>-0.41709677419355273</v>
      </c>
      <c r="O59" s="522">
        <f t="shared" si="53"/>
        <v>-0.85428571428571587</v>
      </c>
      <c r="P59" s="522">
        <f t="shared" si="53"/>
        <v>-0.34456692913385822</v>
      </c>
      <c r="Q59" s="522">
        <f t="shared" si="53"/>
        <v>3.3517391304347823</v>
      </c>
      <c r="R59" s="522">
        <f t="shared" si="53"/>
        <v>3.8484615384615379</v>
      </c>
      <c r="S59" s="522">
        <f t="shared" si="53"/>
        <v>10.606060606060606</v>
      </c>
      <c r="T59" s="523"/>
      <c r="U59" s="523"/>
      <c r="V59" s="523"/>
      <c r="W59" s="522">
        <f>+W48-W58</f>
        <v>1.9434854151084515</v>
      </c>
      <c r="Z59" s="465"/>
    </row>
    <row r="60" spans="1:73" s="102" customFormat="1" ht="42" customHeight="1">
      <c r="A60" s="85">
        <v>2.4</v>
      </c>
      <c r="B60" s="85" t="s">
        <v>343</v>
      </c>
      <c r="C60" s="96" t="s">
        <v>30</v>
      </c>
      <c r="D60" s="82">
        <f>+SUM(D62:D68)</f>
        <v>7</v>
      </c>
      <c r="E60" s="82"/>
      <c r="F60" s="82"/>
      <c r="G60" s="82"/>
      <c r="H60" s="82">
        <f t="shared" ref="H60" si="54">+SUM(H62:H68)</f>
        <v>0</v>
      </c>
      <c r="I60" s="82"/>
      <c r="J60" s="82">
        <f t="shared" ref="J60:S60" si="55">+SUM(J62:J68)</f>
        <v>7</v>
      </c>
      <c r="K60" s="82">
        <f t="shared" si="55"/>
        <v>6</v>
      </c>
      <c r="L60" s="82">
        <f t="shared" si="55"/>
        <v>7</v>
      </c>
      <c r="M60" s="82">
        <f t="shared" si="55"/>
        <v>7</v>
      </c>
      <c r="N60" s="82">
        <f t="shared" si="55"/>
        <v>7</v>
      </c>
      <c r="O60" s="82">
        <f t="shared" si="55"/>
        <v>4</v>
      </c>
      <c r="P60" s="82">
        <f t="shared" si="55"/>
        <v>5</v>
      </c>
      <c r="Q60" s="82">
        <f t="shared" si="55"/>
        <v>4</v>
      </c>
      <c r="R60" s="82">
        <f t="shared" si="55"/>
        <v>5</v>
      </c>
      <c r="S60" s="82">
        <f t="shared" si="55"/>
        <v>7</v>
      </c>
      <c r="T60" s="154"/>
      <c r="U60" s="154"/>
      <c r="V60" s="154"/>
      <c r="W60" s="82">
        <f>+SUM(W62:W68)</f>
        <v>7</v>
      </c>
      <c r="Z60" s="103"/>
    </row>
    <row r="61" spans="1:73" s="102" customFormat="1" ht="42" hidden="1" customHeight="1">
      <c r="A61" s="81"/>
      <c r="B61" s="81"/>
      <c r="C61" s="469" t="s">
        <v>10</v>
      </c>
      <c r="D61" s="132">
        <f>IF(D60&lt;1,0,IF(D60&lt;2,1,IF(D60&lt;3,2,IF(D60&lt;5,3,IF(D60&lt;7,4,IF(D60=7,5,))))))</f>
        <v>5</v>
      </c>
      <c r="E61" s="132"/>
      <c r="F61" s="132"/>
      <c r="G61" s="132"/>
      <c r="H61" s="132">
        <f t="shared" ref="H61" si="56">IF(H60&lt;1,0,IF(H60&lt;2,1,IF(H60&lt;3,2,IF(H60&lt;5,3,IF(H60&lt;7,4,IF(H60=7,5,))))))</f>
        <v>0</v>
      </c>
      <c r="I61" s="132"/>
      <c r="J61" s="132">
        <f t="shared" ref="J61:S61" si="57">IF(J60&lt;1,0,IF(J60&lt;2,1,IF(J60&lt;3,2,IF(J60&lt;5,3,IF(J60&lt;7,4,IF(J60=7,5,))))))</f>
        <v>5</v>
      </c>
      <c r="K61" s="132">
        <f t="shared" si="57"/>
        <v>4</v>
      </c>
      <c r="L61" s="132">
        <f t="shared" si="57"/>
        <v>5</v>
      </c>
      <c r="M61" s="132">
        <f t="shared" si="57"/>
        <v>5</v>
      </c>
      <c r="N61" s="132">
        <f t="shared" si="57"/>
        <v>5</v>
      </c>
      <c r="O61" s="132">
        <f t="shared" si="57"/>
        <v>3</v>
      </c>
      <c r="P61" s="132">
        <f t="shared" si="57"/>
        <v>4</v>
      </c>
      <c r="Q61" s="132">
        <f t="shared" si="57"/>
        <v>3</v>
      </c>
      <c r="R61" s="132">
        <f t="shared" si="57"/>
        <v>4</v>
      </c>
      <c r="S61" s="132">
        <f t="shared" si="57"/>
        <v>5</v>
      </c>
      <c r="T61" s="152"/>
      <c r="U61" s="152"/>
      <c r="V61" s="152"/>
      <c r="W61" s="132">
        <f>IF(W60&lt;1,0,IF(W60&lt;2,1,IF(W60&lt;3,2,IF(W60&lt;5,3,IF(W60&lt;7,4,IF(W60=7,5,))))))</f>
        <v>5</v>
      </c>
      <c r="Z61" s="103"/>
    </row>
    <row r="62" spans="1:73" s="102" customFormat="1" ht="92.25">
      <c r="A62" s="75"/>
      <c r="B62" s="91" t="s">
        <v>342</v>
      </c>
      <c r="C62" s="70"/>
      <c r="D62" s="68">
        <v>1</v>
      </c>
      <c r="E62" s="68"/>
      <c r="F62" s="68"/>
      <c r="G62" s="68"/>
      <c r="H62" s="68"/>
      <c r="I62" s="68"/>
      <c r="J62" s="68">
        <v>1</v>
      </c>
      <c r="K62" s="68">
        <v>1</v>
      </c>
      <c r="L62" s="68">
        <v>1</v>
      </c>
      <c r="M62" s="69">
        <v>1</v>
      </c>
      <c r="N62" s="68">
        <v>1</v>
      </c>
      <c r="O62" s="68">
        <v>1</v>
      </c>
      <c r="P62" s="68">
        <v>1</v>
      </c>
      <c r="Q62" s="68">
        <v>1</v>
      </c>
      <c r="R62" s="68">
        <v>1</v>
      </c>
      <c r="S62" s="68">
        <v>1</v>
      </c>
      <c r="T62" s="149"/>
      <c r="U62" s="149"/>
      <c r="V62" s="149"/>
      <c r="W62" s="68">
        <v>1</v>
      </c>
      <c r="X62" s="92"/>
      <c r="Y62" s="383"/>
      <c r="Z62" s="103"/>
    </row>
    <row r="63" spans="1:73" s="102" customFormat="1" ht="61.5">
      <c r="A63" s="75"/>
      <c r="B63" s="91" t="s">
        <v>341</v>
      </c>
      <c r="C63" s="70"/>
      <c r="D63" s="68">
        <v>1</v>
      </c>
      <c r="E63" s="68"/>
      <c r="F63" s="68"/>
      <c r="G63" s="68"/>
      <c r="H63" s="68"/>
      <c r="I63" s="68"/>
      <c r="J63" s="68">
        <v>1</v>
      </c>
      <c r="K63" s="68">
        <v>1</v>
      </c>
      <c r="L63" s="68">
        <v>1</v>
      </c>
      <c r="M63" s="69">
        <v>1</v>
      </c>
      <c r="N63" s="68">
        <v>1</v>
      </c>
      <c r="O63" s="68">
        <v>0</v>
      </c>
      <c r="P63" s="68">
        <v>1</v>
      </c>
      <c r="Q63" s="68">
        <v>1</v>
      </c>
      <c r="R63" s="68">
        <v>0</v>
      </c>
      <c r="S63" s="68">
        <v>1</v>
      </c>
      <c r="T63" s="149"/>
      <c r="U63" s="149"/>
      <c r="V63" s="149"/>
      <c r="W63" s="68">
        <v>1</v>
      </c>
      <c r="Z63" s="103"/>
    </row>
    <row r="64" spans="1:73" s="102" customFormat="1" ht="92.25">
      <c r="A64" s="75"/>
      <c r="B64" s="91" t="s">
        <v>340</v>
      </c>
      <c r="C64" s="70"/>
      <c r="D64" s="68">
        <v>1</v>
      </c>
      <c r="E64" s="68"/>
      <c r="F64" s="68"/>
      <c r="G64" s="68"/>
      <c r="H64" s="68"/>
      <c r="I64" s="68"/>
      <c r="J64" s="68">
        <v>1</v>
      </c>
      <c r="K64" s="68">
        <v>0</v>
      </c>
      <c r="L64" s="68">
        <v>1</v>
      </c>
      <c r="M64" s="69">
        <v>1</v>
      </c>
      <c r="N64" s="68">
        <v>1</v>
      </c>
      <c r="O64" s="68">
        <v>1</v>
      </c>
      <c r="P64" s="68">
        <v>1</v>
      </c>
      <c r="Q64" s="68">
        <v>1</v>
      </c>
      <c r="R64" s="68">
        <v>1</v>
      </c>
      <c r="S64" s="68">
        <v>1</v>
      </c>
      <c r="T64" s="149"/>
      <c r="U64" s="149"/>
      <c r="V64" s="149"/>
      <c r="W64" s="68">
        <v>1</v>
      </c>
      <c r="Z64" s="103"/>
    </row>
    <row r="65" spans="1:26" s="102" customFormat="1" ht="83.25">
      <c r="A65" s="75"/>
      <c r="B65" s="151" t="s">
        <v>339</v>
      </c>
      <c r="C65" s="150"/>
      <c r="D65" s="68">
        <v>1</v>
      </c>
      <c r="E65" s="68"/>
      <c r="F65" s="68"/>
      <c r="G65" s="68"/>
      <c r="H65" s="68"/>
      <c r="I65" s="68"/>
      <c r="J65" s="68">
        <v>1</v>
      </c>
      <c r="K65" s="68">
        <v>1</v>
      </c>
      <c r="L65" s="68">
        <v>1</v>
      </c>
      <c r="M65" s="69">
        <v>1</v>
      </c>
      <c r="N65" s="68">
        <v>1</v>
      </c>
      <c r="O65" s="68">
        <v>0</v>
      </c>
      <c r="P65" s="68">
        <v>1</v>
      </c>
      <c r="Q65" s="68">
        <v>0</v>
      </c>
      <c r="R65" s="68">
        <v>1</v>
      </c>
      <c r="S65" s="68">
        <v>1</v>
      </c>
      <c r="T65" s="149"/>
      <c r="U65" s="149"/>
      <c r="V65" s="149"/>
      <c r="W65" s="68">
        <v>1</v>
      </c>
      <c r="Z65" s="103"/>
    </row>
    <row r="66" spans="1:26" s="102" customFormat="1" ht="55.5">
      <c r="A66" s="75"/>
      <c r="B66" s="151" t="s">
        <v>338</v>
      </c>
      <c r="C66" s="150"/>
      <c r="D66" s="68">
        <v>1</v>
      </c>
      <c r="E66" s="68"/>
      <c r="F66" s="68"/>
      <c r="G66" s="68"/>
      <c r="H66" s="68"/>
      <c r="I66" s="68"/>
      <c r="J66" s="68">
        <v>1</v>
      </c>
      <c r="K66" s="68">
        <v>1</v>
      </c>
      <c r="L66" s="68">
        <v>1</v>
      </c>
      <c r="M66" s="69">
        <v>1</v>
      </c>
      <c r="N66" s="68">
        <v>1</v>
      </c>
      <c r="O66" s="68">
        <v>1</v>
      </c>
      <c r="P66" s="68">
        <v>1</v>
      </c>
      <c r="Q66" s="68">
        <v>1</v>
      </c>
      <c r="R66" s="68">
        <v>1</v>
      </c>
      <c r="S66" s="68">
        <v>1</v>
      </c>
      <c r="T66" s="149"/>
      <c r="U66" s="149"/>
      <c r="V66" s="149"/>
      <c r="W66" s="68">
        <v>1</v>
      </c>
      <c r="Z66" s="103"/>
    </row>
    <row r="67" spans="1:26" s="102" customFormat="1" ht="61.5">
      <c r="A67" s="75"/>
      <c r="B67" s="91" t="s">
        <v>337</v>
      </c>
      <c r="C67" s="70"/>
      <c r="D67" s="68">
        <v>1</v>
      </c>
      <c r="E67" s="68"/>
      <c r="F67" s="68"/>
      <c r="G67" s="68"/>
      <c r="H67" s="68"/>
      <c r="I67" s="68"/>
      <c r="J67" s="68">
        <v>1</v>
      </c>
      <c r="K67" s="68">
        <v>1</v>
      </c>
      <c r="L67" s="68">
        <v>1</v>
      </c>
      <c r="M67" s="69">
        <v>1</v>
      </c>
      <c r="N67" s="68">
        <v>1</v>
      </c>
      <c r="O67" s="68">
        <v>1</v>
      </c>
      <c r="P67" s="68">
        <v>0</v>
      </c>
      <c r="Q67" s="68">
        <v>0</v>
      </c>
      <c r="R67" s="68">
        <v>1</v>
      </c>
      <c r="S67" s="68">
        <v>1</v>
      </c>
      <c r="T67" s="149"/>
      <c r="U67" s="149"/>
      <c r="V67" s="149"/>
      <c r="W67" s="68">
        <v>1</v>
      </c>
      <c r="Z67" s="103"/>
    </row>
    <row r="68" spans="1:26" s="102" customFormat="1" ht="61.5">
      <c r="A68" s="148"/>
      <c r="B68" s="147" t="s">
        <v>336</v>
      </c>
      <c r="C68" s="124"/>
      <c r="D68" s="68">
        <v>1</v>
      </c>
      <c r="E68" s="68"/>
      <c r="F68" s="68"/>
      <c r="G68" s="68"/>
      <c r="H68" s="68"/>
      <c r="I68" s="68"/>
      <c r="J68" s="68">
        <v>1</v>
      </c>
      <c r="K68" s="68">
        <v>1</v>
      </c>
      <c r="L68" s="68">
        <v>1</v>
      </c>
      <c r="M68" s="69">
        <v>1</v>
      </c>
      <c r="N68" s="68">
        <v>1</v>
      </c>
      <c r="O68" s="68">
        <v>0</v>
      </c>
      <c r="P68" s="68">
        <v>0</v>
      </c>
      <c r="Q68" s="68">
        <v>0</v>
      </c>
      <c r="R68" s="68">
        <v>0</v>
      </c>
      <c r="S68" s="677">
        <v>1</v>
      </c>
      <c r="T68" s="146"/>
      <c r="U68" s="146"/>
      <c r="V68" s="146"/>
      <c r="W68" s="677">
        <v>1</v>
      </c>
      <c r="Z68" s="103"/>
    </row>
    <row r="69" spans="1:26" s="102" customFormat="1" ht="39.75">
      <c r="A69" s="85">
        <v>2.5</v>
      </c>
      <c r="B69" s="85" t="s">
        <v>335</v>
      </c>
      <c r="C69" s="96" t="s">
        <v>30</v>
      </c>
      <c r="D69" s="82">
        <f>+SUM(D71:D77)</f>
        <v>7</v>
      </c>
      <c r="E69" s="82"/>
      <c r="F69" s="82"/>
      <c r="G69" s="82"/>
      <c r="H69" s="82">
        <f t="shared" ref="H69" si="58">+SUM(H71:H77)</f>
        <v>0</v>
      </c>
      <c r="I69" s="82"/>
      <c r="J69" s="82">
        <f t="shared" ref="J69:S69" si="59">+SUM(J71:J77)</f>
        <v>7</v>
      </c>
      <c r="K69" s="82">
        <f t="shared" si="59"/>
        <v>6</v>
      </c>
      <c r="L69" s="82">
        <f t="shared" si="59"/>
        <v>7</v>
      </c>
      <c r="M69" s="82">
        <f t="shared" si="59"/>
        <v>7</v>
      </c>
      <c r="N69" s="82">
        <f t="shared" si="59"/>
        <v>7</v>
      </c>
      <c r="O69" s="82">
        <f t="shared" si="59"/>
        <v>7</v>
      </c>
      <c r="P69" s="82">
        <f t="shared" si="59"/>
        <v>7</v>
      </c>
      <c r="Q69" s="82">
        <f t="shared" si="59"/>
        <v>6</v>
      </c>
      <c r="R69" s="82">
        <f t="shared" si="59"/>
        <v>7</v>
      </c>
      <c r="S69" s="82">
        <f t="shared" si="59"/>
        <v>7</v>
      </c>
      <c r="T69" s="154"/>
      <c r="U69" s="154"/>
      <c r="V69" s="154"/>
      <c r="W69" s="82">
        <f>+SUM(W71:W77)</f>
        <v>7</v>
      </c>
      <c r="Z69" s="103"/>
    </row>
    <row r="70" spans="1:26" s="102" customFormat="1" ht="39.75">
      <c r="A70" s="81"/>
      <c r="B70" s="81"/>
      <c r="C70" s="469" t="s">
        <v>10</v>
      </c>
      <c r="D70" s="132">
        <f>IF(D69&lt;1,0,IF(D69&lt;2,1,IF(D69&lt;4,2,IF(D69&lt;6,3,IF(D69&lt;7,4,IF(D69=7,5,))))))</f>
        <v>5</v>
      </c>
      <c r="E70" s="132"/>
      <c r="F70" s="132"/>
      <c r="G70" s="132"/>
      <c r="H70" s="132">
        <f t="shared" ref="H70" si="60">IF(H69&lt;1,0,IF(H69&lt;2,1,IF(H69&lt;4,2,IF(H69&lt;6,3,IF(H69&lt;7,4,IF(H69=7,5,))))))</f>
        <v>0</v>
      </c>
      <c r="I70" s="132"/>
      <c r="J70" s="132">
        <f t="shared" ref="J70:S70" si="61">IF(J69&lt;1,0,IF(J69&lt;2,1,IF(J69&lt;4,2,IF(J69&lt;6,3,IF(J69&lt;7,4,IF(J69=7,5,))))))</f>
        <v>5</v>
      </c>
      <c r="K70" s="132">
        <f t="shared" si="61"/>
        <v>4</v>
      </c>
      <c r="L70" s="132">
        <f t="shared" si="61"/>
        <v>5</v>
      </c>
      <c r="M70" s="132">
        <f t="shared" si="61"/>
        <v>5</v>
      </c>
      <c r="N70" s="132">
        <f t="shared" si="61"/>
        <v>5</v>
      </c>
      <c r="O70" s="132">
        <f t="shared" si="61"/>
        <v>5</v>
      </c>
      <c r="P70" s="132">
        <f t="shared" si="61"/>
        <v>5</v>
      </c>
      <c r="Q70" s="132">
        <f t="shared" si="61"/>
        <v>4</v>
      </c>
      <c r="R70" s="132">
        <f t="shared" si="61"/>
        <v>5</v>
      </c>
      <c r="S70" s="132">
        <f t="shared" si="61"/>
        <v>5</v>
      </c>
      <c r="T70" s="152"/>
      <c r="U70" s="152"/>
      <c r="V70" s="152"/>
      <c r="W70" s="132">
        <f>IF(W69&lt;1,0,IF(W69&lt;2,1,IF(W69&lt;4,2,IF(W69&lt;6,3,IF(W69&lt;7,4,IF(W69=7,5,))))))</f>
        <v>5</v>
      </c>
      <c r="Z70" s="103"/>
    </row>
    <row r="71" spans="1:26" s="102" customFormat="1" ht="61.5">
      <c r="A71" s="75"/>
      <c r="B71" s="91" t="s">
        <v>334</v>
      </c>
      <c r="C71" s="70"/>
      <c r="D71" s="68">
        <v>1</v>
      </c>
      <c r="E71" s="68"/>
      <c r="F71" s="68"/>
      <c r="G71" s="68"/>
      <c r="H71" s="68"/>
      <c r="I71" s="68"/>
      <c r="J71" s="68">
        <v>1</v>
      </c>
      <c r="K71" s="68">
        <v>1</v>
      </c>
      <c r="L71" s="68">
        <v>1</v>
      </c>
      <c r="M71" s="69">
        <v>1</v>
      </c>
      <c r="N71" s="68">
        <v>1</v>
      </c>
      <c r="O71" s="68">
        <v>1</v>
      </c>
      <c r="P71" s="68">
        <v>1</v>
      </c>
      <c r="Q71" s="68">
        <v>1</v>
      </c>
      <c r="R71" s="68">
        <v>1</v>
      </c>
      <c r="S71" s="68">
        <v>1</v>
      </c>
      <c r="T71" s="149"/>
      <c r="U71" s="149"/>
      <c r="V71" s="149"/>
      <c r="W71" s="68">
        <v>1</v>
      </c>
      <c r="Z71" s="103"/>
    </row>
    <row r="72" spans="1:26" s="102" customFormat="1" ht="55.5">
      <c r="A72" s="75"/>
      <c r="B72" s="151" t="s">
        <v>333</v>
      </c>
      <c r="C72" s="150"/>
      <c r="D72" s="68">
        <v>1</v>
      </c>
      <c r="E72" s="68"/>
      <c r="F72" s="68"/>
      <c r="G72" s="68"/>
      <c r="H72" s="68"/>
      <c r="I72" s="68"/>
      <c r="J72" s="68">
        <v>1</v>
      </c>
      <c r="K72" s="68">
        <v>1</v>
      </c>
      <c r="L72" s="68">
        <v>1</v>
      </c>
      <c r="M72" s="69">
        <v>1</v>
      </c>
      <c r="N72" s="68">
        <v>1</v>
      </c>
      <c r="O72" s="68">
        <v>1</v>
      </c>
      <c r="P72" s="68">
        <v>1</v>
      </c>
      <c r="Q72" s="68">
        <v>1</v>
      </c>
      <c r="R72" s="68">
        <v>1</v>
      </c>
      <c r="S72" s="68">
        <v>1</v>
      </c>
      <c r="T72" s="149"/>
      <c r="U72" s="149"/>
      <c r="V72" s="149"/>
      <c r="W72" s="68">
        <v>1</v>
      </c>
      <c r="Z72" s="103"/>
    </row>
    <row r="73" spans="1:26" s="102" customFormat="1" ht="83.25">
      <c r="A73" s="75"/>
      <c r="B73" s="151" t="s">
        <v>332</v>
      </c>
      <c r="C73" s="150"/>
      <c r="D73" s="68">
        <v>1</v>
      </c>
      <c r="E73" s="68"/>
      <c r="F73" s="68"/>
      <c r="G73" s="68"/>
      <c r="H73" s="68"/>
      <c r="I73" s="68"/>
      <c r="J73" s="68">
        <v>1</v>
      </c>
      <c r="K73" s="68">
        <v>1</v>
      </c>
      <c r="L73" s="68">
        <v>1</v>
      </c>
      <c r="M73" s="69">
        <v>1</v>
      </c>
      <c r="N73" s="68">
        <v>1</v>
      </c>
      <c r="O73" s="68">
        <v>1</v>
      </c>
      <c r="P73" s="68">
        <v>1</v>
      </c>
      <c r="Q73" s="68">
        <v>1</v>
      </c>
      <c r="R73" s="68">
        <v>1</v>
      </c>
      <c r="S73" s="68">
        <v>1</v>
      </c>
      <c r="T73" s="149"/>
      <c r="U73" s="149"/>
      <c r="V73" s="149"/>
      <c r="W73" s="68">
        <v>1</v>
      </c>
      <c r="Z73" s="103"/>
    </row>
    <row r="74" spans="1:26" s="102" customFormat="1" ht="123">
      <c r="A74" s="75"/>
      <c r="B74" s="91" t="s">
        <v>331</v>
      </c>
      <c r="C74" s="70"/>
      <c r="D74" s="68">
        <v>1</v>
      </c>
      <c r="E74" s="68"/>
      <c r="F74" s="68"/>
      <c r="G74" s="68"/>
      <c r="H74" s="68"/>
      <c r="I74" s="68"/>
      <c r="J74" s="68">
        <v>1</v>
      </c>
      <c r="K74" s="68">
        <v>1</v>
      </c>
      <c r="L74" s="68">
        <v>1</v>
      </c>
      <c r="M74" s="69">
        <v>1</v>
      </c>
      <c r="N74" s="68">
        <v>1</v>
      </c>
      <c r="O74" s="68">
        <v>1</v>
      </c>
      <c r="P74" s="68">
        <v>1</v>
      </c>
      <c r="Q74" s="68">
        <v>1</v>
      </c>
      <c r="R74" s="68">
        <v>1</v>
      </c>
      <c r="S74" s="68">
        <v>1</v>
      </c>
      <c r="T74" s="149"/>
      <c r="U74" s="149"/>
      <c r="V74" s="149"/>
      <c r="W74" s="68">
        <v>1</v>
      </c>
      <c r="Z74" s="103"/>
    </row>
    <row r="75" spans="1:26" s="102" customFormat="1" ht="111">
      <c r="A75" s="75"/>
      <c r="B75" s="151" t="s">
        <v>330</v>
      </c>
      <c r="C75" s="150"/>
      <c r="D75" s="68">
        <v>1</v>
      </c>
      <c r="E75" s="68"/>
      <c r="F75" s="68"/>
      <c r="G75" s="68"/>
      <c r="H75" s="68"/>
      <c r="I75" s="68"/>
      <c r="J75" s="68">
        <v>1</v>
      </c>
      <c r="K75" s="68">
        <v>0</v>
      </c>
      <c r="L75" s="68">
        <v>1</v>
      </c>
      <c r="M75" s="69">
        <v>1</v>
      </c>
      <c r="N75" s="68">
        <v>1</v>
      </c>
      <c r="O75" s="68">
        <v>1</v>
      </c>
      <c r="P75" s="68">
        <v>1</v>
      </c>
      <c r="Q75" s="68">
        <v>1</v>
      </c>
      <c r="R75" s="68">
        <v>1</v>
      </c>
      <c r="S75" s="68">
        <v>1</v>
      </c>
      <c r="T75" s="149"/>
      <c r="U75" s="149"/>
      <c r="V75" s="149"/>
      <c r="W75" s="68">
        <v>1</v>
      </c>
      <c r="Z75" s="103"/>
    </row>
    <row r="76" spans="1:26" s="102" customFormat="1" ht="61.5">
      <c r="A76" s="75"/>
      <c r="B76" s="91" t="s">
        <v>329</v>
      </c>
      <c r="C76" s="70"/>
      <c r="D76" s="68">
        <v>1</v>
      </c>
      <c r="E76" s="68"/>
      <c r="F76" s="68"/>
      <c r="G76" s="68"/>
      <c r="H76" s="68"/>
      <c r="I76" s="68"/>
      <c r="J76" s="68">
        <v>1</v>
      </c>
      <c r="K76" s="68">
        <v>1</v>
      </c>
      <c r="L76" s="68">
        <v>1</v>
      </c>
      <c r="M76" s="69">
        <v>1</v>
      </c>
      <c r="N76" s="68">
        <v>1</v>
      </c>
      <c r="O76" s="68">
        <v>1</v>
      </c>
      <c r="P76" s="68">
        <v>1</v>
      </c>
      <c r="Q76" s="68">
        <v>1</v>
      </c>
      <c r="R76" s="68">
        <v>1</v>
      </c>
      <c r="S76" s="68">
        <v>1</v>
      </c>
      <c r="T76" s="149"/>
      <c r="U76" s="149"/>
      <c r="V76" s="149"/>
      <c r="W76" s="68">
        <v>1</v>
      </c>
      <c r="Z76" s="103"/>
    </row>
    <row r="77" spans="1:26" s="102" customFormat="1" ht="55.5">
      <c r="A77" s="148"/>
      <c r="B77" s="520" t="s">
        <v>328</v>
      </c>
      <c r="C77" s="321"/>
      <c r="D77" s="68">
        <v>1</v>
      </c>
      <c r="E77" s="68"/>
      <c r="F77" s="68"/>
      <c r="G77" s="68"/>
      <c r="H77" s="68"/>
      <c r="I77" s="68"/>
      <c r="J77" s="68">
        <v>1</v>
      </c>
      <c r="K77" s="68">
        <v>1</v>
      </c>
      <c r="L77" s="68">
        <v>1</v>
      </c>
      <c r="M77" s="69">
        <v>1</v>
      </c>
      <c r="N77" s="68">
        <v>1</v>
      </c>
      <c r="O77" s="90">
        <v>1</v>
      </c>
      <c r="P77" s="68">
        <v>1</v>
      </c>
      <c r="Q77" s="68">
        <v>0</v>
      </c>
      <c r="R77" s="68">
        <v>1</v>
      </c>
      <c r="S77" s="677">
        <v>1</v>
      </c>
      <c r="T77" s="146"/>
      <c r="U77" s="146"/>
      <c r="V77" s="146"/>
      <c r="W77" s="677">
        <v>1</v>
      </c>
      <c r="Z77" s="103"/>
    </row>
    <row r="78" spans="1:26" s="102" customFormat="1" ht="39.75">
      <c r="A78" s="85">
        <v>2.6</v>
      </c>
      <c r="B78" s="85" t="s">
        <v>327</v>
      </c>
      <c r="C78" s="96" t="s">
        <v>30</v>
      </c>
      <c r="D78" s="82">
        <f>+SUM(D80:D86)</f>
        <v>7</v>
      </c>
      <c r="E78" s="82">
        <f t="shared" ref="E78:H78" si="62">+SUM(E80:E86)</f>
        <v>0</v>
      </c>
      <c r="F78" s="82">
        <f t="shared" ref="F78" si="63">+SUM(F80:F86)</f>
        <v>0</v>
      </c>
      <c r="G78" s="82">
        <f t="shared" si="62"/>
        <v>0</v>
      </c>
      <c r="H78" s="82">
        <f t="shared" si="62"/>
        <v>0</v>
      </c>
      <c r="I78" s="82"/>
      <c r="J78" s="82">
        <f t="shared" ref="J78:S78" si="64">+SUM(J80:J86)</f>
        <v>7</v>
      </c>
      <c r="K78" s="82">
        <f t="shared" si="64"/>
        <v>6</v>
      </c>
      <c r="L78" s="82">
        <f t="shared" si="64"/>
        <v>6</v>
      </c>
      <c r="M78" s="82">
        <f t="shared" si="64"/>
        <v>5</v>
      </c>
      <c r="N78" s="82">
        <f t="shared" si="64"/>
        <v>5</v>
      </c>
      <c r="O78" s="82">
        <f t="shared" si="64"/>
        <v>4</v>
      </c>
      <c r="P78" s="82">
        <f t="shared" si="64"/>
        <v>6</v>
      </c>
      <c r="Q78" s="82">
        <f t="shared" si="64"/>
        <v>5</v>
      </c>
      <c r="R78" s="82">
        <f t="shared" si="64"/>
        <v>6</v>
      </c>
      <c r="S78" s="82">
        <f t="shared" si="64"/>
        <v>4</v>
      </c>
      <c r="T78" s="168"/>
      <c r="U78" s="168"/>
      <c r="V78" s="168"/>
      <c r="W78" s="82">
        <f>+SUM(W80:W86)</f>
        <v>4</v>
      </c>
      <c r="Z78" s="103"/>
    </row>
    <row r="79" spans="1:26" s="102" customFormat="1" ht="39.75">
      <c r="A79" s="81"/>
      <c r="B79" s="81"/>
      <c r="C79" s="469" t="s">
        <v>10</v>
      </c>
      <c r="D79" s="132">
        <f>IF(D78&lt;1,0,IF(D78&lt;2,1,IF(D78&lt;4,2,IF(D78&lt;6,3,IF(D78&lt;7,4,IF(D78=7,5,))))))</f>
        <v>5</v>
      </c>
      <c r="E79" s="132">
        <f t="shared" ref="E79:H79" si="65">IF(E78&lt;1,0,IF(E78&lt;2,1,IF(E78&lt;4,2,IF(E78&lt;6,3,IF(E78&lt;7,4,IF(E78=7,5,))))))</f>
        <v>0</v>
      </c>
      <c r="F79" s="132">
        <f t="shared" si="65"/>
        <v>0</v>
      </c>
      <c r="G79" s="132">
        <f t="shared" si="65"/>
        <v>0</v>
      </c>
      <c r="H79" s="132">
        <f t="shared" si="65"/>
        <v>0</v>
      </c>
      <c r="I79" s="132"/>
      <c r="J79" s="132">
        <f t="shared" ref="J79:S79" si="66">IF(J78&lt;1,0,IF(J78&lt;2,1,IF(J78&lt;4,2,IF(J78&lt;6,3,IF(J78&lt;7,4,IF(J78=7,5,))))))</f>
        <v>5</v>
      </c>
      <c r="K79" s="132">
        <f t="shared" si="66"/>
        <v>4</v>
      </c>
      <c r="L79" s="132">
        <f t="shared" si="66"/>
        <v>4</v>
      </c>
      <c r="M79" s="132">
        <f t="shared" si="66"/>
        <v>3</v>
      </c>
      <c r="N79" s="132">
        <f t="shared" si="66"/>
        <v>3</v>
      </c>
      <c r="O79" s="132">
        <f t="shared" si="66"/>
        <v>3</v>
      </c>
      <c r="P79" s="132">
        <f t="shared" si="66"/>
        <v>4</v>
      </c>
      <c r="Q79" s="132">
        <f t="shared" si="66"/>
        <v>3</v>
      </c>
      <c r="R79" s="132">
        <f t="shared" si="66"/>
        <v>4</v>
      </c>
      <c r="S79" s="132">
        <f t="shared" si="66"/>
        <v>3</v>
      </c>
      <c r="T79" s="515"/>
      <c r="U79" s="515"/>
      <c r="V79" s="515"/>
      <c r="W79" s="132">
        <f>IF(W78&lt;1,0,IF(W78&lt;2,1,IF(W78&lt;4,2,IF(W78&lt;6,3,IF(W78&lt;7,4,IF(W78=7,5,))))))</f>
        <v>3</v>
      </c>
      <c r="Z79" s="103"/>
    </row>
    <row r="80" spans="1:26" s="102" customFormat="1" ht="61.5">
      <c r="A80" s="75"/>
      <c r="B80" s="91" t="s">
        <v>326</v>
      </c>
      <c r="C80" s="70"/>
      <c r="D80" s="68">
        <v>1</v>
      </c>
      <c r="E80" s="68"/>
      <c r="F80" s="68"/>
      <c r="G80" s="68"/>
      <c r="H80" s="68"/>
      <c r="I80" s="68"/>
      <c r="J80" s="68">
        <v>1</v>
      </c>
      <c r="K80" s="68">
        <v>1</v>
      </c>
      <c r="L80" s="68">
        <v>1</v>
      </c>
      <c r="M80" s="69">
        <v>1</v>
      </c>
      <c r="N80" s="68">
        <v>1</v>
      </c>
      <c r="O80" s="68">
        <v>1</v>
      </c>
      <c r="P80" s="68">
        <v>1</v>
      </c>
      <c r="Q80" s="68">
        <v>1</v>
      </c>
      <c r="R80" s="68">
        <v>1</v>
      </c>
      <c r="S80" s="68">
        <v>1</v>
      </c>
      <c r="T80" s="200"/>
      <c r="U80" s="200"/>
      <c r="V80" s="200"/>
      <c r="W80" s="68">
        <v>1</v>
      </c>
      <c r="Z80" s="103"/>
    </row>
    <row r="81" spans="1:26" s="102" customFormat="1" ht="83.25">
      <c r="A81" s="75"/>
      <c r="B81" s="151" t="s">
        <v>325</v>
      </c>
      <c r="C81" s="70"/>
      <c r="D81" s="68">
        <v>1</v>
      </c>
      <c r="E81" s="68"/>
      <c r="F81" s="68"/>
      <c r="G81" s="68"/>
      <c r="H81" s="68"/>
      <c r="I81" s="68"/>
      <c r="J81" s="68">
        <v>1</v>
      </c>
      <c r="K81" s="68">
        <v>1</v>
      </c>
      <c r="L81" s="68">
        <v>1</v>
      </c>
      <c r="M81" s="69">
        <v>0</v>
      </c>
      <c r="N81" s="68">
        <v>0</v>
      </c>
      <c r="O81" s="68">
        <v>1</v>
      </c>
      <c r="P81" s="68">
        <v>1</v>
      </c>
      <c r="Q81" s="68">
        <v>1</v>
      </c>
      <c r="R81" s="68">
        <v>1</v>
      </c>
      <c r="S81" s="68">
        <v>0</v>
      </c>
      <c r="T81" s="200"/>
      <c r="U81" s="200"/>
      <c r="V81" s="200"/>
      <c r="W81" s="68">
        <v>0</v>
      </c>
      <c r="Z81" s="103"/>
    </row>
    <row r="82" spans="1:26" s="102" customFormat="1" ht="55.5">
      <c r="A82" s="75"/>
      <c r="B82" s="151" t="s">
        <v>324</v>
      </c>
      <c r="C82" s="150"/>
      <c r="D82" s="68">
        <v>1</v>
      </c>
      <c r="E82" s="68"/>
      <c r="F82" s="68"/>
      <c r="G82" s="68"/>
      <c r="H82" s="68"/>
      <c r="I82" s="68"/>
      <c r="J82" s="68">
        <v>1</v>
      </c>
      <c r="K82" s="68">
        <v>1</v>
      </c>
      <c r="L82" s="68">
        <v>1</v>
      </c>
      <c r="M82" s="69">
        <v>1</v>
      </c>
      <c r="N82" s="68">
        <v>1</v>
      </c>
      <c r="O82" s="68">
        <v>1</v>
      </c>
      <c r="P82" s="68">
        <v>1</v>
      </c>
      <c r="Q82" s="68">
        <v>1</v>
      </c>
      <c r="R82" s="68">
        <v>1</v>
      </c>
      <c r="S82" s="68">
        <v>1</v>
      </c>
      <c r="T82" s="200"/>
      <c r="U82" s="200"/>
      <c r="V82" s="200"/>
      <c r="W82" s="68">
        <v>1</v>
      </c>
      <c r="Z82" s="103"/>
    </row>
    <row r="83" spans="1:26" s="102" customFormat="1" ht="55.5">
      <c r="A83" s="75"/>
      <c r="B83" s="151" t="s">
        <v>323</v>
      </c>
      <c r="C83" s="150"/>
      <c r="D83" s="68">
        <v>1</v>
      </c>
      <c r="E83" s="68"/>
      <c r="F83" s="68"/>
      <c r="G83" s="68"/>
      <c r="H83" s="68"/>
      <c r="I83" s="68"/>
      <c r="J83" s="68">
        <v>1</v>
      </c>
      <c r="K83" s="68">
        <v>1</v>
      </c>
      <c r="L83" s="68">
        <v>1</v>
      </c>
      <c r="M83" s="69">
        <v>1</v>
      </c>
      <c r="N83" s="68">
        <v>1</v>
      </c>
      <c r="O83" s="68">
        <v>1</v>
      </c>
      <c r="P83" s="68">
        <v>1</v>
      </c>
      <c r="Q83" s="68">
        <v>1</v>
      </c>
      <c r="R83" s="68">
        <v>1</v>
      </c>
      <c r="S83" s="68">
        <v>1</v>
      </c>
      <c r="T83" s="200"/>
      <c r="U83" s="200"/>
      <c r="V83" s="200"/>
      <c r="W83" s="68">
        <v>1</v>
      </c>
      <c r="Z83" s="103"/>
    </row>
    <row r="84" spans="1:26" s="102" customFormat="1" ht="61.5">
      <c r="A84" s="75"/>
      <c r="B84" s="91" t="s">
        <v>322</v>
      </c>
      <c r="C84" s="70"/>
      <c r="D84" s="68">
        <v>1</v>
      </c>
      <c r="E84" s="68"/>
      <c r="F84" s="68"/>
      <c r="G84" s="68"/>
      <c r="H84" s="68"/>
      <c r="I84" s="68"/>
      <c r="J84" s="68">
        <v>1</v>
      </c>
      <c r="K84" s="68">
        <v>0</v>
      </c>
      <c r="L84" s="68">
        <v>1</v>
      </c>
      <c r="M84" s="69">
        <v>1</v>
      </c>
      <c r="N84" s="68">
        <v>1</v>
      </c>
      <c r="O84" s="68">
        <v>0</v>
      </c>
      <c r="P84" s="68">
        <v>1</v>
      </c>
      <c r="Q84" s="519">
        <v>1</v>
      </c>
      <c r="R84" s="68">
        <v>1</v>
      </c>
      <c r="S84" s="68">
        <v>1</v>
      </c>
      <c r="T84" s="200"/>
      <c r="U84" s="200"/>
      <c r="V84" s="200"/>
      <c r="W84" s="68">
        <v>1</v>
      </c>
      <c r="Z84" s="103"/>
    </row>
    <row r="85" spans="1:26" s="102" customFormat="1" ht="114">
      <c r="A85" s="75"/>
      <c r="B85" s="163" t="s">
        <v>321</v>
      </c>
      <c r="C85" s="134"/>
      <c r="D85" s="68">
        <v>1</v>
      </c>
      <c r="E85" s="68"/>
      <c r="F85" s="68"/>
      <c r="G85" s="68"/>
      <c r="H85" s="68"/>
      <c r="I85" s="68"/>
      <c r="J85" s="68">
        <v>1</v>
      </c>
      <c r="K85" s="68">
        <v>1</v>
      </c>
      <c r="L85" s="68"/>
      <c r="M85" s="131">
        <v>1</v>
      </c>
      <c r="N85" s="68">
        <v>1</v>
      </c>
      <c r="O85" s="68">
        <v>0</v>
      </c>
      <c r="P85" s="68">
        <v>0</v>
      </c>
      <c r="Q85" s="519">
        <v>0</v>
      </c>
      <c r="R85" s="68">
        <v>1</v>
      </c>
      <c r="S85" s="68">
        <v>0</v>
      </c>
      <c r="T85" s="521"/>
      <c r="U85" s="521"/>
      <c r="V85" s="521"/>
      <c r="W85" s="68">
        <v>0</v>
      </c>
      <c r="Z85" s="103"/>
    </row>
    <row r="86" spans="1:26" s="102" customFormat="1" ht="55.5">
      <c r="A86" s="148"/>
      <c r="B86" s="520" t="s">
        <v>320</v>
      </c>
      <c r="C86" s="321"/>
      <c r="D86" s="68">
        <v>1</v>
      </c>
      <c r="E86" s="68"/>
      <c r="F86" s="68"/>
      <c r="G86" s="68"/>
      <c r="H86" s="68"/>
      <c r="I86" s="68"/>
      <c r="J86" s="68">
        <v>1</v>
      </c>
      <c r="K86" s="68">
        <v>1</v>
      </c>
      <c r="L86" s="68">
        <v>1</v>
      </c>
      <c r="M86" s="69">
        <v>0</v>
      </c>
      <c r="N86" s="68">
        <v>0</v>
      </c>
      <c r="O86" s="68">
        <v>0</v>
      </c>
      <c r="P86" s="68">
        <v>1</v>
      </c>
      <c r="Q86" s="519">
        <v>0</v>
      </c>
      <c r="R86" s="68">
        <v>0</v>
      </c>
      <c r="S86" s="677">
        <v>0</v>
      </c>
      <c r="T86" s="516"/>
      <c r="U86" s="516"/>
      <c r="V86" s="516"/>
      <c r="W86" s="677">
        <v>0</v>
      </c>
      <c r="X86" s="518"/>
      <c r="Z86" s="103"/>
    </row>
    <row r="87" spans="1:26" s="102" customFormat="1" ht="61.5">
      <c r="A87" s="85">
        <v>2.7</v>
      </c>
      <c r="B87" s="85" t="s">
        <v>319</v>
      </c>
      <c r="C87" s="96" t="s">
        <v>30</v>
      </c>
      <c r="D87" s="82">
        <f>+SUM(D89:D93)</f>
        <v>5</v>
      </c>
      <c r="E87" s="82">
        <f t="shared" ref="E87:H87" si="67">+SUM(E89:E93)</f>
        <v>0</v>
      </c>
      <c r="F87" s="82">
        <f t="shared" ref="F87" si="68">+SUM(F89:F93)</f>
        <v>0</v>
      </c>
      <c r="G87" s="82">
        <f t="shared" si="67"/>
        <v>0</v>
      </c>
      <c r="H87" s="82">
        <f t="shared" si="67"/>
        <v>0</v>
      </c>
      <c r="I87" s="82"/>
      <c r="J87" s="82">
        <f t="shared" ref="J87:S87" si="69">+SUM(J89:J93)</f>
        <v>5</v>
      </c>
      <c r="K87" s="82">
        <f t="shared" si="69"/>
        <v>4</v>
      </c>
      <c r="L87" s="82">
        <f t="shared" si="69"/>
        <v>5</v>
      </c>
      <c r="M87" s="82">
        <f t="shared" si="69"/>
        <v>5</v>
      </c>
      <c r="N87" s="82">
        <f t="shared" si="69"/>
        <v>5</v>
      </c>
      <c r="O87" s="82">
        <f t="shared" si="69"/>
        <v>4</v>
      </c>
      <c r="P87" s="82">
        <f t="shared" si="69"/>
        <v>5</v>
      </c>
      <c r="Q87" s="82">
        <f t="shared" si="69"/>
        <v>5</v>
      </c>
      <c r="R87" s="82">
        <f t="shared" si="69"/>
        <v>5</v>
      </c>
      <c r="S87" s="82">
        <f t="shared" si="69"/>
        <v>4</v>
      </c>
      <c r="T87" s="168"/>
      <c r="U87" s="168"/>
      <c r="V87" s="168"/>
      <c r="W87" s="82">
        <f>+SUM(W89:W93)</f>
        <v>5</v>
      </c>
      <c r="Z87" s="103"/>
    </row>
    <row r="88" spans="1:26" s="102" customFormat="1" ht="39.75">
      <c r="A88" s="81"/>
      <c r="B88" s="81"/>
      <c r="C88" s="469" t="s">
        <v>10</v>
      </c>
      <c r="D88" s="132">
        <f>IF(D87&lt;1,0,IF(D87&lt;2,1,IF(D87&lt;3,2,IF(D87&lt;4,3,IF(D87&lt;5,4,IF(D87=5,5,))))))</f>
        <v>5</v>
      </c>
      <c r="E88" s="132">
        <f t="shared" ref="E88:H88" si="70">IF(E87&lt;1,0,IF(E87&lt;2,1,IF(E87&lt;3,2,IF(E87&lt;4,3,IF(E87&lt;5,4,IF(E87=5,5,))))))</f>
        <v>0</v>
      </c>
      <c r="F88" s="132">
        <f t="shared" si="70"/>
        <v>0</v>
      </c>
      <c r="G88" s="132">
        <f t="shared" si="70"/>
        <v>0</v>
      </c>
      <c r="H88" s="132">
        <f t="shared" si="70"/>
        <v>0</v>
      </c>
      <c r="I88" s="132"/>
      <c r="J88" s="132">
        <f t="shared" ref="J88:S88" si="71">IF(J87&lt;1,0,IF(J87&lt;2,1,IF(J87&lt;3,2,IF(J87&lt;4,3,IF(J87&lt;5,4,IF(J87=5,5,))))))</f>
        <v>5</v>
      </c>
      <c r="K88" s="132">
        <f t="shared" si="71"/>
        <v>4</v>
      </c>
      <c r="L88" s="132">
        <f t="shared" si="71"/>
        <v>5</v>
      </c>
      <c r="M88" s="132">
        <f t="shared" si="71"/>
        <v>5</v>
      </c>
      <c r="N88" s="132">
        <f t="shared" si="71"/>
        <v>5</v>
      </c>
      <c r="O88" s="132">
        <f t="shared" si="71"/>
        <v>4</v>
      </c>
      <c r="P88" s="132">
        <f t="shared" si="71"/>
        <v>5</v>
      </c>
      <c r="Q88" s="132">
        <f t="shared" si="71"/>
        <v>5</v>
      </c>
      <c r="R88" s="132">
        <f t="shared" si="71"/>
        <v>5</v>
      </c>
      <c r="S88" s="132">
        <f t="shared" si="71"/>
        <v>4</v>
      </c>
      <c r="T88" s="515"/>
      <c r="U88" s="515"/>
      <c r="V88" s="515"/>
      <c r="W88" s="132">
        <f>IF(W87&lt;1,0,IF(W87&lt;2,1,IF(W87&lt;3,2,IF(W87&lt;4,3,IF(W87&lt;5,4,IF(W87=5,5,))))))</f>
        <v>5</v>
      </c>
      <c r="Z88" s="103"/>
    </row>
    <row r="89" spans="1:26" s="102" customFormat="1" ht="83.25">
      <c r="A89" s="75"/>
      <c r="B89" s="151" t="s">
        <v>318</v>
      </c>
      <c r="C89" s="150"/>
      <c r="D89" s="68">
        <v>1</v>
      </c>
      <c r="E89" s="68"/>
      <c r="F89" s="68"/>
      <c r="G89" s="68"/>
      <c r="H89" s="68"/>
      <c r="I89" s="68"/>
      <c r="J89" s="68">
        <v>1</v>
      </c>
      <c r="K89" s="68">
        <v>1</v>
      </c>
      <c r="L89" s="68">
        <v>1</v>
      </c>
      <c r="M89" s="69">
        <v>1</v>
      </c>
      <c r="N89" s="517">
        <v>1</v>
      </c>
      <c r="O89" s="68">
        <v>1</v>
      </c>
      <c r="P89" s="68">
        <v>1</v>
      </c>
      <c r="Q89" s="68">
        <v>1</v>
      </c>
      <c r="R89" s="68">
        <v>1</v>
      </c>
      <c r="S89" s="68">
        <v>1</v>
      </c>
      <c r="T89" s="200"/>
      <c r="U89" s="200"/>
      <c r="V89" s="200"/>
      <c r="W89" s="68">
        <v>1</v>
      </c>
      <c r="Z89" s="103"/>
    </row>
    <row r="90" spans="1:26" s="102" customFormat="1" ht="123">
      <c r="A90" s="75"/>
      <c r="B90" s="91" t="s">
        <v>317</v>
      </c>
      <c r="C90" s="70"/>
      <c r="D90" s="68">
        <v>1</v>
      </c>
      <c r="E90" s="68"/>
      <c r="F90" s="68"/>
      <c r="G90" s="68"/>
      <c r="H90" s="68"/>
      <c r="I90" s="68"/>
      <c r="J90" s="68">
        <v>1</v>
      </c>
      <c r="K90" s="68">
        <v>1</v>
      </c>
      <c r="L90" s="68">
        <v>1</v>
      </c>
      <c r="M90" s="69">
        <v>1</v>
      </c>
      <c r="N90" s="517">
        <v>1</v>
      </c>
      <c r="O90" s="68">
        <v>1</v>
      </c>
      <c r="P90" s="68">
        <v>1</v>
      </c>
      <c r="Q90" s="68">
        <v>1</v>
      </c>
      <c r="R90" s="68">
        <v>1</v>
      </c>
      <c r="S90" s="68">
        <v>1</v>
      </c>
      <c r="T90" s="200"/>
      <c r="U90" s="200"/>
      <c r="V90" s="200"/>
      <c r="W90" s="68">
        <v>1</v>
      </c>
      <c r="Z90" s="103"/>
    </row>
    <row r="91" spans="1:26" s="102" customFormat="1" ht="55.5">
      <c r="A91" s="75"/>
      <c r="B91" s="151" t="s">
        <v>316</v>
      </c>
      <c r="C91" s="150"/>
      <c r="D91" s="68">
        <v>1</v>
      </c>
      <c r="E91" s="68"/>
      <c r="F91" s="68"/>
      <c r="G91" s="68"/>
      <c r="H91" s="68"/>
      <c r="I91" s="68"/>
      <c r="J91" s="68">
        <v>1</v>
      </c>
      <c r="K91" s="68">
        <v>1</v>
      </c>
      <c r="L91" s="68">
        <v>1</v>
      </c>
      <c r="M91" s="69">
        <v>1</v>
      </c>
      <c r="N91" s="517">
        <v>1</v>
      </c>
      <c r="O91" s="68">
        <v>1</v>
      </c>
      <c r="P91" s="68">
        <v>1</v>
      </c>
      <c r="Q91" s="68">
        <v>1</v>
      </c>
      <c r="R91" s="68">
        <v>1</v>
      </c>
      <c r="S91" s="68">
        <v>1</v>
      </c>
      <c r="T91" s="200"/>
      <c r="U91" s="200"/>
      <c r="V91" s="200"/>
      <c r="W91" s="68">
        <v>1</v>
      </c>
      <c r="Z91" s="103"/>
    </row>
    <row r="92" spans="1:26" s="102" customFormat="1" ht="83.25">
      <c r="A92" s="75"/>
      <c r="B92" s="151" t="s">
        <v>315</v>
      </c>
      <c r="C92" s="150"/>
      <c r="D92" s="68">
        <v>1</v>
      </c>
      <c r="E92" s="68"/>
      <c r="F92" s="68"/>
      <c r="G92" s="68"/>
      <c r="H92" s="68"/>
      <c r="I92" s="68"/>
      <c r="J92" s="68">
        <v>1</v>
      </c>
      <c r="K92" s="68">
        <v>0</v>
      </c>
      <c r="L92" s="68">
        <v>1</v>
      </c>
      <c r="M92" s="69">
        <v>1</v>
      </c>
      <c r="N92" s="517">
        <v>1</v>
      </c>
      <c r="O92" s="68">
        <v>0</v>
      </c>
      <c r="P92" s="68">
        <v>1</v>
      </c>
      <c r="Q92" s="68">
        <v>1</v>
      </c>
      <c r="R92" s="68">
        <v>1</v>
      </c>
      <c r="S92" s="68">
        <v>1</v>
      </c>
      <c r="T92" s="200"/>
      <c r="U92" s="200"/>
      <c r="V92" s="200"/>
      <c r="W92" s="68">
        <v>1</v>
      </c>
      <c r="Z92" s="103"/>
    </row>
    <row r="93" spans="1:26" s="102" customFormat="1" ht="61.5">
      <c r="A93" s="148"/>
      <c r="B93" s="147" t="s">
        <v>314</v>
      </c>
      <c r="C93" s="124"/>
      <c r="D93" s="68">
        <v>1</v>
      </c>
      <c r="E93" s="68"/>
      <c r="F93" s="68"/>
      <c r="G93" s="68"/>
      <c r="H93" s="68"/>
      <c r="I93" s="68"/>
      <c r="J93" s="68">
        <v>1</v>
      </c>
      <c r="K93" s="68">
        <v>1</v>
      </c>
      <c r="L93" s="68">
        <v>1</v>
      </c>
      <c r="M93" s="69">
        <v>1</v>
      </c>
      <c r="N93" s="517">
        <v>1</v>
      </c>
      <c r="O93" s="68">
        <v>1</v>
      </c>
      <c r="P93" s="68">
        <v>1</v>
      </c>
      <c r="Q93" s="68">
        <v>1</v>
      </c>
      <c r="R93" s="68">
        <v>1</v>
      </c>
      <c r="S93" s="677">
        <v>0</v>
      </c>
      <c r="T93" s="516"/>
      <c r="U93" s="516"/>
      <c r="V93" s="516"/>
      <c r="W93" s="677">
        <v>1</v>
      </c>
      <c r="Z93" s="103"/>
    </row>
    <row r="94" spans="1:26" s="102" customFormat="1" ht="61.5">
      <c r="A94" s="85">
        <v>2.8</v>
      </c>
      <c r="B94" s="85" t="s">
        <v>313</v>
      </c>
      <c r="C94" s="96" t="s">
        <v>30</v>
      </c>
      <c r="D94" s="82">
        <f>+SUM(D96:D100)</f>
        <v>5</v>
      </c>
      <c r="E94" s="82">
        <f t="shared" ref="E94:H94" si="72">+SUM(E96:E100)</f>
        <v>0</v>
      </c>
      <c r="F94" s="82">
        <f t="shared" ref="F94" si="73">+SUM(F96:F100)</f>
        <v>0</v>
      </c>
      <c r="G94" s="82">
        <f t="shared" si="72"/>
        <v>0</v>
      </c>
      <c r="H94" s="82">
        <f t="shared" si="72"/>
        <v>0</v>
      </c>
      <c r="I94" s="82"/>
      <c r="J94" s="82">
        <f t="shared" ref="J94:S94" si="74">+SUM(J96:J100)</f>
        <v>4</v>
      </c>
      <c r="K94" s="82">
        <f t="shared" si="74"/>
        <v>2</v>
      </c>
      <c r="L94" s="82">
        <f t="shared" si="74"/>
        <v>4</v>
      </c>
      <c r="M94" s="82">
        <f t="shared" si="74"/>
        <v>5</v>
      </c>
      <c r="N94" s="82">
        <f t="shared" si="74"/>
        <v>5</v>
      </c>
      <c r="O94" s="82">
        <f t="shared" si="74"/>
        <v>4</v>
      </c>
      <c r="P94" s="82">
        <f t="shared" si="74"/>
        <v>5</v>
      </c>
      <c r="Q94" s="82">
        <f t="shared" si="74"/>
        <v>5</v>
      </c>
      <c r="R94" s="82">
        <f t="shared" si="74"/>
        <v>5</v>
      </c>
      <c r="S94" s="82">
        <f t="shared" si="74"/>
        <v>4</v>
      </c>
      <c r="T94" s="168"/>
      <c r="U94" s="168"/>
      <c r="V94" s="168"/>
      <c r="W94" s="82">
        <f>+SUM(W96:W100)</f>
        <v>5</v>
      </c>
      <c r="Z94" s="103"/>
    </row>
    <row r="95" spans="1:26" s="102" customFormat="1" ht="39.75">
      <c r="A95" s="81"/>
      <c r="B95" s="81"/>
      <c r="C95" s="469" t="s">
        <v>10</v>
      </c>
      <c r="D95" s="132">
        <f>IF(D94&lt;1,0,IF(D94&lt;2,1,IF(D94&lt;3,2,IF(D94&lt;4,3,IF(D94&lt;5,4,IF(D94=5,5,))))))</f>
        <v>5</v>
      </c>
      <c r="E95" s="132">
        <f t="shared" ref="E95:H95" si="75">IF(E94&lt;1,0,IF(E94&lt;2,1,IF(E94&lt;3,2,IF(E94&lt;4,3,IF(E94&lt;5,4,IF(E94=5,5,))))))</f>
        <v>0</v>
      </c>
      <c r="F95" s="132">
        <f t="shared" si="75"/>
        <v>0</v>
      </c>
      <c r="G95" s="132">
        <f t="shared" si="75"/>
        <v>0</v>
      </c>
      <c r="H95" s="132">
        <f t="shared" si="75"/>
        <v>0</v>
      </c>
      <c r="I95" s="132"/>
      <c r="J95" s="132">
        <f t="shared" ref="J95:S95" si="76">IF(J94&lt;1,0,IF(J94&lt;2,1,IF(J94&lt;3,2,IF(J94&lt;4,3,IF(J94&lt;5,4,IF(J94=5,5,))))))</f>
        <v>4</v>
      </c>
      <c r="K95" s="132">
        <f t="shared" si="76"/>
        <v>2</v>
      </c>
      <c r="L95" s="132">
        <f t="shared" si="76"/>
        <v>4</v>
      </c>
      <c r="M95" s="132">
        <f t="shared" si="76"/>
        <v>5</v>
      </c>
      <c r="N95" s="132">
        <f t="shared" si="76"/>
        <v>5</v>
      </c>
      <c r="O95" s="132">
        <f t="shared" si="76"/>
        <v>4</v>
      </c>
      <c r="P95" s="132">
        <f t="shared" si="76"/>
        <v>5</v>
      </c>
      <c r="Q95" s="132">
        <f t="shared" si="76"/>
        <v>5</v>
      </c>
      <c r="R95" s="132">
        <f t="shared" si="76"/>
        <v>5</v>
      </c>
      <c r="S95" s="132">
        <f t="shared" si="76"/>
        <v>4</v>
      </c>
      <c r="T95" s="515"/>
      <c r="U95" s="515"/>
      <c r="V95" s="515"/>
      <c r="W95" s="132">
        <f>IF(W94&lt;1,0,IF(W94&lt;2,1,IF(W94&lt;3,2,IF(W94&lt;4,3,IF(W94&lt;5,4,IF(W94=5,5,))))))</f>
        <v>5</v>
      </c>
      <c r="Z95" s="103"/>
    </row>
    <row r="96" spans="1:26" s="102" customFormat="1" ht="61.5">
      <c r="A96" s="75"/>
      <c r="B96" s="91" t="s">
        <v>312</v>
      </c>
      <c r="C96" s="70"/>
      <c r="D96" s="68">
        <v>1</v>
      </c>
      <c r="E96" s="68"/>
      <c r="F96" s="68"/>
      <c r="G96" s="68"/>
      <c r="H96" s="68"/>
      <c r="I96" s="68"/>
      <c r="J96" s="68">
        <v>1</v>
      </c>
      <c r="K96" s="68">
        <v>1</v>
      </c>
      <c r="L96" s="68">
        <v>1</v>
      </c>
      <c r="M96" s="69">
        <v>1</v>
      </c>
      <c r="N96" s="68">
        <v>1</v>
      </c>
      <c r="O96" s="68">
        <v>1</v>
      </c>
      <c r="P96" s="68">
        <v>1</v>
      </c>
      <c r="Q96" s="68">
        <v>1</v>
      </c>
      <c r="R96" s="68">
        <v>1</v>
      </c>
      <c r="S96" s="68">
        <v>1</v>
      </c>
      <c r="T96" s="200"/>
      <c r="U96" s="200"/>
      <c r="V96" s="200"/>
      <c r="W96" s="68">
        <v>1</v>
      </c>
      <c r="Z96" s="103"/>
    </row>
    <row r="97" spans="1:26" s="102" customFormat="1" ht="92.25">
      <c r="A97" s="75"/>
      <c r="B97" s="91" t="s">
        <v>311</v>
      </c>
      <c r="C97" s="70"/>
      <c r="D97" s="68">
        <v>1</v>
      </c>
      <c r="E97" s="68"/>
      <c r="F97" s="68"/>
      <c r="G97" s="68"/>
      <c r="H97" s="68"/>
      <c r="I97" s="68"/>
      <c r="J97" s="68">
        <v>1</v>
      </c>
      <c r="K97" s="68">
        <v>1</v>
      </c>
      <c r="L97" s="68">
        <v>1</v>
      </c>
      <c r="M97" s="69">
        <v>1</v>
      </c>
      <c r="N97" s="68">
        <v>1</v>
      </c>
      <c r="O97" s="68">
        <v>1</v>
      </c>
      <c r="P97" s="68">
        <v>1</v>
      </c>
      <c r="Q97" s="68">
        <v>1</v>
      </c>
      <c r="R97" s="68">
        <v>1</v>
      </c>
      <c r="S97" s="68">
        <v>1</v>
      </c>
      <c r="T97" s="200"/>
      <c r="U97" s="200"/>
      <c r="V97" s="200"/>
      <c r="W97" s="68">
        <v>1</v>
      </c>
      <c r="Z97" s="103"/>
    </row>
    <row r="98" spans="1:26" s="102" customFormat="1" ht="55.5">
      <c r="A98" s="75"/>
      <c r="B98" s="151" t="s">
        <v>310</v>
      </c>
      <c r="C98" s="150"/>
      <c r="D98" s="68">
        <v>1</v>
      </c>
      <c r="E98" s="68"/>
      <c r="F98" s="68"/>
      <c r="G98" s="68"/>
      <c r="H98" s="68"/>
      <c r="I98" s="68"/>
      <c r="J98" s="68">
        <v>1</v>
      </c>
      <c r="K98" s="68">
        <v>0</v>
      </c>
      <c r="L98" s="90">
        <v>1</v>
      </c>
      <c r="M98" s="131">
        <v>1</v>
      </c>
      <c r="N98" s="68">
        <v>1</v>
      </c>
      <c r="O98" s="68">
        <v>1</v>
      </c>
      <c r="P98" s="68">
        <v>1</v>
      </c>
      <c r="Q98" s="68">
        <v>1</v>
      </c>
      <c r="R98" s="68">
        <v>1</v>
      </c>
      <c r="S98" s="68">
        <v>1</v>
      </c>
      <c r="T98" s="200"/>
      <c r="U98" s="200"/>
      <c r="V98" s="200"/>
      <c r="W98" s="68">
        <v>1</v>
      </c>
      <c r="Z98" s="103"/>
    </row>
    <row r="99" spans="1:26" s="102" customFormat="1" ht="83.25">
      <c r="A99" s="75"/>
      <c r="B99" s="151" t="s">
        <v>309</v>
      </c>
      <c r="C99" s="150"/>
      <c r="D99" s="68">
        <v>1</v>
      </c>
      <c r="E99" s="68"/>
      <c r="F99" s="68"/>
      <c r="G99" s="68"/>
      <c r="H99" s="68"/>
      <c r="I99" s="68"/>
      <c r="J99" s="68">
        <v>0</v>
      </c>
      <c r="K99" s="68">
        <v>0</v>
      </c>
      <c r="L99" s="90">
        <v>1</v>
      </c>
      <c r="M99" s="131">
        <v>1</v>
      </c>
      <c r="N99" s="68">
        <v>1</v>
      </c>
      <c r="O99" s="68">
        <v>1</v>
      </c>
      <c r="P99" s="68">
        <v>1</v>
      </c>
      <c r="Q99" s="68">
        <v>1</v>
      </c>
      <c r="R99" s="68">
        <v>1</v>
      </c>
      <c r="S99" s="68">
        <v>1</v>
      </c>
      <c r="T99" s="200"/>
      <c r="U99" s="200"/>
      <c r="V99" s="200"/>
      <c r="W99" s="68">
        <v>1</v>
      </c>
      <c r="Z99" s="103"/>
    </row>
    <row r="100" spans="1:26" s="102" customFormat="1" ht="85.5">
      <c r="A100" s="75"/>
      <c r="B100" s="163" t="s">
        <v>308</v>
      </c>
      <c r="C100" s="134"/>
      <c r="D100" s="68">
        <v>1</v>
      </c>
      <c r="E100" s="68"/>
      <c r="F100" s="68"/>
      <c r="G100" s="68"/>
      <c r="H100" s="68"/>
      <c r="I100" s="68"/>
      <c r="J100" s="68">
        <v>1</v>
      </c>
      <c r="K100" s="68">
        <v>0</v>
      </c>
      <c r="L100" s="68">
        <v>0</v>
      </c>
      <c r="M100" s="69">
        <v>1</v>
      </c>
      <c r="N100" s="68">
        <v>1</v>
      </c>
      <c r="O100" s="68">
        <v>0</v>
      </c>
      <c r="P100" s="68">
        <v>1</v>
      </c>
      <c r="Q100" s="68">
        <v>1</v>
      </c>
      <c r="R100" s="68">
        <v>1</v>
      </c>
      <c r="S100" s="68">
        <v>0</v>
      </c>
      <c r="T100" s="200"/>
      <c r="U100" s="200"/>
      <c r="V100" s="200"/>
      <c r="W100" s="68">
        <v>1</v>
      </c>
      <c r="Z100" s="103"/>
    </row>
    <row r="101" spans="1:26" s="102" customFormat="1" ht="39.75">
      <c r="A101" s="162">
        <v>2.9</v>
      </c>
      <c r="B101" s="162" t="s">
        <v>307</v>
      </c>
      <c r="C101" s="161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59"/>
      <c r="T101" s="294"/>
      <c r="U101" s="294"/>
      <c r="V101" s="294"/>
      <c r="W101" s="159"/>
      <c r="Z101" s="103"/>
    </row>
    <row r="102" spans="1:26" s="474" customFormat="1" ht="61.5">
      <c r="A102" s="514"/>
      <c r="B102" s="85" t="s">
        <v>306</v>
      </c>
      <c r="C102" s="96" t="s">
        <v>176</v>
      </c>
      <c r="D102" s="205">
        <f>+D116</f>
        <v>100</v>
      </c>
      <c r="E102" s="205" t="e">
        <f t="shared" ref="E102:H102" si="77">+E116</f>
        <v>#DIV/0!</v>
      </c>
      <c r="F102" s="205" t="e">
        <f t="shared" ref="F102" si="78">+F116</f>
        <v>#DIV/0!</v>
      </c>
      <c r="G102" s="205" t="e">
        <f t="shared" si="77"/>
        <v>#DIV/0!</v>
      </c>
      <c r="H102" s="205" t="e">
        <f t="shared" si="77"/>
        <v>#DIV/0!</v>
      </c>
      <c r="I102" s="205"/>
      <c r="J102" s="205">
        <f>+J116</f>
        <v>92.436974789915965</v>
      </c>
      <c r="K102" s="411">
        <v>0</v>
      </c>
      <c r="L102" s="205">
        <f t="shared" ref="L102:S102" si="79">+L116</f>
        <v>85.239852398523979</v>
      </c>
      <c r="M102" s="205">
        <f t="shared" si="79"/>
        <v>87.052341597796143</v>
      </c>
      <c r="N102" s="205">
        <f t="shared" si="79"/>
        <v>88.950276243093924</v>
      </c>
      <c r="O102" s="205">
        <f t="shared" si="79"/>
        <v>66.666666666666671</v>
      </c>
      <c r="P102" s="205">
        <f t="shared" si="79"/>
        <v>78.571428571428569</v>
      </c>
      <c r="Q102" s="205">
        <f t="shared" si="79"/>
        <v>82.173174872665541</v>
      </c>
      <c r="R102" s="205">
        <f t="shared" si="79"/>
        <v>94.117647058823536</v>
      </c>
      <c r="S102" s="205">
        <f t="shared" si="79"/>
        <v>60.919540229885058</v>
      </c>
      <c r="T102" s="380"/>
      <c r="U102" s="380"/>
      <c r="V102" s="380"/>
      <c r="W102" s="205">
        <f>+W116</f>
        <v>82.769230769230774</v>
      </c>
      <c r="X102" s="512"/>
      <c r="Z102" s="475"/>
    </row>
    <row r="103" spans="1:26" s="474" customFormat="1" ht="39.75">
      <c r="A103" s="513"/>
      <c r="B103" s="81"/>
      <c r="C103" s="469" t="s">
        <v>10</v>
      </c>
      <c r="D103" s="132">
        <f>+IF(D102&lt;100,D102*5/100,IF(D102&gt;=100,5))</f>
        <v>5</v>
      </c>
      <c r="E103" s="132" t="e">
        <f t="shared" ref="E103:H103" si="80">+IF(E102&lt;100,E102*5/100,IF(E102&gt;=100,5))</f>
        <v>#DIV/0!</v>
      </c>
      <c r="F103" s="132" t="e">
        <f t="shared" si="80"/>
        <v>#DIV/0!</v>
      </c>
      <c r="G103" s="132" t="e">
        <f t="shared" si="80"/>
        <v>#DIV/0!</v>
      </c>
      <c r="H103" s="132" t="e">
        <f t="shared" si="80"/>
        <v>#DIV/0!</v>
      </c>
      <c r="I103" s="132"/>
      <c r="J103" s="132">
        <f t="shared" ref="J103:S103" si="81">+IF(J102&lt;100,J102*5/100,IF(J102&gt;=100,5))</f>
        <v>4.6218487394957979</v>
      </c>
      <c r="K103" s="378">
        <f t="shared" si="81"/>
        <v>0</v>
      </c>
      <c r="L103" s="132">
        <f t="shared" si="81"/>
        <v>4.2619926199261986</v>
      </c>
      <c r="M103" s="132">
        <f t="shared" si="81"/>
        <v>4.3526170798898072</v>
      </c>
      <c r="N103" s="132">
        <f t="shared" si="81"/>
        <v>4.4475138121546962</v>
      </c>
      <c r="O103" s="132">
        <f t="shared" si="81"/>
        <v>3.3333333333333339</v>
      </c>
      <c r="P103" s="132">
        <f t="shared" si="81"/>
        <v>3.9285714285714284</v>
      </c>
      <c r="Q103" s="132">
        <f t="shared" si="81"/>
        <v>4.1086587436332769</v>
      </c>
      <c r="R103" s="132">
        <f t="shared" si="81"/>
        <v>4.7058823529411766</v>
      </c>
      <c r="S103" s="132">
        <f t="shared" si="81"/>
        <v>3.0459770114942528</v>
      </c>
      <c r="T103" s="377"/>
      <c r="U103" s="377"/>
      <c r="V103" s="377"/>
      <c r="W103" s="132">
        <f>+IF(W102&lt;100,W102*5/100,IF(W102&gt;=100,5))</f>
        <v>4.1384615384615389</v>
      </c>
      <c r="X103" s="512"/>
      <c r="Z103" s="475"/>
    </row>
    <row r="104" spans="1:26" s="474" customFormat="1" ht="39.75">
      <c r="A104" s="306"/>
      <c r="B104" s="511" t="s">
        <v>305</v>
      </c>
      <c r="C104" s="164" t="s">
        <v>163</v>
      </c>
      <c r="D104" s="363">
        <v>99</v>
      </c>
      <c r="E104" s="363"/>
      <c r="F104" s="363"/>
      <c r="G104" s="363"/>
      <c r="H104" s="363">
        <f>+SUM(E104:G104)</f>
        <v>0</v>
      </c>
      <c r="I104" s="510"/>
      <c r="J104" s="508">
        <v>143</v>
      </c>
      <c r="K104" s="509"/>
      <c r="L104" s="508">
        <v>227</v>
      </c>
      <c r="M104" s="363">
        <v>438</v>
      </c>
      <c r="N104" s="508">
        <v>195</v>
      </c>
      <c r="O104" s="363">
        <v>29</v>
      </c>
      <c r="P104" s="508">
        <v>295</v>
      </c>
      <c r="Q104" s="363">
        <v>658</v>
      </c>
      <c r="R104" s="363">
        <v>210</v>
      </c>
      <c r="S104" s="363">
        <v>324</v>
      </c>
      <c r="T104" s="200"/>
      <c r="U104" s="488"/>
      <c r="V104" s="488"/>
      <c r="W104" s="363">
        <f t="shared" ref="W104:W111" si="82">+SUM(D104:V104)</f>
        <v>2618</v>
      </c>
      <c r="X104" s="39"/>
      <c r="Z104" s="475"/>
    </row>
    <row r="105" spans="1:26" s="474" customFormat="1" ht="39.75">
      <c r="A105" s="306"/>
      <c r="B105" s="503" t="s">
        <v>304</v>
      </c>
      <c r="C105" s="70" t="s">
        <v>163</v>
      </c>
      <c r="D105" s="505">
        <f>+D113-D106-D107-D108-D109-D110-D111</f>
        <v>93</v>
      </c>
      <c r="E105" s="505">
        <f t="shared" ref="E105:H105" si="83">+E113-E106-E107-E108-E109-E110-E111</f>
        <v>0</v>
      </c>
      <c r="F105" s="505">
        <f t="shared" si="83"/>
        <v>0</v>
      </c>
      <c r="G105" s="505">
        <f t="shared" si="83"/>
        <v>0</v>
      </c>
      <c r="H105" s="505">
        <f t="shared" si="83"/>
        <v>0</v>
      </c>
      <c r="I105" s="505"/>
      <c r="J105" s="505">
        <f t="shared" ref="J105:S105" si="84">+J113-J106-J107-J108-J109-J110-J111</f>
        <v>102</v>
      </c>
      <c r="K105" s="507">
        <f t="shared" si="84"/>
        <v>0</v>
      </c>
      <c r="L105" s="506">
        <f t="shared" si="84"/>
        <v>227</v>
      </c>
      <c r="M105" s="505">
        <f t="shared" si="84"/>
        <v>312</v>
      </c>
      <c r="N105" s="505">
        <f t="shared" si="84"/>
        <v>145</v>
      </c>
      <c r="O105" s="505">
        <f t="shared" si="84"/>
        <v>14</v>
      </c>
      <c r="P105" s="505">
        <f t="shared" si="84"/>
        <v>191</v>
      </c>
      <c r="Q105" s="505">
        <f t="shared" si="84"/>
        <v>457</v>
      </c>
      <c r="R105" s="505">
        <f t="shared" si="84"/>
        <v>102</v>
      </c>
      <c r="S105" s="505">
        <f t="shared" si="84"/>
        <v>151</v>
      </c>
      <c r="T105" s="200"/>
      <c r="U105" s="200"/>
      <c r="V105" s="200"/>
      <c r="W105" s="504">
        <f t="shared" si="82"/>
        <v>1794</v>
      </c>
      <c r="Z105" s="475"/>
    </row>
    <row r="106" spans="1:26" s="474" customFormat="1" ht="39.75">
      <c r="A106" s="306"/>
      <c r="B106" s="91" t="s">
        <v>303</v>
      </c>
      <c r="C106" s="70" t="s">
        <v>163</v>
      </c>
      <c r="D106" s="363">
        <v>0</v>
      </c>
      <c r="E106" s="363"/>
      <c r="F106" s="363"/>
      <c r="G106" s="363"/>
      <c r="H106" s="363">
        <f t="shared" ref="H106:H113" si="85">+SUM(E106:G106)</f>
        <v>0</v>
      </c>
      <c r="I106" s="502"/>
      <c r="J106" s="502">
        <v>0</v>
      </c>
      <c r="K106" s="501"/>
      <c r="L106" s="492">
        <v>0</v>
      </c>
      <c r="M106" s="363">
        <v>1</v>
      </c>
      <c r="N106" s="490">
        <v>0</v>
      </c>
      <c r="O106" s="363">
        <v>1</v>
      </c>
      <c r="P106" s="363">
        <v>0</v>
      </c>
      <c r="Q106" s="363">
        <v>0</v>
      </c>
      <c r="R106" s="363">
        <v>0</v>
      </c>
      <c r="S106" s="363">
        <v>1</v>
      </c>
      <c r="T106" s="500"/>
      <c r="U106" s="488"/>
      <c r="V106" s="488"/>
      <c r="W106" s="363">
        <f t="shared" si="82"/>
        <v>3</v>
      </c>
      <c r="Z106" s="475"/>
    </row>
    <row r="107" spans="1:26" s="474" customFormat="1" ht="39.75">
      <c r="A107" s="306"/>
      <c r="B107" s="91" t="s">
        <v>302</v>
      </c>
      <c r="C107" s="70" t="s">
        <v>163</v>
      </c>
      <c r="D107" s="363">
        <v>0</v>
      </c>
      <c r="E107" s="363"/>
      <c r="F107" s="363"/>
      <c r="G107" s="363"/>
      <c r="H107" s="363">
        <f t="shared" si="85"/>
        <v>0</v>
      </c>
      <c r="I107" s="502"/>
      <c r="J107" s="502">
        <v>0</v>
      </c>
      <c r="K107" s="501"/>
      <c r="L107" s="492">
        <v>1</v>
      </c>
      <c r="M107" s="363">
        <v>2</v>
      </c>
      <c r="N107" s="490">
        <v>2</v>
      </c>
      <c r="O107" s="363">
        <v>0</v>
      </c>
      <c r="P107" s="363">
        <v>1</v>
      </c>
      <c r="Q107" s="363">
        <v>4</v>
      </c>
      <c r="R107" s="363">
        <v>1</v>
      </c>
      <c r="S107" s="363">
        <v>1</v>
      </c>
      <c r="T107" s="500"/>
      <c r="U107" s="488"/>
      <c r="V107" s="488"/>
      <c r="W107" s="363">
        <f t="shared" si="82"/>
        <v>12</v>
      </c>
      <c r="Z107" s="475"/>
    </row>
    <row r="108" spans="1:26" s="474" customFormat="1" ht="61.5">
      <c r="A108" s="306"/>
      <c r="B108" s="91" t="s">
        <v>301</v>
      </c>
      <c r="C108" s="70" t="s">
        <v>163</v>
      </c>
      <c r="D108" s="363">
        <v>3</v>
      </c>
      <c r="E108" s="363"/>
      <c r="F108" s="363"/>
      <c r="G108" s="363"/>
      <c r="H108" s="363">
        <f t="shared" si="85"/>
        <v>0</v>
      </c>
      <c r="I108" s="502"/>
      <c r="J108" s="502">
        <v>8</v>
      </c>
      <c r="K108" s="501"/>
      <c r="L108" s="492">
        <v>4</v>
      </c>
      <c r="M108" s="363">
        <v>4</v>
      </c>
      <c r="N108" s="490">
        <v>16</v>
      </c>
      <c r="O108" s="363">
        <v>2</v>
      </c>
      <c r="P108" s="363">
        <v>7</v>
      </c>
      <c r="Q108" s="363">
        <v>27</v>
      </c>
      <c r="R108" s="363">
        <v>10</v>
      </c>
      <c r="S108" s="363">
        <v>8</v>
      </c>
      <c r="T108" s="500"/>
      <c r="U108" s="488"/>
      <c r="V108" s="488"/>
      <c r="W108" s="363">
        <f t="shared" si="82"/>
        <v>89</v>
      </c>
      <c r="Z108" s="475"/>
    </row>
    <row r="109" spans="1:26" s="474" customFormat="1" ht="61.5">
      <c r="A109" s="306"/>
      <c r="B109" s="91" t="s">
        <v>300</v>
      </c>
      <c r="C109" s="70" t="s">
        <v>163</v>
      </c>
      <c r="D109" s="363">
        <v>1</v>
      </c>
      <c r="E109" s="363"/>
      <c r="F109" s="363"/>
      <c r="G109" s="363"/>
      <c r="H109" s="363">
        <f t="shared" si="85"/>
        <v>0</v>
      </c>
      <c r="I109" s="502"/>
      <c r="J109" s="502">
        <v>0</v>
      </c>
      <c r="K109" s="501"/>
      <c r="L109" s="492">
        <v>0</v>
      </c>
      <c r="M109" s="363">
        <v>3</v>
      </c>
      <c r="N109" s="490">
        <v>4</v>
      </c>
      <c r="O109" s="363">
        <v>1</v>
      </c>
      <c r="P109" s="363">
        <v>1</v>
      </c>
      <c r="Q109" s="363">
        <v>12</v>
      </c>
      <c r="R109" s="363">
        <v>3</v>
      </c>
      <c r="S109" s="363">
        <v>15</v>
      </c>
      <c r="T109" s="500"/>
      <c r="U109" s="488"/>
      <c r="V109" s="488"/>
      <c r="W109" s="363">
        <f t="shared" si="82"/>
        <v>40</v>
      </c>
      <c r="Z109" s="475"/>
    </row>
    <row r="110" spans="1:26" s="474" customFormat="1" ht="39.75">
      <c r="A110" s="306"/>
      <c r="B110" s="91" t="s">
        <v>299</v>
      </c>
      <c r="C110" s="70" t="s">
        <v>163</v>
      </c>
      <c r="D110" s="363">
        <v>1</v>
      </c>
      <c r="E110" s="363"/>
      <c r="F110" s="363"/>
      <c r="G110" s="363"/>
      <c r="H110" s="363">
        <f t="shared" si="85"/>
        <v>0</v>
      </c>
      <c r="I110" s="502"/>
      <c r="J110" s="502">
        <v>2</v>
      </c>
      <c r="K110" s="501"/>
      <c r="L110" s="492">
        <v>27</v>
      </c>
      <c r="M110" s="363">
        <v>14</v>
      </c>
      <c r="N110" s="490">
        <v>4</v>
      </c>
      <c r="O110" s="363">
        <v>0</v>
      </c>
      <c r="P110" s="363">
        <v>11</v>
      </c>
      <c r="Q110" s="363">
        <v>12</v>
      </c>
      <c r="R110" s="363">
        <v>83</v>
      </c>
      <c r="S110" s="363">
        <v>7</v>
      </c>
      <c r="T110" s="500"/>
      <c r="U110" s="488"/>
      <c r="V110" s="488"/>
      <c r="W110" s="363">
        <f t="shared" si="82"/>
        <v>161</v>
      </c>
      <c r="Z110" s="475"/>
    </row>
    <row r="111" spans="1:26" s="474" customFormat="1" ht="39.75">
      <c r="A111" s="306"/>
      <c r="B111" s="503" t="s">
        <v>298</v>
      </c>
      <c r="C111" s="70" t="s">
        <v>163</v>
      </c>
      <c r="D111" s="363">
        <v>0</v>
      </c>
      <c r="E111" s="363"/>
      <c r="F111" s="363"/>
      <c r="G111" s="363"/>
      <c r="H111" s="363">
        <f t="shared" si="85"/>
        <v>0</v>
      </c>
      <c r="I111" s="502"/>
      <c r="J111" s="502">
        <v>9</v>
      </c>
      <c r="K111" s="501"/>
      <c r="L111" s="492">
        <v>40</v>
      </c>
      <c r="M111" s="363">
        <v>47</v>
      </c>
      <c r="N111" s="490">
        <v>20</v>
      </c>
      <c r="O111" s="363">
        <v>8</v>
      </c>
      <c r="P111" s="363">
        <v>54</v>
      </c>
      <c r="Q111" s="363">
        <v>105</v>
      </c>
      <c r="R111" s="363">
        <v>7</v>
      </c>
      <c r="S111" s="363">
        <v>102</v>
      </c>
      <c r="T111" s="500"/>
      <c r="U111" s="488"/>
      <c r="V111" s="488"/>
      <c r="W111" s="363">
        <f t="shared" si="82"/>
        <v>392</v>
      </c>
      <c r="Z111" s="475"/>
    </row>
    <row r="112" spans="1:26" s="474" customFormat="1" ht="61.5">
      <c r="A112" s="306"/>
      <c r="B112" s="499" t="s">
        <v>297</v>
      </c>
      <c r="C112" s="498" t="s">
        <v>163</v>
      </c>
      <c r="D112" s="494">
        <f>+D105+D108</f>
        <v>96</v>
      </c>
      <c r="E112" s="494">
        <f t="shared" ref="E112:H112" si="86">+E105+E108</f>
        <v>0</v>
      </c>
      <c r="F112" s="494">
        <f t="shared" ref="F112" si="87">+F105+F108</f>
        <v>0</v>
      </c>
      <c r="G112" s="494">
        <f t="shared" si="86"/>
        <v>0</v>
      </c>
      <c r="H112" s="494">
        <f t="shared" si="86"/>
        <v>0</v>
      </c>
      <c r="I112" s="494"/>
      <c r="J112" s="494">
        <f t="shared" ref="J112:S112" si="88">+J105+J108</f>
        <v>110</v>
      </c>
      <c r="K112" s="497">
        <f t="shared" si="88"/>
        <v>0</v>
      </c>
      <c r="L112" s="496">
        <f t="shared" si="88"/>
        <v>231</v>
      </c>
      <c r="M112" s="494">
        <f t="shared" si="88"/>
        <v>316</v>
      </c>
      <c r="N112" s="494">
        <f t="shared" si="88"/>
        <v>161</v>
      </c>
      <c r="O112" s="494">
        <f t="shared" si="88"/>
        <v>16</v>
      </c>
      <c r="P112" s="494">
        <f t="shared" si="88"/>
        <v>198</v>
      </c>
      <c r="Q112" s="494">
        <f t="shared" si="88"/>
        <v>484</v>
      </c>
      <c r="R112" s="494">
        <f t="shared" si="88"/>
        <v>112</v>
      </c>
      <c r="S112" s="494">
        <f t="shared" si="88"/>
        <v>159</v>
      </c>
      <c r="T112" s="495"/>
      <c r="U112" s="495"/>
      <c r="V112" s="495"/>
      <c r="W112" s="494">
        <f>+W105+W108</f>
        <v>1883</v>
      </c>
      <c r="Z112" s="475"/>
    </row>
    <row r="113" spans="1:26" s="474" customFormat="1" ht="39.75">
      <c r="A113" s="306"/>
      <c r="B113" s="493" t="s">
        <v>296</v>
      </c>
      <c r="C113" s="486" t="s">
        <v>163</v>
      </c>
      <c r="D113" s="363">
        <v>98</v>
      </c>
      <c r="E113" s="363"/>
      <c r="F113" s="363"/>
      <c r="G113" s="363"/>
      <c r="H113" s="363">
        <f t="shared" si="85"/>
        <v>0</v>
      </c>
      <c r="I113" s="492"/>
      <c r="J113" s="490">
        <v>121</v>
      </c>
      <c r="K113" s="491"/>
      <c r="L113" s="490">
        <v>299</v>
      </c>
      <c r="M113" s="363">
        <v>383</v>
      </c>
      <c r="N113" s="490">
        <v>191</v>
      </c>
      <c r="O113" s="363">
        <v>26</v>
      </c>
      <c r="P113" s="490">
        <v>265</v>
      </c>
      <c r="Q113" s="363">
        <v>617</v>
      </c>
      <c r="R113" s="363">
        <v>206</v>
      </c>
      <c r="S113" s="363">
        <v>285</v>
      </c>
      <c r="T113" s="489"/>
      <c r="U113" s="488"/>
      <c r="V113" s="488"/>
      <c r="W113" s="363">
        <f>+SUM(D113:V113)</f>
        <v>2491</v>
      </c>
      <c r="Z113" s="475"/>
    </row>
    <row r="114" spans="1:26" s="474" customFormat="1" ht="39.75">
      <c r="A114" s="306"/>
      <c r="B114" s="487" t="s">
        <v>295</v>
      </c>
      <c r="C114" s="486" t="s">
        <v>163</v>
      </c>
      <c r="D114" s="483">
        <f>+D113-D106-D107-D109-D110</f>
        <v>96</v>
      </c>
      <c r="E114" s="483">
        <f t="shared" ref="E114:H114" si="89">+E113-E106-E107-E109-E110</f>
        <v>0</v>
      </c>
      <c r="F114" s="483">
        <f t="shared" si="89"/>
        <v>0</v>
      </c>
      <c r="G114" s="483">
        <f t="shared" si="89"/>
        <v>0</v>
      </c>
      <c r="H114" s="483">
        <f t="shared" si="89"/>
        <v>0</v>
      </c>
      <c r="I114" s="483"/>
      <c r="J114" s="483">
        <f t="shared" ref="J114:S114" si="90">+J113-J106-J107-J109-J110</f>
        <v>119</v>
      </c>
      <c r="K114" s="485">
        <f t="shared" si="90"/>
        <v>0</v>
      </c>
      <c r="L114" s="483">
        <f t="shared" si="90"/>
        <v>271</v>
      </c>
      <c r="M114" s="483">
        <f t="shared" si="90"/>
        <v>363</v>
      </c>
      <c r="N114" s="483">
        <f t="shared" si="90"/>
        <v>181</v>
      </c>
      <c r="O114" s="483">
        <f t="shared" si="90"/>
        <v>24</v>
      </c>
      <c r="P114" s="483">
        <f t="shared" si="90"/>
        <v>252</v>
      </c>
      <c r="Q114" s="483">
        <f t="shared" si="90"/>
        <v>589</v>
      </c>
      <c r="R114" s="483">
        <f t="shared" si="90"/>
        <v>119</v>
      </c>
      <c r="S114" s="483">
        <f t="shared" si="90"/>
        <v>261</v>
      </c>
      <c r="T114" s="484"/>
      <c r="U114" s="484"/>
      <c r="V114" s="484"/>
      <c r="W114" s="483">
        <f>+W113-W106-W107-W109-W110</f>
        <v>2275</v>
      </c>
      <c r="Z114" s="475"/>
    </row>
    <row r="115" spans="1:26" s="474" customFormat="1" ht="39.75">
      <c r="A115" s="306"/>
      <c r="B115" s="482" t="s">
        <v>294</v>
      </c>
      <c r="C115" s="70" t="s">
        <v>176</v>
      </c>
      <c r="D115" s="479">
        <f>+D113*100/D104</f>
        <v>98.98989898989899</v>
      </c>
      <c r="E115" s="479" t="e">
        <f t="shared" ref="E115:H115" si="91">+E113*100/E104</f>
        <v>#DIV/0!</v>
      </c>
      <c r="F115" s="479" t="e">
        <f t="shared" ref="F115" si="92">+F113*100/F104</f>
        <v>#DIV/0!</v>
      </c>
      <c r="G115" s="479" t="e">
        <f t="shared" si="91"/>
        <v>#DIV/0!</v>
      </c>
      <c r="H115" s="479" t="e">
        <f t="shared" si="91"/>
        <v>#DIV/0!</v>
      </c>
      <c r="I115" s="479"/>
      <c r="J115" s="479">
        <f>+J113*100/J104</f>
        <v>84.615384615384613</v>
      </c>
      <c r="K115" s="481">
        <v>0</v>
      </c>
      <c r="L115" s="479">
        <f t="shared" ref="L115:S115" si="93">+L113*100/L104</f>
        <v>131.71806167400882</v>
      </c>
      <c r="M115" s="479">
        <f t="shared" si="93"/>
        <v>87.44292237442923</v>
      </c>
      <c r="N115" s="479">
        <f t="shared" si="93"/>
        <v>97.948717948717942</v>
      </c>
      <c r="O115" s="479">
        <f t="shared" si="93"/>
        <v>89.65517241379311</v>
      </c>
      <c r="P115" s="479">
        <f t="shared" si="93"/>
        <v>89.830508474576277</v>
      </c>
      <c r="Q115" s="479">
        <f t="shared" si="93"/>
        <v>93.768996960486319</v>
      </c>
      <c r="R115" s="479">
        <f t="shared" si="93"/>
        <v>98.095238095238102</v>
      </c>
      <c r="S115" s="479">
        <f t="shared" si="93"/>
        <v>87.962962962962962</v>
      </c>
      <c r="T115" s="480"/>
      <c r="U115" s="480"/>
      <c r="V115" s="480"/>
      <c r="W115" s="479">
        <f>+W113*100/W104</f>
        <v>95.148968678380442</v>
      </c>
      <c r="Z115" s="475"/>
    </row>
    <row r="116" spans="1:26" s="474" customFormat="1" ht="61.5">
      <c r="A116" s="306"/>
      <c r="B116" s="75" t="s">
        <v>293</v>
      </c>
      <c r="C116" s="124" t="s">
        <v>176</v>
      </c>
      <c r="D116" s="476">
        <f>+D112*100/D114</f>
        <v>100</v>
      </c>
      <c r="E116" s="476" t="e">
        <f t="shared" ref="E116:H116" si="94">+E112*100/E114</f>
        <v>#DIV/0!</v>
      </c>
      <c r="F116" s="476" t="e">
        <f t="shared" ref="F116" si="95">+F112*100/F114</f>
        <v>#DIV/0!</v>
      </c>
      <c r="G116" s="476" t="e">
        <f t="shared" si="94"/>
        <v>#DIV/0!</v>
      </c>
      <c r="H116" s="476" t="e">
        <f t="shared" si="94"/>
        <v>#DIV/0!</v>
      </c>
      <c r="I116" s="476"/>
      <c r="J116" s="476">
        <f>+J112*100/J114</f>
        <v>92.436974789915965</v>
      </c>
      <c r="K116" s="478">
        <v>0</v>
      </c>
      <c r="L116" s="476">
        <f t="shared" ref="L116:S116" si="96">+L112*100/L114</f>
        <v>85.239852398523979</v>
      </c>
      <c r="M116" s="476">
        <f t="shared" si="96"/>
        <v>87.052341597796143</v>
      </c>
      <c r="N116" s="476">
        <f t="shared" si="96"/>
        <v>88.950276243093924</v>
      </c>
      <c r="O116" s="476">
        <f t="shared" si="96"/>
        <v>66.666666666666671</v>
      </c>
      <c r="P116" s="476">
        <f t="shared" si="96"/>
        <v>78.571428571428569</v>
      </c>
      <c r="Q116" s="476">
        <f t="shared" si="96"/>
        <v>82.173174872665541</v>
      </c>
      <c r="R116" s="476">
        <f t="shared" si="96"/>
        <v>94.117647058823536</v>
      </c>
      <c r="S116" s="476">
        <f t="shared" si="96"/>
        <v>60.919540229885058</v>
      </c>
      <c r="T116" s="477"/>
      <c r="U116" s="477"/>
      <c r="V116" s="477"/>
      <c r="W116" s="476">
        <f>+W112*100/W114</f>
        <v>82.769230769230774</v>
      </c>
      <c r="Z116" s="475"/>
    </row>
    <row r="117" spans="1:26" s="464" customFormat="1" ht="65.25">
      <c r="A117" s="473"/>
      <c r="B117" s="705" t="s">
        <v>292</v>
      </c>
      <c r="C117" s="96" t="s">
        <v>171</v>
      </c>
      <c r="D117" s="205">
        <f>+D119/D123</f>
        <v>4.016578947368421</v>
      </c>
      <c r="E117" s="205" t="e">
        <f t="shared" ref="E117:H117" si="97">+E119/E123</f>
        <v>#DIV/0!</v>
      </c>
      <c r="F117" s="205" t="e">
        <f t="shared" ref="F117" si="98">+F119/F123</f>
        <v>#DIV/0!</v>
      </c>
      <c r="G117" s="205" t="e">
        <f t="shared" si="97"/>
        <v>#DIV/0!</v>
      </c>
      <c r="H117" s="205" t="e">
        <f t="shared" si="97"/>
        <v>#DIV/0!</v>
      </c>
      <c r="I117" s="687" t="s">
        <v>437</v>
      </c>
      <c r="J117" s="205">
        <f>+J119/J123</f>
        <v>4.41</v>
      </c>
      <c r="K117" s="411">
        <v>0</v>
      </c>
      <c r="L117" s="205">
        <f t="shared" ref="L117:S117" si="99">+L119/L123</f>
        <v>4.3590816326530613</v>
      </c>
      <c r="M117" s="205">
        <f t="shared" si="99"/>
        <v>4.077488151658768</v>
      </c>
      <c r="N117" s="205">
        <f t="shared" si="99"/>
        <v>4.0164</v>
      </c>
      <c r="O117" s="205">
        <f t="shared" si="99"/>
        <v>4.2649999999999997</v>
      </c>
      <c r="P117" s="205">
        <f t="shared" si="99"/>
        <v>4.217941176470589</v>
      </c>
      <c r="Q117" s="205">
        <f t="shared" si="99"/>
        <v>4.1136075949367079</v>
      </c>
      <c r="R117" s="205">
        <f t="shared" si="99"/>
        <v>3.8500000000000005</v>
      </c>
      <c r="S117" s="205">
        <f t="shared" si="99"/>
        <v>4.2622784810126584</v>
      </c>
      <c r="T117" s="154"/>
      <c r="U117" s="154"/>
      <c r="V117" s="154"/>
      <c r="W117" s="57">
        <v>4.16</v>
      </c>
      <c r="Z117" s="465"/>
    </row>
    <row r="118" spans="1:26" s="464" customFormat="1" ht="39.75">
      <c r="A118" s="471"/>
      <c r="B118" s="686"/>
      <c r="C118" s="469" t="s">
        <v>10</v>
      </c>
      <c r="D118" s="467">
        <f>+D117</f>
        <v>4.016578947368421</v>
      </c>
      <c r="E118" s="467" t="e">
        <f t="shared" ref="E118:H118" si="100">+E117</f>
        <v>#DIV/0!</v>
      </c>
      <c r="F118" s="467" t="e">
        <f t="shared" si="100"/>
        <v>#DIV/0!</v>
      </c>
      <c r="G118" s="467" t="e">
        <f t="shared" si="100"/>
        <v>#DIV/0!</v>
      </c>
      <c r="H118" s="467" t="e">
        <f t="shared" si="100"/>
        <v>#DIV/0!</v>
      </c>
      <c r="I118" s="467"/>
      <c r="J118" s="467">
        <f t="shared" ref="J118:S118" si="101">+J117</f>
        <v>4.41</v>
      </c>
      <c r="K118" s="468">
        <f t="shared" si="101"/>
        <v>0</v>
      </c>
      <c r="L118" s="467">
        <f t="shared" si="101"/>
        <v>4.3590816326530613</v>
      </c>
      <c r="M118" s="467">
        <f t="shared" si="101"/>
        <v>4.077488151658768</v>
      </c>
      <c r="N118" s="467">
        <f t="shared" si="101"/>
        <v>4.0164</v>
      </c>
      <c r="O118" s="467">
        <f t="shared" si="101"/>
        <v>4.2649999999999997</v>
      </c>
      <c r="P118" s="467">
        <f t="shared" si="101"/>
        <v>4.217941176470589</v>
      </c>
      <c r="Q118" s="467">
        <f t="shared" si="101"/>
        <v>4.1136075949367079</v>
      </c>
      <c r="R118" s="467">
        <f t="shared" si="101"/>
        <v>3.8500000000000005</v>
      </c>
      <c r="S118" s="467">
        <f t="shared" si="101"/>
        <v>4.2622784810126584</v>
      </c>
      <c r="T118" s="156"/>
      <c r="U118" s="156"/>
      <c r="V118" s="156"/>
      <c r="W118" s="466">
        <f>+W117</f>
        <v>4.16</v>
      </c>
      <c r="Z118" s="465"/>
    </row>
    <row r="119" spans="1:26" s="413" customFormat="1" ht="39.75">
      <c r="A119" s="422"/>
      <c r="B119" s="463" t="s">
        <v>291</v>
      </c>
      <c r="C119" s="164"/>
      <c r="D119" s="461">
        <f>((D120*D124)+(D121*D125)+(D122*D126))</f>
        <v>152.63</v>
      </c>
      <c r="E119" s="461">
        <f t="shared" ref="E119:H119" si="102">((E120*E124)+(E121*E125)+(E122*E126))</f>
        <v>0</v>
      </c>
      <c r="F119" s="461">
        <f t="shared" si="102"/>
        <v>0</v>
      </c>
      <c r="G119" s="461">
        <f t="shared" si="102"/>
        <v>0</v>
      </c>
      <c r="H119" s="461">
        <f t="shared" si="102"/>
        <v>0</v>
      </c>
      <c r="I119" s="461"/>
      <c r="J119" s="461">
        <f t="shared" ref="J119:S119" si="103">((J120*J124)+(J121*J125)+(J122*J126))</f>
        <v>255.78</v>
      </c>
      <c r="K119" s="462">
        <f t="shared" si="103"/>
        <v>0</v>
      </c>
      <c r="L119" s="461">
        <f t="shared" si="103"/>
        <v>427.19</v>
      </c>
      <c r="M119" s="461">
        <f t="shared" si="103"/>
        <v>860.35</v>
      </c>
      <c r="N119" s="461">
        <f t="shared" si="103"/>
        <v>200.82</v>
      </c>
      <c r="O119" s="461">
        <f t="shared" si="103"/>
        <v>59.71</v>
      </c>
      <c r="P119" s="461">
        <f t="shared" si="103"/>
        <v>286.82000000000005</v>
      </c>
      <c r="Q119" s="461">
        <f t="shared" si="103"/>
        <v>649.94999999999982</v>
      </c>
      <c r="R119" s="461">
        <f t="shared" si="103"/>
        <v>161.70000000000002</v>
      </c>
      <c r="S119" s="461">
        <f t="shared" si="103"/>
        <v>336.72</v>
      </c>
      <c r="T119" s="152"/>
      <c r="U119" s="152"/>
      <c r="V119" s="152"/>
      <c r="W119" s="460">
        <f>((W120*W124)+(W121*W125)+(W122*W126))</f>
        <v>3425.98</v>
      </c>
      <c r="X119" s="39" t="s">
        <v>290</v>
      </c>
      <c r="Z119" s="414"/>
    </row>
    <row r="120" spans="1:26" s="413" customFormat="1" ht="39.75">
      <c r="A120" s="422"/>
      <c r="B120" s="432" t="s">
        <v>289</v>
      </c>
      <c r="C120" s="431"/>
      <c r="D120" s="453">
        <v>4.01</v>
      </c>
      <c r="E120" s="453"/>
      <c r="F120" s="453"/>
      <c r="G120" s="453"/>
      <c r="H120" s="453"/>
      <c r="I120" s="456"/>
      <c r="J120" s="446">
        <v>4.41</v>
      </c>
      <c r="K120" s="418"/>
      <c r="L120" s="459">
        <v>4.2300000000000004</v>
      </c>
      <c r="M120" s="457">
        <v>4.03</v>
      </c>
      <c r="N120" s="453">
        <v>3.99</v>
      </c>
      <c r="O120" s="453">
        <v>4.21</v>
      </c>
      <c r="P120" s="453">
        <v>4.1900000000000004</v>
      </c>
      <c r="Q120" s="453">
        <v>4.0999999999999996</v>
      </c>
      <c r="R120" s="453">
        <v>3.85</v>
      </c>
      <c r="S120" s="453">
        <v>4.22</v>
      </c>
      <c r="T120" s="149"/>
      <c r="U120" s="149"/>
      <c r="V120" s="149"/>
      <c r="W120" s="452">
        <v>4.16</v>
      </c>
      <c r="Z120" s="414"/>
    </row>
    <row r="121" spans="1:26" s="413" customFormat="1" ht="39.75">
      <c r="A121" s="422"/>
      <c r="B121" s="432" t="s">
        <v>288</v>
      </c>
      <c r="C121" s="431"/>
      <c r="D121" s="438">
        <v>0</v>
      </c>
      <c r="E121" s="438"/>
      <c r="F121" s="438"/>
      <c r="G121" s="438"/>
      <c r="H121" s="438"/>
      <c r="I121" s="444"/>
      <c r="J121" s="442">
        <v>0</v>
      </c>
      <c r="K121" s="418"/>
      <c r="L121" s="458">
        <v>4.6100000000000003</v>
      </c>
      <c r="M121" s="457">
        <v>4.51</v>
      </c>
      <c r="N121" s="452">
        <v>4.24</v>
      </c>
      <c r="O121" s="453">
        <v>4.24</v>
      </c>
      <c r="P121" s="453">
        <v>4.57</v>
      </c>
      <c r="Q121" s="453">
        <v>4.2699999999999996</v>
      </c>
      <c r="R121" s="438">
        <v>0</v>
      </c>
      <c r="S121" s="453">
        <v>4.49</v>
      </c>
      <c r="T121" s="149"/>
      <c r="U121" s="149"/>
      <c r="V121" s="149"/>
      <c r="W121" s="452">
        <v>4.5199999999999996</v>
      </c>
      <c r="Z121" s="414"/>
    </row>
    <row r="122" spans="1:26" s="413" customFormat="1" ht="39.75">
      <c r="A122" s="422"/>
      <c r="B122" s="432" t="s">
        <v>287</v>
      </c>
      <c r="C122" s="431"/>
      <c r="D122" s="453">
        <v>4.26</v>
      </c>
      <c r="E122" s="453"/>
      <c r="F122" s="453"/>
      <c r="G122" s="453"/>
      <c r="H122" s="453"/>
      <c r="I122" s="456"/>
      <c r="J122" s="442">
        <v>0</v>
      </c>
      <c r="K122" s="418"/>
      <c r="L122" s="455">
        <v>4.9000000000000004</v>
      </c>
      <c r="M122" s="454">
        <v>4.82</v>
      </c>
      <c r="N122" s="453">
        <v>4.18</v>
      </c>
      <c r="O122" s="453">
        <v>4.83</v>
      </c>
      <c r="P122" s="438">
        <v>0</v>
      </c>
      <c r="Q122" s="453">
        <v>4.51</v>
      </c>
      <c r="R122" s="438">
        <v>0</v>
      </c>
      <c r="S122" s="453">
        <v>4.6500000000000004</v>
      </c>
      <c r="T122" s="149"/>
      <c r="U122" s="149"/>
      <c r="V122" s="149"/>
      <c r="W122" s="452">
        <v>4.59</v>
      </c>
      <c r="Z122" s="414"/>
    </row>
    <row r="123" spans="1:26" s="413" customFormat="1" ht="39.75">
      <c r="A123" s="422"/>
      <c r="B123" s="91" t="s">
        <v>286</v>
      </c>
      <c r="C123" s="70"/>
      <c r="D123" s="435">
        <f>D124+D125+D126</f>
        <v>38</v>
      </c>
      <c r="E123" s="435">
        <f t="shared" ref="E123:H123" si="104">E124+E125+E126</f>
        <v>0</v>
      </c>
      <c r="F123" s="435">
        <f t="shared" si="104"/>
        <v>0</v>
      </c>
      <c r="G123" s="435">
        <f t="shared" si="104"/>
        <v>0</v>
      </c>
      <c r="H123" s="435">
        <f t="shared" si="104"/>
        <v>0</v>
      </c>
      <c r="I123" s="435"/>
      <c r="J123" s="435">
        <f t="shared" ref="J123:S123" si="105">J124+J125+J126</f>
        <v>58</v>
      </c>
      <c r="K123" s="436">
        <f t="shared" si="105"/>
        <v>0</v>
      </c>
      <c r="L123" s="449">
        <f t="shared" si="105"/>
        <v>98</v>
      </c>
      <c r="M123" s="435">
        <f t="shared" si="105"/>
        <v>211</v>
      </c>
      <c r="N123" s="435">
        <f t="shared" si="105"/>
        <v>50</v>
      </c>
      <c r="O123" s="435">
        <f t="shared" si="105"/>
        <v>14</v>
      </c>
      <c r="P123" s="448">
        <f t="shared" si="105"/>
        <v>68</v>
      </c>
      <c r="Q123" s="435">
        <f t="shared" si="105"/>
        <v>158</v>
      </c>
      <c r="R123" s="448">
        <f t="shared" si="105"/>
        <v>42</v>
      </c>
      <c r="S123" s="435">
        <f t="shared" si="105"/>
        <v>79</v>
      </c>
      <c r="T123" s="149"/>
      <c r="U123" s="149"/>
      <c r="V123" s="149"/>
      <c r="W123" s="451">
        <f>W124+W125+W126</f>
        <v>816</v>
      </c>
      <c r="Z123" s="414"/>
    </row>
    <row r="124" spans="1:26" s="413" customFormat="1" ht="39.75">
      <c r="A124" s="422"/>
      <c r="B124" s="432" t="s">
        <v>283</v>
      </c>
      <c r="C124" s="431"/>
      <c r="D124" s="437">
        <v>37</v>
      </c>
      <c r="E124" s="437"/>
      <c r="F124" s="437"/>
      <c r="G124" s="437"/>
      <c r="H124" s="437"/>
      <c r="I124" s="443"/>
      <c r="J124" s="446">
        <v>58</v>
      </c>
      <c r="K124" s="441"/>
      <c r="L124" s="440">
        <v>67</v>
      </c>
      <c r="M124" s="439">
        <v>194</v>
      </c>
      <c r="N124" s="437">
        <v>44</v>
      </c>
      <c r="O124" s="437">
        <v>8</v>
      </c>
      <c r="P124" s="437">
        <v>63</v>
      </c>
      <c r="Q124" s="437">
        <v>151</v>
      </c>
      <c r="R124" s="437">
        <v>42</v>
      </c>
      <c r="S124" s="437">
        <v>69</v>
      </c>
      <c r="T124" s="149"/>
      <c r="U124" s="149"/>
      <c r="V124" s="149"/>
      <c r="W124" s="386">
        <f>+SUM(D124:V124)</f>
        <v>733</v>
      </c>
      <c r="Z124" s="414"/>
    </row>
    <row r="125" spans="1:26" s="413" customFormat="1" ht="39.75">
      <c r="A125" s="422"/>
      <c r="B125" s="432" t="s">
        <v>282</v>
      </c>
      <c r="C125" s="431"/>
      <c r="D125" s="438">
        <v>0</v>
      </c>
      <c r="E125" s="438"/>
      <c r="F125" s="438"/>
      <c r="G125" s="438"/>
      <c r="H125" s="438"/>
      <c r="I125" s="444"/>
      <c r="J125" s="442">
        <v>0</v>
      </c>
      <c r="K125" s="441"/>
      <c r="L125" s="450">
        <v>28</v>
      </c>
      <c r="M125" s="439">
        <v>11</v>
      </c>
      <c r="N125" s="437">
        <v>3</v>
      </c>
      <c r="O125" s="437">
        <v>5</v>
      </c>
      <c r="P125" s="437">
        <v>5</v>
      </c>
      <c r="Q125" s="437">
        <v>3</v>
      </c>
      <c r="R125" s="438">
        <v>0</v>
      </c>
      <c r="S125" s="437">
        <v>6</v>
      </c>
      <c r="T125" s="149"/>
      <c r="U125" s="149"/>
      <c r="V125" s="149"/>
      <c r="W125" s="386">
        <f>+SUM(D125:V125)</f>
        <v>61</v>
      </c>
      <c r="Z125" s="414"/>
    </row>
    <row r="126" spans="1:26" s="413" customFormat="1" ht="39.75">
      <c r="A126" s="422"/>
      <c r="B126" s="432" t="s">
        <v>281</v>
      </c>
      <c r="C126" s="431"/>
      <c r="D126" s="437">
        <v>1</v>
      </c>
      <c r="E126" s="437"/>
      <c r="F126" s="437"/>
      <c r="G126" s="437"/>
      <c r="H126" s="437"/>
      <c r="I126" s="443"/>
      <c r="J126" s="442">
        <v>0</v>
      </c>
      <c r="K126" s="441"/>
      <c r="L126" s="440">
        <v>3</v>
      </c>
      <c r="M126" s="439">
        <v>6</v>
      </c>
      <c r="N126" s="437">
        <v>3</v>
      </c>
      <c r="O126" s="437">
        <v>1</v>
      </c>
      <c r="P126" s="438">
        <v>0</v>
      </c>
      <c r="Q126" s="437">
        <v>4</v>
      </c>
      <c r="R126" s="438">
        <v>0</v>
      </c>
      <c r="S126" s="437">
        <v>4</v>
      </c>
      <c r="T126" s="149"/>
      <c r="U126" s="149"/>
      <c r="V126" s="149"/>
      <c r="W126" s="386">
        <f>+SUM(D126:V126)</f>
        <v>22</v>
      </c>
      <c r="Z126" s="414"/>
    </row>
    <row r="127" spans="1:26" s="413" customFormat="1" ht="39.75">
      <c r="A127" s="422"/>
      <c r="B127" s="91" t="s">
        <v>285</v>
      </c>
      <c r="C127" s="70"/>
      <c r="D127" s="435">
        <f>D128+D129+D130</f>
        <v>100</v>
      </c>
      <c r="E127" s="435">
        <f t="shared" ref="E127:H127" si="106">E128+E129+E130</f>
        <v>0</v>
      </c>
      <c r="F127" s="435">
        <f t="shared" si="106"/>
        <v>0</v>
      </c>
      <c r="G127" s="435">
        <f t="shared" si="106"/>
        <v>0</v>
      </c>
      <c r="H127" s="435">
        <f t="shared" si="106"/>
        <v>0</v>
      </c>
      <c r="I127" s="435"/>
      <c r="J127" s="435">
        <f t="shared" ref="J127:S127" si="107">J128+J129+J130</f>
        <v>143</v>
      </c>
      <c r="K127" s="436">
        <f t="shared" si="107"/>
        <v>0</v>
      </c>
      <c r="L127" s="449">
        <f t="shared" si="107"/>
        <v>459</v>
      </c>
      <c r="M127" s="435">
        <f t="shared" si="107"/>
        <v>468</v>
      </c>
      <c r="N127" s="435">
        <f t="shared" si="107"/>
        <v>214</v>
      </c>
      <c r="O127" s="435">
        <f t="shared" si="107"/>
        <v>41</v>
      </c>
      <c r="P127" s="448">
        <f t="shared" si="107"/>
        <v>312</v>
      </c>
      <c r="Q127" s="435">
        <f t="shared" si="107"/>
        <v>675</v>
      </c>
      <c r="R127" s="448">
        <f t="shared" si="107"/>
        <v>210</v>
      </c>
      <c r="S127" s="435">
        <f t="shared" si="107"/>
        <v>368</v>
      </c>
      <c r="T127" s="149"/>
      <c r="U127" s="149"/>
      <c r="V127" s="149"/>
      <c r="W127" s="447">
        <f>W128+W129+W130</f>
        <v>2990</v>
      </c>
      <c r="Z127" s="414"/>
    </row>
    <row r="128" spans="1:26" s="413" customFormat="1" ht="39.75">
      <c r="A128" s="422"/>
      <c r="B128" s="432" t="s">
        <v>283</v>
      </c>
      <c r="C128" s="431"/>
      <c r="D128" s="437">
        <v>99</v>
      </c>
      <c r="E128" s="437"/>
      <c r="F128" s="437"/>
      <c r="G128" s="437"/>
      <c r="H128" s="437"/>
      <c r="I128" s="443"/>
      <c r="J128" s="446">
        <v>143</v>
      </c>
      <c r="K128" s="441"/>
      <c r="L128" s="440">
        <v>325</v>
      </c>
      <c r="M128" s="439">
        <v>438</v>
      </c>
      <c r="N128" s="437">
        <v>195</v>
      </c>
      <c r="O128" s="437">
        <v>29</v>
      </c>
      <c r="P128" s="437">
        <v>295</v>
      </c>
      <c r="Q128" s="437">
        <v>658</v>
      </c>
      <c r="R128" s="437">
        <v>210</v>
      </c>
      <c r="S128" s="437">
        <v>324</v>
      </c>
      <c r="T128" s="149"/>
      <c r="U128" s="149"/>
      <c r="V128" s="149"/>
      <c r="W128" s="445">
        <f>+SUM(D128:V128)</f>
        <v>2716</v>
      </c>
      <c r="Z128" s="414"/>
    </row>
    <row r="129" spans="1:26" s="413" customFormat="1" ht="39.75">
      <c r="A129" s="422"/>
      <c r="B129" s="432" t="s">
        <v>282</v>
      </c>
      <c r="C129" s="431"/>
      <c r="D129" s="438">
        <v>0</v>
      </c>
      <c r="E129" s="438"/>
      <c r="F129" s="438"/>
      <c r="G129" s="438"/>
      <c r="H129" s="438"/>
      <c r="I129" s="444"/>
      <c r="J129" s="442">
        <v>0</v>
      </c>
      <c r="K129" s="441"/>
      <c r="L129" s="440">
        <v>125</v>
      </c>
      <c r="M129" s="439">
        <v>22</v>
      </c>
      <c r="N129" s="437">
        <v>15</v>
      </c>
      <c r="O129" s="437">
        <v>11</v>
      </c>
      <c r="P129" s="437">
        <v>17</v>
      </c>
      <c r="Q129" s="437">
        <v>12</v>
      </c>
      <c r="R129" s="438">
        <v>0</v>
      </c>
      <c r="S129" s="437">
        <v>27</v>
      </c>
      <c r="T129" s="149"/>
      <c r="U129" s="149"/>
      <c r="V129" s="149"/>
      <c r="W129" s="386">
        <f>+SUM(D129:V129)</f>
        <v>229</v>
      </c>
      <c r="Z129" s="414"/>
    </row>
    <row r="130" spans="1:26" s="413" customFormat="1" ht="39.75">
      <c r="A130" s="422"/>
      <c r="B130" s="432" t="s">
        <v>281</v>
      </c>
      <c r="C130" s="431"/>
      <c r="D130" s="437">
        <v>1</v>
      </c>
      <c r="E130" s="437"/>
      <c r="F130" s="437"/>
      <c r="G130" s="437"/>
      <c r="H130" s="437"/>
      <c r="I130" s="443"/>
      <c r="J130" s="442">
        <v>0</v>
      </c>
      <c r="K130" s="441"/>
      <c r="L130" s="440">
        <v>9</v>
      </c>
      <c r="M130" s="439">
        <v>8</v>
      </c>
      <c r="N130" s="437">
        <v>4</v>
      </c>
      <c r="O130" s="437">
        <v>1</v>
      </c>
      <c r="P130" s="438">
        <v>0</v>
      </c>
      <c r="Q130" s="437">
        <v>5</v>
      </c>
      <c r="R130" s="438">
        <v>0</v>
      </c>
      <c r="S130" s="437">
        <v>17</v>
      </c>
      <c r="T130" s="149"/>
      <c r="U130" s="149"/>
      <c r="V130" s="149"/>
      <c r="W130" s="386">
        <f>+SUM(D130:V130)</f>
        <v>45</v>
      </c>
      <c r="Z130" s="414"/>
    </row>
    <row r="131" spans="1:26" s="413" customFormat="1" ht="39.75">
      <c r="A131" s="422"/>
      <c r="B131" s="91" t="s">
        <v>284</v>
      </c>
      <c r="C131" s="70"/>
      <c r="D131" s="435">
        <f>D132+D133+D134</f>
        <v>152.63</v>
      </c>
      <c r="E131" s="435">
        <f t="shared" ref="E131:H131" si="108">E132+E133+E134</f>
        <v>0</v>
      </c>
      <c r="F131" s="435">
        <f t="shared" si="108"/>
        <v>0</v>
      </c>
      <c r="G131" s="435">
        <f t="shared" si="108"/>
        <v>0</v>
      </c>
      <c r="H131" s="435">
        <f t="shared" si="108"/>
        <v>0</v>
      </c>
      <c r="I131" s="435"/>
      <c r="J131" s="435">
        <f t="shared" ref="J131:S131" si="109">J132+J133+J134</f>
        <v>255.78</v>
      </c>
      <c r="K131" s="436">
        <f t="shared" si="109"/>
        <v>0</v>
      </c>
      <c r="L131" s="435">
        <f t="shared" si="109"/>
        <v>427.19</v>
      </c>
      <c r="M131" s="435">
        <f t="shared" si="109"/>
        <v>860.35</v>
      </c>
      <c r="N131" s="435">
        <f t="shared" si="109"/>
        <v>200.82</v>
      </c>
      <c r="O131" s="435">
        <f t="shared" si="109"/>
        <v>59.71</v>
      </c>
      <c r="P131" s="435">
        <f t="shared" si="109"/>
        <v>286.82000000000005</v>
      </c>
      <c r="Q131" s="435">
        <f t="shared" si="109"/>
        <v>649.94999999999982</v>
      </c>
      <c r="R131" s="435">
        <f t="shared" si="109"/>
        <v>161.70000000000002</v>
      </c>
      <c r="S131" s="435">
        <f t="shared" si="109"/>
        <v>336.72</v>
      </c>
      <c r="T131" s="149"/>
      <c r="U131" s="149"/>
      <c r="V131" s="149"/>
      <c r="W131" s="434">
        <f>W132+W133+W134</f>
        <v>3425.98</v>
      </c>
      <c r="Z131" s="414"/>
    </row>
    <row r="132" spans="1:26" s="413" customFormat="1" ht="35.25" customHeight="1">
      <c r="A132" s="422"/>
      <c r="B132" s="432" t="s">
        <v>283</v>
      </c>
      <c r="C132" s="431"/>
      <c r="D132" s="429">
        <f>D120*D124</f>
        <v>148.37</v>
      </c>
      <c r="E132" s="429">
        <f t="shared" ref="E132:H134" si="110">E120*E124</f>
        <v>0</v>
      </c>
      <c r="F132" s="429">
        <f t="shared" ref="F132" si="111">F120*F124</f>
        <v>0</v>
      </c>
      <c r="G132" s="429">
        <f t="shared" si="110"/>
        <v>0</v>
      </c>
      <c r="H132" s="429">
        <f t="shared" si="110"/>
        <v>0</v>
      </c>
      <c r="I132" s="429"/>
      <c r="J132" s="429">
        <f t="shared" ref="J132:S134" si="112">J120*J124</f>
        <v>255.78</v>
      </c>
      <c r="K132" s="430">
        <f t="shared" si="112"/>
        <v>0</v>
      </c>
      <c r="L132" s="429">
        <f t="shared" si="112"/>
        <v>283.41000000000003</v>
      </c>
      <c r="M132" s="429">
        <f t="shared" si="112"/>
        <v>781.82</v>
      </c>
      <c r="N132" s="429">
        <f t="shared" si="112"/>
        <v>175.56</v>
      </c>
      <c r="O132" s="429">
        <f t="shared" si="112"/>
        <v>33.68</v>
      </c>
      <c r="P132" s="429">
        <f t="shared" si="112"/>
        <v>263.97000000000003</v>
      </c>
      <c r="Q132" s="429">
        <f t="shared" si="112"/>
        <v>619.09999999999991</v>
      </c>
      <c r="R132" s="429">
        <f t="shared" si="112"/>
        <v>161.70000000000002</v>
      </c>
      <c r="S132" s="429">
        <f t="shared" si="112"/>
        <v>291.18</v>
      </c>
      <c r="T132" s="149"/>
      <c r="U132" s="149"/>
      <c r="V132" s="149"/>
      <c r="W132" s="433">
        <f>W120*W124</f>
        <v>3049.28</v>
      </c>
      <c r="Z132" s="414"/>
    </row>
    <row r="133" spans="1:26" s="413" customFormat="1" ht="39.75">
      <c r="A133" s="422"/>
      <c r="B133" s="432" t="s">
        <v>282</v>
      </c>
      <c r="C133" s="431"/>
      <c r="D133" s="430">
        <f>D121*D125</f>
        <v>0</v>
      </c>
      <c r="E133" s="430">
        <f t="shared" si="110"/>
        <v>0</v>
      </c>
      <c r="F133" s="430">
        <f t="shared" ref="F133" si="113">F121*F125</f>
        <v>0</v>
      </c>
      <c r="G133" s="430">
        <f t="shared" si="110"/>
        <v>0</v>
      </c>
      <c r="H133" s="430">
        <f t="shared" si="110"/>
        <v>0</v>
      </c>
      <c r="I133" s="430"/>
      <c r="J133" s="429">
        <f t="shared" si="112"/>
        <v>0</v>
      </c>
      <c r="K133" s="430">
        <f t="shared" si="112"/>
        <v>0</v>
      </c>
      <c r="L133" s="429">
        <f t="shared" si="112"/>
        <v>129.08000000000001</v>
      </c>
      <c r="M133" s="429">
        <f t="shared" si="112"/>
        <v>49.61</v>
      </c>
      <c r="N133" s="429">
        <f t="shared" si="112"/>
        <v>12.72</v>
      </c>
      <c r="O133" s="429">
        <f t="shared" si="112"/>
        <v>21.200000000000003</v>
      </c>
      <c r="P133" s="429">
        <f t="shared" si="112"/>
        <v>22.85</v>
      </c>
      <c r="Q133" s="429">
        <f t="shared" si="112"/>
        <v>12.809999999999999</v>
      </c>
      <c r="R133" s="418">
        <v>0</v>
      </c>
      <c r="S133" s="429">
        <f>S121*S125</f>
        <v>26.94</v>
      </c>
      <c r="T133" s="149"/>
      <c r="U133" s="149"/>
      <c r="V133" s="149"/>
      <c r="W133" s="428">
        <f>W121*W125</f>
        <v>275.71999999999997</v>
      </c>
      <c r="Z133" s="414"/>
    </row>
    <row r="134" spans="1:26" s="413" customFormat="1" ht="39.75">
      <c r="A134" s="422"/>
      <c r="B134" s="432" t="s">
        <v>281</v>
      </c>
      <c r="C134" s="431"/>
      <c r="D134" s="429">
        <f>D122*D126</f>
        <v>4.26</v>
      </c>
      <c r="E134" s="429">
        <f t="shared" si="110"/>
        <v>0</v>
      </c>
      <c r="F134" s="429">
        <f t="shared" ref="F134" si="114">F122*F126</f>
        <v>0</v>
      </c>
      <c r="G134" s="429">
        <f t="shared" si="110"/>
        <v>0</v>
      </c>
      <c r="H134" s="429">
        <f t="shared" si="110"/>
        <v>0</v>
      </c>
      <c r="I134" s="429"/>
      <c r="J134" s="429">
        <f t="shared" si="112"/>
        <v>0</v>
      </c>
      <c r="K134" s="430">
        <f t="shared" si="112"/>
        <v>0</v>
      </c>
      <c r="L134" s="429">
        <f t="shared" si="112"/>
        <v>14.700000000000001</v>
      </c>
      <c r="M134" s="429">
        <f t="shared" si="112"/>
        <v>28.92</v>
      </c>
      <c r="N134" s="429">
        <f t="shared" si="112"/>
        <v>12.54</v>
      </c>
      <c r="O134" s="429">
        <f t="shared" si="112"/>
        <v>4.83</v>
      </c>
      <c r="P134" s="430">
        <f t="shared" si="112"/>
        <v>0</v>
      </c>
      <c r="Q134" s="429">
        <f t="shared" si="112"/>
        <v>18.04</v>
      </c>
      <c r="R134" s="418">
        <v>0</v>
      </c>
      <c r="S134" s="429">
        <f>S122*S126</f>
        <v>18.600000000000001</v>
      </c>
      <c r="T134" s="149"/>
      <c r="U134" s="149"/>
      <c r="V134" s="149"/>
      <c r="W134" s="428">
        <f>W122*W126</f>
        <v>100.97999999999999</v>
      </c>
      <c r="Z134" s="414"/>
    </row>
    <row r="135" spans="1:26" s="413" customFormat="1" ht="39.75">
      <c r="A135" s="422"/>
      <c r="B135" s="427" t="s">
        <v>280</v>
      </c>
      <c r="C135" s="70"/>
      <c r="D135" s="424">
        <f>(D124/D128)*100</f>
        <v>37.373737373737377</v>
      </c>
      <c r="E135" s="424" t="e">
        <f t="shared" ref="E135:H135" si="115">(E124/E128)*100</f>
        <v>#DIV/0!</v>
      </c>
      <c r="F135" s="424" t="e">
        <f t="shared" ref="F135" si="116">(F124/F128)*100</f>
        <v>#DIV/0!</v>
      </c>
      <c r="G135" s="424" t="e">
        <f t="shared" si="115"/>
        <v>#DIV/0!</v>
      </c>
      <c r="H135" s="424" t="e">
        <f t="shared" si="115"/>
        <v>#DIV/0!</v>
      </c>
      <c r="I135" s="424"/>
      <c r="J135" s="424">
        <f>(J124/J128)*100</f>
        <v>40.55944055944056</v>
      </c>
      <c r="K135" s="425">
        <v>0</v>
      </c>
      <c r="L135" s="424">
        <f t="shared" ref="L135:S136" si="117">(L124/L128)*100</f>
        <v>20.615384615384617</v>
      </c>
      <c r="M135" s="424">
        <f t="shared" si="117"/>
        <v>44.292237442922371</v>
      </c>
      <c r="N135" s="424">
        <f t="shared" si="117"/>
        <v>22.564102564102566</v>
      </c>
      <c r="O135" s="424">
        <f t="shared" si="117"/>
        <v>27.586206896551722</v>
      </c>
      <c r="P135" s="424">
        <f t="shared" si="117"/>
        <v>21.35593220338983</v>
      </c>
      <c r="Q135" s="424">
        <f t="shared" si="117"/>
        <v>22.948328267477201</v>
      </c>
      <c r="R135" s="424">
        <f t="shared" si="117"/>
        <v>20</v>
      </c>
      <c r="S135" s="424">
        <f t="shared" si="117"/>
        <v>21.296296296296298</v>
      </c>
      <c r="T135" s="149"/>
      <c r="U135" s="149"/>
      <c r="V135" s="149"/>
      <c r="W135" s="423">
        <f>(W124/W128)*100</f>
        <v>26.988217967599411</v>
      </c>
      <c r="Z135" s="414"/>
    </row>
    <row r="136" spans="1:26" s="413" customFormat="1" ht="39.75">
      <c r="A136" s="422"/>
      <c r="B136" s="427" t="s">
        <v>279</v>
      </c>
      <c r="C136" s="70"/>
      <c r="D136" s="425">
        <v>0</v>
      </c>
      <c r="E136" s="425">
        <v>0</v>
      </c>
      <c r="F136" s="425">
        <v>0</v>
      </c>
      <c r="G136" s="425">
        <v>0</v>
      </c>
      <c r="H136" s="425">
        <v>0</v>
      </c>
      <c r="I136" s="426"/>
      <c r="J136" s="418">
        <v>0</v>
      </c>
      <c r="K136" s="425">
        <v>0</v>
      </c>
      <c r="L136" s="424">
        <f t="shared" si="117"/>
        <v>22.400000000000002</v>
      </c>
      <c r="M136" s="424">
        <f t="shared" si="117"/>
        <v>50</v>
      </c>
      <c r="N136" s="424">
        <f t="shared" si="117"/>
        <v>20</v>
      </c>
      <c r="O136" s="424">
        <f t="shared" si="117"/>
        <v>45.454545454545453</v>
      </c>
      <c r="P136" s="424">
        <f t="shared" si="117"/>
        <v>29.411764705882355</v>
      </c>
      <c r="Q136" s="424">
        <f t="shared" si="117"/>
        <v>25</v>
      </c>
      <c r="R136" s="418">
        <v>0</v>
      </c>
      <c r="S136" s="424">
        <f>(S125/S129)*100</f>
        <v>22.222222222222221</v>
      </c>
      <c r="T136" s="149"/>
      <c r="U136" s="149"/>
      <c r="V136" s="149"/>
      <c r="W136" s="423">
        <f>(W125/W129)*100</f>
        <v>26.637554585152838</v>
      </c>
      <c r="Z136" s="414"/>
    </row>
    <row r="137" spans="1:26" s="413" customFormat="1" ht="39.75">
      <c r="A137" s="422"/>
      <c r="B137" s="421" t="s">
        <v>278</v>
      </c>
      <c r="C137" s="124"/>
      <c r="D137" s="417">
        <f>(D126/D130)*100</f>
        <v>100</v>
      </c>
      <c r="E137" s="417" t="e">
        <f t="shared" ref="E137:H137" si="118">(E126/E130)*100</f>
        <v>#DIV/0!</v>
      </c>
      <c r="F137" s="417" t="e">
        <f t="shared" ref="F137" si="119">(F126/F130)*100</f>
        <v>#DIV/0!</v>
      </c>
      <c r="G137" s="417" t="e">
        <f t="shared" si="118"/>
        <v>#DIV/0!</v>
      </c>
      <c r="H137" s="417" t="e">
        <f t="shared" si="118"/>
        <v>#DIV/0!</v>
      </c>
      <c r="I137" s="420"/>
      <c r="J137" s="418">
        <v>0</v>
      </c>
      <c r="K137" s="419">
        <v>0</v>
      </c>
      <c r="L137" s="417">
        <f>(L126/L130)*100</f>
        <v>33.333333333333329</v>
      </c>
      <c r="M137" s="417">
        <f>(M126/M130)*100</f>
        <v>75</v>
      </c>
      <c r="N137" s="417">
        <f>(N126/N130)*100</f>
        <v>75</v>
      </c>
      <c r="O137" s="417">
        <f>(O126/O130)*100</f>
        <v>100</v>
      </c>
      <c r="P137" s="419">
        <v>0</v>
      </c>
      <c r="Q137" s="417">
        <f>(Q126/Q130)*100</f>
        <v>80</v>
      </c>
      <c r="R137" s="418">
        <v>0</v>
      </c>
      <c r="S137" s="417">
        <f>(S126/S130)*100</f>
        <v>23.52941176470588</v>
      </c>
      <c r="T137" s="416"/>
      <c r="U137" s="416"/>
      <c r="V137" s="416"/>
      <c r="W137" s="415">
        <f>(W126/W130)*100</f>
        <v>48.888888888888886</v>
      </c>
      <c r="Z137" s="414"/>
    </row>
    <row r="138" spans="1:26" s="73" customFormat="1" ht="61.5">
      <c r="A138" s="85"/>
      <c r="B138" s="85" t="s">
        <v>277</v>
      </c>
      <c r="C138" s="96" t="s">
        <v>171</v>
      </c>
      <c r="D138" s="205">
        <f>+D140*100/D161</f>
        <v>62.5</v>
      </c>
      <c r="E138" s="205" t="e">
        <f t="shared" ref="E138:H138" si="120">+E140*100/E161</f>
        <v>#DIV/0!</v>
      </c>
      <c r="F138" s="205" t="e">
        <f t="shared" ref="F138" si="121">+F140*100/F161</f>
        <v>#DIV/0!</v>
      </c>
      <c r="G138" s="205" t="e">
        <f t="shared" si="120"/>
        <v>#DIV/0!</v>
      </c>
      <c r="H138" s="205" t="e">
        <f t="shared" si="120"/>
        <v>#DIV/0!</v>
      </c>
      <c r="I138" s="205"/>
      <c r="J138" s="411">
        <v>0</v>
      </c>
      <c r="K138" s="411">
        <v>0</v>
      </c>
      <c r="L138" s="205">
        <f t="shared" ref="L138:Q138" si="122">+L140*100/L161</f>
        <v>51.442307692307693</v>
      </c>
      <c r="M138" s="205">
        <f t="shared" si="122"/>
        <v>48.958333333333336</v>
      </c>
      <c r="N138" s="205">
        <f t="shared" si="122"/>
        <v>65</v>
      </c>
      <c r="O138" s="205">
        <f t="shared" si="122"/>
        <v>62.5</v>
      </c>
      <c r="P138" s="205">
        <f t="shared" si="122"/>
        <v>116.66666666666667</v>
      </c>
      <c r="Q138" s="205">
        <f t="shared" si="122"/>
        <v>80</v>
      </c>
      <c r="R138" s="411">
        <v>0</v>
      </c>
      <c r="S138" s="205">
        <f>+S140*100/S161</f>
        <v>0</v>
      </c>
      <c r="T138" s="206"/>
      <c r="U138" s="206"/>
      <c r="V138" s="206"/>
      <c r="W138" s="205">
        <f>+W140*100/W161</f>
        <v>48.818897637795274</v>
      </c>
      <c r="X138" s="464"/>
      <c r="Z138" s="74"/>
    </row>
    <row r="139" spans="1:26" s="102" customFormat="1" ht="39.75">
      <c r="A139" s="81"/>
      <c r="B139" s="81"/>
      <c r="C139" s="95" t="s">
        <v>10</v>
      </c>
      <c r="D139" s="132">
        <f>+IF(D138&lt;25,D138*5/25,IF(D138&gt;=25,5))</f>
        <v>5</v>
      </c>
      <c r="E139" s="132" t="e">
        <f t="shared" ref="E139:H139" si="123">+IF(E138&lt;25,E138*5/25,IF(E138&gt;=25,5))</f>
        <v>#DIV/0!</v>
      </c>
      <c r="F139" s="132" t="e">
        <f t="shared" si="123"/>
        <v>#DIV/0!</v>
      </c>
      <c r="G139" s="132" t="e">
        <f t="shared" si="123"/>
        <v>#DIV/0!</v>
      </c>
      <c r="H139" s="132" t="e">
        <f t="shared" si="123"/>
        <v>#DIV/0!</v>
      </c>
      <c r="I139" s="132"/>
      <c r="J139" s="378">
        <v>0</v>
      </c>
      <c r="K139" s="378">
        <v>0</v>
      </c>
      <c r="L139" s="410">
        <f t="shared" ref="L139:Q139" si="124">+IF(L138&lt;25,L138*5/25,IF(L138&gt;=25,5))</f>
        <v>5</v>
      </c>
      <c r="M139" s="410">
        <f t="shared" si="124"/>
        <v>5</v>
      </c>
      <c r="N139" s="132">
        <f t="shared" si="124"/>
        <v>5</v>
      </c>
      <c r="O139" s="132">
        <f t="shared" si="124"/>
        <v>5</v>
      </c>
      <c r="P139" s="132">
        <f t="shared" si="124"/>
        <v>5</v>
      </c>
      <c r="Q139" s="132">
        <f t="shared" si="124"/>
        <v>5</v>
      </c>
      <c r="R139" s="378">
        <v>0</v>
      </c>
      <c r="S139" s="132">
        <f>+IF(S138&lt;25,S138*5/25,IF(S138&gt;=25,5))</f>
        <v>0</v>
      </c>
      <c r="T139" s="264"/>
      <c r="U139" s="264"/>
      <c r="V139" s="264"/>
      <c r="W139" s="410">
        <f>+IF(W138&lt;25,W138*5/25,IF(W138&gt;=25,5))</f>
        <v>5</v>
      </c>
      <c r="X139" s="383"/>
      <c r="Z139" s="103"/>
    </row>
    <row r="140" spans="1:26" s="102" customFormat="1" ht="61.5">
      <c r="A140" s="75"/>
      <c r="B140" s="249" t="s">
        <v>276</v>
      </c>
      <c r="C140" s="244"/>
      <c r="D140" s="408">
        <f>SUM(D143,D145,D147,D149,D152,D154,D156,D158,D160)</f>
        <v>1.25</v>
      </c>
      <c r="E140" s="408">
        <f t="shared" ref="E140:H140" si="125">SUM(E143,E145,E147,E149,E152,E154,E156,E158,E160)</f>
        <v>0</v>
      </c>
      <c r="F140" s="408">
        <f t="shared" ref="F140" si="126">SUM(F143,F145,F147,F149,F152,F154,F156,F158,F160)</f>
        <v>0</v>
      </c>
      <c r="G140" s="408">
        <f t="shared" si="125"/>
        <v>0</v>
      </c>
      <c r="H140" s="408">
        <f t="shared" si="125"/>
        <v>0</v>
      </c>
      <c r="I140" s="408"/>
      <c r="J140" s="408">
        <f t="shared" ref="J140:S140" si="127">SUM(J143,J145,J147,J149,J152,J154,J156,J158,J160)</f>
        <v>0</v>
      </c>
      <c r="K140" s="408">
        <f t="shared" si="127"/>
        <v>0</v>
      </c>
      <c r="L140" s="409">
        <f t="shared" si="127"/>
        <v>26.75</v>
      </c>
      <c r="M140" s="409">
        <f t="shared" si="127"/>
        <v>11.75</v>
      </c>
      <c r="N140" s="408">
        <f t="shared" si="127"/>
        <v>6.5</v>
      </c>
      <c r="O140" s="408">
        <f t="shared" si="127"/>
        <v>1.25</v>
      </c>
      <c r="P140" s="408">
        <f t="shared" si="127"/>
        <v>10.5</v>
      </c>
      <c r="Q140" s="408">
        <f t="shared" si="127"/>
        <v>4</v>
      </c>
      <c r="R140" s="408">
        <f t="shared" si="127"/>
        <v>0</v>
      </c>
      <c r="S140" s="408">
        <f t="shared" si="127"/>
        <v>0</v>
      </c>
      <c r="T140" s="407"/>
      <c r="U140" s="407"/>
      <c r="V140" s="407"/>
      <c r="W140" s="406">
        <f>SUM(W143,W145,W147,W149,W152,W154,W156,W158,W160)</f>
        <v>62</v>
      </c>
      <c r="X140" s="39"/>
      <c r="Z140" s="103"/>
    </row>
    <row r="141" spans="1:26" s="228" customFormat="1" ht="39.75">
      <c r="A141" s="72"/>
      <c r="B141" s="289" t="s">
        <v>188</v>
      </c>
      <c r="C141" s="288" t="s">
        <v>168</v>
      </c>
      <c r="D141" s="405">
        <f>D142+D144+D146+D148</f>
        <v>2</v>
      </c>
      <c r="E141" s="405">
        <f t="shared" ref="E141:H141" si="128">E142+E144+E146+E148</f>
        <v>0</v>
      </c>
      <c r="F141" s="405">
        <f t="shared" si="128"/>
        <v>0</v>
      </c>
      <c r="G141" s="405">
        <f t="shared" si="128"/>
        <v>0</v>
      </c>
      <c r="H141" s="405">
        <f t="shared" si="128"/>
        <v>0</v>
      </c>
      <c r="I141" s="405"/>
      <c r="J141" s="405">
        <f t="shared" ref="J141:S141" si="129">J142+J144+J146+J148</f>
        <v>0</v>
      </c>
      <c r="K141" s="405">
        <f t="shared" si="129"/>
        <v>0</v>
      </c>
      <c r="L141" s="403">
        <f t="shared" si="129"/>
        <v>44</v>
      </c>
      <c r="M141" s="403">
        <f t="shared" si="129"/>
        <v>19</v>
      </c>
      <c r="N141" s="405">
        <f t="shared" si="129"/>
        <v>18</v>
      </c>
      <c r="O141" s="405">
        <f t="shared" si="129"/>
        <v>4</v>
      </c>
      <c r="P141" s="405">
        <f t="shared" si="129"/>
        <v>16</v>
      </c>
      <c r="Q141" s="405">
        <f t="shared" si="129"/>
        <v>9</v>
      </c>
      <c r="R141" s="405">
        <f t="shared" si="129"/>
        <v>0</v>
      </c>
      <c r="S141" s="405">
        <f t="shared" si="129"/>
        <v>0</v>
      </c>
      <c r="T141" s="404"/>
      <c r="U141" s="404"/>
      <c r="V141" s="404"/>
      <c r="W141" s="403">
        <f>W142+W144+W146+W148</f>
        <v>112</v>
      </c>
      <c r="Z141" s="229"/>
    </row>
    <row r="142" spans="1:26" s="228" customFormat="1" ht="39.75">
      <c r="A142" s="72"/>
      <c r="B142" s="249" t="s">
        <v>275</v>
      </c>
      <c r="C142" s="244"/>
      <c r="D142" s="193"/>
      <c r="E142" s="193"/>
      <c r="F142" s="193"/>
      <c r="G142" s="193"/>
      <c r="H142" s="363">
        <f t="shared" ref="H142" si="130">+SUM(E142:G142)</f>
        <v>0</v>
      </c>
      <c r="I142" s="372"/>
      <c r="J142" s="370"/>
      <c r="K142" s="370"/>
      <c r="L142" s="194">
        <v>1</v>
      </c>
      <c r="M142" s="390">
        <v>0</v>
      </c>
      <c r="N142" s="193">
        <v>13</v>
      </c>
      <c r="O142" s="193">
        <v>3</v>
      </c>
      <c r="P142" s="193">
        <v>1</v>
      </c>
      <c r="Q142" s="193">
        <v>4</v>
      </c>
      <c r="R142" s="370"/>
      <c r="S142" s="193">
        <v>0</v>
      </c>
      <c r="T142" s="221"/>
      <c r="U142" s="221"/>
      <c r="V142" s="221"/>
      <c r="W142" s="386">
        <f>+SUM(D142:V142)</f>
        <v>22</v>
      </c>
      <c r="Z142" s="229"/>
    </row>
    <row r="143" spans="1:26" s="228" customFormat="1" ht="39.75">
      <c r="A143" s="72"/>
      <c r="B143" s="248" t="s">
        <v>150</v>
      </c>
      <c r="C143" s="244"/>
      <c r="D143" s="246">
        <f>D142*0.25</f>
        <v>0</v>
      </c>
      <c r="E143" s="246">
        <f t="shared" ref="E143:H143" si="131">E142*0.25</f>
        <v>0</v>
      </c>
      <c r="F143" s="246">
        <f t="shared" si="131"/>
        <v>0</v>
      </c>
      <c r="G143" s="246">
        <f t="shared" si="131"/>
        <v>0</v>
      </c>
      <c r="H143" s="246">
        <f t="shared" si="131"/>
        <v>0</v>
      </c>
      <c r="I143" s="395"/>
      <c r="J143" s="394"/>
      <c r="K143" s="394"/>
      <c r="L143" s="400">
        <f t="shared" ref="L143:Q143" si="132">L142*0.25</f>
        <v>0.25</v>
      </c>
      <c r="M143" s="401">
        <f t="shared" si="132"/>
        <v>0</v>
      </c>
      <c r="N143" s="246">
        <f t="shared" si="132"/>
        <v>3.25</v>
      </c>
      <c r="O143" s="246">
        <f t="shared" si="132"/>
        <v>0.75</v>
      </c>
      <c r="P143" s="365">
        <f t="shared" si="132"/>
        <v>0.25</v>
      </c>
      <c r="Q143" s="246">
        <f t="shared" si="132"/>
        <v>1</v>
      </c>
      <c r="R143" s="394"/>
      <c r="S143" s="246">
        <f>S142*0.25</f>
        <v>0</v>
      </c>
      <c r="T143" s="247"/>
      <c r="U143" s="247"/>
      <c r="V143" s="247"/>
      <c r="W143" s="400">
        <f>W142*0.25</f>
        <v>5.5</v>
      </c>
      <c r="Z143" s="229"/>
    </row>
    <row r="144" spans="1:26" s="228" customFormat="1" ht="61.5">
      <c r="A144" s="72"/>
      <c r="B144" s="249" t="s">
        <v>274</v>
      </c>
      <c r="C144" s="244"/>
      <c r="D144" s="193">
        <v>1</v>
      </c>
      <c r="E144" s="193"/>
      <c r="F144" s="193"/>
      <c r="G144" s="193"/>
      <c r="H144" s="363">
        <f t="shared" ref="H144" si="133">+SUM(E144:G144)</f>
        <v>0</v>
      </c>
      <c r="I144" s="372"/>
      <c r="J144" s="370"/>
      <c r="K144" s="370"/>
      <c r="L144" s="194">
        <v>26</v>
      </c>
      <c r="M144" s="390">
        <v>11</v>
      </c>
      <c r="N144" s="193">
        <v>3</v>
      </c>
      <c r="O144" s="193">
        <v>1</v>
      </c>
      <c r="P144" s="193">
        <v>4</v>
      </c>
      <c r="Q144" s="193">
        <v>3</v>
      </c>
      <c r="R144" s="370"/>
      <c r="S144" s="193">
        <v>0</v>
      </c>
      <c r="T144" s="247"/>
      <c r="U144" s="221"/>
      <c r="V144" s="221"/>
      <c r="W144" s="386">
        <f>+SUM(D144:V144)</f>
        <v>49</v>
      </c>
      <c r="Z144" s="229"/>
    </row>
    <row r="145" spans="1:26" s="228" customFormat="1" ht="39.75">
      <c r="A145" s="72"/>
      <c r="B145" s="248" t="s">
        <v>150</v>
      </c>
      <c r="C145" s="244"/>
      <c r="D145" s="246">
        <f>D144*0.5</f>
        <v>0.5</v>
      </c>
      <c r="E145" s="246">
        <f t="shared" ref="E145:H145" si="134">E144*0.5</f>
        <v>0</v>
      </c>
      <c r="F145" s="246">
        <f t="shared" si="134"/>
        <v>0</v>
      </c>
      <c r="G145" s="246">
        <f t="shared" si="134"/>
        <v>0</v>
      </c>
      <c r="H145" s="246">
        <f t="shared" si="134"/>
        <v>0</v>
      </c>
      <c r="I145" s="395"/>
      <c r="J145" s="370"/>
      <c r="K145" s="370"/>
      <c r="L145" s="400">
        <f t="shared" ref="L145:Q145" si="135">L144*0.5</f>
        <v>13</v>
      </c>
      <c r="M145" s="401">
        <f t="shared" si="135"/>
        <v>5.5</v>
      </c>
      <c r="N145" s="246">
        <f t="shared" si="135"/>
        <v>1.5</v>
      </c>
      <c r="O145" s="246">
        <f t="shared" si="135"/>
        <v>0.5</v>
      </c>
      <c r="P145" s="365">
        <f t="shared" si="135"/>
        <v>2</v>
      </c>
      <c r="Q145" s="246">
        <f t="shared" si="135"/>
        <v>1.5</v>
      </c>
      <c r="R145" s="370"/>
      <c r="S145" s="246">
        <f>S144*0.5</f>
        <v>0</v>
      </c>
      <c r="T145" s="247"/>
      <c r="U145" s="247"/>
      <c r="V145" s="247"/>
      <c r="W145" s="400">
        <f>W144*0.5</f>
        <v>24.5</v>
      </c>
      <c r="Z145" s="229"/>
    </row>
    <row r="146" spans="1:26" s="228" customFormat="1" ht="92.25">
      <c r="A146" s="72"/>
      <c r="B146" s="249" t="s">
        <v>273</v>
      </c>
      <c r="C146" s="244"/>
      <c r="D146" s="193">
        <v>1</v>
      </c>
      <c r="E146" s="193"/>
      <c r="F146" s="193"/>
      <c r="G146" s="193"/>
      <c r="H146" s="363">
        <f t="shared" ref="H146" si="136">+SUM(E146:G146)</f>
        <v>0</v>
      </c>
      <c r="I146" s="372"/>
      <c r="J146" s="370"/>
      <c r="K146" s="370"/>
      <c r="L146" s="194">
        <v>14</v>
      </c>
      <c r="M146" s="390">
        <v>7</v>
      </c>
      <c r="N146" s="193">
        <v>1</v>
      </c>
      <c r="O146" s="193"/>
      <c r="P146" s="193">
        <v>11</v>
      </c>
      <c r="Q146" s="193">
        <v>2</v>
      </c>
      <c r="R146" s="370"/>
      <c r="S146" s="193">
        <v>0</v>
      </c>
      <c r="T146" s="247"/>
      <c r="U146" s="221"/>
      <c r="V146" s="221"/>
      <c r="W146" s="386">
        <f>+SUM(D146:V146)</f>
        <v>36</v>
      </c>
      <c r="Z146" s="229"/>
    </row>
    <row r="147" spans="1:26" s="228" customFormat="1" ht="39.75">
      <c r="A147" s="72"/>
      <c r="B147" s="248" t="s">
        <v>150</v>
      </c>
      <c r="C147" s="244"/>
      <c r="D147" s="246">
        <f>D146*0.75</f>
        <v>0.75</v>
      </c>
      <c r="E147" s="246">
        <f t="shared" ref="E147:H147" si="137">E146*0.75</f>
        <v>0</v>
      </c>
      <c r="F147" s="246">
        <f t="shared" si="137"/>
        <v>0</v>
      </c>
      <c r="G147" s="246">
        <f t="shared" si="137"/>
        <v>0</v>
      </c>
      <c r="H147" s="246">
        <f t="shared" si="137"/>
        <v>0</v>
      </c>
      <c r="I147" s="395"/>
      <c r="J147" s="370"/>
      <c r="K147" s="370"/>
      <c r="L147" s="400">
        <f t="shared" ref="L147:Q147" si="138">L146*0.75</f>
        <v>10.5</v>
      </c>
      <c r="M147" s="401">
        <f t="shared" si="138"/>
        <v>5.25</v>
      </c>
      <c r="N147" s="246">
        <f t="shared" si="138"/>
        <v>0.75</v>
      </c>
      <c r="O147" s="246">
        <f t="shared" si="138"/>
        <v>0</v>
      </c>
      <c r="P147" s="365">
        <f t="shared" si="138"/>
        <v>8.25</v>
      </c>
      <c r="Q147" s="246">
        <f t="shared" si="138"/>
        <v>1.5</v>
      </c>
      <c r="R147" s="370"/>
      <c r="S147" s="246">
        <f>S146*0.75</f>
        <v>0</v>
      </c>
      <c r="T147" s="247"/>
      <c r="U147" s="247"/>
      <c r="V147" s="247"/>
      <c r="W147" s="402">
        <f>W146*0.75</f>
        <v>27</v>
      </c>
      <c r="Z147" s="229"/>
    </row>
    <row r="148" spans="1:26" s="228" customFormat="1" ht="39.75">
      <c r="A148" s="72"/>
      <c r="B148" s="249" t="s">
        <v>272</v>
      </c>
      <c r="C148" s="244"/>
      <c r="D148" s="193"/>
      <c r="E148" s="193"/>
      <c r="F148" s="193"/>
      <c r="G148" s="193"/>
      <c r="H148" s="363">
        <f t="shared" ref="H148" si="139">+SUM(E148:G148)</f>
        <v>0</v>
      </c>
      <c r="I148" s="372"/>
      <c r="J148" s="370"/>
      <c r="K148" s="370"/>
      <c r="L148" s="194">
        <v>3</v>
      </c>
      <c r="M148" s="390">
        <v>1</v>
      </c>
      <c r="N148" s="193">
        <v>1</v>
      </c>
      <c r="O148" s="193"/>
      <c r="P148" s="193">
        <v>0</v>
      </c>
      <c r="Q148" s="193">
        <v>0</v>
      </c>
      <c r="R148" s="370"/>
      <c r="S148" s="193">
        <v>0</v>
      </c>
      <c r="T148" s="247"/>
      <c r="U148" s="221"/>
      <c r="V148" s="221"/>
      <c r="W148" s="386">
        <f>+SUM(D148:V148)</f>
        <v>5</v>
      </c>
      <c r="Z148" s="229"/>
    </row>
    <row r="149" spans="1:26" s="228" customFormat="1" ht="39.75">
      <c r="A149" s="72"/>
      <c r="B149" s="248" t="s">
        <v>150</v>
      </c>
      <c r="C149" s="244"/>
      <c r="D149" s="246">
        <f>D148*1</f>
        <v>0</v>
      </c>
      <c r="E149" s="246">
        <f t="shared" ref="E149:H149" si="140">E148*1</f>
        <v>0</v>
      </c>
      <c r="F149" s="246">
        <f t="shared" si="140"/>
        <v>0</v>
      </c>
      <c r="G149" s="246">
        <f t="shared" si="140"/>
        <v>0</v>
      </c>
      <c r="H149" s="246">
        <f t="shared" si="140"/>
        <v>0</v>
      </c>
      <c r="I149" s="395"/>
      <c r="J149" s="394"/>
      <c r="K149" s="394"/>
      <c r="L149" s="400">
        <f t="shared" ref="L149:Q149" si="141">L148*1</f>
        <v>3</v>
      </c>
      <c r="M149" s="401">
        <f t="shared" si="141"/>
        <v>1</v>
      </c>
      <c r="N149" s="246">
        <f t="shared" si="141"/>
        <v>1</v>
      </c>
      <c r="O149" s="246">
        <f t="shared" si="141"/>
        <v>0</v>
      </c>
      <c r="P149" s="365">
        <f t="shared" si="141"/>
        <v>0</v>
      </c>
      <c r="Q149" s="246">
        <f t="shared" si="141"/>
        <v>0</v>
      </c>
      <c r="R149" s="394"/>
      <c r="S149" s="246">
        <f>S148*1</f>
        <v>0</v>
      </c>
      <c r="T149" s="247"/>
      <c r="U149" s="247"/>
      <c r="V149" s="247"/>
      <c r="W149" s="400">
        <f>W148*1</f>
        <v>5</v>
      </c>
      <c r="Z149" s="229"/>
    </row>
    <row r="150" spans="1:26" s="228" customFormat="1" ht="39.75">
      <c r="A150" s="72"/>
      <c r="B150" s="289" t="s">
        <v>183</v>
      </c>
      <c r="C150" s="399" t="s">
        <v>168</v>
      </c>
      <c r="D150" s="396">
        <f>D151+D153+D155+D157+D159</f>
        <v>0</v>
      </c>
      <c r="E150" s="396">
        <f t="shared" ref="E150:H150" si="142">E151+E153+E155+E157+E159</f>
        <v>0</v>
      </c>
      <c r="F150" s="396">
        <f t="shared" si="142"/>
        <v>0</v>
      </c>
      <c r="G150" s="396">
        <f t="shared" si="142"/>
        <v>0</v>
      </c>
      <c r="H150" s="396">
        <f t="shared" si="142"/>
        <v>0</v>
      </c>
      <c r="I150" s="396"/>
      <c r="J150" s="396">
        <f t="shared" ref="J150:S150" si="143">J151+J153+J155+J157+J159</f>
        <v>0</v>
      </c>
      <c r="K150" s="396">
        <f t="shared" si="143"/>
        <v>0</v>
      </c>
      <c r="L150" s="396">
        <f t="shared" si="143"/>
        <v>0</v>
      </c>
      <c r="M150" s="398">
        <f t="shared" si="143"/>
        <v>0</v>
      </c>
      <c r="N150" s="396">
        <f t="shared" si="143"/>
        <v>0</v>
      </c>
      <c r="O150" s="396">
        <f t="shared" si="143"/>
        <v>0</v>
      </c>
      <c r="P150" s="396">
        <f t="shared" si="143"/>
        <v>0</v>
      </c>
      <c r="Q150" s="396">
        <f t="shared" si="143"/>
        <v>0</v>
      </c>
      <c r="R150" s="396">
        <f t="shared" si="143"/>
        <v>0</v>
      </c>
      <c r="S150" s="396">
        <f t="shared" si="143"/>
        <v>0</v>
      </c>
      <c r="T150" s="397"/>
      <c r="U150" s="397"/>
      <c r="V150" s="397"/>
      <c r="W150" s="396">
        <f>W151+W153+W155+W157+W159</f>
        <v>0</v>
      </c>
      <c r="Z150" s="229"/>
    </row>
    <row r="151" spans="1:26" s="228" customFormat="1" ht="61.5">
      <c r="A151" s="72"/>
      <c r="B151" s="249" t="s">
        <v>261</v>
      </c>
      <c r="C151" s="244"/>
      <c r="D151" s="193"/>
      <c r="E151" s="193"/>
      <c r="F151" s="193"/>
      <c r="G151" s="193"/>
      <c r="H151" s="363">
        <f t="shared" ref="H151" si="144">+SUM(E151:G151)</f>
        <v>0</v>
      </c>
      <c r="I151" s="372"/>
      <c r="J151" s="370"/>
      <c r="K151" s="370"/>
      <c r="L151" s="193">
        <f>+SUM(C151:K151)</f>
        <v>0</v>
      </c>
      <c r="M151" s="196">
        <f>+SUM(C151:L151)</f>
        <v>0</v>
      </c>
      <c r="N151" s="193">
        <v>0</v>
      </c>
      <c r="O151" s="193">
        <v>0</v>
      </c>
      <c r="P151" s="193">
        <f>+SUM(L151:O151)</f>
        <v>0</v>
      </c>
      <c r="Q151" s="193">
        <v>0</v>
      </c>
      <c r="R151" s="370"/>
      <c r="S151" s="193">
        <v>0</v>
      </c>
      <c r="T151" s="247"/>
      <c r="U151" s="221"/>
      <c r="V151" s="221"/>
      <c r="W151" s="363">
        <f>+SUM(D151:V151)</f>
        <v>0</v>
      </c>
      <c r="Z151" s="229"/>
    </row>
    <row r="152" spans="1:26" s="228" customFormat="1" ht="39.75">
      <c r="A152" s="72"/>
      <c r="B152" s="248" t="s">
        <v>150</v>
      </c>
      <c r="C152" s="244"/>
      <c r="D152" s="246">
        <f>D151*0.125</f>
        <v>0</v>
      </c>
      <c r="E152" s="246">
        <f t="shared" ref="E152:H152" si="145">E151*0.125</f>
        <v>0</v>
      </c>
      <c r="F152" s="246">
        <f t="shared" si="145"/>
        <v>0</v>
      </c>
      <c r="G152" s="246">
        <f t="shared" si="145"/>
        <v>0</v>
      </c>
      <c r="H152" s="246">
        <f t="shared" si="145"/>
        <v>0</v>
      </c>
      <c r="I152" s="395"/>
      <c r="J152" s="370"/>
      <c r="K152" s="370"/>
      <c r="L152" s="246">
        <f t="shared" ref="L152:Q152" si="146">L151*0.125</f>
        <v>0</v>
      </c>
      <c r="M152" s="250">
        <f t="shared" si="146"/>
        <v>0</v>
      </c>
      <c r="N152" s="246">
        <f t="shared" si="146"/>
        <v>0</v>
      </c>
      <c r="O152" s="246">
        <f t="shared" si="146"/>
        <v>0</v>
      </c>
      <c r="P152" s="246">
        <f t="shared" si="146"/>
        <v>0</v>
      </c>
      <c r="Q152" s="246">
        <f t="shared" si="146"/>
        <v>0</v>
      </c>
      <c r="R152" s="370"/>
      <c r="S152" s="246">
        <f>S151*0.125</f>
        <v>0</v>
      </c>
      <c r="T152" s="247"/>
      <c r="U152" s="247"/>
      <c r="V152" s="247"/>
      <c r="W152" s="246">
        <f>W151*0.125</f>
        <v>0</v>
      </c>
      <c r="Z152" s="229"/>
    </row>
    <row r="153" spans="1:26" s="228" customFormat="1" ht="39.75">
      <c r="A153" s="72"/>
      <c r="B153" s="249" t="s">
        <v>181</v>
      </c>
      <c r="C153" s="244"/>
      <c r="D153" s="193"/>
      <c r="E153" s="193"/>
      <c r="F153" s="193"/>
      <c r="G153" s="193"/>
      <c r="H153" s="363">
        <f t="shared" ref="H153" si="147">+SUM(E153:G153)</f>
        <v>0</v>
      </c>
      <c r="I153" s="372"/>
      <c r="J153" s="370"/>
      <c r="K153" s="370"/>
      <c r="L153" s="193">
        <f>+SUM(C153:K153)</f>
        <v>0</v>
      </c>
      <c r="M153" s="196">
        <f>+SUM(C153:L153)</f>
        <v>0</v>
      </c>
      <c r="N153" s="193">
        <v>0</v>
      </c>
      <c r="O153" s="193">
        <v>0</v>
      </c>
      <c r="P153" s="193">
        <f>+SUM(L153:O153)</f>
        <v>0</v>
      </c>
      <c r="Q153" s="193">
        <v>0</v>
      </c>
      <c r="R153" s="370"/>
      <c r="S153" s="193">
        <v>0</v>
      </c>
      <c r="T153" s="247"/>
      <c r="U153" s="247"/>
      <c r="V153" s="247"/>
      <c r="W153" s="363">
        <f>+SUM(D153:V153)</f>
        <v>0</v>
      </c>
      <c r="Z153" s="229"/>
    </row>
    <row r="154" spans="1:26" s="228" customFormat="1" ht="39.75">
      <c r="A154" s="72"/>
      <c r="B154" s="248" t="s">
        <v>150</v>
      </c>
      <c r="C154" s="244"/>
      <c r="D154" s="246">
        <f>D153*0.25</f>
        <v>0</v>
      </c>
      <c r="E154" s="246">
        <f t="shared" ref="E154:H154" si="148">E153*0.25</f>
        <v>0</v>
      </c>
      <c r="F154" s="246">
        <f t="shared" si="148"/>
        <v>0</v>
      </c>
      <c r="G154" s="246">
        <f t="shared" si="148"/>
        <v>0</v>
      </c>
      <c r="H154" s="246">
        <f t="shared" si="148"/>
        <v>0</v>
      </c>
      <c r="I154" s="395"/>
      <c r="J154" s="370"/>
      <c r="K154" s="370"/>
      <c r="L154" s="246">
        <f t="shared" ref="L154:Q154" si="149">L153*0.25</f>
        <v>0</v>
      </c>
      <c r="M154" s="250">
        <f t="shared" si="149"/>
        <v>0</v>
      </c>
      <c r="N154" s="246">
        <f t="shared" si="149"/>
        <v>0</v>
      </c>
      <c r="O154" s="246">
        <f t="shared" si="149"/>
        <v>0</v>
      </c>
      <c r="P154" s="246">
        <f t="shared" si="149"/>
        <v>0</v>
      </c>
      <c r="Q154" s="246">
        <f t="shared" si="149"/>
        <v>0</v>
      </c>
      <c r="R154" s="370"/>
      <c r="S154" s="246">
        <f>S153*0.25</f>
        <v>0</v>
      </c>
      <c r="T154" s="247"/>
      <c r="U154" s="247"/>
      <c r="V154" s="247"/>
      <c r="W154" s="246">
        <f>W153*0.25</f>
        <v>0</v>
      </c>
      <c r="Z154" s="229"/>
    </row>
    <row r="155" spans="1:26" s="228" customFormat="1" ht="61.5">
      <c r="A155" s="72"/>
      <c r="B155" s="249" t="s">
        <v>180</v>
      </c>
      <c r="C155" s="244"/>
      <c r="D155" s="193"/>
      <c r="E155" s="193"/>
      <c r="F155" s="193"/>
      <c r="G155" s="193"/>
      <c r="H155" s="363">
        <f t="shared" ref="H155" si="150">+SUM(E155:G155)</f>
        <v>0</v>
      </c>
      <c r="I155" s="372"/>
      <c r="J155" s="370"/>
      <c r="K155" s="370"/>
      <c r="L155" s="193">
        <f>+SUM(C155:K155)</f>
        <v>0</v>
      </c>
      <c r="M155" s="196">
        <f>+SUM(C155:L155)</f>
        <v>0</v>
      </c>
      <c r="N155" s="193">
        <v>0</v>
      </c>
      <c r="O155" s="193">
        <v>0</v>
      </c>
      <c r="P155" s="193">
        <f>+SUM(L155:O155)</f>
        <v>0</v>
      </c>
      <c r="Q155" s="193">
        <v>0</v>
      </c>
      <c r="R155" s="370"/>
      <c r="S155" s="193">
        <v>0</v>
      </c>
      <c r="T155" s="247"/>
      <c r="U155" s="247"/>
      <c r="V155" s="247"/>
      <c r="W155" s="363">
        <f>+SUM(D155:V155)</f>
        <v>0</v>
      </c>
      <c r="Z155" s="229"/>
    </row>
    <row r="156" spans="1:26" s="228" customFormat="1" ht="39.75">
      <c r="A156" s="72"/>
      <c r="B156" s="248" t="s">
        <v>150</v>
      </c>
      <c r="C156" s="244"/>
      <c r="D156" s="246">
        <f>D155*0.5</f>
        <v>0</v>
      </c>
      <c r="E156" s="246">
        <f t="shared" ref="E156:H156" si="151">E155*0.5</f>
        <v>0</v>
      </c>
      <c r="F156" s="246">
        <f t="shared" si="151"/>
        <v>0</v>
      </c>
      <c r="G156" s="246">
        <f t="shared" si="151"/>
        <v>0</v>
      </c>
      <c r="H156" s="246">
        <f t="shared" si="151"/>
        <v>0</v>
      </c>
      <c r="I156" s="395"/>
      <c r="J156" s="370"/>
      <c r="K156" s="370"/>
      <c r="L156" s="246">
        <f t="shared" ref="L156:Q156" si="152">L155*0.5</f>
        <v>0</v>
      </c>
      <c r="M156" s="250">
        <f t="shared" si="152"/>
        <v>0</v>
      </c>
      <c r="N156" s="246">
        <f t="shared" si="152"/>
        <v>0</v>
      </c>
      <c r="O156" s="246">
        <f t="shared" si="152"/>
        <v>0</v>
      </c>
      <c r="P156" s="246">
        <f t="shared" si="152"/>
        <v>0</v>
      </c>
      <c r="Q156" s="246">
        <f t="shared" si="152"/>
        <v>0</v>
      </c>
      <c r="R156" s="370"/>
      <c r="S156" s="246">
        <f>S155*0.5</f>
        <v>0</v>
      </c>
      <c r="T156" s="247"/>
      <c r="U156" s="247"/>
      <c r="V156" s="247"/>
      <c r="W156" s="246">
        <f>W155*0.5</f>
        <v>0</v>
      </c>
      <c r="Z156" s="229"/>
    </row>
    <row r="157" spans="1:26" s="228" customFormat="1" ht="61.5">
      <c r="A157" s="72"/>
      <c r="B157" s="249" t="s">
        <v>271</v>
      </c>
      <c r="C157" s="244"/>
      <c r="D157" s="193"/>
      <c r="E157" s="193"/>
      <c r="F157" s="193"/>
      <c r="G157" s="193"/>
      <c r="H157" s="363">
        <f t="shared" ref="H157" si="153">+SUM(E157:G157)</f>
        <v>0</v>
      </c>
      <c r="I157" s="372"/>
      <c r="J157" s="370"/>
      <c r="K157" s="370"/>
      <c r="L157" s="193">
        <f>+SUM(C157:K157)</f>
        <v>0</v>
      </c>
      <c r="M157" s="196">
        <f>+SUM(C157:L157)</f>
        <v>0</v>
      </c>
      <c r="N157" s="193">
        <v>0</v>
      </c>
      <c r="O157" s="193">
        <v>0</v>
      </c>
      <c r="P157" s="193">
        <f>+SUM(L157:O157)</f>
        <v>0</v>
      </c>
      <c r="Q157" s="193">
        <v>0</v>
      </c>
      <c r="R157" s="370"/>
      <c r="S157" s="193">
        <v>0</v>
      </c>
      <c r="T157" s="247"/>
      <c r="U157" s="247"/>
      <c r="V157" s="247"/>
      <c r="W157" s="363">
        <f>+SUM(D157:V157)</f>
        <v>0</v>
      </c>
      <c r="Z157" s="229"/>
    </row>
    <row r="158" spans="1:26" s="228" customFormat="1" ht="39.75">
      <c r="A158" s="72"/>
      <c r="B158" s="248" t="s">
        <v>150</v>
      </c>
      <c r="C158" s="244"/>
      <c r="D158" s="246">
        <f>D157*0.75</f>
        <v>0</v>
      </c>
      <c r="E158" s="246">
        <f t="shared" ref="E158:H158" si="154">E157*0.75</f>
        <v>0</v>
      </c>
      <c r="F158" s="246">
        <f t="shared" si="154"/>
        <v>0</v>
      </c>
      <c r="G158" s="246">
        <f t="shared" si="154"/>
        <v>0</v>
      </c>
      <c r="H158" s="246">
        <f t="shared" si="154"/>
        <v>0</v>
      </c>
      <c r="I158" s="395"/>
      <c r="J158" s="370"/>
      <c r="K158" s="370"/>
      <c r="L158" s="246">
        <f t="shared" ref="L158:Q158" si="155">L157*0.75</f>
        <v>0</v>
      </c>
      <c r="M158" s="250">
        <f t="shared" si="155"/>
        <v>0</v>
      </c>
      <c r="N158" s="246">
        <f t="shared" si="155"/>
        <v>0</v>
      </c>
      <c r="O158" s="246">
        <f t="shared" si="155"/>
        <v>0</v>
      </c>
      <c r="P158" s="246">
        <f t="shared" si="155"/>
        <v>0</v>
      </c>
      <c r="Q158" s="246">
        <f t="shared" si="155"/>
        <v>0</v>
      </c>
      <c r="R158" s="370"/>
      <c r="S158" s="246">
        <f>S157*0.75</f>
        <v>0</v>
      </c>
      <c r="T158" s="247"/>
      <c r="U158" s="247"/>
      <c r="V158" s="247"/>
      <c r="W158" s="246">
        <f>W157*0.75</f>
        <v>0</v>
      </c>
      <c r="Z158" s="229"/>
    </row>
    <row r="159" spans="1:26" s="228" customFormat="1" ht="39.75">
      <c r="A159" s="72"/>
      <c r="B159" s="249" t="s">
        <v>270</v>
      </c>
      <c r="C159" s="244"/>
      <c r="D159" s="193"/>
      <c r="E159" s="193"/>
      <c r="F159" s="193"/>
      <c r="G159" s="193"/>
      <c r="H159" s="363">
        <f t="shared" ref="H159" si="156">+SUM(E159:G159)</f>
        <v>0</v>
      </c>
      <c r="I159" s="372"/>
      <c r="J159" s="370"/>
      <c r="K159" s="370"/>
      <c r="L159" s="193">
        <f>+SUM(C159:K159)</f>
        <v>0</v>
      </c>
      <c r="M159" s="196">
        <f>+SUM(C159:L159)</f>
        <v>0</v>
      </c>
      <c r="N159" s="193">
        <v>0</v>
      </c>
      <c r="O159" s="193">
        <v>0</v>
      </c>
      <c r="P159" s="193">
        <f>+SUM(L159:O159)</f>
        <v>0</v>
      </c>
      <c r="Q159" s="193">
        <v>0</v>
      </c>
      <c r="R159" s="370"/>
      <c r="S159" s="193">
        <v>0</v>
      </c>
      <c r="T159" s="247"/>
      <c r="U159" s="247"/>
      <c r="V159" s="247"/>
      <c r="W159" s="363">
        <f>+SUM(D159:V159)</f>
        <v>0</v>
      </c>
      <c r="Z159" s="229"/>
    </row>
    <row r="160" spans="1:26" s="228" customFormat="1" ht="39.75">
      <c r="A160" s="72"/>
      <c r="B160" s="248" t="s">
        <v>150</v>
      </c>
      <c r="C160" s="244"/>
      <c r="D160" s="246">
        <f>D159*1</f>
        <v>0</v>
      </c>
      <c r="E160" s="246">
        <f t="shared" ref="E160:H160" si="157">E159*1</f>
        <v>0</v>
      </c>
      <c r="F160" s="246">
        <f t="shared" si="157"/>
        <v>0</v>
      </c>
      <c r="G160" s="246">
        <f t="shared" si="157"/>
        <v>0</v>
      </c>
      <c r="H160" s="246">
        <f t="shared" si="157"/>
        <v>0</v>
      </c>
      <c r="I160" s="395"/>
      <c r="J160" s="394"/>
      <c r="K160" s="394"/>
      <c r="L160" s="246">
        <f t="shared" ref="L160:Q160" si="158">L159*1</f>
        <v>0</v>
      </c>
      <c r="M160" s="250">
        <f t="shared" si="158"/>
        <v>0</v>
      </c>
      <c r="N160" s="246">
        <f t="shared" si="158"/>
        <v>0</v>
      </c>
      <c r="O160" s="246">
        <f t="shared" si="158"/>
        <v>0</v>
      </c>
      <c r="P160" s="246">
        <f t="shared" si="158"/>
        <v>0</v>
      </c>
      <c r="Q160" s="246">
        <f t="shared" si="158"/>
        <v>0</v>
      </c>
      <c r="R160" s="394"/>
      <c r="S160" s="246">
        <f>S159*1</f>
        <v>0</v>
      </c>
      <c r="T160" s="247"/>
      <c r="U160" s="247"/>
      <c r="V160" s="247"/>
      <c r="W160" s="246">
        <f>W159*1</f>
        <v>0</v>
      </c>
      <c r="Z160" s="229"/>
    </row>
    <row r="161" spans="1:26" s="464" customFormat="1" ht="39.75">
      <c r="A161" s="148"/>
      <c r="B161" s="369" t="s">
        <v>269</v>
      </c>
      <c r="C161" s="271"/>
      <c r="D161" s="193">
        <v>2</v>
      </c>
      <c r="E161" s="193"/>
      <c r="F161" s="193"/>
      <c r="G161" s="193"/>
      <c r="H161" s="363">
        <f t="shared" ref="H161" si="159">+SUM(E161:G161)</f>
        <v>0</v>
      </c>
      <c r="I161" s="192"/>
      <c r="J161" s="192"/>
      <c r="K161" s="192"/>
      <c r="L161" s="193">
        <f>36+16</f>
        <v>52</v>
      </c>
      <c r="M161" s="196">
        <f>19+5</f>
        <v>24</v>
      </c>
      <c r="N161" s="192">
        <f>7+3</f>
        <v>10</v>
      </c>
      <c r="O161" s="193">
        <v>2</v>
      </c>
      <c r="P161" s="193">
        <f>5+4</f>
        <v>9</v>
      </c>
      <c r="Q161" s="193">
        <v>5</v>
      </c>
      <c r="R161" s="192"/>
      <c r="S161" s="192">
        <f>18+5</f>
        <v>23</v>
      </c>
      <c r="T161" s="698"/>
      <c r="U161" s="699"/>
      <c r="V161" s="699"/>
      <c r="W161" s="363">
        <f>+SUM(D161:V161)</f>
        <v>127</v>
      </c>
      <c r="X161" s="700" t="s">
        <v>268</v>
      </c>
      <c r="Z161" s="465"/>
    </row>
    <row r="162" spans="1:26" s="73" customFormat="1" ht="55.5" customHeight="1">
      <c r="A162" s="85"/>
      <c r="B162" s="155" t="s">
        <v>267</v>
      </c>
      <c r="C162" s="96" t="s">
        <v>171</v>
      </c>
      <c r="D162" s="382" t="s">
        <v>266</v>
      </c>
      <c r="E162" s="205" t="e">
        <f t="shared" ref="E162:H162" si="160">+E164*100/E185</f>
        <v>#DIV/0!</v>
      </c>
      <c r="F162" s="205" t="e">
        <f t="shared" si="160"/>
        <v>#DIV/0!</v>
      </c>
      <c r="G162" s="205" t="e">
        <f t="shared" si="160"/>
        <v>#DIV/0!</v>
      </c>
      <c r="H162" s="205" t="e">
        <f t="shared" si="160"/>
        <v>#DIV/0!</v>
      </c>
      <c r="I162" s="382"/>
      <c r="J162" s="381">
        <v>0</v>
      </c>
      <c r="K162" s="381">
        <v>0</v>
      </c>
      <c r="L162" s="379">
        <f>L164*100/L185</f>
        <v>141.66666666666666</v>
      </c>
      <c r="M162" s="379">
        <f>M164*100/M185</f>
        <v>56.25</v>
      </c>
      <c r="N162" s="382" t="s">
        <v>266</v>
      </c>
      <c r="O162" s="379">
        <f>O164*100/O185</f>
        <v>10.714285714285714</v>
      </c>
      <c r="P162" s="381">
        <v>0</v>
      </c>
      <c r="Q162" s="379">
        <f>Q164*100/Q185</f>
        <v>20.833333333333332</v>
      </c>
      <c r="R162" s="381">
        <v>0</v>
      </c>
      <c r="S162" s="379">
        <f>S164*100/S185</f>
        <v>0</v>
      </c>
      <c r="T162" s="380"/>
      <c r="U162" s="380"/>
      <c r="V162" s="380"/>
      <c r="W162" s="379">
        <f>W164*100/W185</f>
        <v>49.03846153846154</v>
      </c>
      <c r="Z162" s="74"/>
    </row>
    <row r="163" spans="1:26" s="73" customFormat="1" ht="39.75">
      <c r="A163" s="81"/>
      <c r="B163" s="153"/>
      <c r="C163" s="95" t="s">
        <v>10</v>
      </c>
      <c r="D163" s="378">
        <v>0</v>
      </c>
      <c r="E163" s="132" t="e">
        <f>+IF(E162&lt;50,E162*5/50,IF(E162&gt;=50,5))</f>
        <v>#DIV/0!</v>
      </c>
      <c r="F163" s="132" t="e">
        <f t="shared" ref="F163:H163" si="161">+IF(F162&lt;50,F162*5/50,IF(F162&gt;=50,5))</f>
        <v>#DIV/0!</v>
      </c>
      <c r="G163" s="132" t="e">
        <f t="shared" si="161"/>
        <v>#DIV/0!</v>
      </c>
      <c r="H163" s="132" t="e">
        <f t="shared" si="161"/>
        <v>#DIV/0!</v>
      </c>
      <c r="I163" s="378"/>
      <c r="J163" s="378">
        <f>+IF(J162&lt;50,J162*5/50,IF(J162&gt;=50,5))</f>
        <v>0</v>
      </c>
      <c r="K163" s="378">
        <f>+IF(K162&lt;50,K162*5/50,IF(K162&gt;=50,5))</f>
        <v>0</v>
      </c>
      <c r="L163" s="132">
        <f>+IF(L162&lt;50,L162*5/50,IF(L162&gt;=50,5))</f>
        <v>5</v>
      </c>
      <c r="M163" s="132">
        <f>+IF(M162&lt;50,M162*5/50,IF(M162&gt;=50,5))</f>
        <v>5</v>
      </c>
      <c r="N163" s="378">
        <v>0</v>
      </c>
      <c r="O163" s="132">
        <f>+IF(O162&lt;50,O162*5/50,IF(O162&gt;=50,5))</f>
        <v>1.0714285714285714</v>
      </c>
      <c r="P163" s="378">
        <f>+IF(P162&lt;50,P162*5/50,IF(P162&gt;=50,5))</f>
        <v>0</v>
      </c>
      <c r="Q163" s="132">
        <f>+IF(Q162&lt;50,Q162*5/50,IF(Q162&gt;=50,5))</f>
        <v>2.083333333333333</v>
      </c>
      <c r="R163" s="378">
        <f>+IF(R162&lt;50,R162*5/50,IF(R162&gt;=50,5))</f>
        <v>0</v>
      </c>
      <c r="S163" s="132">
        <f>+IF(S162&lt;50,S162*5/50,IF(S162&gt;=50,5))</f>
        <v>0</v>
      </c>
      <c r="T163" s="377"/>
      <c r="U163" s="377"/>
      <c r="V163" s="377"/>
      <c r="W163" s="132">
        <f>+IF(W162&lt;50,W162*5/50,IF(W162&gt;=50,5))</f>
        <v>4.9038461538461542</v>
      </c>
      <c r="Z163" s="74"/>
    </row>
    <row r="164" spans="1:26" s="73" customFormat="1" ht="39.75">
      <c r="A164" s="75"/>
      <c r="B164" s="376" t="s">
        <v>265</v>
      </c>
      <c r="C164" s="244"/>
      <c r="D164" s="199">
        <f>D167+D169+D171+D173+D176+D178+D180+D182+D184</f>
        <v>0</v>
      </c>
      <c r="E164" s="199">
        <f t="shared" ref="E164:H164" si="162">E167+E169+E171+E173+E176+E178+E180+E182+E184</f>
        <v>0</v>
      </c>
      <c r="F164" s="199">
        <f t="shared" ref="F164" si="163">F167+F169+F171+F173+F176+F178+F180+F182+F184</f>
        <v>0</v>
      </c>
      <c r="G164" s="199">
        <f t="shared" si="162"/>
        <v>0</v>
      </c>
      <c r="H164" s="199">
        <f t="shared" si="162"/>
        <v>0</v>
      </c>
      <c r="I164" s="199"/>
      <c r="J164" s="199">
        <f t="shared" ref="J164:S164" si="164">J167+J169+J171+J173+J176+J178+J180+J182+J184</f>
        <v>0</v>
      </c>
      <c r="K164" s="199">
        <f t="shared" si="164"/>
        <v>0</v>
      </c>
      <c r="L164" s="199">
        <f t="shared" si="164"/>
        <v>8.5</v>
      </c>
      <c r="M164" s="199">
        <f t="shared" si="164"/>
        <v>2.25</v>
      </c>
      <c r="N164" s="199">
        <f t="shared" si="164"/>
        <v>0</v>
      </c>
      <c r="O164" s="199">
        <f t="shared" si="164"/>
        <v>0.75</v>
      </c>
      <c r="P164" s="199">
        <f t="shared" si="164"/>
        <v>0</v>
      </c>
      <c r="Q164" s="199">
        <f t="shared" si="164"/>
        <v>1.25</v>
      </c>
      <c r="R164" s="199">
        <f t="shared" si="164"/>
        <v>0</v>
      </c>
      <c r="S164" s="199">
        <f t="shared" si="164"/>
        <v>0</v>
      </c>
      <c r="T164" s="373"/>
      <c r="U164" s="373"/>
      <c r="V164" s="373"/>
      <c r="W164" s="199">
        <f>W167+W169+W171+W173+W176+W178+W180+W182+W184</f>
        <v>12.75</v>
      </c>
      <c r="X164" s="39"/>
      <c r="Z164" s="74"/>
    </row>
    <row r="165" spans="1:26" s="73" customFormat="1" ht="39.75">
      <c r="A165" s="75"/>
      <c r="B165" s="289" t="s">
        <v>188</v>
      </c>
      <c r="C165" s="375" t="s">
        <v>168</v>
      </c>
      <c r="D165" s="286">
        <f>D166+D168+D170+D172</f>
        <v>0</v>
      </c>
      <c r="E165" s="286">
        <f t="shared" ref="E165:H165" si="165">E166+E168+E170+E172</f>
        <v>0</v>
      </c>
      <c r="F165" s="286">
        <f t="shared" si="165"/>
        <v>0</v>
      </c>
      <c r="G165" s="286">
        <f t="shared" si="165"/>
        <v>0</v>
      </c>
      <c r="H165" s="286">
        <f t="shared" si="165"/>
        <v>0</v>
      </c>
      <c r="I165" s="286"/>
      <c r="J165" s="286">
        <f t="shared" ref="J165:S165" si="166">J166+J168+J170+J172</f>
        <v>0</v>
      </c>
      <c r="K165" s="286">
        <f t="shared" si="166"/>
        <v>0</v>
      </c>
      <c r="L165" s="286">
        <f t="shared" si="166"/>
        <v>12</v>
      </c>
      <c r="M165" s="286">
        <f t="shared" si="166"/>
        <v>5</v>
      </c>
      <c r="N165" s="286">
        <f t="shared" si="166"/>
        <v>0</v>
      </c>
      <c r="O165" s="286">
        <f t="shared" si="166"/>
        <v>3</v>
      </c>
      <c r="P165" s="286">
        <f t="shared" si="166"/>
        <v>0</v>
      </c>
      <c r="Q165" s="286">
        <f t="shared" si="166"/>
        <v>5</v>
      </c>
      <c r="R165" s="286">
        <f t="shared" si="166"/>
        <v>0</v>
      </c>
      <c r="S165" s="286">
        <f t="shared" si="166"/>
        <v>0</v>
      </c>
      <c r="T165" s="287"/>
      <c r="U165" s="287"/>
      <c r="V165" s="287"/>
      <c r="W165" s="286">
        <f>W166+W168+W170+W172</f>
        <v>25</v>
      </c>
      <c r="Z165" s="74"/>
    </row>
    <row r="166" spans="1:26" s="73" customFormat="1" ht="92.25">
      <c r="A166" s="75"/>
      <c r="B166" s="249" t="s">
        <v>264</v>
      </c>
      <c r="C166" s="244"/>
      <c r="D166" s="193">
        <v>0</v>
      </c>
      <c r="E166" s="193">
        <v>0</v>
      </c>
      <c r="F166" s="193">
        <v>0</v>
      </c>
      <c r="G166" s="193">
        <v>0</v>
      </c>
      <c r="H166" s="363">
        <f t="shared" ref="H166" si="167">+SUM(E166:G166)</f>
        <v>0</v>
      </c>
      <c r="I166" s="372"/>
      <c r="J166" s="370"/>
      <c r="K166" s="370"/>
      <c r="L166" s="193">
        <v>4</v>
      </c>
      <c r="M166" s="196">
        <v>3</v>
      </c>
      <c r="N166" s="193">
        <v>0</v>
      </c>
      <c r="O166" s="193">
        <v>3</v>
      </c>
      <c r="P166" s="370"/>
      <c r="Q166" s="193">
        <v>5</v>
      </c>
      <c r="R166" s="370"/>
      <c r="S166" s="193">
        <v>0</v>
      </c>
      <c r="T166" s="197"/>
      <c r="U166" s="197"/>
      <c r="V166" s="197"/>
      <c r="W166" s="363">
        <f>+SUM(D166:V166)</f>
        <v>15</v>
      </c>
      <c r="Z166" s="74"/>
    </row>
    <row r="167" spans="1:26" s="73" customFormat="1" ht="39.75">
      <c r="A167" s="75"/>
      <c r="B167" s="248" t="s">
        <v>150</v>
      </c>
      <c r="C167" s="244"/>
      <c r="D167" s="68">
        <f>+D166*0.25</f>
        <v>0</v>
      </c>
      <c r="E167" s="68">
        <f t="shared" ref="E167:H167" si="168">+E166*0.25</f>
        <v>0</v>
      </c>
      <c r="F167" s="68">
        <f t="shared" si="168"/>
        <v>0</v>
      </c>
      <c r="G167" s="68">
        <f t="shared" si="168"/>
        <v>0</v>
      </c>
      <c r="H167" s="68">
        <f t="shared" si="168"/>
        <v>0</v>
      </c>
      <c r="I167" s="371"/>
      <c r="J167" s="370"/>
      <c r="K167" s="370"/>
      <c r="L167" s="68">
        <f>+L166*0.25</f>
        <v>1</v>
      </c>
      <c r="M167" s="69">
        <f>+M166*0.25</f>
        <v>0.75</v>
      </c>
      <c r="N167" s="68">
        <f>+N166*0.25</f>
        <v>0</v>
      </c>
      <c r="O167" s="68">
        <f>+O166*0.25</f>
        <v>0.75</v>
      </c>
      <c r="P167" s="370"/>
      <c r="Q167" s="68">
        <f>+Q166*0.25</f>
        <v>1.25</v>
      </c>
      <c r="R167" s="370"/>
      <c r="S167" s="68">
        <f>+S166*0.25</f>
        <v>0</v>
      </c>
      <c r="T167" s="197"/>
      <c r="U167" s="197"/>
      <c r="V167" s="197"/>
      <c r="W167" s="68">
        <f>+W166*0.25</f>
        <v>3.75</v>
      </c>
      <c r="Z167" s="74"/>
    </row>
    <row r="168" spans="1:26" s="73" customFormat="1" ht="61.5">
      <c r="A168" s="75"/>
      <c r="B168" s="249" t="s">
        <v>263</v>
      </c>
      <c r="C168" s="244"/>
      <c r="D168" s="193">
        <v>0</v>
      </c>
      <c r="E168" s="193">
        <v>0</v>
      </c>
      <c r="F168" s="193">
        <v>0</v>
      </c>
      <c r="G168" s="193">
        <v>0</v>
      </c>
      <c r="H168" s="363">
        <f t="shared" ref="H168" si="169">+SUM(E168:G168)</f>
        <v>0</v>
      </c>
      <c r="I168" s="372"/>
      <c r="J168" s="370"/>
      <c r="K168" s="370"/>
      <c r="L168" s="193">
        <v>1</v>
      </c>
      <c r="M168" s="196">
        <v>1</v>
      </c>
      <c r="N168" s="193">
        <v>0</v>
      </c>
      <c r="O168" s="193"/>
      <c r="P168" s="370"/>
      <c r="Q168" s="193">
        <v>0</v>
      </c>
      <c r="R168" s="370"/>
      <c r="S168" s="193">
        <v>0</v>
      </c>
      <c r="T168" s="197"/>
      <c r="U168" s="197"/>
      <c r="V168" s="197"/>
      <c r="W168" s="363">
        <f>+SUM(D168:V168)</f>
        <v>2</v>
      </c>
      <c r="Z168" s="74"/>
    </row>
    <row r="169" spans="1:26" s="73" customFormat="1" ht="39.75">
      <c r="A169" s="75"/>
      <c r="B169" s="248" t="s">
        <v>150</v>
      </c>
      <c r="C169" s="244"/>
      <c r="D169" s="68">
        <f>+D168*0.5</f>
        <v>0</v>
      </c>
      <c r="E169" s="68">
        <f t="shared" ref="E169:H169" si="170">+E168*0.5</f>
        <v>0</v>
      </c>
      <c r="F169" s="68">
        <f t="shared" si="170"/>
        <v>0</v>
      </c>
      <c r="G169" s="68">
        <f t="shared" si="170"/>
        <v>0</v>
      </c>
      <c r="H169" s="68">
        <f t="shared" si="170"/>
        <v>0</v>
      </c>
      <c r="I169" s="371"/>
      <c r="J169" s="370"/>
      <c r="K169" s="370"/>
      <c r="L169" s="68">
        <f>+L168*0.5</f>
        <v>0.5</v>
      </c>
      <c r="M169" s="69">
        <f>+M168*0.5</f>
        <v>0.5</v>
      </c>
      <c r="N169" s="68">
        <f>+N168*0.5</f>
        <v>0</v>
      </c>
      <c r="O169" s="68">
        <f>+O168*0.5</f>
        <v>0</v>
      </c>
      <c r="P169" s="370"/>
      <c r="Q169" s="68">
        <f>+Q168*0.5</f>
        <v>0</v>
      </c>
      <c r="R169" s="370"/>
      <c r="S169" s="68">
        <f>+S168*0.5</f>
        <v>0</v>
      </c>
      <c r="T169" s="197"/>
      <c r="U169" s="197"/>
      <c r="V169" s="197"/>
      <c r="W169" s="68">
        <f>+W168*0.5</f>
        <v>1</v>
      </c>
      <c r="Z169" s="74"/>
    </row>
    <row r="170" spans="1:26" s="73" customFormat="1" ht="184.5">
      <c r="A170" s="75"/>
      <c r="B170" s="249" t="s">
        <v>185</v>
      </c>
      <c r="C170" s="244"/>
      <c r="D170" s="193">
        <v>0</v>
      </c>
      <c r="E170" s="193">
        <v>0</v>
      </c>
      <c r="F170" s="193">
        <v>0</v>
      </c>
      <c r="G170" s="193">
        <v>0</v>
      </c>
      <c r="H170" s="363">
        <f t="shared" ref="H170" si="171">+SUM(E170:G170)</f>
        <v>0</v>
      </c>
      <c r="I170" s="372"/>
      <c r="J170" s="370"/>
      <c r="K170" s="370"/>
      <c r="L170" s="193">
        <v>0</v>
      </c>
      <c r="M170" s="196">
        <v>0</v>
      </c>
      <c r="N170" s="193">
        <v>0</v>
      </c>
      <c r="O170" s="193"/>
      <c r="P170" s="370"/>
      <c r="Q170" s="193">
        <v>0</v>
      </c>
      <c r="R170" s="370"/>
      <c r="S170" s="193">
        <v>0</v>
      </c>
      <c r="T170" s="197"/>
      <c r="U170" s="197"/>
      <c r="V170" s="197"/>
      <c r="W170" s="363">
        <f>+SUM(D170:V170)</f>
        <v>0</v>
      </c>
      <c r="Z170" s="74"/>
    </row>
    <row r="171" spans="1:26" s="73" customFormat="1" ht="39.75">
      <c r="A171" s="75"/>
      <c r="B171" s="249" t="s">
        <v>150</v>
      </c>
      <c r="C171" s="244"/>
      <c r="D171" s="68">
        <f>+D170*0.75</f>
        <v>0</v>
      </c>
      <c r="E171" s="68">
        <f t="shared" ref="E171:H171" si="172">+E170*0.75</f>
        <v>0</v>
      </c>
      <c r="F171" s="68">
        <f t="shared" si="172"/>
        <v>0</v>
      </c>
      <c r="G171" s="68">
        <f t="shared" si="172"/>
        <v>0</v>
      </c>
      <c r="H171" s="68">
        <f t="shared" si="172"/>
        <v>0</v>
      </c>
      <c r="I171" s="371"/>
      <c r="J171" s="370"/>
      <c r="K171" s="370"/>
      <c r="L171" s="68">
        <f>+L170*0.75</f>
        <v>0</v>
      </c>
      <c r="M171" s="69">
        <f>+M170*0.75</f>
        <v>0</v>
      </c>
      <c r="N171" s="68">
        <f>+N170*0.75</f>
        <v>0</v>
      </c>
      <c r="O171" s="68">
        <f>+O170*0.75</f>
        <v>0</v>
      </c>
      <c r="P171" s="370"/>
      <c r="Q171" s="68">
        <f>+Q170*0.75</f>
        <v>0</v>
      </c>
      <c r="R171" s="370"/>
      <c r="S171" s="68">
        <f>+S170*0.75</f>
        <v>0</v>
      </c>
      <c r="T171" s="197"/>
      <c r="U171" s="197"/>
      <c r="V171" s="197"/>
      <c r="W171" s="68">
        <f>+W170*0.75</f>
        <v>0</v>
      </c>
      <c r="Z171" s="74"/>
    </row>
    <row r="172" spans="1:26" s="73" customFormat="1" ht="166.5">
      <c r="A172" s="75"/>
      <c r="B172" s="252" t="s">
        <v>262</v>
      </c>
      <c r="C172" s="244"/>
      <c r="D172" s="193">
        <v>0</v>
      </c>
      <c r="E172" s="193">
        <v>0</v>
      </c>
      <c r="F172" s="193">
        <v>0</v>
      </c>
      <c r="G172" s="193">
        <v>0</v>
      </c>
      <c r="H172" s="193">
        <v>0</v>
      </c>
      <c r="I172" s="372"/>
      <c r="J172" s="370"/>
      <c r="K172" s="370"/>
      <c r="L172" s="193">
        <v>7</v>
      </c>
      <c r="M172" s="196">
        <v>1</v>
      </c>
      <c r="N172" s="193">
        <v>0</v>
      </c>
      <c r="O172" s="193"/>
      <c r="P172" s="370"/>
      <c r="Q172" s="193">
        <v>0</v>
      </c>
      <c r="R172" s="370"/>
      <c r="S172" s="193">
        <v>0</v>
      </c>
      <c r="T172" s="197"/>
      <c r="U172" s="197"/>
      <c r="V172" s="197"/>
      <c r="W172" s="363">
        <f>+SUM(D172:V172)</f>
        <v>8</v>
      </c>
      <c r="Z172" s="74"/>
    </row>
    <row r="173" spans="1:26" s="73" customFormat="1" ht="39.75">
      <c r="A173" s="75"/>
      <c r="B173" s="248" t="s">
        <v>150</v>
      </c>
      <c r="C173" s="244"/>
      <c r="D173" s="68">
        <f>+D172*1</f>
        <v>0</v>
      </c>
      <c r="E173" s="68">
        <f t="shared" ref="E173:H173" si="173">+E172*1</f>
        <v>0</v>
      </c>
      <c r="F173" s="68">
        <f t="shared" si="173"/>
        <v>0</v>
      </c>
      <c r="G173" s="68">
        <f t="shared" si="173"/>
        <v>0</v>
      </c>
      <c r="H173" s="68">
        <f t="shared" si="173"/>
        <v>0</v>
      </c>
      <c r="I173" s="371"/>
      <c r="J173" s="370"/>
      <c r="K173" s="370"/>
      <c r="L173" s="68">
        <f>+L172*1</f>
        <v>7</v>
      </c>
      <c r="M173" s="69">
        <f>+M172*1</f>
        <v>1</v>
      </c>
      <c r="N173" s="68">
        <f>+N172*1</f>
        <v>0</v>
      </c>
      <c r="O173" s="68">
        <f>+O172*1</f>
        <v>0</v>
      </c>
      <c r="P173" s="370"/>
      <c r="Q173" s="68">
        <f>+Q172*1</f>
        <v>0</v>
      </c>
      <c r="R173" s="370"/>
      <c r="S173" s="68">
        <f>+S172*1</f>
        <v>0</v>
      </c>
      <c r="T173" s="197"/>
      <c r="U173" s="197"/>
      <c r="V173" s="197"/>
      <c r="W173" s="68">
        <f>+W172*1</f>
        <v>8</v>
      </c>
      <c r="Z173" s="74"/>
    </row>
    <row r="174" spans="1:26" s="73" customFormat="1" ht="39.75">
      <c r="A174" s="75"/>
      <c r="B174" s="289" t="s">
        <v>183</v>
      </c>
      <c r="C174" s="375" t="s">
        <v>168</v>
      </c>
      <c r="D174" s="199">
        <f>+D175+D177+D179+D181+D183</f>
        <v>0</v>
      </c>
      <c r="E174" s="199">
        <f t="shared" ref="E174:H174" si="174">+E175+E177+E179+E181+E183</f>
        <v>0</v>
      </c>
      <c r="F174" s="199">
        <f t="shared" si="174"/>
        <v>0</v>
      </c>
      <c r="G174" s="199">
        <f t="shared" si="174"/>
        <v>0</v>
      </c>
      <c r="H174" s="199">
        <f t="shared" si="174"/>
        <v>0</v>
      </c>
      <c r="I174" s="199"/>
      <c r="J174" s="199">
        <f t="shared" ref="J174:S174" si="175">+J175+J177+J179+J181+J183</f>
        <v>0</v>
      </c>
      <c r="K174" s="199">
        <f t="shared" si="175"/>
        <v>0</v>
      </c>
      <c r="L174" s="199">
        <f t="shared" si="175"/>
        <v>0</v>
      </c>
      <c r="M174" s="374">
        <f t="shared" si="175"/>
        <v>0</v>
      </c>
      <c r="N174" s="199">
        <f t="shared" si="175"/>
        <v>0</v>
      </c>
      <c r="O174" s="199">
        <f t="shared" si="175"/>
        <v>0</v>
      </c>
      <c r="P174" s="199">
        <f t="shared" si="175"/>
        <v>0</v>
      </c>
      <c r="Q174" s="199">
        <f t="shared" si="175"/>
        <v>0</v>
      </c>
      <c r="R174" s="199">
        <f t="shared" si="175"/>
        <v>0</v>
      </c>
      <c r="S174" s="199">
        <f t="shared" si="175"/>
        <v>0</v>
      </c>
      <c r="T174" s="373"/>
      <c r="U174" s="373"/>
      <c r="V174" s="373"/>
      <c r="W174" s="199">
        <f>+W175+W177+W179+W181+W183</f>
        <v>0</v>
      </c>
      <c r="Z174" s="74"/>
    </row>
    <row r="175" spans="1:26" s="73" customFormat="1" ht="61.5">
      <c r="A175" s="75"/>
      <c r="B175" s="249" t="s">
        <v>261</v>
      </c>
      <c r="C175" s="244"/>
      <c r="D175" s="193">
        <v>0</v>
      </c>
      <c r="E175" s="193">
        <v>0</v>
      </c>
      <c r="F175" s="193">
        <v>0</v>
      </c>
      <c r="G175" s="193">
        <v>0</v>
      </c>
      <c r="H175" s="363">
        <f t="shared" ref="H175" si="176">+SUM(E175:G175)</f>
        <v>0</v>
      </c>
      <c r="I175" s="372"/>
      <c r="J175" s="370"/>
      <c r="K175" s="370"/>
      <c r="L175" s="193">
        <f>+SUM(C175:K175)</f>
        <v>0</v>
      </c>
      <c r="M175" s="196">
        <f>+SUM(C175:L175)</f>
        <v>0</v>
      </c>
      <c r="N175" s="193">
        <v>0</v>
      </c>
      <c r="O175" s="193"/>
      <c r="P175" s="370"/>
      <c r="Q175" s="193">
        <v>0</v>
      </c>
      <c r="R175" s="370"/>
      <c r="S175" s="193">
        <v>0</v>
      </c>
      <c r="T175" s="197"/>
      <c r="U175" s="197"/>
      <c r="V175" s="197"/>
      <c r="W175" s="363">
        <f>+SUM(D175:V175)</f>
        <v>0</v>
      </c>
      <c r="Z175" s="74"/>
    </row>
    <row r="176" spans="1:26" s="102" customFormat="1" ht="39.75">
      <c r="A176" s="75"/>
      <c r="B176" s="248" t="s">
        <v>150</v>
      </c>
      <c r="C176" s="244"/>
      <c r="D176" s="68">
        <f>+D175*0.125</f>
        <v>0</v>
      </c>
      <c r="E176" s="68">
        <f t="shared" ref="E176:H176" si="177">+E175*0.125</f>
        <v>0</v>
      </c>
      <c r="F176" s="68">
        <f t="shared" si="177"/>
        <v>0</v>
      </c>
      <c r="G176" s="68">
        <f t="shared" si="177"/>
        <v>0</v>
      </c>
      <c r="H176" s="68">
        <f t="shared" si="177"/>
        <v>0</v>
      </c>
      <c r="I176" s="371"/>
      <c r="J176" s="370"/>
      <c r="K176" s="370"/>
      <c r="L176" s="68">
        <f>+L175*0.125</f>
        <v>0</v>
      </c>
      <c r="M176" s="69">
        <f>+M175*0.125</f>
        <v>0</v>
      </c>
      <c r="N176" s="68">
        <f>+N175*0.125</f>
        <v>0</v>
      </c>
      <c r="O176" s="68">
        <f>+O175*0.125</f>
        <v>0</v>
      </c>
      <c r="P176" s="370"/>
      <c r="Q176" s="68">
        <f>+Q175*0.125</f>
        <v>0</v>
      </c>
      <c r="R176" s="370"/>
      <c r="S176" s="68">
        <f>+S175*0.125</f>
        <v>0</v>
      </c>
      <c r="T176" s="197"/>
      <c r="U176" s="197"/>
      <c r="V176" s="197"/>
      <c r="W176" s="68">
        <f>+W175*0.125</f>
        <v>0</v>
      </c>
      <c r="Z176" s="103"/>
    </row>
    <row r="177" spans="1:26" s="228" customFormat="1" ht="39.75">
      <c r="A177" s="75"/>
      <c r="B177" s="249" t="s">
        <v>181</v>
      </c>
      <c r="C177" s="244"/>
      <c r="D177" s="193">
        <v>0</v>
      </c>
      <c r="E177" s="193">
        <v>0</v>
      </c>
      <c r="F177" s="193">
        <v>0</v>
      </c>
      <c r="G177" s="193">
        <v>0</v>
      </c>
      <c r="H177" s="363">
        <f t="shared" ref="H177" si="178">+SUM(E177:G177)</f>
        <v>0</v>
      </c>
      <c r="I177" s="372"/>
      <c r="J177" s="370"/>
      <c r="K177" s="370"/>
      <c r="L177" s="193">
        <f>+SUM(C177:K177)</f>
        <v>0</v>
      </c>
      <c r="M177" s="196">
        <f>+SUM(C177:L177)</f>
        <v>0</v>
      </c>
      <c r="N177" s="193">
        <v>0</v>
      </c>
      <c r="O177" s="193"/>
      <c r="P177" s="370"/>
      <c r="Q177" s="193">
        <v>0</v>
      </c>
      <c r="R177" s="370"/>
      <c r="S177" s="193">
        <v>0</v>
      </c>
      <c r="T177" s="197"/>
      <c r="U177" s="197"/>
      <c r="V177" s="197"/>
      <c r="W177" s="363">
        <f>+SUM(D177:V177)</f>
        <v>0</v>
      </c>
      <c r="Z177" s="229"/>
    </row>
    <row r="178" spans="1:26" s="228" customFormat="1" ht="39.75">
      <c r="A178" s="75"/>
      <c r="B178" s="248" t="s">
        <v>150</v>
      </c>
      <c r="C178" s="244"/>
      <c r="D178" s="68">
        <f>+D177*0.25</f>
        <v>0</v>
      </c>
      <c r="E178" s="68">
        <f t="shared" ref="E178:H178" si="179">+E177*0.25</f>
        <v>0</v>
      </c>
      <c r="F178" s="68">
        <f t="shared" si="179"/>
        <v>0</v>
      </c>
      <c r="G178" s="68">
        <f t="shared" si="179"/>
        <v>0</v>
      </c>
      <c r="H178" s="68">
        <f t="shared" si="179"/>
        <v>0</v>
      </c>
      <c r="I178" s="371"/>
      <c r="J178" s="370"/>
      <c r="K178" s="370"/>
      <c r="L178" s="68">
        <f>+L177*0.25</f>
        <v>0</v>
      </c>
      <c r="M178" s="69">
        <f>+M177*0.25</f>
        <v>0</v>
      </c>
      <c r="N178" s="68">
        <f>+N177*0.25</f>
        <v>0</v>
      </c>
      <c r="O178" s="68">
        <f>+O177*0.25</f>
        <v>0</v>
      </c>
      <c r="P178" s="370"/>
      <c r="Q178" s="68">
        <f>+Q177*0.25</f>
        <v>0</v>
      </c>
      <c r="R178" s="370"/>
      <c r="S178" s="68">
        <f>+S177*0.25</f>
        <v>0</v>
      </c>
      <c r="T178" s="197"/>
      <c r="U178" s="197"/>
      <c r="V178" s="197"/>
      <c r="W178" s="68">
        <f>+W177*0.25</f>
        <v>0</v>
      </c>
      <c r="Z178" s="229"/>
    </row>
    <row r="179" spans="1:26" s="228" customFormat="1" ht="61.5">
      <c r="A179" s="75"/>
      <c r="B179" s="249" t="s">
        <v>180</v>
      </c>
      <c r="C179" s="244"/>
      <c r="D179" s="193">
        <v>0</v>
      </c>
      <c r="E179" s="193">
        <v>0</v>
      </c>
      <c r="F179" s="193">
        <v>0</v>
      </c>
      <c r="G179" s="193">
        <v>0</v>
      </c>
      <c r="H179" s="363">
        <f t="shared" ref="H179" si="180">+SUM(E179:G179)</f>
        <v>0</v>
      </c>
      <c r="I179" s="372"/>
      <c r="J179" s="370"/>
      <c r="K179" s="370"/>
      <c r="L179" s="193">
        <f>+SUM(C179:K179)</f>
        <v>0</v>
      </c>
      <c r="M179" s="196">
        <f>+SUM(C179:L179)</f>
        <v>0</v>
      </c>
      <c r="N179" s="193">
        <v>0</v>
      </c>
      <c r="O179" s="193"/>
      <c r="P179" s="370"/>
      <c r="Q179" s="193">
        <v>0</v>
      </c>
      <c r="R179" s="370"/>
      <c r="S179" s="193">
        <v>0</v>
      </c>
      <c r="T179" s="197"/>
      <c r="U179" s="197"/>
      <c r="V179" s="197"/>
      <c r="W179" s="363">
        <f>+SUM(D179:V179)</f>
        <v>0</v>
      </c>
      <c r="Z179" s="229"/>
    </row>
    <row r="180" spans="1:26" s="228" customFormat="1" ht="39.75">
      <c r="A180" s="75"/>
      <c r="B180" s="248" t="s">
        <v>150</v>
      </c>
      <c r="C180" s="244"/>
      <c r="D180" s="68">
        <f>+D179*0.5</f>
        <v>0</v>
      </c>
      <c r="E180" s="68">
        <f t="shared" ref="E180:H180" si="181">+E179*0.5</f>
        <v>0</v>
      </c>
      <c r="F180" s="68">
        <f t="shared" si="181"/>
        <v>0</v>
      </c>
      <c r="G180" s="68">
        <f t="shared" si="181"/>
        <v>0</v>
      </c>
      <c r="H180" s="68">
        <f t="shared" si="181"/>
        <v>0</v>
      </c>
      <c r="I180" s="371"/>
      <c r="J180" s="370"/>
      <c r="K180" s="370"/>
      <c r="L180" s="68">
        <f>+L179*0.5</f>
        <v>0</v>
      </c>
      <c r="M180" s="69">
        <f>+M179*0.5</f>
        <v>0</v>
      </c>
      <c r="N180" s="68">
        <f>+N179*0.5</f>
        <v>0</v>
      </c>
      <c r="O180" s="68">
        <f>+O179*0.5</f>
        <v>0</v>
      </c>
      <c r="P180" s="370"/>
      <c r="Q180" s="68">
        <f>+Q179*0.5</f>
        <v>0</v>
      </c>
      <c r="R180" s="370"/>
      <c r="S180" s="68">
        <f>+S179*0.5</f>
        <v>0</v>
      </c>
      <c r="T180" s="197"/>
      <c r="U180" s="197"/>
      <c r="V180" s="197"/>
      <c r="W180" s="68">
        <f>+W179*0.5</f>
        <v>0</v>
      </c>
      <c r="Z180" s="229"/>
    </row>
    <row r="181" spans="1:26" s="228" customFormat="1" ht="39.75">
      <c r="A181" s="75"/>
      <c r="B181" s="252" t="s">
        <v>179</v>
      </c>
      <c r="C181" s="244"/>
      <c r="D181" s="193">
        <v>0</v>
      </c>
      <c r="E181" s="193">
        <v>0</v>
      </c>
      <c r="F181" s="193">
        <v>0</v>
      </c>
      <c r="G181" s="193">
        <v>0</v>
      </c>
      <c r="H181" s="363">
        <f t="shared" ref="H181" si="182">+SUM(E181:G181)</f>
        <v>0</v>
      </c>
      <c r="I181" s="372"/>
      <c r="J181" s="370"/>
      <c r="K181" s="370"/>
      <c r="L181" s="193">
        <f>+SUM(C181:K181)</f>
        <v>0</v>
      </c>
      <c r="M181" s="196">
        <f>+SUM(C181:L181)</f>
        <v>0</v>
      </c>
      <c r="N181" s="193">
        <v>0</v>
      </c>
      <c r="O181" s="193"/>
      <c r="P181" s="370"/>
      <c r="Q181" s="193">
        <v>0</v>
      </c>
      <c r="R181" s="370"/>
      <c r="S181" s="193">
        <v>0</v>
      </c>
      <c r="T181" s="197"/>
      <c r="U181" s="197"/>
      <c r="V181" s="197"/>
      <c r="W181" s="363">
        <f>+SUM(D181:V181)</f>
        <v>0</v>
      </c>
      <c r="Z181" s="229"/>
    </row>
    <row r="182" spans="1:26" s="228" customFormat="1" ht="39.75">
      <c r="A182" s="75"/>
      <c r="B182" s="248" t="s">
        <v>150</v>
      </c>
      <c r="C182" s="244"/>
      <c r="D182" s="68">
        <f>+D181*0.75</f>
        <v>0</v>
      </c>
      <c r="E182" s="68">
        <f t="shared" ref="E182:H182" si="183">+E181*0.75</f>
        <v>0</v>
      </c>
      <c r="F182" s="68">
        <f t="shared" si="183"/>
        <v>0</v>
      </c>
      <c r="G182" s="68">
        <f t="shared" si="183"/>
        <v>0</v>
      </c>
      <c r="H182" s="68">
        <f t="shared" si="183"/>
        <v>0</v>
      </c>
      <c r="I182" s="371"/>
      <c r="J182" s="370"/>
      <c r="K182" s="370"/>
      <c r="L182" s="68">
        <f>+L181*0.75</f>
        <v>0</v>
      </c>
      <c r="M182" s="69">
        <f>+M181*0.75</f>
        <v>0</v>
      </c>
      <c r="N182" s="68">
        <f>+N181*0.75</f>
        <v>0</v>
      </c>
      <c r="O182" s="68">
        <f>+O181*0.75</f>
        <v>0</v>
      </c>
      <c r="P182" s="370"/>
      <c r="Q182" s="68">
        <f>+Q181*0.75</f>
        <v>0</v>
      </c>
      <c r="R182" s="370"/>
      <c r="S182" s="68">
        <f>+S181*0.75</f>
        <v>0</v>
      </c>
      <c r="T182" s="197"/>
      <c r="U182" s="197"/>
      <c r="V182" s="197"/>
      <c r="W182" s="68">
        <f>+W181*0.75</f>
        <v>0</v>
      </c>
      <c r="Z182" s="229"/>
    </row>
    <row r="183" spans="1:26" s="228" customFormat="1" ht="39.75">
      <c r="A183" s="75"/>
      <c r="B183" s="249" t="s">
        <v>178</v>
      </c>
      <c r="C183" s="244"/>
      <c r="D183" s="193">
        <v>0</v>
      </c>
      <c r="E183" s="193">
        <v>0</v>
      </c>
      <c r="F183" s="193">
        <v>0</v>
      </c>
      <c r="G183" s="193">
        <v>0</v>
      </c>
      <c r="H183" s="363">
        <f t="shared" ref="H183" si="184">+SUM(E183:G183)</f>
        <v>0</v>
      </c>
      <c r="I183" s="372"/>
      <c r="J183" s="370"/>
      <c r="K183" s="370"/>
      <c r="L183" s="193">
        <f>+SUM(C183:K183)</f>
        <v>0</v>
      </c>
      <c r="M183" s="196">
        <f>+SUM(C183:L183)</f>
        <v>0</v>
      </c>
      <c r="N183" s="193">
        <v>0</v>
      </c>
      <c r="O183" s="193"/>
      <c r="P183" s="370"/>
      <c r="Q183" s="193">
        <v>0</v>
      </c>
      <c r="R183" s="370"/>
      <c r="S183" s="193">
        <v>0</v>
      </c>
      <c r="T183" s="197"/>
      <c r="U183" s="197"/>
      <c r="V183" s="197"/>
      <c r="W183" s="363">
        <f>+SUM(D183:V183)</f>
        <v>0</v>
      </c>
      <c r="Z183" s="229"/>
    </row>
    <row r="184" spans="1:26" s="228" customFormat="1" ht="39.75">
      <c r="A184" s="75"/>
      <c r="B184" s="248" t="s">
        <v>150</v>
      </c>
      <c r="C184" s="244"/>
      <c r="D184" s="68">
        <f>+D183*1</f>
        <v>0</v>
      </c>
      <c r="E184" s="68">
        <f t="shared" ref="E184:H184" si="185">+E183*1</f>
        <v>0</v>
      </c>
      <c r="F184" s="68">
        <f t="shared" si="185"/>
        <v>0</v>
      </c>
      <c r="G184" s="68">
        <f t="shared" si="185"/>
        <v>0</v>
      </c>
      <c r="H184" s="68">
        <f t="shared" si="185"/>
        <v>0</v>
      </c>
      <c r="I184" s="371"/>
      <c r="J184" s="370"/>
      <c r="K184" s="370"/>
      <c r="L184" s="68">
        <f>+L183*1</f>
        <v>0</v>
      </c>
      <c r="M184" s="69">
        <f>+M183*1</f>
        <v>0</v>
      </c>
      <c r="N184" s="68">
        <f>+N183*1</f>
        <v>0</v>
      </c>
      <c r="O184" s="68">
        <f>+O183*1</f>
        <v>0</v>
      </c>
      <c r="P184" s="370"/>
      <c r="Q184" s="68">
        <f>+Q183*1</f>
        <v>0</v>
      </c>
      <c r="R184" s="370"/>
      <c r="S184" s="68">
        <f>+S183*1</f>
        <v>0</v>
      </c>
      <c r="T184" s="197"/>
      <c r="U184" s="197"/>
      <c r="V184" s="197"/>
      <c r="W184" s="68">
        <f>+W183*1</f>
        <v>0</v>
      </c>
      <c r="Z184" s="229"/>
    </row>
    <row r="185" spans="1:26" s="228" customFormat="1" ht="39.75">
      <c r="A185" s="148"/>
      <c r="B185" s="369" t="s">
        <v>260</v>
      </c>
      <c r="C185" s="271"/>
      <c r="D185" s="192">
        <v>0</v>
      </c>
      <c r="E185" s="192">
        <v>0</v>
      </c>
      <c r="F185" s="192">
        <v>0</v>
      </c>
      <c r="G185" s="192">
        <v>0</v>
      </c>
      <c r="H185" s="363">
        <f t="shared" ref="H185" si="186">+SUM(E185:G185)</f>
        <v>0</v>
      </c>
      <c r="I185" s="192"/>
      <c r="J185" s="192"/>
      <c r="K185" s="192"/>
      <c r="L185" s="193">
        <v>6</v>
      </c>
      <c r="M185" s="196">
        <v>4</v>
      </c>
      <c r="N185" s="192">
        <v>0</v>
      </c>
      <c r="O185" s="193">
        <v>7</v>
      </c>
      <c r="P185" s="192"/>
      <c r="Q185" s="193">
        <v>6</v>
      </c>
      <c r="R185" s="192"/>
      <c r="S185" s="192">
        <v>3</v>
      </c>
      <c r="T185" s="191"/>
      <c r="U185" s="191"/>
      <c r="V185" s="191"/>
      <c r="W185" s="363">
        <f>+SUM(D185:V185)</f>
        <v>26</v>
      </c>
      <c r="Z185" s="229"/>
    </row>
    <row r="186" spans="1:26" s="102" customFormat="1" ht="39.75">
      <c r="A186" s="84"/>
      <c r="B186" s="85" t="s">
        <v>259</v>
      </c>
      <c r="C186" s="96" t="s">
        <v>171</v>
      </c>
      <c r="D186" s="205">
        <f>+D212/D213</f>
        <v>4.1875</v>
      </c>
      <c r="E186" s="205" t="e">
        <f t="shared" ref="E186:H186" si="187">+E212/E213</f>
        <v>#DIV/0!</v>
      </c>
      <c r="F186" s="205" t="e">
        <f t="shared" ref="F186" si="188">+F212/F213</f>
        <v>#DIV/0!</v>
      </c>
      <c r="G186" s="205" t="e">
        <f t="shared" si="187"/>
        <v>#DIV/0!</v>
      </c>
      <c r="H186" s="205" t="e">
        <f t="shared" si="187"/>
        <v>#DIV/0!</v>
      </c>
      <c r="I186" s="205"/>
      <c r="J186" s="205">
        <f t="shared" ref="J186:S186" si="189">+J212/J213</f>
        <v>3.21</v>
      </c>
      <c r="K186" s="205">
        <f t="shared" si="189"/>
        <v>3</v>
      </c>
      <c r="L186" s="205">
        <f t="shared" si="189"/>
        <v>4.4838709677419351</v>
      </c>
      <c r="M186" s="205">
        <f t="shared" si="189"/>
        <v>4.7402597402597406</v>
      </c>
      <c r="N186" s="205">
        <f t="shared" si="189"/>
        <v>5.0161290322580649</v>
      </c>
      <c r="O186" s="205">
        <f t="shared" si="189"/>
        <v>3.4285714285714284</v>
      </c>
      <c r="P186" s="205">
        <f t="shared" si="189"/>
        <v>2.8897637795275593</v>
      </c>
      <c r="Q186" s="205">
        <f t="shared" si="189"/>
        <v>2.7101449275362319</v>
      </c>
      <c r="R186" s="205">
        <f t="shared" si="189"/>
        <v>2.1923076923076925</v>
      </c>
      <c r="S186" s="205">
        <f t="shared" si="189"/>
        <v>3.1969696969696968</v>
      </c>
      <c r="T186" s="206"/>
      <c r="U186" s="206"/>
      <c r="V186" s="206"/>
      <c r="W186" s="205">
        <f>+W212/W213</f>
        <v>3.7307404637247568</v>
      </c>
      <c r="X186" s="368"/>
      <c r="Y186" s="368"/>
      <c r="Z186" s="103"/>
    </row>
    <row r="187" spans="1:26" s="102" customFormat="1" ht="39.75">
      <c r="A187" s="80"/>
      <c r="B187" s="81"/>
      <c r="C187" s="95" t="s">
        <v>10</v>
      </c>
      <c r="D187" s="132">
        <f>+IF(D186&lt;6,D186*5/6,IF(D186&gt;=6,5))</f>
        <v>3.4895833333333335</v>
      </c>
      <c r="E187" s="132" t="e">
        <f t="shared" ref="E187:H187" si="190">+IF(E186&lt;6,E186*5/6,IF(E186&gt;=6,5))</f>
        <v>#DIV/0!</v>
      </c>
      <c r="F187" s="132" t="e">
        <f t="shared" si="190"/>
        <v>#DIV/0!</v>
      </c>
      <c r="G187" s="132" t="e">
        <f t="shared" si="190"/>
        <v>#DIV/0!</v>
      </c>
      <c r="H187" s="132" t="e">
        <f t="shared" si="190"/>
        <v>#DIV/0!</v>
      </c>
      <c r="I187" s="132"/>
      <c r="J187" s="132">
        <f t="shared" ref="J187:S187" si="191">+IF(J186&lt;6,J186*5/6,IF(J186&gt;=6,5))</f>
        <v>2.6750000000000003</v>
      </c>
      <c r="K187" s="132">
        <f t="shared" si="191"/>
        <v>2.5</v>
      </c>
      <c r="L187" s="132">
        <f t="shared" si="191"/>
        <v>3.736559139784946</v>
      </c>
      <c r="M187" s="132">
        <f t="shared" si="191"/>
        <v>3.9502164502164505</v>
      </c>
      <c r="N187" s="132">
        <f t="shared" si="191"/>
        <v>4.1801075268817209</v>
      </c>
      <c r="O187" s="132">
        <f t="shared" si="191"/>
        <v>2.8571428571428572</v>
      </c>
      <c r="P187" s="132">
        <f t="shared" si="191"/>
        <v>2.4081364829396326</v>
      </c>
      <c r="Q187" s="132">
        <f t="shared" si="191"/>
        <v>2.2584541062801935</v>
      </c>
      <c r="R187" s="132">
        <f t="shared" si="191"/>
        <v>1.8269230769230773</v>
      </c>
      <c r="S187" s="132">
        <f t="shared" si="191"/>
        <v>2.6641414141414139</v>
      </c>
      <c r="T187" s="264"/>
      <c r="U187" s="264"/>
      <c r="V187" s="264"/>
      <c r="W187" s="132">
        <f>+IF(W186&lt;6,W186*5/6,IF(W186&gt;=6,5))</f>
        <v>3.1089503864372969</v>
      </c>
      <c r="X187" s="368"/>
      <c r="Y187" s="368"/>
      <c r="Z187" s="103"/>
    </row>
    <row r="188" spans="1:26" s="102" customFormat="1" ht="39.75">
      <c r="A188" s="72"/>
      <c r="B188" s="360" t="s">
        <v>258</v>
      </c>
      <c r="C188" s="70" t="s">
        <v>163</v>
      </c>
      <c r="D188" s="193">
        <v>10</v>
      </c>
      <c r="E188" s="193"/>
      <c r="F188" s="193"/>
      <c r="G188" s="193"/>
      <c r="H188" s="363">
        <f t="shared" ref="H188" si="192">+SUM(E188:G188)</f>
        <v>0</v>
      </c>
      <c r="I188" s="193"/>
      <c r="J188" s="193">
        <v>1</v>
      </c>
      <c r="K188" s="193">
        <v>0</v>
      </c>
      <c r="L188" s="193">
        <v>1</v>
      </c>
      <c r="M188" s="196">
        <v>2</v>
      </c>
      <c r="N188" s="193">
        <v>1</v>
      </c>
      <c r="O188" s="193">
        <v>0</v>
      </c>
      <c r="P188" s="193">
        <v>10</v>
      </c>
      <c r="Q188" s="193">
        <v>0</v>
      </c>
      <c r="R188" s="193">
        <v>2</v>
      </c>
      <c r="S188" s="193">
        <v>0</v>
      </c>
      <c r="T188" s="197"/>
      <c r="U188" s="197"/>
      <c r="V188" s="197"/>
      <c r="W188" s="363">
        <f>+SUM(D188:V188)</f>
        <v>27</v>
      </c>
      <c r="X188" s="39"/>
      <c r="Y188" s="368"/>
      <c r="Z188" s="103"/>
    </row>
    <row r="189" spans="1:26" s="228" customFormat="1" ht="39.75">
      <c r="A189" s="72"/>
      <c r="B189" s="248" t="s">
        <v>150</v>
      </c>
      <c r="C189" s="244"/>
      <c r="D189" s="361">
        <v>0</v>
      </c>
      <c r="E189" s="361">
        <v>0</v>
      </c>
      <c r="F189" s="361">
        <v>0</v>
      </c>
      <c r="G189" s="361">
        <v>0</v>
      </c>
      <c r="H189" s="361">
        <v>0</v>
      </c>
      <c r="I189" s="361"/>
      <c r="J189" s="361">
        <v>0</v>
      </c>
      <c r="K189" s="361">
        <v>0</v>
      </c>
      <c r="L189" s="361">
        <v>0</v>
      </c>
      <c r="M189" s="364">
        <v>0</v>
      </c>
      <c r="N189" s="361">
        <v>0</v>
      </c>
      <c r="O189" s="361">
        <v>0</v>
      </c>
      <c r="P189" s="361">
        <v>0</v>
      </c>
      <c r="Q189" s="361">
        <v>0</v>
      </c>
      <c r="R189" s="361">
        <v>0</v>
      </c>
      <c r="S189" s="361">
        <v>0</v>
      </c>
      <c r="T189" s="362"/>
      <c r="U189" s="362"/>
      <c r="V189" s="362"/>
      <c r="W189" s="361">
        <v>0</v>
      </c>
      <c r="Z189" s="229"/>
    </row>
    <row r="190" spans="1:26" s="102" customFormat="1" ht="39.75">
      <c r="A190" s="72"/>
      <c r="B190" s="91" t="s">
        <v>257</v>
      </c>
      <c r="C190" s="70" t="s">
        <v>163</v>
      </c>
      <c r="D190" s="193">
        <v>11</v>
      </c>
      <c r="E190" s="193"/>
      <c r="F190" s="193"/>
      <c r="G190" s="193"/>
      <c r="H190" s="363">
        <f t="shared" ref="H190" si="193">+SUM(E190:G190)</f>
        <v>0</v>
      </c>
      <c r="I190" s="193"/>
      <c r="J190" s="193">
        <v>28.5</v>
      </c>
      <c r="K190" s="193">
        <v>13</v>
      </c>
      <c r="L190" s="193">
        <v>30</v>
      </c>
      <c r="M190" s="196">
        <v>17</v>
      </c>
      <c r="N190" s="193">
        <v>8</v>
      </c>
      <c r="O190" s="193">
        <v>9.5</v>
      </c>
      <c r="P190" s="193">
        <v>71</v>
      </c>
      <c r="Q190" s="193">
        <v>51.5</v>
      </c>
      <c r="R190" s="193">
        <v>19</v>
      </c>
      <c r="S190" s="193">
        <v>24</v>
      </c>
      <c r="T190" s="197"/>
      <c r="U190" s="197"/>
      <c r="V190" s="197"/>
      <c r="W190" s="363">
        <f>+SUM(D190:V190)</f>
        <v>282.5</v>
      </c>
      <c r="Z190" s="103"/>
    </row>
    <row r="191" spans="1:26" s="102" customFormat="1" ht="39.75">
      <c r="A191" s="72"/>
      <c r="B191" s="248" t="s">
        <v>150</v>
      </c>
      <c r="C191" s="244"/>
      <c r="D191" s="365">
        <f>D190*2</f>
        <v>22</v>
      </c>
      <c r="E191" s="365">
        <f t="shared" ref="E191:H191" si="194">E190*2</f>
        <v>0</v>
      </c>
      <c r="F191" s="365">
        <f t="shared" si="194"/>
        <v>0</v>
      </c>
      <c r="G191" s="365">
        <f t="shared" si="194"/>
        <v>0</v>
      </c>
      <c r="H191" s="365">
        <f t="shared" si="194"/>
        <v>0</v>
      </c>
      <c r="I191" s="365"/>
      <c r="J191" s="365">
        <f t="shared" ref="J191:S191" si="195">J190*2</f>
        <v>57</v>
      </c>
      <c r="K191" s="365">
        <f t="shared" si="195"/>
        <v>26</v>
      </c>
      <c r="L191" s="365">
        <f t="shared" si="195"/>
        <v>60</v>
      </c>
      <c r="M191" s="367">
        <f t="shared" si="195"/>
        <v>34</v>
      </c>
      <c r="N191" s="365">
        <f t="shared" si="195"/>
        <v>16</v>
      </c>
      <c r="O191" s="365">
        <f t="shared" si="195"/>
        <v>19</v>
      </c>
      <c r="P191" s="365">
        <f t="shared" si="195"/>
        <v>142</v>
      </c>
      <c r="Q191" s="365">
        <f t="shared" si="195"/>
        <v>103</v>
      </c>
      <c r="R191" s="365">
        <f t="shared" si="195"/>
        <v>38</v>
      </c>
      <c r="S191" s="365">
        <f t="shared" si="195"/>
        <v>48</v>
      </c>
      <c r="T191" s="366"/>
      <c r="U191" s="366"/>
      <c r="V191" s="366"/>
      <c r="W191" s="365">
        <f>W190*2</f>
        <v>565</v>
      </c>
      <c r="Z191" s="103"/>
    </row>
    <row r="192" spans="1:26" s="102" customFormat="1" ht="39.75">
      <c r="A192" s="72"/>
      <c r="B192" s="91" t="s">
        <v>256</v>
      </c>
      <c r="C192" s="70" t="s">
        <v>163</v>
      </c>
      <c r="D192" s="193">
        <v>20</v>
      </c>
      <c r="E192" s="193"/>
      <c r="F192" s="193"/>
      <c r="G192" s="193"/>
      <c r="H192" s="363">
        <f t="shared" ref="H192" si="196">+SUM(E192:G192)</f>
        <v>0</v>
      </c>
      <c r="I192" s="193"/>
      <c r="J192" s="193">
        <v>15.5</v>
      </c>
      <c r="K192" s="193">
        <v>3</v>
      </c>
      <c r="L192" s="193">
        <v>51</v>
      </c>
      <c r="M192" s="196">
        <v>15</v>
      </c>
      <c r="N192" s="193">
        <v>21</v>
      </c>
      <c r="O192" s="193">
        <v>2</v>
      </c>
      <c r="P192" s="193">
        <v>25</v>
      </c>
      <c r="Q192" s="193">
        <v>13</v>
      </c>
      <c r="R192" s="193">
        <v>2</v>
      </c>
      <c r="S192" s="193">
        <v>5.5</v>
      </c>
      <c r="T192" s="197"/>
      <c r="U192" s="197"/>
      <c r="V192" s="197"/>
      <c r="W192" s="363">
        <f>+SUM(D192:V192)</f>
        <v>173</v>
      </c>
      <c r="Z192" s="103"/>
    </row>
    <row r="193" spans="1:26" s="102" customFormat="1" ht="39.75">
      <c r="A193" s="72"/>
      <c r="B193" s="248" t="s">
        <v>150</v>
      </c>
      <c r="C193" s="244"/>
      <c r="D193" s="365">
        <f>D192*5</f>
        <v>100</v>
      </c>
      <c r="E193" s="365">
        <f t="shared" ref="E193:H193" si="197">E192*5</f>
        <v>0</v>
      </c>
      <c r="F193" s="365">
        <f t="shared" si="197"/>
        <v>0</v>
      </c>
      <c r="G193" s="365">
        <f t="shared" si="197"/>
        <v>0</v>
      </c>
      <c r="H193" s="365">
        <f t="shared" si="197"/>
        <v>0</v>
      </c>
      <c r="I193" s="365"/>
      <c r="J193" s="365">
        <f t="shared" ref="J193:S193" si="198">J192*5</f>
        <v>77.5</v>
      </c>
      <c r="K193" s="365">
        <f t="shared" si="198"/>
        <v>15</v>
      </c>
      <c r="L193" s="365">
        <f t="shared" si="198"/>
        <v>255</v>
      </c>
      <c r="M193" s="367">
        <f t="shared" si="198"/>
        <v>75</v>
      </c>
      <c r="N193" s="365">
        <f t="shared" si="198"/>
        <v>105</v>
      </c>
      <c r="O193" s="365">
        <f t="shared" si="198"/>
        <v>10</v>
      </c>
      <c r="P193" s="365">
        <f t="shared" si="198"/>
        <v>125</v>
      </c>
      <c r="Q193" s="365">
        <f t="shared" si="198"/>
        <v>65</v>
      </c>
      <c r="R193" s="365">
        <f t="shared" si="198"/>
        <v>10</v>
      </c>
      <c r="S193" s="365">
        <f t="shared" si="198"/>
        <v>27.5</v>
      </c>
      <c r="T193" s="366"/>
      <c r="U193" s="366"/>
      <c r="V193" s="366"/>
      <c r="W193" s="365">
        <f>W192*5</f>
        <v>865</v>
      </c>
      <c r="Z193" s="103"/>
    </row>
    <row r="194" spans="1:26" s="102" customFormat="1" ht="39.75">
      <c r="A194" s="72"/>
      <c r="B194" s="360" t="s">
        <v>255</v>
      </c>
      <c r="C194" s="70" t="s">
        <v>163</v>
      </c>
      <c r="D194" s="193">
        <v>0</v>
      </c>
      <c r="E194" s="193"/>
      <c r="F194" s="193"/>
      <c r="G194" s="193"/>
      <c r="H194" s="363">
        <f t="shared" ref="H194" si="199">+SUM(E194:G194)</f>
        <v>0</v>
      </c>
      <c r="I194" s="193"/>
      <c r="J194" s="193">
        <v>0</v>
      </c>
      <c r="K194" s="193">
        <v>0</v>
      </c>
      <c r="L194" s="193">
        <v>0</v>
      </c>
      <c r="M194" s="196">
        <v>0</v>
      </c>
      <c r="N194" s="193">
        <v>0</v>
      </c>
      <c r="O194" s="193">
        <v>0</v>
      </c>
      <c r="P194" s="193">
        <v>0</v>
      </c>
      <c r="Q194" s="193">
        <v>0</v>
      </c>
      <c r="R194" s="193">
        <v>0</v>
      </c>
      <c r="S194" s="193">
        <v>0</v>
      </c>
      <c r="T194" s="197"/>
      <c r="U194" s="197"/>
      <c r="V194" s="197"/>
      <c r="W194" s="363">
        <f>+SUM(D194:V194)</f>
        <v>0</v>
      </c>
      <c r="Z194" s="103"/>
    </row>
    <row r="195" spans="1:26" s="102" customFormat="1" ht="39.75">
      <c r="A195" s="72"/>
      <c r="B195" s="248" t="s">
        <v>150</v>
      </c>
      <c r="C195" s="244"/>
      <c r="D195" s="361">
        <f>+D194*1</f>
        <v>0</v>
      </c>
      <c r="E195" s="361">
        <f t="shared" ref="E195:H195" si="200">+E194*1</f>
        <v>0</v>
      </c>
      <c r="F195" s="361">
        <f t="shared" si="200"/>
        <v>0</v>
      </c>
      <c r="G195" s="361">
        <f t="shared" si="200"/>
        <v>0</v>
      </c>
      <c r="H195" s="361">
        <f t="shared" si="200"/>
        <v>0</v>
      </c>
      <c r="I195" s="361"/>
      <c r="J195" s="361">
        <f t="shared" ref="J195:S195" si="201">+J194*1</f>
        <v>0</v>
      </c>
      <c r="K195" s="361">
        <f t="shared" si="201"/>
        <v>0</v>
      </c>
      <c r="L195" s="361">
        <f t="shared" si="201"/>
        <v>0</v>
      </c>
      <c r="M195" s="364">
        <f t="shared" si="201"/>
        <v>0</v>
      </c>
      <c r="N195" s="361">
        <f t="shared" si="201"/>
        <v>0</v>
      </c>
      <c r="O195" s="361">
        <f t="shared" si="201"/>
        <v>0</v>
      </c>
      <c r="P195" s="361">
        <f t="shared" si="201"/>
        <v>0</v>
      </c>
      <c r="Q195" s="361">
        <f t="shared" si="201"/>
        <v>0</v>
      </c>
      <c r="R195" s="361">
        <f t="shared" si="201"/>
        <v>0</v>
      </c>
      <c r="S195" s="361">
        <f t="shared" si="201"/>
        <v>0</v>
      </c>
      <c r="T195" s="362"/>
      <c r="U195" s="362"/>
      <c r="V195" s="362"/>
      <c r="W195" s="361">
        <f>+W194*1</f>
        <v>0</v>
      </c>
      <c r="Z195" s="103"/>
    </row>
    <row r="196" spans="1:26" s="102" customFormat="1" ht="39.75">
      <c r="A196" s="72"/>
      <c r="B196" s="91" t="s">
        <v>254</v>
      </c>
      <c r="C196" s="70" t="s">
        <v>163</v>
      </c>
      <c r="D196" s="193">
        <v>1</v>
      </c>
      <c r="E196" s="193"/>
      <c r="F196" s="193"/>
      <c r="G196" s="193"/>
      <c r="H196" s="363">
        <f t="shared" ref="H196" si="202">+SUM(E196:G196)</f>
        <v>0</v>
      </c>
      <c r="I196" s="193"/>
      <c r="J196" s="193">
        <v>2</v>
      </c>
      <c r="K196" s="193">
        <v>0.5</v>
      </c>
      <c r="L196" s="193">
        <v>6</v>
      </c>
      <c r="M196" s="196">
        <v>4</v>
      </c>
      <c r="N196" s="193">
        <v>5</v>
      </c>
      <c r="O196" s="193">
        <v>1</v>
      </c>
      <c r="P196" s="193">
        <v>8</v>
      </c>
      <c r="Q196" s="193">
        <v>3</v>
      </c>
      <c r="R196" s="193">
        <v>3</v>
      </c>
      <c r="S196" s="193">
        <v>0</v>
      </c>
      <c r="T196" s="197"/>
      <c r="U196" s="197"/>
      <c r="V196" s="197"/>
      <c r="W196" s="363">
        <f>+SUM(D196:V196)</f>
        <v>33.5</v>
      </c>
      <c r="Z196" s="103"/>
    </row>
    <row r="197" spans="1:26" s="102" customFormat="1" ht="39.75">
      <c r="A197" s="72"/>
      <c r="B197" s="248" t="s">
        <v>150</v>
      </c>
      <c r="C197" s="244"/>
      <c r="D197" s="361">
        <f>+D196*3</f>
        <v>3</v>
      </c>
      <c r="E197" s="361">
        <f t="shared" ref="E197:H197" si="203">+E196*3</f>
        <v>0</v>
      </c>
      <c r="F197" s="361">
        <f t="shared" si="203"/>
        <v>0</v>
      </c>
      <c r="G197" s="361">
        <f t="shared" si="203"/>
        <v>0</v>
      </c>
      <c r="H197" s="361">
        <f t="shared" si="203"/>
        <v>0</v>
      </c>
      <c r="I197" s="361"/>
      <c r="J197" s="361">
        <f t="shared" ref="J197:S197" si="204">+J196*3</f>
        <v>6</v>
      </c>
      <c r="K197" s="361">
        <f t="shared" si="204"/>
        <v>1.5</v>
      </c>
      <c r="L197" s="361">
        <f t="shared" si="204"/>
        <v>18</v>
      </c>
      <c r="M197" s="364">
        <f t="shared" si="204"/>
        <v>12</v>
      </c>
      <c r="N197" s="361">
        <f t="shared" si="204"/>
        <v>15</v>
      </c>
      <c r="O197" s="361">
        <f t="shared" si="204"/>
        <v>3</v>
      </c>
      <c r="P197" s="361">
        <f t="shared" si="204"/>
        <v>24</v>
      </c>
      <c r="Q197" s="361">
        <f t="shared" si="204"/>
        <v>9</v>
      </c>
      <c r="R197" s="361">
        <f t="shared" si="204"/>
        <v>9</v>
      </c>
      <c r="S197" s="361">
        <f t="shared" si="204"/>
        <v>0</v>
      </c>
      <c r="T197" s="362"/>
      <c r="U197" s="362"/>
      <c r="V197" s="362"/>
      <c r="W197" s="361">
        <f>+W196*3</f>
        <v>100.5</v>
      </c>
      <c r="Z197" s="103"/>
    </row>
    <row r="198" spans="1:26" s="102" customFormat="1" ht="39.75">
      <c r="A198" s="72"/>
      <c r="B198" s="91" t="s">
        <v>253</v>
      </c>
      <c r="C198" s="70" t="s">
        <v>163</v>
      </c>
      <c r="D198" s="193">
        <v>15</v>
      </c>
      <c r="E198" s="193"/>
      <c r="F198" s="193"/>
      <c r="G198" s="193"/>
      <c r="H198" s="363">
        <f t="shared" ref="H198" si="205">+SUM(E198:G198)</f>
        <v>0</v>
      </c>
      <c r="I198" s="193"/>
      <c r="J198" s="193">
        <v>2</v>
      </c>
      <c r="K198" s="193">
        <v>2</v>
      </c>
      <c r="L198" s="193">
        <v>28</v>
      </c>
      <c r="M198" s="196">
        <v>32</v>
      </c>
      <c r="N198" s="193">
        <v>19</v>
      </c>
      <c r="O198" s="193">
        <v>3</v>
      </c>
      <c r="P198" s="193">
        <v>11</v>
      </c>
      <c r="Q198" s="193">
        <v>1</v>
      </c>
      <c r="R198" s="193">
        <v>0</v>
      </c>
      <c r="S198" s="193">
        <v>0</v>
      </c>
      <c r="T198" s="197"/>
      <c r="U198" s="197"/>
      <c r="V198" s="197"/>
      <c r="W198" s="363">
        <f>+SUM(D198:V198)</f>
        <v>113</v>
      </c>
      <c r="Z198" s="103"/>
    </row>
    <row r="199" spans="1:26" s="102" customFormat="1" ht="39.75">
      <c r="A199" s="72"/>
      <c r="B199" s="248" t="s">
        <v>150</v>
      </c>
      <c r="C199" s="244"/>
      <c r="D199" s="361">
        <f>+D198*6</f>
        <v>90</v>
      </c>
      <c r="E199" s="361">
        <f t="shared" ref="E199:H199" si="206">+E198*6</f>
        <v>0</v>
      </c>
      <c r="F199" s="361">
        <f t="shared" si="206"/>
        <v>0</v>
      </c>
      <c r="G199" s="361">
        <f t="shared" si="206"/>
        <v>0</v>
      </c>
      <c r="H199" s="361">
        <f t="shared" si="206"/>
        <v>0</v>
      </c>
      <c r="I199" s="361"/>
      <c r="J199" s="361">
        <f t="shared" ref="J199:S199" si="207">+J198*6</f>
        <v>12</v>
      </c>
      <c r="K199" s="361">
        <f t="shared" si="207"/>
        <v>12</v>
      </c>
      <c r="L199" s="361">
        <f t="shared" si="207"/>
        <v>168</v>
      </c>
      <c r="M199" s="364">
        <f t="shared" si="207"/>
        <v>192</v>
      </c>
      <c r="N199" s="361">
        <f t="shared" si="207"/>
        <v>114</v>
      </c>
      <c r="O199" s="361">
        <f t="shared" si="207"/>
        <v>18</v>
      </c>
      <c r="P199" s="361">
        <f t="shared" si="207"/>
        <v>66</v>
      </c>
      <c r="Q199" s="361">
        <f t="shared" si="207"/>
        <v>6</v>
      </c>
      <c r="R199" s="361">
        <f t="shared" si="207"/>
        <v>0</v>
      </c>
      <c r="S199" s="361">
        <f t="shared" si="207"/>
        <v>0</v>
      </c>
      <c r="T199" s="362"/>
      <c r="U199" s="362"/>
      <c r="V199" s="362"/>
      <c r="W199" s="361">
        <f>+W198*6</f>
        <v>678</v>
      </c>
      <c r="Z199" s="103"/>
    </row>
    <row r="200" spans="1:26" s="102" customFormat="1" ht="39.75">
      <c r="A200" s="72"/>
      <c r="B200" s="360" t="s">
        <v>252</v>
      </c>
      <c r="C200" s="70" t="s">
        <v>163</v>
      </c>
      <c r="D200" s="193">
        <v>0</v>
      </c>
      <c r="E200" s="193"/>
      <c r="F200" s="193"/>
      <c r="G200" s="193"/>
      <c r="H200" s="363">
        <f t="shared" ref="H200" si="208">+SUM(E200:G200)</f>
        <v>0</v>
      </c>
      <c r="I200" s="193"/>
      <c r="J200" s="193">
        <v>0</v>
      </c>
      <c r="K200" s="193">
        <v>0</v>
      </c>
      <c r="L200" s="193">
        <v>0</v>
      </c>
      <c r="M200" s="196">
        <v>0</v>
      </c>
      <c r="N200" s="193">
        <v>0</v>
      </c>
      <c r="O200" s="193">
        <v>0</v>
      </c>
      <c r="P200" s="193">
        <v>0</v>
      </c>
      <c r="Q200" s="193">
        <v>0</v>
      </c>
      <c r="R200" s="193">
        <v>0</v>
      </c>
      <c r="S200" s="193">
        <v>0</v>
      </c>
      <c r="T200" s="197"/>
      <c r="U200" s="197"/>
      <c r="V200" s="197"/>
      <c r="W200" s="363">
        <f>+SUM(D200:V200)</f>
        <v>0</v>
      </c>
      <c r="Z200" s="103"/>
    </row>
    <row r="201" spans="1:26" s="102" customFormat="1" ht="39.75">
      <c r="A201" s="72"/>
      <c r="B201" s="248" t="s">
        <v>150</v>
      </c>
      <c r="C201" s="244"/>
      <c r="D201" s="361">
        <f>+D200*3</f>
        <v>0</v>
      </c>
      <c r="E201" s="361">
        <f t="shared" ref="E201:H201" si="209">+E200*3</f>
        <v>0</v>
      </c>
      <c r="F201" s="361">
        <f t="shared" si="209"/>
        <v>0</v>
      </c>
      <c r="G201" s="361">
        <f t="shared" si="209"/>
        <v>0</v>
      </c>
      <c r="H201" s="361">
        <f t="shared" si="209"/>
        <v>0</v>
      </c>
      <c r="I201" s="361"/>
      <c r="J201" s="361">
        <f t="shared" ref="J201:S201" si="210">+J200*3</f>
        <v>0</v>
      </c>
      <c r="K201" s="361">
        <f t="shared" si="210"/>
        <v>0</v>
      </c>
      <c r="L201" s="361">
        <f t="shared" si="210"/>
        <v>0</v>
      </c>
      <c r="M201" s="364">
        <f t="shared" si="210"/>
        <v>0</v>
      </c>
      <c r="N201" s="361">
        <f t="shared" si="210"/>
        <v>0</v>
      </c>
      <c r="O201" s="361">
        <f t="shared" si="210"/>
        <v>0</v>
      </c>
      <c r="P201" s="361">
        <f t="shared" si="210"/>
        <v>0</v>
      </c>
      <c r="Q201" s="361">
        <f t="shared" si="210"/>
        <v>0</v>
      </c>
      <c r="R201" s="361">
        <f t="shared" si="210"/>
        <v>0</v>
      </c>
      <c r="S201" s="361">
        <f t="shared" si="210"/>
        <v>0</v>
      </c>
      <c r="T201" s="362"/>
      <c r="U201" s="362"/>
      <c r="V201" s="362"/>
      <c r="W201" s="361">
        <f>+W200*3</f>
        <v>0</v>
      </c>
      <c r="Z201" s="103"/>
    </row>
    <row r="202" spans="1:26" s="102" customFormat="1" ht="39.75">
      <c r="A202" s="72"/>
      <c r="B202" s="91" t="s">
        <v>251</v>
      </c>
      <c r="C202" s="70" t="s">
        <v>163</v>
      </c>
      <c r="D202" s="193">
        <v>1</v>
      </c>
      <c r="E202" s="193"/>
      <c r="F202" s="193"/>
      <c r="G202" s="193"/>
      <c r="H202" s="363">
        <f t="shared" ref="H202" si="211">+SUM(E202:G202)</f>
        <v>0</v>
      </c>
      <c r="I202" s="193"/>
      <c r="J202" s="193">
        <v>0</v>
      </c>
      <c r="K202" s="193">
        <v>0.5</v>
      </c>
      <c r="L202" s="193">
        <v>3</v>
      </c>
      <c r="M202" s="196">
        <v>2</v>
      </c>
      <c r="N202" s="193">
        <v>1</v>
      </c>
      <c r="O202" s="194">
        <v>2</v>
      </c>
      <c r="P202" s="193">
        <v>2</v>
      </c>
      <c r="Q202" s="193">
        <v>0</v>
      </c>
      <c r="R202" s="193">
        <v>0</v>
      </c>
      <c r="S202" s="193">
        <v>0</v>
      </c>
      <c r="T202" s="197"/>
      <c r="U202" s="197"/>
      <c r="V202" s="197"/>
      <c r="W202" s="363">
        <f>+SUM(D202:V202)</f>
        <v>11.5</v>
      </c>
      <c r="Z202" s="103"/>
    </row>
    <row r="203" spans="1:26" s="102" customFormat="1" ht="39.75">
      <c r="A203" s="72"/>
      <c r="B203" s="248" t="s">
        <v>150</v>
      </c>
      <c r="C203" s="244"/>
      <c r="D203" s="361">
        <f>+D202*5</f>
        <v>5</v>
      </c>
      <c r="E203" s="361">
        <f t="shared" ref="E203:H203" si="212">+E202*5</f>
        <v>0</v>
      </c>
      <c r="F203" s="361">
        <f t="shared" si="212"/>
        <v>0</v>
      </c>
      <c r="G203" s="361">
        <f t="shared" si="212"/>
        <v>0</v>
      </c>
      <c r="H203" s="361">
        <f t="shared" si="212"/>
        <v>0</v>
      </c>
      <c r="I203" s="361"/>
      <c r="J203" s="361">
        <f t="shared" ref="J203:S203" si="213">+J202*5</f>
        <v>0</v>
      </c>
      <c r="K203" s="361">
        <f t="shared" si="213"/>
        <v>2.5</v>
      </c>
      <c r="L203" s="361">
        <f t="shared" si="213"/>
        <v>15</v>
      </c>
      <c r="M203" s="364">
        <f t="shared" si="213"/>
        <v>10</v>
      </c>
      <c r="N203" s="361">
        <f t="shared" si="213"/>
        <v>5</v>
      </c>
      <c r="O203" s="361">
        <f t="shared" si="213"/>
        <v>10</v>
      </c>
      <c r="P203" s="361">
        <f t="shared" si="213"/>
        <v>10</v>
      </c>
      <c r="Q203" s="361">
        <f t="shared" si="213"/>
        <v>0</v>
      </c>
      <c r="R203" s="361">
        <f t="shared" si="213"/>
        <v>0</v>
      </c>
      <c r="S203" s="361">
        <f t="shared" si="213"/>
        <v>0</v>
      </c>
      <c r="T203" s="362"/>
      <c r="U203" s="362"/>
      <c r="V203" s="362"/>
      <c r="W203" s="361">
        <f>+W202*5</f>
        <v>57.5</v>
      </c>
      <c r="Z203" s="103"/>
    </row>
    <row r="204" spans="1:26" s="102" customFormat="1" ht="39.75">
      <c r="A204" s="72"/>
      <c r="B204" s="91" t="s">
        <v>250</v>
      </c>
      <c r="C204" s="70" t="s">
        <v>163</v>
      </c>
      <c r="D204" s="193">
        <v>6</v>
      </c>
      <c r="E204" s="193"/>
      <c r="F204" s="193"/>
      <c r="G204" s="193"/>
      <c r="H204" s="363">
        <f t="shared" ref="H204" si="214">+SUM(E204:G204)</f>
        <v>0</v>
      </c>
      <c r="I204" s="193"/>
      <c r="J204" s="193">
        <v>1</v>
      </c>
      <c r="K204" s="193">
        <v>0</v>
      </c>
      <c r="L204" s="193">
        <v>5</v>
      </c>
      <c r="M204" s="196">
        <v>4</v>
      </c>
      <c r="N204" s="193">
        <v>7</v>
      </c>
      <c r="O204" s="194">
        <v>0</v>
      </c>
      <c r="P204" s="193">
        <v>0</v>
      </c>
      <c r="Q204" s="193">
        <v>0.5</v>
      </c>
      <c r="R204" s="193">
        <v>0</v>
      </c>
      <c r="S204" s="193">
        <v>2.5</v>
      </c>
      <c r="T204" s="197"/>
      <c r="U204" s="197"/>
      <c r="V204" s="197"/>
      <c r="W204" s="363">
        <f>+SUM(D204:V204)</f>
        <v>26</v>
      </c>
      <c r="Z204" s="103"/>
    </row>
    <row r="205" spans="1:26" s="102" customFormat="1" ht="39.75">
      <c r="A205" s="72"/>
      <c r="B205" s="248" t="s">
        <v>150</v>
      </c>
      <c r="C205" s="70"/>
      <c r="D205" s="361">
        <f>+D204*8</f>
        <v>48</v>
      </c>
      <c r="E205" s="361">
        <f t="shared" ref="E205:H205" si="215">+E204*8</f>
        <v>0</v>
      </c>
      <c r="F205" s="361">
        <f t="shared" si="215"/>
        <v>0</v>
      </c>
      <c r="G205" s="361">
        <f t="shared" si="215"/>
        <v>0</v>
      </c>
      <c r="H205" s="361">
        <f t="shared" si="215"/>
        <v>0</v>
      </c>
      <c r="I205" s="361"/>
      <c r="J205" s="361">
        <f t="shared" ref="J205:S205" si="216">+J204*8</f>
        <v>8</v>
      </c>
      <c r="K205" s="361">
        <f t="shared" si="216"/>
        <v>0</v>
      </c>
      <c r="L205" s="361">
        <f t="shared" si="216"/>
        <v>40</v>
      </c>
      <c r="M205" s="364">
        <f t="shared" si="216"/>
        <v>32</v>
      </c>
      <c r="N205" s="361">
        <f t="shared" si="216"/>
        <v>56</v>
      </c>
      <c r="O205" s="361">
        <f t="shared" si="216"/>
        <v>0</v>
      </c>
      <c r="P205" s="361">
        <f t="shared" si="216"/>
        <v>0</v>
      </c>
      <c r="Q205" s="361">
        <f t="shared" si="216"/>
        <v>4</v>
      </c>
      <c r="R205" s="361">
        <f t="shared" si="216"/>
        <v>0</v>
      </c>
      <c r="S205" s="361">
        <f t="shared" si="216"/>
        <v>20</v>
      </c>
      <c r="T205" s="362"/>
      <c r="U205" s="362"/>
      <c r="V205" s="362"/>
      <c r="W205" s="361">
        <f>+W204*8</f>
        <v>208</v>
      </c>
      <c r="Z205" s="103"/>
    </row>
    <row r="206" spans="1:26" s="102" customFormat="1" ht="39.75">
      <c r="A206" s="72"/>
      <c r="B206" s="360" t="s">
        <v>249</v>
      </c>
      <c r="C206" s="70" t="s">
        <v>163</v>
      </c>
      <c r="D206" s="193">
        <v>0</v>
      </c>
      <c r="E206" s="193"/>
      <c r="F206" s="193"/>
      <c r="G206" s="193"/>
      <c r="H206" s="363">
        <f t="shared" ref="H206" si="217">+SUM(E206:G206)</f>
        <v>0</v>
      </c>
      <c r="I206" s="193"/>
      <c r="J206" s="193">
        <v>0</v>
      </c>
      <c r="K206" s="193">
        <v>0</v>
      </c>
      <c r="L206" s="193">
        <v>0</v>
      </c>
      <c r="M206" s="196">
        <v>0</v>
      </c>
      <c r="N206" s="193">
        <v>0</v>
      </c>
      <c r="O206" s="193">
        <v>0</v>
      </c>
      <c r="P206" s="193">
        <v>0</v>
      </c>
      <c r="Q206" s="193">
        <v>0</v>
      </c>
      <c r="R206" s="193">
        <v>0</v>
      </c>
      <c r="S206" s="193">
        <v>0</v>
      </c>
      <c r="T206" s="197"/>
      <c r="U206" s="197"/>
      <c r="V206" s="197"/>
      <c r="W206" s="363">
        <f>+SUM(D206:V206)</f>
        <v>0</v>
      </c>
      <c r="Z206" s="103"/>
    </row>
    <row r="207" spans="1:26" s="102" customFormat="1" ht="39.75">
      <c r="A207" s="72"/>
      <c r="B207" s="248" t="s">
        <v>150</v>
      </c>
      <c r="C207" s="244"/>
      <c r="D207" s="361">
        <f>+D206*6</f>
        <v>0</v>
      </c>
      <c r="E207" s="361">
        <f t="shared" ref="E207:H207" si="218">+E206*6</f>
        <v>0</v>
      </c>
      <c r="F207" s="361">
        <f t="shared" si="218"/>
        <v>0</v>
      </c>
      <c r="G207" s="361">
        <f t="shared" si="218"/>
        <v>0</v>
      </c>
      <c r="H207" s="361">
        <f t="shared" si="218"/>
        <v>0</v>
      </c>
      <c r="I207" s="361"/>
      <c r="J207" s="361">
        <f t="shared" ref="J207:S207" si="219">+J206*6</f>
        <v>0</v>
      </c>
      <c r="K207" s="361">
        <f t="shared" si="219"/>
        <v>0</v>
      </c>
      <c r="L207" s="361">
        <f t="shared" si="219"/>
        <v>0</v>
      </c>
      <c r="M207" s="364">
        <f t="shared" si="219"/>
        <v>0</v>
      </c>
      <c r="N207" s="361">
        <f t="shared" si="219"/>
        <v>0</v>
      </c>
      <c r="O207" s="361">
        <f t="shared" si="219"/>
        <v>0</v>
      </c>
      <c r="P207" s="361">
        <f t="shared" si="219"/>
        <v>0</v>
      </c>
      <c r="Q207" s="361">
        <f t="shared" si="219"/>
        <v>0</v>
      </c>
      <c r="R207" s="361">
        <f t="shared" si="219"/>
        <v>0</v>
      </c>
      <c r="S207" s="361">
        <f t="shared" si="219"/>
        <v>0</v>
      </c>
      <c r="T207" s="362"/>
      <c r="U207" s="362"/>
      <c r="V207" s="362"/>
      <c r="W207" s="361">
        <f>+W206*6</f>
        <v>0</v>
      </c>
      <c r="Z207" s="103"/>
    </row>
    <row r="208" spans="1:26" s="102" customFormat="1" ht="39.75">
      <c r="A208" s="72"/>
      <c r="B208" s="91" t="s">
        <v>248</v>
      </c>
      <c r="C208" s="70" t="s">
        <v>163</v>
      </c>
      <c r="D208" s="193">
        <v>0</v>
      </c>
      <c r="E208" s="193"/>
      <c r="F208" s="193"/>
      <c r="G208" s="193"/>
      <c r="H208" s="363">
        <f t="shared" ref="H208" si="220">+SUM(E208:G208)</f>
        <v>0</v>
      </c>
      <c r="I208" s="193"/>
      <c r="J208" s="193">
        <v>0</v>
      </c>
      <c r="K208" s="193">
        <v>0</v>
      </c>
      <c r="L208" s="193">
        <v>0</v>
      </c>
      <c r="M208" s="196">
        <v>0</v>
      </c>
      <c r="N208" s="193">
        <v>0</v>
      </c>
      <c r="O208" s="193">
        <v>0</v>
      </c>
      <c r="P208" s="193">
        <v>0</v>
      </c>
      <c r="Q208" s="193">
        <v>0</v>
      </c>
      <c r="R208" s="193">
        <v>0</v>
      </c>
      <c r="S208" s="193">
        <v>0</v>
      </c>
      <c r="T208" s="197"/>
      <c r="U208" s="197"/>
      <c r="V208" s="197"/>
      <c r="W208" s="363">
        <f>+SUM(D208:V208)</f>
        <v>0</v>
      </c>
      <c r="Y208" s="92"/>
      <c r="Z208" s="103"/>
    </row>
    <row r="209" spans="1:26" s="102" customFormat="1" ht="39.75">
      <c r="A209" s="72"/>
      <c r="B209" s="248" t="s">
        <v>150</v>
      </c>
      <c r="C209" s="244"/>
      <c r="D209" s="361">
        <f>+D208*8</f>
        <v>0</v>
      </c>
      <c r="E209" s="361">
        <f t="shared" ref="E209:H209" si="221">+E208*8</f>
        <v>0</v>
      </c>
      <c r="F209" s="361">
        <f t="shared" si="221"/>
        <v>0</v>
      </c>
      <c r="G209" s="361">
        <f t="shared" si="221"/>
        <v>0</v>
      </c>
      <c r="H209" s="361">
        <f t="shared" si="221"/>
        <v>0</v>
      </c>
      <c r="I209" s="361"/>
      <c r="J209" s="361">
        <f t="shared" ref="J209:S209" si="222">+J208*8</f>
        <v>0</v>
      </c>
      <c r="K209" s="361">
        <f t="shared" si="222"/>
        <v>0</v>
      </c>
      <c r="L209" s="361">
        <f t="shared" si="222"/>
        <v>0</v>
      </c>
      <c r="M209" s="364">
        <f t="shared" si="222"/>
        <v>0</v>
      </c>
      <c r="N209" s="361">
        <f t="shared" si="222"/>
        <v>0</v>
      </c>
      <c r="O209" s="361">
        <f t="shared" si="222"/>
        <v>0</v>
      </c>
      <c r="P209" s="361">
        <f t="shared" si="222"/>
        <v>0</v>
      </c>
      <c r="Q209" s="361">
        <f t="shared" si="222"/>
        <v>0</v>
      </c>
      <c r="R209" s="361">
        <f t="shared" si="222"/>
        <v>0</v>
      </c>
      <c r="S209" s="361">
        <f t="shared" si="222"/>
        <v>0</v>
      </c>
      <c r="T209" s="362"/>
      <c r="U209" s="362"/>
      <c r="V209" s="362"/>
      <c r="W209" s="361">
        <f>+W208*8</f>
        <v>0</v>
      </c>
      <c r="Y209" s="92"/>
      <c r="Z209" s="103"/>
    </row>
    <row r="210" spans="1:26" s="102" customFormat="1" ht="39.75">
      <c r="A210" s="72"/>
      <c r="B210" s="91" t="s">
        <v>247</v>
      </c>
      <c r="C210" s="70" t="s">
        <v>163</v>
      </c>
      <c r="D210" s="193">
        <v>0</v>
      </c>
      <c r="E210" s="193"/>
      <c r="F210" s="193"/>
      <c r="G210" s="193"/>
      <c r="H210" s="363">
        <f t="shared" ref="H210" si="223">+SUM(E210:G210)</f>
        <v>0</v>
      </c>
      <c r="I210" s="193"/>
      <c r="J210" s="193">
        <v>0</v>
      </c>
      <c r="K210" s="193">
        <v>0</v>
      </c>
      <c r="L210" s="193">
        <v>0</v>
      </c>
      <c r="M210" s="196">
        <v>1</v>
      </c>
      <c r="N210" s="193">
        <v>0</v>
      </c>
      <c r="O210" s="193">
        <v>0</v>
      </c>
      <c r="P210" s="193">
        <v>0</v>
      </c>
      <c r="Q210" s="193">
        <v>0</v>
      </c>
      <c r="R210" s="193">
        <v>0</v>
      </c>
      <c r="S210" s="193">
        <v>1</v>
      </c>
      <c r="T210" s="197"/>
      <c r="U210" s="197"/>
      <c r="V210" s="197"/>
      <c r="W210" s="363">
        <f>+SUM(D210:V210)</f>
        <v>2</v>
      </c>
      <c r="Y210" s="92"/>
      <c r="Z210" s="103"/>
    </row>
    <row r="211" spans="1:26" s="102" customFormat="1" ht="39.75">
      <c r="A211" s="72"/>
      <c r="B211" s="248" t="s">
        <v>150</v>
      </c>
      <c r="C211" s="244"/>
      <c r="D211" s="361">
        <f>+D210*10</f>
        <v>0</v>
      </c>
      <c r="E211" s="361">
        <f t="shared" ref="E211:H211" si="224">+E210*10</f>
        <v>0</v>
      </c>
      <c r="F211" s="361">
        <f t="shared" si="224"/>
        <v>0</v>
      </c>
      <c r="G211" s="361">
        <f t="shared" si="224"/>
        <v>0</v>
      </c>
      <c r="H211" s="361">
        <f t="shared" si="224"/>
        <v>0</v>
      </c>
      <c r="I211" s="361"/>
      <c r="J211" s="361">
        <f t="shared" ref="J211:S211" si="225">+J210*10</f>
        <v>0</v>
      </c>
      <c r="K211" s="361">
        <f t="shared" si="225"/>
        <v>0</v>
      </c>
      <c r="L211" s="361">
        <f t="shared" si="225"/>
        <v>0</v>
      </c>
      <c r="M211" s="361">
        <f t="shared" si="225"/>
        <v>10</v>
      </c>
      <c r="N211" s="361">
        <f t="shared" si="225"/>
        <v>0</v>
      </c>
      <c r="O211" s="361">
        <f t="shared" si="225"/>
        <v>0</v>
      </c>
      <c r="P211" s="361">
        <f t="shared" si="225"/>
        <v>0</v>
      </c>
      <c r="Q211" s="361">
        <f t="shared" si="225"/>
        <v>0</v>
      </c>
      <c r="R211" s="361">
        <f t="shared" si="225"/>
        <v>0</v>
      </c>
      <c r="S211" s="361">
        <f t="shared" si="225"/>
        <v>10</v>
      </c>
      <c r="T211" s="362"/>
      <c r="U211" s="362"/>
      <c r="V211" s="362"/>
      <c r="W211" s="361">
        <f>+W210*10</f>
        <v>20</v>
      </c>
      <c r="Y211" s="92"/>
      <c r="Z211" s="103"/>
    </row>
    <row r="212" spans="1:26" s="102" customFormat="1" ht="39.75">
      <c r="A212" s="72"/>
      <c r="B212" s="360" t="s">
        <v>246</v>
      </c>
      <c r="C212" s="70"/>
      <c r="D212" s="68">
        <f>SUM(D189,D195,D201,D207,D191,D197,D203,D209,D193,D199,D205,D211)</f>
        <v>268</v>
      </c>
      <c r="E212" s="68">
        <f t="shared" ref="E212:H212" si="226">SUM(E189,E195,E201,E207,E191,E197,E203,E209,E193,E199,E205,E211)</f>
        <v>0</v>
      </c>
      <c r="F212" s="68">
        <f t="shared" si="226"/>
        <v>0</v>
      </c>
      <c r="G212" s="68">
        <f t="shared" si="226"/>
        <v>0</v>
      </c>
      <c r="H212" s="68">
        <f t="shared" si="226"/>
        <v>0</v>
      </c>
      <c r="I212" s="68"/>
      <c r="J212" s="68">
        <f t="shared" ref="J212:S212" si="227">SUM(J189,J195,J201,J207,J191,J197,J203,J209,J193,J199,J205,J211)</f>
        <v>160.5</v>
      </c>
      <c r="K212" s="68">
        <f t="shared" si="227"/>
        <v>57</v>
      </c>
      <c r="L212" s="68">
        <f t="shared" si="227"/>
        <v>556</v>
      </c>
      <c r="M212" s="68">
        <f t="shared" si="227"/>
        <v>365</v>
      </c>
      <c r="N212" s="68">
        <f t="shared" si="227"/>
        <v>311</v>
      </c>
      <c r="O212" s="68">
        <f t="shared" si="227"/>
        <v>60</v>
      </c>
      <c r="P212" s="68">
        <f t="shared" si="227"/>
        <v>367</v>
      </c>
      <c r="Q212" s="68">
        <f t="shared" si="227"/>
        <v>187</v>
      </c>
      <c r="R212" s="68">
        <f t="shared" si="227"/>
        <v>57</v>
      </c>
      <c r="S212" s="68">
        <f t="shared" si="227"/>
        <v>105.5</v>
      </c>
      <c r="T212" s="197"/>
      <c r="U212" s="197"/>
      <c r="V212" s="197"/>
      <c r="W212" s="68">
        <f>SUM(W189,W195,W201,W207,W191,W197,W203,W209,W193,W199,W205,W211)</f>
        <v>2494</v>
      </c>
      <c r="Z212" s="103"/>
    </row>
    <row r="213" spans="1:26" s="102" customFormat="1" ht="39.75">
      <c r="A213" s="128"/>
      <c r="B213" s="147" t="s">
        <v>245</v>
      </c>
      <c r="C213" s="124"/>
      <c r="D213" s="677">
        <f>SUM(D188,D190,D196,D202,D208,D192,D198,D204,D210,D194,D200,D206)</f>
        <v>64</v>
      </c>
      <c r="E213" s="677">
        <f t="shared" ref="E213:H213" si="228">SUM(E188,E190,E196,E202,E208,E192,E198,E204,E210,E194,E200,E206)</f>
        <v>0</v>
      </c>
      <c r="F213" s="677">
        <f t="shared" ref="F213" si="229">SUM(F188,F190,F196,F202,F208,F192,F198,F204,F210,F194,F200,F206)</f>
        <v>0</v>
      </c>
      <c r="G213" s="677">
        <f t="shared" si="228"/>
        <v>0</v>
      </c>
      <c r="H213" s="677">
        <f t="shared" si="228"/>
        <v>0</v>
      </c>
      <c r="I213" s="677"/>
      <c r="J213" s="677">
        <f t="shared" ref="J213:S213" si="230">SUM(J188,J190,J196,J202,J208,J192,J198,J204,J210,J194,J200,J206)</f>
        <v>50</v>
      </c>
      <c r="K213" s="677">
        <f t="shared" si="230"/>
        <v>19</v>
      </c>
      <c r="L213" s="677">
        <f t="shared" si="230"/>
        <v>124</v>
      </c>
      <c r="M213" s="677">
        <f t="shared" si="230"/>
        <v>77</v>
      </c>
      <c r="N213" s="677">
        <f t="shared" si="230"/>
        <v>62</v>
      </c>
      <c r="O213" s="677">
        <f t="shared" si="230"/>
        <v>17.5</v>
      </c>
      <c r="P213" s="677">
        <f t="shared" si="230"/>
        <v>127</v>
      </c>
      <c r="Q213" s="677">
        <f t="shared" si="230"/>
        <v>69</v>
      </c>
      <c r="R213" s="677">
        <f t="shared" si="230"/>
        <v>26</v>
      </c>
      <c r="S213" s="677">
        <f t="shared" si="230"/>
        <v>33</v>
      </c>
      <c r="T213" s="191"/>
      <c r="U213" s="191"/>
      <c r="V213" s="191"/>
      <c r="W213" s="359">
        <f>SUM(W188,W190,W196,W202,W208,W192,W198,W204,W210,W194,W200,W206)</f>
        <v>668.5</v>
      </c>
      <c r="Z213" s="103"/>
    </row>
    <row r="214" spans="1:26" ht="39.75">
      <c r="A214" s="145" t="s">
        <v>244</v>
      </c>
      <c r="B214" s="145"/>
      <c r="C214" s="144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1"/>
      <c r="T214" s="211"/>
      <c r="U214" s="211"/>
      <c r="V214" s="211"/>
      <c r="W214" s="141"/>
      <c r="Z214" s="20"/>
    </row>
    <row r="215" spans="1:26" ht="39.75">
      <c r="A215" s="140" t="s">
        <v>86</v>
      </c>
      <c r="B215" s="358"/>
      <c r="C215" s="357"/>
      <c r="D215" s="356">
        <f>+SUM(D217,D226)/2</f>
        <v>5</v>
      </c>
      <c r="E215" s="356"/>
      <c r="F215" s="356"/>
      <c r="G215" s="356"/>
      <c r="H215" s="356">
        <f t="shared" ref="H215" si="231">+SUM(H217,H226)/2</f>
        <v>0</v>
      </c>
      <c r="I215" s="356"/>
      <c r="J215" s="356">
        <f t="shared" ref="J215:S215" si="232">+SUM(J217,J226)/2</f>
        <v>5</v>
      </c>
      <c r="K215" s="356">
        <f t="shared" si="232"/>
        <v>4</v>
      </c>
      <c r="L215" s="356">
        <f t="shared" si="232"/>
        <v>5</v>
      </c>
      <c r="M215" s="356">
        <f t="shared" si="232"/>
        <v>4.5</v>
      </c>
      <c r="N215" s="356">
        <f t="shared" si="232"/>
        <v>5</v>
      </c>
      <c r="O215" s="356">
        <f t="shared" si="232"/>
        <v>5</v>
      </c>
      <c r="P215" s="356">
        <f t="shared" si="232"/>
        <v>5</v>
      </c>
      <c r="Q215" s="356">
        <f t="shared" si="232"/>
        <v>4</v>
      </c>
      <c r="R215" s="356">
        <f t="shared" si="232"/>
        <v>5</v>
      </c>
      <c r="S215" s="356">
        <f t="shared" si="232"/>
        <v>4</v>
      </c>
      <c r="T215" s="355"/>
      <c r="U215" s="355"/>
      <c r="V215" s="355"/>
      <c r="W215" s="136">
        <f>+SUM(W217,W226)/2</f>
        <v>5</v>
      </c>
      <c r="Z215" s="20"/>
    </row>
    <row r="216" spans="1:26" s="73" customFormat="1" ht="39.75">
      <c r="A216" s="85">
        <v>3.1</v>
      </c>
      <c r="B216" s="84" t="s">
        <v>243</v>
      </c>
      <c r="C216" s="96" t="s">
        <v>30</v>
      </c>
      <c r="D216" s="324">
        <f>+SUM(D218:D224)</f>
        <v>7</v>
      </c>
      <c r="E216" s="324"/>
      <c r="F216" s="324"/>
      <c r="G216" s="324"/>
      <c r="H216" s="324">
        <f t="shared" ref="H216" si="233">+SUM(H218:H224)</f>
        <v>0</v>
      </c>
      <c r="I216" s="324"/>
      <c r="J216" s="324">
        <f t="shared" ref="J216:S216" si="234">+SUM(J218:J224)</f>
        <v>7</v>
      </c>
      <c r="K216" s="324">
        <f t="shared" si="234"/>
        <v>7</v>
      </c>
      <c r="L216" s="324">
        <f t="shared" si="234"/>
        <v>7</v>
      </c>
      <c r="M216" s="324">
        <f t="shared" si="234"/>
        <v>7</v>
      </c>
      <c r="N216" s="324">
        <f t="shared" si="234"/>
        <v>7</v>
      </c>
      <c r="O216" s="324">
        <f t="shared" si="234"/>
        <v>7</v>
      </c>
      <c r="P216" s="324">
        <f t="shared" si="234"/>
        <v>7</v>
      </c>
      <c r="Q216" s="324">
        <f t="shared" si="234"/>
        <v>7</v>
      </c>
      <c r="R216" s="324">
        <f t="shared" si="234"/>
        <v>7</v>
      </c>
      <c r="S216" s="324">
        <f t="shared" si="234"/>
        <v>7</v>
      </c>
      <c r="T216" s="154"/>
      <c r="U216" s="154"/>
      <c r="V216" s="154"/>
      <c r="W216" s="324">
        <f>+SUM(W218:W224)</f>
        <v>7</v>
      </c>
      <c r="Z216" s="74"/>
    </row>
    <row r="217" spans="1:26" s="73" customFormat="1" ht="39.75">
      <c r="A217" s="81"/>
      <c r="B217" s="80"/>
      <c r="C217" s="95" t="s">
        <v>10</v>
      </c>
      <c r="D217" s="94">
        <f>IF(D216&lt;1,0,IF(D216&lt;2,1,IF(D216&lt;4,2,IF(D216&lt;6,3,IF(D216&lt;7,4,IF(D216&gt;=7,5))))))</f>
        <v>5</v>
      </c>
      <c r="E217" s="94"/>
      <c r="F217" s="94"/>
      <c r="G217" s="94"/>
      <c r="H217" s="94">
        <f t="shared" ref="H217" si="235">IF(H216&lt;1,0,IF(H216&lt;2,1,IF(H216&lt;4,2,IF(H216&lt;6,3,IF(H216&lt;7,4,IF(H216&gt;=7,5))))))</f>
        <v>0</v>
      </c>
      <c r="I217" s="94"/>
      <c r="J217" s="94">
        <f t="shared" ref="J217:S217" si="236">IF(J216&lt;1,0,IF(J216&lt;2,1,IF(J216&lt;4,2,IF(J216&lt;6,3,IF(J216&lt;7,4,IF(J216&gt;=7,5))))))</f>
        <v>5</v>
      </c>
      <c r="K217" s="94">
        <f t="shared" si="236"/>
        <v>5</v>
      </c>
      <c r="L217" s="94">
        <f t="shared" si="236"/>
        <v>5</v>
      </c>
      <c r="M217" s="94">
        <f t="shared" si="236"/>
        <v>5</v>
      </c>
      <c r="N217" s="94">
        <f t="shared" si="236"/>
        <v>5</v>
      </c>
      <c r="O217" s="94">
        <f t="shared" si="236"/>
        <v>5</v>
      </c>
      <c r="P217" s="94">
        <f t="shared" si="236"/>
        <v>5</v>
      </c>
      <c r="Q217" s="94">
        <f t="shared" si="236"/>
        <v>5</v>
      </c>
      <c r="R217" s="94">
        <f t="shared" si="236"/>
        <v>5</v>
      </c>
      <c r="S217" s="94">
        <f t="shared" si="236"/>
        <v>5</v>
      </c>
      <c r="T217" s="152"/>
      <c r="U217" s="152"/>
      <c r="V217" s="152"/>
      <c r="W217" s="94">
        <f>IF(W216&lt;1,0,IF(W216&lt;2,1,IF(W216&lt;4,2,IF(W216&lt;6,3,IF(W216&lt;7,4,IF(W216&gt;=7,5))))))</f>
        <v>5</v>
      </c>
      <c r="Z217" s="74"/>
    </row>
    <row r="218" spans="1:26" s="73" customFormat="1" ht="61.5">
      <c r="A218" s="75"/>
      <c r="B218" s="71" t="s">
        <v>242</v>
      </c>
      <c r="C218" s="70"/>
      <c r="D218" s="68">
        <v>1</v>
      </c>
      <c r="E218" s="68"/>
      <c r="F218" s="68"/>
      <c r="G218" s="68"/>
      <c r="H218" s="68"/>
      <c r="I218" s="68"/>
      <c r="J218" s="68">
        <v>1</v>
      </c>
      <c r="K218" s="68">
        <v>1</v>
      </c>
      <c r="L218" s="68">
        <v>1</v>
      </c>
      <c r="M218" s="69">
        <v>1</v>
      </c>
      <c r="N218" s="68">
        <v>1</v>
      </c>
      <c r="O218" s="68">
        <v>1</v>
      </c>
      <c r="P218" s="68">
        <v>1</v>
      </c>
      <c r="Q218" s="68">
        <v>1</v>
      </c>
      <c r="R218" s="68">
        <v>1</v>
      </c>
      <c r="S218" s="68">
        <v>1</v>
      </c>
      <c r="T218" s="149"/>
      <c r="U218" s="149"/>
      <c r="V218" s="149"/>
      <c r="W218" s="68">
        <v>1</v>
      </c>
      <c r="Z218" s="74"/>
    </row>
    <row r="219" spans="1:26" s="73" customFormat="1" ht="39.75">
      <c r="A219" s="75"/>
      <c r="B219" s="71" t="s">
        <v>241</v>
      </c>
      <c r="C219" s="70"/>
      <c r="D219" s="68">
        <v>1</v>
      </c>
      <c r="E219" s="68"/>
      <c r="F219" s="68"/>
      <c r="G219" s="68"/>
      <c r="H219" s="68"/>
      <c r="I219" s="68"/>
      <c r="J219" s="68">
        <v>1</v>
      </c>
      <c r="K219" s="68">
        <v>1</v>
      </c>
      <c r="L219" s="68">
        <v>1</v>
      </c>
      <c r="M219" s="69">
        <v>1</v>
      </c>
      <c r="N219" s="68">
        <v>1</v>
      </c>
      <c r="O219" s="68">
        <v>1</v>
      </c>
      <c r="P219" s="68">
        <v>1</v>
      </c>
      <c r="Q219" s="68">
        <v>1</v>
      </c>
      <c r="R219" s="68">
        <v>1</v>
      </c>
      <c r="S219" s="68">
        <v>1</v>
      </c>
      <c r="T219" s="149"/>
      <c r="U219" s="149"/>
      <c r="V219" s="149"/>
      <c r="W219" s="68">
        <v>1</v>
      </c>
      <c r="Z219" s="74"/>
    </row>
    <row r="220" spans="1:26" s="73" customFormat="1" ht="61.5">
      <c r="A220" s="75"/>
      <c r="B220" s="71" t="s">
        <v>240</v>
      </c>
      <c r="C220" s="70"/>
      <c r="D220" s="68">
        <v>1</v>
      </c>
      <c r="E220" s="68"/>
      <c r="F220" s="68"/>
      <c r="G220" s="68"/>
      <c r="H220" s="68"/>
      <c r="I220" s="68"/>
      <c r="J220" s="68">
        <v>1</v>
      </c>
      <c r="K220" s="68">
        <v>1</v>
      </c>
      <c r="L220" s="68">
        <v>1</v>
      </c>
      <c r="M220" s="69">
        <v>1</v>
      </c>
      <c r="N220" s="68">
        <v>1</v>
      </c>
      <c r="O220" s="68">
        <v>1</v>
      </c>
      <c r="P220" s="68">
        <v>1</v>
      </c>
      <c r="Q220" s="68">
        <v>1</v>
      </c>
      <c r="R220" s="68">
        <v>1</v>
      </c>
      <c r="S220" s="68">
        <v>1</v>
      </c>
      <c r="T220" s="149"/>
      <c r="U220" s="149"/>
      <c r="V220" s="149"/>
      <c r="W220" s="68">
        <v>1</v>
      </c>
      <c r="Z220" s="74"/>
    </row>
    <row r="221" spans="1:26" s="73" customFormat="1" ht="39.75">
      <c r="A221" s="75"/>
      <c r="B221" s="71" t="s">
        <v>239</v>
      </c>
      <c r="C221" s="70"/>
      <c r="D221" s="68">
        <v>1</v>
      </c>
      <c r="E221" s="68"/>
      <c r="F221" s="68"/>
      <c r="G221" s="68"/>
      <c r="H221" s="68"/>
      <c r="I221" s="68"/>
      <c r="J221" s="68">
        <v>1</v>
      </c>
      <c r="K221" s="68">
        <v>1</v>
      </c>
      <c r="L221" s="68">
        <v>1</v>
      </c>
      <c r="M221" s="69">
        <v>1</v>
      </c>
      <c r="N221" s="68">
        <v>1</v>
      </c>
      <c r="O221" s="68">
        <v>1</v>
      </c>
      <c r="P221" s="68">
        <v>1</v>
      </c>
      <c r="Q221" s="68">
        <v>1</v>
      </c>
      <c r="R221" s="68">
        <v>1</v>
      </c>
      <c r="S221" s="68">
        <v>1</v>
      </c>
      <c r="T221" s="149"/>
      <c r="U221" s="149"/>
      <c r="V221" s="149"/>
      <c r="W221" s="68">
        <v>1</v>
      </c>
      <c r="Z221" s="74"/>
    </row>
    <row r="222" spans="1:26" s="73" customFormat="1" ht="61.5">
      <c r="A222" s="75"/>
      <c r="B222" s="71" t="s">
        <v>238</v>
      </c>
      <c r="C222" s="70"/>
      <c r="D222" s="68">
        <v>1</v>
      </c>
      <c r="E222" s="68"/>
      <c r="F222" s="68"/>
      <c r="G222" s="68"/>
      <c r="H222" s="68"/>
      <c r="I222" s="68"/>
      <c r="J222" s="68">
        <v>1</v>
      </c>
      <c r="K222" s="68">
        <v>1</v>
      </c>
      <c r="L222" s="68">
        <v>1</v>
      </c>
      <c r="M222" s="69">
        <v>1</v>
      </c>
      <c r="N222" s="68">
        <v>1</v>
      </c>
      <c r="O222" s="68">
        <v>1</v>
      </c>
      <c r="P222" s="68">
        <v>1</v>
      </c>
      <c r="Q222" s="68">
        <v>1</v>
      </c>
      <c r="R222" s="68">
        <v>1</v>
      </c>
      <c r="S222" s="68">
        <v>1</v>
      </c>
      <c r="T222" s="149"/>
      <c r="U222" s="149"/>
      <c r="V222" s="149"/>
      <c r="W222" s="68">
        <v>1</v>
      </c>
      <c r="Z222" s="74"/>
    </row>
    <row r="223" spans="1:26" s="73" customFormat="1" ht="61.5">
      <c r="A223" s="75"/>
      <c r="B223" s="71" t="s">
        <v>237</v>
      </c>
      <c r="C223" s="70"/>
      <c r="D223" s="68">
        <v>1</v>
      </c>
      <c r="E223" s="68"/>
      <c r="F223" s="68"/>
      <c r="G223" s="68"/>
      <c r="H223" s="68"/>
      <c r="I223" s="68"/>
      <c r="J223" s="68">
        <v>1</v>
      </c>
      <c r="K223" s="68">
        <v>1</v>
      </c>
      <c r="L223" s="68">
        <v>1</v>
      </c>
      <c r="M223" s="69">
        <v>1</v>
      </c>
      <c r="N223" s="68">
        <v>1</v>
      </c>
      <c r="O223" s="68">
        <v>1</v>
      </c>
      <c r="P223" s="68">
        <v>1</v>
      </c>
      <c r="Q223" s="68">
        <v>1</v>
      </c>
      <c r="R223" s="68">
        <v>1</v>
      </c>
      <c r="S223" s="68">
        <v>1</v>
      </c>
      <c r="T223" s="149"/>
      <c r="U223" s="149"/>
      <c r="V223" s="149"/>
      <c r="W223" s="68">
        <v>1</v>
      </c>
      <c r="Z223" s="74"/>
    </row>
    <row r="224" spans="1:26" s="73" customFormat="1" ht="92.25">
      <c r="A224" s="148"/>
      <c r="B224" s="127" t="s">
        <v>236</v>
      </c>
      <c r="C224" s="124"/>
      <c r="D224" s="68">
        <v>1</v>
      </c>
      <c r="E224" s="68"/>
      <c r="F224" s="68"/>
      <c r="G224" s="68"/>
      <c r="H224" s="68"/>
      <c r="I224" s="68"/>
      <c r="J224" s="68">
        <v>1</v>
      </c>
      <c r="K224" s="68">
        <v>1</v>
      </c>
      <c r="L224" s="68">
        <v>1</v>
      </c>
      <c r="M224" s="69">
        <v>1</v>
      </c>
      <c r="N224" s="68">
        <v>1</v>
      </c>
      <c r="O224" s="68">
        <v>1</v>
      </c>
      <c r="P224" s="68">
        <v>1</v>
      </c>
      <c r="Q224" s="68">
        <v>1</v>
      </c>
      <c r="R224" s="68">
        <v>1</v>
      </c>
      <c r="S224" s="677">
        <v>1</v>
      </c>
      <c r="T224" s="146"/>
      <c r="U224" s="146"/>
      <c r="V224" s="146"/>
      <c r="W224" s="677">
        <v>1</v>
      </c>
      <c r="Z224" s="74"/>
    </row>
    <row r="225" spans="1:26" ht="39.75">
      <c r="A225" s="84">
        <v>3.2</v>
      </c>
      <c r="B225" s="84" t="s">
        <v>235</v>
      </c>
      <c r="C225" s="96" t="s">
        <v>30</v>
      </c>
      <c r="D225" s="82">
        <f>SUM(D227:D237)</f>
        <v>6</v>
      </c>
      <c r="E225" s="82"/>
      <c r="F225" s="82"/>
      <c r="G225" s="82"/>
      <c r="H225" s="82">
        <f t="shared" ref="H225" si="237">SUM(H227:H237)</f>
        <v>0</v>
      </c>
      <c r="I225" s="82"/>
      <c r="J225" s="82">
        <f t="shared" ref="J225:S225" si="238">SUM(J227:J237)</f>
        <v>6</v>
      </c>
      <c r="K225" s="82">
        <f t="shared" si="238"/>
        <v>3</v>
      </c>
      <c r="L225" s="82">
        <f t="shared" si="238"/>
        <v>6</v>
      </c>
      <c r="M225" s="82">
        <f t="shared" si="238"/>
        <v>5</v>
      </c>
      <c r="N225" s="82">
        <f t="shared" si="238"/>
        <v>6</v>
      </c>
      <c r="O225" s="82">
        <f t="shared" si="238"/>
        <v>6</v>
      </c>
      <c r="P225" s="82">
        <f t="shared" si="238"/>
        <v>6</v>
      </c>
      <c r="Q225" s="82">
        <f t="shared" si="238"/>
        <v>4</v>
      </c>
      <c r="R225" s="82">
        <f t="shared" si="238"/>
        <v>6</v>
      </c>
      <c r="S225" s="82">
        <f t="shared" si="238"/>
        <v>3</v>
      </c>
      <c r="T225" s="154"/>
      <c r="U225" s="154"/>
      <c r="V225" s="154"/>
      <c r="W225" s="82">
        <f>SUM(W227:W237)</f>
        <v>6</v>
      </c>
      <c r="Z225" s="20"/>
    </row>
    <row r="226" spans="1:26" ht="39.75">
      <c r="A226" s="81"/>
      <c r="B226" s="80"/>
      <c r="C226" s="95" t="s">
        <v>10</v>
      </c>
      <c r="D226" s="132">
        <f>IF(D225&lt;1,0,IF(D225&lt;2,1,IF(D225&lt;3,2,IF(D225&lt;5,3,IF(D225=5,4,IF(D225=6,5,))))))</f>
        <v>5</v>
      </c>
      <c r="E226" s="132"/>
      <c r="F226" s="132"/>
      <c r="G226" s="132"/>
      <c r="H226" s="132">
        <f t="shared" ref="H226" si="239">IF(H225&lt;1,0,IF(H225&lt;2,1,IF(H225&lt;3,2,IF(H225&lt;5,3,IF(H225=5,4,IF(H225=6,5,))))))</f>
        <v>0</v>
      </c>
      <c r="I226" s="132"/>
      <c r="J226" s="132">
        <f t="shared" ref="J226:S226" si="240">IF(J225&lt;1,0,IF(J225&lt;2,1,IF(J225&lt;3,2,IF(J225&lt;5,3,IF(J225=5,4,IF(J225=6,5,))))))</f>
        <v>5</v>
      </c>
      <c r="K226" s="132">
        <f t="shared" si="240"/>
        <v>3</v>
      </c>
      <c r="L226" s="132">
        <f t="shared" si="240"/>
        <v>5</v>
      </c>
      <c r="M226" s="132">
        <f t="shared" si="240"/>
        <v>4</v>
      </c>
      <c r="N226" s="132">
        <f t="shared" si="240"/>
        <v>5</v>
      </c>
      <c r="O226" s="132">
        <f t="shared" si="240"/>
        <v>5</v>
      </c>
      <c r="P226" s="132">
        <f t="shared" si="240"/>
        <v>5</v>
      </c>
      <c r="Q226" s="132">
        <f t="shared" si="240"/>
        <v>3</v>
      </c>
      <c r="R226" s="132">
        <f t="shared" si="240"/>
        <v>5</v>
      </c>
      <c r="S226" s="132">
        <f t="shared" si="240"/>
        <v>3</v>
      </c>
      <c r="T226" s="330"/>
      <c r="U226" s="330"/>
      <c r="V226" s="330"/>
      <c r="W226" s="132">
        <f>IF(W225&lt;1,0,IF(W225&lt;2,1,IF(W225&lt;3,2,IF(W225&lt;5,3,IF(W225=5,4,IF(W225=6,5,))))))</f>
        <v>5</v>
      </c>
      <c r="Z226" s="20"/>
    </row>
    <row r="227" spans="1:26" ht="55.5">
      <c r="A227" s="317"/>
      <c r="B227" s="354" t="s">
        <v>234</v>
      </c>
      <c r="C227" s="353"/>
      <c r="D227" s="68">
        <v>1</v>
      </c>
      <c r="E227" s="68"/>
      <c r="F227" s="68"/>
      <c r="G227" s="68"/>
      <c r="H227" s="68"/>
      <c r="I227" s="68"/>
      <c r="J227" s="68">
        <v>1</v>
      </c>
      <c r="K227" s="68">
        <v>1</v>
      </c>
      <c r="L227" s="68">
        <v>1</v>
      </c>
      <c r="M227" s="69">
        <v>1</v>
      </c>
      <c r="N227" s="68">
        <v>1</v>
      </c>
      <c r="O227" s="68">
        <v>1</v>
      </c>
      <c r="P227" s="68">
        <v>1</v>
      </c>
      <c r="Q227" s="68">
        <v>1</v>
      </c>
      <c r="R227" s="68">
        <v>1</v>
      </c>
      <c r="S227" s="679">
        <v>1</v>
      </c>
      <c r="T227" s="152"/>
      <c r="U227" s="152"/>
      <c r="V227" s="152"/>
      <c r="W227" s="679">
        <v>1</v>
      </c>
      <c r="Z227" s="20"/>
    </row>
    <row r="228" spans="1:26" ht="39.75">
      <c r="A228" s="72"/>
      <c r="B228" s="210" t="s">
        <v>233</v>
      </c>
      <c r="C228" s="150"/>
      <c r="D228" s="68">
        <v>1</v>
      </c>
      <c r="E228" s="68"/>
      <c r="F228" s="68"/>
      <c r="G228" s="68"/>
      <c r="H228" s="68"/>
      <c r="I228" s="68"/>
      <c r="J228" s="68">
        <v>1</v>
      </c>
      <c r="K228" s="68">
        <v>1</v>
      </c>
      <c r="L228" s="68">
        <v>1</v>
      </c>
      <c r="M228" s="69">
        <v>1</v>
      </c>
      <c r="N228" s="68">
        <v>1</v>
      </c>
      <c r="O228" s="68">
        <v>1</v>
      </c>
      <c r="P228" s="68">
        <v>1</v>
      </c>
      <c r="Q228" s="68">
        <v>1</v>
      </c>
      <c r="R228" s="68">
        <v>1</v>
      </c>
      <c r="S228" s="68">
        <v>0</v>
      </c>
      <c r="T228" s="149"/>
      <c r="U228" s="149"/>
      <c r="V228" s="149"/>
      <c r="W228" s="68">
        <v>1</v>
      </c>
      <c r="Z228" s="20"/>
    </row>
    <row r="229" spans="1:26" ht="123">
      <c r="A229" s="72"/>
      <c r="B229" s="71" t="s">
        <v>232</v>
      </c>
      <c r="C229" s="124"/>
      <c r="D229" s="711">
        <v>1</v>
      </c>
      <c r="E229" s="711"/>
      <c r="F229" s="711"/>
      <c r="G229" s="711"/>
      <c r="H229" s="711"/>
      <c r="I229" s="677"/>
      <c r="J229" s="711">
        <v>1</v>
      </c>
      <c r="K229" s="711">
        <v>0</v>
      </c>
      <c r="L229" s="711">
        <v>1</v>
      </c>
      <c r="M229" s="711">
        <v>1</v>
      </c>
      <c r="N229" s="711">
        <v>1</v>
      </c>
      <c r="O229" s="711">
        <v>1</v>
      </c>
      <c r="P229" s="711">
        <v>1</v>
      </c>
      <c r="Q229" s="711">
        <v>1</v>
      </c>
      <c r="R229" s="711">
        <v>1</v>
      </c>
      <c r="S229" s="711">
        <v>1</v>
      </c>
      <c r="T229" s="146"/>
      <c r="U229" s="146"/>
      <c r="V229" s="146"/>
      <c r="W229" s="711">
        <v>1</v>
      </c>
      <c r="X229" s="44"/>
      <c r="Z229" s="20"/>
    </row>
    <row r="230" spans="1:26" ht="39.75">
      <c r="A230" s="72"/>
      <c r="B230" s="351" t="s">
        <v>231</v>
      </c>
      <c r="C230" s="352"/>
      <c r="D230" s="712"/>
      <c r="E230" s="712"/>
      <c r="F230" s="712"/>
      <c r="G230" s="712"/>
      <c r="H230" s="712"/>
      <c r="I230" s="678"/>
      <c r="J230" s="712"/>
      <c r="K230" s="712"/>
      <c r="L230" s="712"/>
      <c r="M230" s="712"/>
      <c r="N230" s="712"/>
      <c r="O230" s="712"/>
      <c r="P230" s="712"/>
      <c r="Q230" s="712"/>
      <c r="R230" s="712"/>
      <c r="S230" s="712"/>
      <c r="T230" s="330"/>
      <c r="U230" s="330"/>
      <c r="V230" s="330"/>
      <c r="W230" s="712"/>
      <c r="Z230" s="20"/>
    </row>
    <row r="231" spans="1:26" ht="39.75">
      <c r="A231" s="72"/>
      <c r="B231" s="351" t="s">
        <v>230</v>
      </c>
      <c r="C231" s="352"/>
      <c r="D231" s="712"/>
      <c r="E231" s="712"/>
      <c r="F231" s="712"/>
      <c r="G231" s="712"/>
      <c r="H231" s="712"/>
      <c r="I231" s="678"/>
      <c r="J231" s="712"/>
      <c r="K231" s="712"/>
      <c r="L231" s="712"/>
      <c r="M231" s="712"/>
      <c r="N231" s="712"/>
      <c r="O231" s="712"/>
      <c r="P231" s="712"/>
      <c r="Q231" s="712"/>
      <c r="R231" s="712"/>
      <c r="S231" s="712"/>
      <c r="T231" s="330"/>
      <c r="U231" s="330"/>
      <c r="V231" s="330"/>
      <c r="W231" s="712"/>
      <c r="Z231" s="20"/>
    </row>
    <row r="232" spans="1:26" ht="39.75">
      <c r="A232" s="72"/>
      <c r="B232" s="351" t="s">
        <v>229</v>
      </c>
      <c r="C232" s="352"/>
      <c r="D232" s="712"/>
      <c r="E232" s="712"/>
      <c r="F232" s="712"/>
      <c r="G232" s="712"/>
      <c r="H232" s="712"/>
      <c r="I232" s="678"/>
      <c r="J232" s="712"/>
      <c r="K232" s="712"/>
      <c r="L232" s="712"/>
      <c r="M232" s="712"/>
      <c r="N232" s="712"/>
      <c r="O232" s="712"/>
      <c r="P232" s="712"/>
      <c r="Q232" s="712"/>
      <c r="R232" s="712"/>
      <c r="S232" s="712"/>
      <c r="T232" s="330"/>
      <c r="U232" s="330"/>
      <c r="V232" s="330"/>
      <c r="W232" s="712"/>
      <c r="Z232" s="20"/>
    </row>
    <row r="233" spans="1:26" ht="39.75">
      <c r="A233" s="72"/>
      <c r="B233" s="351" t="s">
        <v>228</v>
      </c>
      <c r="C233" s="352"/>
      <c r="D233" s="712"/>
      <c r="E233" s="712"/>
      <c r="F233" s="712"/>
      <c r="G233" s="712"/>
      <c r="H233" s="712"/>
      <c r="I233" s="678"/>
      <c r="J233" s="712"/>
      <c r="K233" s="712"/>
      <c r="L233" s="712"/>
      <c r="M233" s="712"/>
      <c r="N233" s="712"/>
      <c r="O233" s="712"/>
      <c r="P233" s="712"/>
      <c r="Q233" s="712"/>
      <c r="R233" s="712"/>
      <c r="S233" s="712"/>
      <c r="T233" s="330"/>
      <c r="U233" s="330"/>
      <c r="V233" s="330"/>
      <c r="W233" s="712"/>
      <c r="Z233" s="20"/>
    </row>
    <row r="234" spans="1:26" ht="39.75">
      <c r="A234" s="72"/>
      <c r="B234" s="351" t="s">
        <v>227</v>
      </c>
      <c r="C234" s="350"/>
      <c r="D234" s="713"/>
      <c r="E234" s="713"/>
      <c r="F234" s="713"/>
      <c r="G234" s="713"/>
      <c r="H234" s="713"/>
      <c r="I234" s="679"/>
      <c r="J234" s="713"/>
      <c r="K234" s="713"/>
      <c r="L234" s="713"/>
      <c r="M234" s="713"/>
      <c r="N234" s="713"/>
      <c r="O234" s="713"/>
      <c r="P234" s="713"/>
      <c r="Q234" s="713"/>
      <c r="R234" s="713"/>
      <c r="S234" s="713"/>
      <c r="T234" s="152"/>
      <c r="U234" s="152"/>
      <c r="V234" s="152"/>
      <c r="W234" s="713"/>
      <c r="Z234" s="20"/>
    </row>
    <row r="235" spans="1:26" ht="61.5">
      <c r="A235" s="72"/>
      <c r="B235" s="71" t="s">
        <v>226</v>
      </c>
      <c r="C235" s="70"/>
      <c r="D235" s="68">
        <v>1</v>
      </c>
      <c r="E235" s="68"/>
      <c r="F235" s="68"/>
      <c r="G235" s="68"/>
      <c r="H235" s="68"/>
      <c r="I235" s="68"/>
      <c r="J235" s="68">
        <v>1</v>
      </c>
      <c r="K235" s="68">
        <v>1</v>
      </c>
      <c r="L235" s="68">
        <v>1</v>
      </c>
      <c r="M235" s="69">
        <v>1</v>
      </c>
      <c r="N235" s="68">
        <v>1</v>
      </c>
      <c r="O235" s="68">
        <v>1</v>
      </c>
      <c r="P235" s="68">
        <v>1</v>
      </c>
      <c r="Q235" s="68">
        <v>0</v>
      </c>
      <c r="R235" s="68">
        <v>1</v>
      </c>
      <c r="S235" s="68">
        <v>1</v>
      </c>
      <c r="T235" s="149"/>
      <c r="U235" s="149"/>
      <c r="V235" s="149"/>
      <c r="W235" s="68">
        <v>1</v>
      </c>
      <c r="Z235" s="20"/>
    </row>
    <row r="236" spans="1:26" ht="61.5">
      <c r="A236" s="72"/>
      <c r="B236" s="71" t="s">
        <v>225</v>
      </c>
      <c r="C236" s="70"/>
      <c r="D236" s="68">
        <v>1</v>
      </c>
      <c r="E236" s="68"/>
      <c r="F236" s="68"/>
      <c r="G236" s="68"/>
      <c r="H236" s="68"/>
      <c r="I236" s="68"/>
      <c r="J236" s="68">
        <v>1</v>
      </c>
      <c r="K236" s="68">
        <v>0</v>
      </c>
      <c r="L236" s="68">
        <v>1</v>
      </c>
      <c r="M236" s="69">
        <v>1</v>
      </c>
      <c r="N236" s="68">
        <v>1</v>
      </c>
      <c r="O236" s="68">
        <v>1</v>
      </c>
      <c r="P236" s="68">
        <v>1</v>
      </c>
      <c r="Q236" s="68">
        <v>0</v>
      </c>
      <c r="R236" s="68">
        <v>1</v>
      </c>
      <c r="S236" s="68">
        <v>0</v>
      </c>
      <c r="T236" s="149"/>
      <c r="U236" s="149"/>
      <c r="V236" s="149"/>
      <c r="W236" s="68">
        <v>1</v>
      </c>
      <c r="Z236" s="20"/>
    </row>
    <row r="237" spans="1:26" ht="61.5">
      <c r="A237" s="128"/>
      <c r="B237" s="127" t="s">
        <v>224</v>
      </c>
      <c r="C237" s="124"/>
      <c r="D237" s="677">
        <v>1</v>
      </c>
      <c r="E237" s="677"/>
      <c r="F237" s="677"/>
      <c r="G237" s="677"/>
      <c r="H237" s="677"/>
      <c r="I237" s="677"/>
      <c r="J237" s="677">
        <v>1</v>
      </c>
      <c r="K237" s="677">
        <v>0</v>
      </c>
      <c r="L237" s="677">
        <v>1</v>
      </c>
      <c r="M237" s="677">
        <v>0</v>
      </c>
      <c r="N237" s="677">
        <v>1</v>
      </c>
      <c r="O237" s="677">
        <v>1</v>
      </c>
      <c r="P237" s="677">
        <v>1</v>
      </c>
      <c r="Q237" s="68">
        <v>1</v>
      </c>
      <c r="R237" s="677">
        <v>1</v>
      </c>
      <c r="S237" s="677">
        <v>0</v>
      </c>
      <c r="T237" s="146"/>
      <c r="U237" s="146"/>
      <c r="V237" s="146"/>
      <c r="W237" s="677">
        <v>1</v>
      </c>
      <c r="Z237" s="20"/>
    </row>
    <row r="238" spans="1:26" ht="39.75">
      <c r="A238" s="145" t="s">
        <v>223</v>
      </c>
      <c r="B238" s="145"/>
      <c r="C238" s="144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1"/>
      <c r="T238" s="211"/>
      <c r="U238" s="211"/>
      <c r="V238" s="211"/>
      <c r="W238" s="141"/>
      <c r="Z238" s="20"/>
    </row>
    <row r="239" spans="1:26" ht="39.75">
      <c r="A239" s="140" t="s">
        <v>86</v>
      </c>
      <c r="B239" s="139"/>
      <c r="C239" s="138"/>
      <c r="D239" s="137">
        <f>+SUM(D249,D264,D271)/3</f>
        <v>5</v>
      </c>
      <c r="E239" s="137" t="e">
        <f t="shared" ref="E239:H239" si="241">+SUM(E249,E264,E271)/3</f>
        <v>#DIV/0!</v>
      </c>
      <c r="F239" s="137" t="e">
        <f t="shared" ref="F239" si="242">+SUM(F249,F264,F271)/3</f>
        <v>#DIV/0!</v>
      </c>
      <c r="G239" s="137" t="e">
        <f t="shared" si="241"/>
        <v>#DIV/0!</v>
      </c>
      <c r="H239" s="137" t="e">
        <f t="shared" si="241"/>
        <v>#DIV/0!</v>
      </c>
      <c r="I239" s="137"/>
      <c r="J239" s="137">
        <f t="shared" ref="J239:S239" si="243">+SUM(J249,J264,J271)/3</f>
        <v>4.6628888888888893</v>
      </c>
      <c r="K239" s="137">
        <f t="shared" si="243"/>
        <v>3.4548245614035089</v>
      </c>
      <c r="L239" s="137">
        <f t="shared" si="243"/>
        <v>5</v>
      </c>
      <c r="M239" s="137">
        <f t="shared" si="243"/>
        <v>4</v>
      </c>
      <c r="N239" s="137">
        <f t="shared" si="243"/>
        <v>5</v>
      </c>
      <c r="O239" s="137">
        <f t="shared" si="243"/>
        <v>4</v>
      </c>
      <c r="P239" s="137">
        <f t="shared" si="243"/>
        <v>5</v>
      </c>
      <c r="Q239" s="137">
        <f t="shared" si="243"/>
        <v>5</v>
      </c>
      <c r="R239" s="137">
        <f t="shared" si="243"/>
        <v>3.7246376811594204</v>
      </c>
      <c r="S239" s="137">
        <f t="shared" si="243"/>
        <v>5</v>
      </c>
      <c r="T239" s="168"/>
      <c r="U239" s="168"/>
      <c r="V239" s="168"/>
      <c r="W239" s="136" t="e">
        <f>+SUM(W249,W264,W271)/3</f>
        <v>#DIV/0!</v>
      </c>
      <c r="Z239" s="20"/>
    </row>
    <row r="240" spans="1:26" ht="39.75">
      <c r="A240" s="140" t="s">
        <v>85</v>
      </c>
      <c r="B240" s="139"/>
      <c r="C240" s="138"/>
      <c r="D240" s="137">
        <f>+SUM(D280,D305,D311)/3</f>
        <v>2.3177083333333335</v>
      </c>
      <c r="E240" s="137" t="e">
        <f t="shared" ref="E240:H240" si="244">+SUM(E280,E305,E311)/3</f>
        <v>#DIV/0!</v>
      </c>
      <c r="F240" s="137" t="e">
        <f t="shared" ref="F240" si="245">+SUM(F280,F305,F311)/3</f>
        <v>#DIV/0!</v>
      </c>
      <c r="G240" s="137" t="e">
        <f t="shared" si="244"/>
        <v>#DIV/0!</v>
      </c>
      <c r="H240" s="137" t="e">
        <f t="shared" si="244"/>
        <v>#DIV/0!</v>
      </c>
      <c r="I240" s="137"/>
      <c r="J240" s="137">
        <f t="shared" ref="J240:S240" si="246">+SUM(J280,J305,J311)/3</f>
        <v>2.0751633986928106</v>
      </c>
      <c r="K240" s="137">
        <f t="shared" si="246"/>
        <v>1.8640350877192986</v>
      </c>
      <c r="L240" s="137">
        <f t="shared" si="246"/>
        <v>2.741935483870968</v>
      </c>
      <c r="M240" s="137">
        <f t="shared" si="246"/>
        <v>3.7662337662337664</v>
      </c>
      <c r="N240" s="137">
        <f t="shared" si="246"/>
        <v>2.419354838709677</v>
      </c>
      <c r="O240" s="137">
        <f t="shared" si="246"/>
        <v>3.8095238095238098</v>
      </c>
      <c r="P240" s="137">
        <f t="shared" si="246"/>
        <v>1.1811023622047243</v>
      </c>
      <c r="Q240" s="137">
        <f t="shared" si="246"/>
        <v>3.3212560386473431</v>
      </c>
      <c r="R240" s="137">
        <f t="shared" si="246"/>
        <v>2.2435897435897432</v>
      </c>
      <c r="S240" s="137">
        <f t="shared" si="246"/>
        <v>0.75757575757575746</v>
      </c>
      <c r="T240" s="168"/>
      <c r="U240" s="168"/>
      <c r="V240" s="168"/>
      <c r="W240" s="136" t="e">
        <f>+SUM(W280,W305,W311)/3</f>
        <v>#DIV/0!</v>
      </c>
      <c r="Z240" s="20"/>
    </row>
    <row r="241" spans="1:26" ht="39.75">
      <c r="A241" s="140" t="s">
        <v>84</v>
      </c>
      <c r="B241" s="139"/>
      <c r="C241" s="138"/>
      <c r="D241" s="137">
        <f>+SUM(D249,D264,D271,D280,D305,D311)/6</f>
        <v>3.6588541666666665</v>
      </c>
      <c r="E241" s="137" t="e">
        <f t="shared" ref="E241:H241" si="247">+SUM(E249,E264,E271,E280,E305,E311)/6</f>
        <v>#DIV/0!</v>
      </c>
      <c r="F241" s="137" t="e">
        <f t="shared" ref="F241" si="248">+SUM(F249,F264,F271,F280,F305,F311)/6</f>
        <v>#DIV/0!</v>
      </c>
      <c r="G241" s="137" t="e">
        <f t="shared" si="247"/>
        <v>#DIV/0!</v>
      </c>
      <c r="H241" s="137" t="e">
        <f t="shared" si="247"/>
        <v>#DIV/0!</v>
      </c>
      <c r="I241" s="137"/>
      <c r="J241" s="137">
        <f t="shared" ref="J241:S241" si="249">+SUM(J249,J264,J271,J280,J305,J311)/6</f>
        <v>3.3690261437908497</v>
      </c>
      <c r="K241" s="137">
        <f t="shared" si="249"/>
        <v>2.6594298245614039</v>
      </c>
      <c r="L241" s="137">
        <f t="shared" si="249"/>
        <v>3.870967741935484</v>
      </c>
      <c r="M241" s="137">
        <f t="shared" si="249"/>
        <v>3.8831168831168834</v>
      </c>
      <c r="N241" s="137">
        <f t="shared" si="249"/>
        <v>3.7096774193548385</v>
      </c>
      <c r="O241" s="137">
        <f t="shared" si="249"/>
        <v>3.9047619047619051</v>
      </c>
      <c r="P241" s="137">
        <f t="shared" si="249"/>
        <v>3.0905511811023625</v>
      </c>
      <c r="Q241" s="137">
        <f t="shared" si="249"/>
        <v>4.1606280193236715</v>
      </c>
      <c r="R241" s="137">
        <f t="shared" si="249"/>
        <v>2.9841137123745818</v>
      </c>
      <c r="S241" s="137">
        <f t="shared" si="249"/>
        <v>2.8787878787878789</v>
      </c>
      <c r="T241" s="168"/>
      <c r="U241" s="168"/>
      <c r="V241" s="168"/>
      <c r="W241" s="136" t="e">
        <f>+SUM(W249,W264,W271,W280,W305,W311)/6</f>
        <v>#DIV/0!</v>
      </c>
      <c r="Z241" s="20"/>
    </row>
    <row r="242" spans="1:26" s="102" customFormat="1" ht="39.75">
      <c r="A242" s="349">
        <v>4.0999999999999996</v>
      </c>
      <c r="B242" s="349" t="s">
        <v>222</v>
      </c>
      <c r="C242" s="348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7"/>
      <c r="S242" s="346"/>
      <c r="T242" s="156"/>
      <c r="U242" s="156"/>
      <c r="V242" s="156"/>
      <c r="W242" s="346"/>
      <c r="Z242" s="103"/>
    </row>
    <row r="243" spans="1:26" s="102" customFormat="1" ht="39.75">
      <c r="A243" s="187"/>
      <c r="B243" s="345" t="s">
        <v>221</v>
      </c>
      <c r="C243" s="185" t="s">
        <v>30</v>
      </c>
      <c r="D243" s="183">
        <f>+SUM(D250:D260)</f>
        <v>7</v>
      </c>
      <c r="E243" s="183"/>
      <c r="F243" s="183"/>
      <c r="G243" s="183"/>
      <c r="H243" s="183">
        <f t="shared" ref="H243" si="250">+SUM(H250:H260)</f>
        <v>0</v>
      </c>
      <c r="I243" s="183"/>
      <c r="J243" s="183">
        <f t="shared" ref="J243:S243" si="251">+SUM(J250:J260)</f>
        <v>7</v>
      </c>
      <c r="K243" s="183">
        <f t="shared" si="251"/>
        <v>5</v>
      </c>
      <c r="L243" s="183">
        <f t="shared" si="251"/>
        <v>7</v>
      </c>
      <c r="M243" s="183">
        <f t="shared" si="251"/>
        <v>6</v>
      </c>
      <c r="N243" s="183">
        <f t="shared" si="251"/>
        <v>7</v>
      </c>
      <c r="O243" s="183">
        <f t="shared" si="251"/>
        <v>5</v>
      </c>
      <c r="P243" s="183">
        <f t="shared" si="251"/>
        <v>7</v>
      </c>
      <c r="Q243" s="183">
        <f t="shared" si="251"/>
        <v>7</v>
      </c>
      <c r="R243" s="183">
        <f t="shared" si="251"/>
        <v>6</v>
      </c>
      <c r="S243" s="183">
        <f t="shared" si="251"/>
        <v>7</v>
      </c>
      <c r="T243" s="149"/>
      <c r="U243" s="149"/>
      <c r="V243" s="149"/>
      <c r="W243" s="183">
        <f>+SUM(W250:W260)</f>
        <v>7</v>
      </c>
      <c r="Z243" s="103"/>
    </row>
    <row r="244" spans="1:26" s="102" customFormat="1" ht="39.75">
      <c r="A244" s="344"/>
      <c r="B244" s="343" t="s">
        <v>220</v>
      </c>
      <c r="C244" s="342" t="s">
        <v>30</v>
      </c>
      <c r="D244" s="340">
        <f>+D262</f>
        <v>1</v>
      </c>
      <c r="E244" s="340"/>
      <c r="F244" s="340"/>
      <c r="G244" s="340"/>
      <c r="H244" s="340">
        <f t="shared" ref="H244" si="252">+H262</f>
        <v>0</v>
      </c>
      <c r="I244" s="340"/>
      <c r="J244" s="340">
        <f t="shared" ref="J244:S244" si="253">+J262</f>
        <v>0</v>
      </c>
      <c r="K244" s="340">
        <f t="shared" si="253"/>
        <v>0</v>
      </c>
      <c r="L244" s="340">
        <f t="shared" si="253"/>
        <v>1</v>
      </c>
      <c r="M244" s="340">
        <f t="shared" si="253"/>
        <v>0</v>
      </c>
      <c r="N244" s="340">
        <f t="shared" si="253"/>
        <v>1</v>
      </c>
      <c r="O244" s="340">
        <f t="shared" si="253"/>
        <v>0</v>
      </c>
      <c r="P244" s="340">
        <f t="shared" si="253"/>
        <v>1</v>
      </c>
      <c r="Q244" s="340">
        <f t="shared" si="253"/>
        <v>1</v>
      </c>
      <c r="R244" s="340">
        <f t="shared" si="253"/>
        <v>1</v>
      </c>
      <c r="S244" s="340">
        <f t="shared" si="253"/>
        <v>1</v>
      </c>
      <c r="T244" s="341"/>
      <c r="U244" s="341"/>
      <c r="V244" s="341"/>
      <c r="W244" s="340">
        <f>+W262</f>
        <v>1</v>
      </c>
      <c r="Z244" s="103"/>
    </row>
    <row r="245" spans="1:26" s="102" customFormat="1" ht="39.75" hidden="1" customHeight="1">
      <c r="A245" s="339"/>
      <c r="B245" s="339"/>
      <c r="C245" s="338"/>
      <c r="D245" s="337">
        <f>IF(D243&lt;1,0,IF(D243&lt;2,1,IF(D243&lt;4,2,IF(D243&lt;6,3,IF(D243&lt;=7,4)))))</f>
        <v>4</v>
      </c>
      <c r="E245" s="337"/>
      <c r="F245" s="337"/>
      <c r="G245" s="337"/>
      <c r="H245" s="337">
        <f t="shared" ref="H245" si="254">IF(H243&lt;1,0,IF(H243&lt;2,1,IF(H243&lt;4,2,IF(H243&lt;6,3,IF(H243&lt;=7,4)))))</f>
        <v>0</v>
      </c>
      <c r="I245" s="337"/>
      <c r="J245" s="337">
        <f t="shared" ref="J245:S245" si="255">IF(J243&lt;1,0,IF(J243&lt;2,1,IF(J243&lt;4,2,IF(J243&lt;6,3,IF(J243&lt;=7,4)))))</f>
        <v>4</v>
      </c>
      <c r="K245" s="337">
        <f t="shared" si="255"/>
        <v>3</v>
      </c>
      <c r="L245" s="337">
        <f t="shared" si="255"/>
        <v>4</v>
      </c>
      <c r="M245" s="337">
        <f t="shared" si="255"/>
        <v>4</v>
      </c>
      <c r="N245" s="337">
        <f t="shared" si="255"/>
        <v>4</v>
      </c>
      <c r="O245" s="337">
        <f t="shared" si="255"/>
        <v>3</v>
      </c>
      <c r="P245" s="337">
        <f t="shared" si="255"/>
        <v>4</v>
      </c>
      <c r="Q245" s="337">
        <f t="shared" si="255"/>
        <v>4</v>
      </c>
      <c r="R245" s="337">
        <f t="shared" si="255"/>
        <v>4</v>
      </c>
      <c r="S245" s="337">
        <f t="shared" si="255"/>
        <v>4</v>
      </c>
      <c r="T245" s="152"/>
      <c r="U245" s="152"/>
      <c r="V245" s="152"/>
      <c r="W245" s="337">
        <f>IF(W243&lt;1,0,IF(W243&lt;2,1,IF(W243&lt;4,2,IF(W243&lt;6,3,IF(W243&lt;=7,4)))))</f>
        <v>4</v>
      </c>
      <c r="Z245" s="103"/>
    </row>
    <row r="246" spans="1:26" s="102" customFormat="1" ht="39.75" hidden="1" customHeight="1">
      <c r="A246" s="187"/>
      <c r="B246" s="187"/>
      <c r="C246" s="185"/>
      <c r="D246" s="336">
        <f>IF(D245&lt;1,0,IF(D245=1,1,IF(D245=2,2,IF(D245=3,3,IF(D245=4,4)))))</f>
        <v>4</v>
      </c>
      <c r="E246" s="336"/>
      <c r="F246" s="336"/>
      <c r="G246" s="336"/>
      <c r="H246" s="336">
        <f t="shared" ref="H246" si="256">IF(H245&lt;1,0,IF(H245=1,1,IF(H245=2,2,IF(H245=3,3,IF(H245=4,4)))))</f>
        <v>0</v>
      </c>
      <c r="I246" s="336"/>
      <c r="J246" s="336">
        <f t="shared" ref="J246:S246" si="257">IF(J245&lt;1,0,IF(J245=1,1,IF(J245=2,2,IF(J245=3,3,IF(J245=4,4)))))</f>
        <v>4</v>
      </c>
      <c r="K246" s="336">
        <f t="shared" si="257"/>
        <v>3</v>
      </c>
      <c r="L246" s="336">
        <f t="shared" si="257"/>
        <v>4</v>
      </c>
      <c r="M246" s="336">
        <f t="shared" si="257"/>
        <v>4</v>
      </c>
      <c r="N246" s="336">
        <f t="shared" si="257"/>
        <v>4</v>
      </c>
      <c r="O246" s="336">
        <f t="shared" si="257"/>
        <v>3</v>
      </c>
      <c r="P246" s="336">
        <f t="shared" si="257"/>
        <v>4</v>
      </c>
      <c r="Q246" s="336">
        <f t="shared" si="257"/>
        <v>4</v>
      </c>
      <c r="R246" s="336">
        <f t="shared" si="257"/>
        <v>4</v>
      </c>
      <c r="S246" s="336">
        <f t="shared" si="257"/>
        <v>4</v>
      </c>
      <c r="T246" s="149"/>
      <c r="U246" s="149"/>
      <c r="V246" s="149"/>
      <c r="W246" s="336">
        <f>IF(W245&lt;1,0,IF(W245=1,1,IF(W245=2,2,IF(W245=3,3,IF(W245=4,4)))))</f>
        <v>4</v>
      </c>
      <c r="Z246" s="103"/>
    </row>
    <row r="247" spans="1:26" s="102" customFormat="1" ht="39.75" hidden="1" customHeight="1">
      <c r="A247" s="187"/>
      <c r="B247" s="187"/>
      <c r="C247" s="185"/>
      <c r="D247" s="336">
        <f>+D244</f>
        <v>1</v>
      </c>
      <c r="E247" s="336"/>
      <c r="F247" s="336"/>
      <c r="G247" s="336"/>
      <c r="H247" s="336">
        <f t="shared" ref="H247" si="258">+H244</f>
        <v>0</v>
      </c>
      <c r="I247" s="336"/>
      <c r="J247" s="336">
        <f t="shared" ref="J247:S247" si="259">+J244</f>
        <v>0</v>
      </c>
      <c r="K247" s="336">
        <f t="shared" si="259"/>
        <v>0</v>
      </c>
      <c r="L247" s="336">
        <f t="shared" si="259"/>
        <v>1</v>
      </c>
      <c r="M247" s="336">
        <f t="shared" si="259"/>
        <v>0</v>
      </c>
      <c r="N247" s="336">
        <f t="shared" si="259"/>
        <v>1</v>
      </c>
      <c r="O247" s="336">
        <f t="shared" si="259"/>
        <v>0</v>
      </c>
      <c r="P247" s="336">
        <f t="shared" si="259"/>
        <v>1</v>
      </c>
      <c r="Q247" s="336">
        <f t="shared" si="259"/>
        <v>1</v>
      </c>
      <c r="R247" s="336">
        <f t="shared" si="259"/>
        <v>1</v>
      </c>
      <c r="S247" s="336">
        <f t="shared" si="259"/>
        <v>1</v>
      </c>
      <c r="T247" s="149"/>
      <c r="U247" s="149"/>
      <c r="V247" s="149"/>
      <c r="W247" s="336">
        <f>+W244</f>
        <v>1</v>
      </c>
      <c r="Z247" s="103"/>
    </row>
    <row r="248" spans="1:26" s="102" customFormat="1" ht="39.75" hidden="1" customHeight="1">
      <c r="A248" s="187"/>
      <c r="B248" s="187"/>
      <c r="C248" s="185"/>
      <c r="D248" s="335">
        <f>+D243+D244</f>
        <v>8</v>
      </c>
      <c r="E248" s="335"/>
      <c r="F248" s="335"/>
      <c r="G248" s="335"/>
      <c r="H248" s="335">
        <f t="shared" ref="H248" si="260">+H243+H244</f>
        <v>0</v>
      </c>
      <c r="I248" s="335"/>
      <c r="J248" s="335">
        <f t="shared" ref="J248:S248" si="261">+J243+J244</f>
        <v>7</v>
      </c>
      <c r="K248" s="335">
        <f t="shared" si="261"/>
        <v>5</v>
      </c>
      <c r="L248" s="335">
        <f t="shared" si="261"/>
        <v>8</v>
      </c>
      <c r="M248" s="335">
        <f t="shared" si="261"/>
        <v>6</v>
      </c>
      <c r="N248" s="335">
        <f t="shared" si="261"/>
        <v>8</v>
      </c>
      <c r="O248" s="335">
        <f t="shared" si="261"/>
        <v>5</v>
      </c>
      <c r="P248" s="335">
        <f t="shared" si="261"/>
        <v>8</v>
      </c>
      <c r="Q248" s="335">
        <f t="shared" si="261"/>
        <v>8</v>
      </c>
      <c r="R248" s="335">
        <f t="shared" si="261"/>
        <v>7</v>
      </c>
      <c r="S248" s="335">
        <f t="shared" si="261"/>
        <v>8</v>
      </c>
      <c r="T248" s="149"/>
      <c r="U248" s="149"/>
      <c r="V248" s="149"/>
      <c r="W248" s="335">
        <f>+W243+W244</f>
        <v>8</v>
      </c>
      <c r="Z248" s="103"/>
    </row>
    <row r="249" spans="1:26" s="102" customFormat="1" ht="39.75">
      <c r="A249" s="334"/>
      <c r="B249" s="334"/>
      <c r="C249" s="333" t="s">
        <v>10</v>
      </c>
      <c r="D249" s="332">
        <f>+D247+D246</f>
        <v>5</v>
      </c>
      <c r="E249" s="332"/>
      <c r="F249" s="332"/>
      <c r="G249" s="332"/>
      <c r="H249" s="332">
        <f t="shared" ref="H249" si="262">+H247+H246</f>
        <v>0</v>
      </c>
      <c r="I249" s="332"/>
      <c r="J249" s="332">
        <f t="shared" ref="J249:Q249" si="263">+J247+J246</f>
        <v>4</v>
      </c>
      <c r="K249" s="332">
        <f t="shared" si="263"/>
        <v>3</v>
      </c>
      <c r="L249" s="332">
        <f t="shared" si="263"/>
        <v>5</v>
      </c>
      <c r="M249" s="332">
        <f t="shared" si="263"/>
        <v>4</v>
      </c>
      <c r="N249" s="332">
        <f t="shared" si="263"/>
        <v>5</v>
      </c>
      <c r="O249" s="332">
        <f t="shared" si="263"/>
        <v>3</v>
      </c>
      <c r="P249" s="332">
        <f t="shared" si="263"/>
        <v>5</v>
      </c>
      <c r="Q249" s="332">
        <f t="shared" si="263"/>
        <v>5</v>
      </c>
      <c r="R249" s="332">
        <v>4</v>
      </c>
      <c r="S249" s="332">
        <f>+S247+S246</f>
        <v>5</v>
      </c>
      <c r="T249" s="149"/>
      <c r="U249" s="149"/>
      <c r="V249" s="149"/>
      <c r="W249" s="332">
        <f>+W247+W246</f>
        <v>5</v>
      </c>
      <c r="Z249" s="103"/>
    </row>
    <row r="250" spans="1:26" s="228" customFormat="1" ht="85.5">
      <c r="A250" s="72"/>
      <c r="B250" s="135" t="s">
        <v>219</v>
      </c>
      <c r="C250" s="134"/>
      <c r="D250" s="679">
        <v>1</v>
      </c>
      <c r="E250" s="679"/>
      <c r="F250" s="679"/>
      <c r="G250" s="679"/>
      <c r="H250" s="679"/>
      <c r="I250" s="679"/>
      <c r="J250" s="679">
        <v>1</v>
      </c>
      <c r="K250" s="679">
        <v>1</v>
      </c>
      <c r="L250" s="679">
        <v>1</v>
      </c>
      <c r="M250" s="331">
        <v>1</v>
      </c>
      <c r="N250" s="679">
        <v>1</v>
      </c>
      <c r="O250" s="679">
        <v>1</v>
      </c>
      <c r="P250" s="679">
        <v>1</v>
      </c>
      <c r="Q250" s="679">
        <v>1</v>
      </c>
      <c r="R250" s="679">
        <v>1</v>
      </c>
      <c r="S250" s="68">
        <v>1</v>
      </c>
      <c r="T250" s="149"/>
      <c r="U250" s="149"/>
      <c r="V250" s="149"/>
      <c r="W250" s="68">
        <v>1</v>
      </c>
      <c r="Z250" s="229"/>
    </row>
    <row r="251" spans="1:26" s="228" customFormat="1" ht="57">
      <c r="A251" s="72"/>
      <c r="B251" s="135" t="s">
        <v>218</v>
      </c>
      <c r="C251" s="134"/>
      <c r="D251" s="68">
        <v>1</v>
      </c>
      <c r="E251" s="68"/>
      <c r="F251" s="68"/>
      <c r="G251" s="68"/>
      <c r="H251" s="68"/>
      <c r="I251" s="68"/>
      <c r="J251" s="68">
        <v>1</v>
      </c>
      <c r="K251" s="68">
        <v>0</v>
      </c>
      <c r="L251" s="68">
        <v>1</v>
      </c>
      <c r="M251" s="69">
        <v>1</v>
      </c>
      <c r="N251" s="68">
        <v>1</v>
      </c>
      <c r="O251" s="68">
        <v>1</v>
      </c>
      <c r="P251" s="68">
        <v>1</v>
      </c>
      <c r="Q251" s="68">
        <v>1</v>
      </c>
      <c r="R251" s="68">
        <v>1</v>
      </c>
      <c r="S251" s="68">
        <v>1</v>
      </c>
      <c r="T251" s="149"/>
      <c r="U251" s="149"/>
      <c r="V251" s="149"/>
      <c r="W251" s="68">
        <v>1</v>
      </c>
      <c r="Z251" s="229"/>
    </row>
    <row r="252" spans="1:26" s="228" customFormat="1" ht="55.5">
      <c r="A252" s="72"/>
      <c r="B252" s="210" t="s">
        <v>217</v>
      </c>
      <c r="C252" s="150"/>
      <c r="D252" s="68">
        <v>1</v>
      </c>
      <c r="E252" s="68"/>
      <c r="F252" s="68"/>
      <c r="G252" s="68"/>
      <c r="H252" s="68"/>
      <c r="I252" s="68"/>
      <c r="J252" s="68">
        <v>1</v>
      </c>
      <c r="K252" s="68">
        <v>1</v>
      </c>
      <c r="L252" s="68">
        <v>1</v>
      </c>
      <c r="M252" s="69">
        <v>1</v>
      </c>
      <c r="N252" s="68">
        <v>1</v>
      </c>
      <c r="O252" s="68">
        <v>0</v>
      </c>
      <c r="P252" s="68">
        <v>1</v>
      </c>
      <c r="Q252" s="68">
        <v>1</v>
      </c>
      <c r="R252" s="68">
        <v>1</v>
      </c>
      <c r="S252" s="68">
        <v>1</v>
      </c>
      <c r="T252" s="149"/>
      <c r="U252" s="149"/>
      <c r="V252" s="149"/>
      <c r="W252" s="68">
        <v>1</v>
      </c>
      <c r="Z252" s="229"/>
    </row>
    <row r="253" spans="1:26" s="228" customFormat="1" ht="61.5">
      <c r="A253" s="72"/>
      <c r="B253" s="71" t="s">
        <v>216</v>
      </c>
      <c r="C253" s="70"/>
      <c r="D253" s="68">
        <v>1</v>
      </c>
      <c r="E253" s="68"/>
      <c r="F253" s="68"/>
      <c r="G253" s="68"/>
      <c r="H253" s="68"/>
      <c r="I253" s="68"/>
      <c r="J253" s="68">
        <v>1</v>
      </c>
      <c r="K253" s="68">
        <v>1</v>
      </c>
      <c r="L253" s="68">
        <v>1</v>
      </c>
      <c r="M253" s="69">
        <v>1</v>
      </c>
      <c r="N253" s="68">
        <v>1</v>
      </c>
      <c r="O253" s="68">
        <v>1</v>
      </c>
      <c r="P253" s="68">
        <v>1</v>
      </c>
      <c r="Q253" s="68">
        <v>1</v>
      </c>
      <c r="R253" s="68">
        <v>1</v>
      </c>
      <c r="S253" s="68">
        <v>1</v>
      </c>
      <c r="T253" s="149"/>
      <c r="U253" s="149"/>
      <c r="V253" s="149"/>
      <c r="W253" s="68">
        <v>1</v>
      </c>
      <c r="Z253" s="229"/>
    </row>
    <row r="254" spans="1:26" s="228" customFormat="1" ht="61.5">
      <c r="A254" s="72"/>
      <c r="B254" s="71" t="s">
        <v>215</v>
      </c>
      <c r="C254" s="124"/>
      <c r="D254" s="711">
        <v>1</v>
      </c>
      <c r="E254" s="711"/>
      <c r="F254" s="711"/>
      <c r="G254" s="711"/>
      <c r="H254" s="711"/>
      <c r="I254" s="677"/>
      <c r="J254" s="711">
        <v>1</v>
      </c>
      <c r="K254" s="711">
        <v>1</v>
      </c>
      <c r="L254" s="711">
        <v>1</v>
      </c>
      <c r="M254" s="711">
        <v>1</v>
      </c>
      <c r="N254" s="711">
        <v>1</v>
      </c>
      <c r="O254" s="711">
        <v>1</v>
      </c>
      <c r="P254" s="711">
        <v>1</v>
      </c>
      <c r="Q254" s="711">
        <v>1</v>
      </c>
      <c r="R254" s="711">
        <v>1</v>
      </c>
      <c r="S254" s="711">
        <v>1</v>
      </c>
      <c r="T254" s="146"/>
      <c r="U254" s="146"/>
      <c r="V254" s="146"/>
      <c r="W254" s="711">
        <v>1</v>
      </c>
      <c r="Z254" s="229"/>
    </row>
    <row r="255" spans="1:26" s="228" customFormat="1" ht="48">
      <c r="A255" s="72"/>
      <c r="B255" s="121" t="s">
        <v>214</v>
      </c>
      <c r="C255" s="123"/>
      <c r="D255" s="712"/>
      <c r="E255" s="712"/>
      <c r="F255" s="712"/>
      <c r="G255" s="712"/>
      <c r="H255" s="712"/>
      <c r="I255" s="678"/>
      <c r="J255" s="712"/>
      <c r="K255" s="712"/>
      <c r="L255" s="712"/>
      <c r="M255" s="712"/>
      <c r="N255" s="712"/>
      <c r="O255" s="712"/>
      <c r="P255" s="712"/>
      <c r="Q255" s="712"/>
      <c r="R255" s="712"/>
      <c r="S255" s="712"/>
      <c r="T255" s="330"/>
      <c r="U255" s="330"/>
      <c r="V255" s="330"/>
      <c r="W255" s="712"/>
      <c r="Z255" s="229"/>
    </row>
    <row r="256" spans="1:26" s="228" customFormat="1" ht="39.75">
      <c r="A256" s="72"/>
      <c r="B256" s="121" t="s">
        <v>213</v>
      </c>
      <c r="C256" s="123"/>
      <c r="D256" s="712"/>
      <c r="E256" s="712"/>
      <c r="F256" s="712"/>
      <c r="G256" s="712"/>
      <c r="H256" s="712"/>
      <c r="I256" s="678"/>
      <c r="J256" s="712"/>
      <c r="K256" s="712"/>
      <c r="L256" s="712"/>
      <c r="M256" s="712"/>
      <c r="N256" s="712"/>
      <c r="O256" s="712"/>
      <c r="P256" s="712"/>
      <c r="Q256" s="712"/>
      <c r="R256" s="712"/>
      <c r="S256" s="712"/>
      <c r="T256" s="330"/>
      <c r="U256" s="330"/>
      <c r="V256" s="330"/>
      <c r="W256" s="712"/>
      <c r="Z256" s="229"/>
    </row>
    <row r="257" spans="1:26" s="228" customFormat="1" ht="48">
      <c r="A257" s="72"/>
      <c r="B257" s="121" t="s">
        <v>212</v>
      </c>
      <c r="C257" s="123"/>
      <c r="D257" s="712"/>
      <c r="E257" s="712"/>
      <c r="F257" s="712"/>
      <c r="G257" s="712"/>
      <c r="H257" s="712"/>
      <c r="I257" s="678"/>
      <c r="J257" s="712"/>
      <c r="K257" s="712"/>
      <c r="L257" s="712"/>
      <c r="M257" s="712"/>
      <c r="N257" s="712"/>
      <c r="O257" s="712"/>
      <c r="P257" s="712"/>
      <c r="Q257" s="712"/>
      <c r="R257" s="712"/>
      <c r="S257" s="712"/>
      <c r="T257" s="330"/>
      <c r="U257" s="330"/>
      <c r="V257" s="330"/>
      <c r="W257" s="712"/>
      <c r="Z257" s="229"/>
    </row>
    <row r="258" spans="1:26" s="228" customFormat="1" ht="72">
      <c r="A258" s="72"/>
      <c r="B258" s="121" t="s">
        <v>211</v>
      </c>
      <c r="C258" s="120"/>
      <c r="D258" s="713"/>
      <c r="E258" s="713"/>
      <c r="F258" s="713"/>
      <c r="G258" s="713"/>
      <c r="H258" s="713"/>
      <c r="I258" s="679"/>
      <c r="J258" s="713"/>
      <c r="K258" s="713"/>
      <c r="L258" s="713"/>
      <c r="M258" s="713"/>
      <c r="N258" s="713"/>
      <c r="O258" s="713"/>
      <c r="P258" s="713"/>
      <c r="Q258" s="713"/>
      <c r="R258" s="713"/>
      <c r="S258" s="713"/>
      <c r="T258" s="152"/>
      <c r="U258" s="152"/>
      <c r="V258" s="152"/>
      <c r="W258" s="713"/>
      <c r="Z258" s="229"/>
    </row>
    <row r="259" spans="1:26" s="228" customFormat="1" ht="61.5">
      <c r="A259" s="72"/>
      <c r="B259" s="71" t="s">
        <v>210</v>
      </c>
      <c r="C259" s="70"/>
      <c r="D259" s="68">
        <v>1</v>
      </c>
      <c r="E259" s="68"/>
      <c r="F259" s="68"/>
      <c r="G259" s="68"/>
      <c r="H259" s="68"/>
      <c r="I259" s="68"/>
      <c r="J259" s="68">
        <v>1</v>
      </c>
      <c r="K259" s="68">
        <v>0</v>
      </c>
      <c r="L259" s="68">
        <v>1</v>
      </c>
      <c r="M259" s="69">
        <v>1</v>
      </c>
      <c r="N259" s="68">
        <v>1</v>
      </c>
      <c r="O259" s="68">
        <v>1</v>
      </c>
      <c r="P259" s="68">
        <v>1</v>
      </c>
      <c r="Q259" s="68">
        <v>1</v>
      </c>
      <c r="R259" s="68">
        <v>0</v>
      </c>
      <c r="S259" s="68">
        <v>1</v>
      </c>
      <c r="T259" s="149"/>
      <c r="U259" s="149"/>
      <c r="V259" s="149"/>
      <c r="W259" s="68">
        <v>1</v>
      </c>
      <c r="Z259" s="229"/>
    </row>
    <row r="260" spans="1:26" s="228" customFormat="1" ht="61.5">
      <c r="A260" s="72"/>
      <c r="B260" s="71" t="s">
        <v>209</v>
      </c>
      <c r="C260" s="70"/>
      <c r="D260" s="68">
        <v>1</v>
      </c>
      <c r="E260" s="68"/>
      <c r="F260" s="68"/>
      <c r="G260" s="68"/>
      <c r="H260" s="68"/>
      <c r="I260" s="68"/>
      <c r="J260" s="68">
        <v>1</v>
      </c>
      <c r="K260" s="68">
        <v>1</v>
      </c>
      <c r="L260" s="68">
        <v>1</v>
      </c>
      <c r="M260" s="69">
        <v>0</v>
      </c>
      <c r="N260" s="68">
        <v>1</v>
      </c>
      <c r="O260" s="68">
        <v>0</v>
      </c>
      <c r="P260" s="68">
        <v>1</v>
      </c>
      <c r="Q260" s="68">
        <v>1</v>
      </c>
      <c r="R260" s="68">
        <v>1</v>
      </c>
      <c r="S260" s="68">
        <v>1</v>
      </c>
      <c r="T260" s="149"/>
      <c r="U260" s="149"/>
      <c r="V260" s="149"/>
      <c r="W260" s="68">
        <v>1</v>
      </c>
      <c r="Z260" s="229"/>
    </row>
    <row r="261" spans="1:26" s="228" customFormat="1" ht="39.75">
      <c r="A261" s="329"/>
      <c r="B261" s="328" t="s">
        <v>208</v>
      </c>
      <c r="C261" s="327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5"/>
      <c r="O261" s="325"/>
      <c r="P261" s="325"/>
      <c r="Q261" s="325"/>
      <c r="R261" s="325"/>
      <c r="S261" s="325"/>
      <c r="T261" s="149"/>
      <c r="U261" s="149"/>
      <c r="V261" s="149"/>
      <c r="W261" s="325"/>
      <c r="Z261" s="229"/>
    </row>
    <row r="262" spans="1:26" s="228" customFormat="1" ht="123">
      <c r="A262" s="128"/>
      <c r="B262" s="128" t="s">
        <v>207</v>
      </c>
      <c r="C262" s="124"/>
      <c r="D262" s="90">
        <v>1</v>
      </c>
      <c r="E262" s="90"/>
      <c r="F262" s="90"/>
      <c r="G262" s="90"/>
      <c r="H262" s="90"/>
      <c r="I262" s="90"/>
      <c r="J262" s="90">
        <v>0</v>
      </c>
      <c r="K262" s="68">
        <v>0</v>
      </c>
      <c r="L262" s="68">
        <v>1</v>
      </c>
      <c r="M262" s="69">
        <v>0</v>
      </c>
      <c r="N262" s="68">
        <v>1</v>
      </c>
      <c r="O262" s="68">
        <v>0</v>
      </c>
      <c r="P262" s="68">
        <v>1</v>
      </c>
      <c r="Q262" s="68">
        <v>1</v>
      </c>
      <c r="R262" s="68">
        <v>1</v>
      </c>
      <c r="S262" s="677">
        <v>1</v>
      </c>
      <c r="T262" s="146"/>
      <c r="U262" s="146"/>
      <c r="V262" s="146"/>
      <c r="W262" s="677">
        <v>1</v>
      </c>
      <c r="Z262" s="229"/>
    </row>
    <row r="263" spans="1:26" s="228" customFormat="1" ht="39.75">
      <c r="A263" s="84">
        <v>4.2</v>
      </c>
      <c r="B263" s="84" t="s">
        <v>206</v>
      </c>
      <c r="C263" s="96" t="s">
        <v>30</v>
      </c>
      <c r="D263" s="324">
        <f>+SUM(D265:D269)</f>
        <v>5</v>
      </c>
      <c r="E263" s="324"/>
      <c r="F263" s="324"/>
      <c r="G263" s="324"/>
      <c r="H263" s="324">
        <f t="shared" ref="H263" si="264">+SUM(H265:H269)</f>
        <v>0</v>
      </c>
      <c r="I263" s="324"/>
      <c r="J263" s="324">
        <f t="shared" ref="J263:S263" si="265">+SUM(J265:J269)</f>
        <v>5</v>
      </c>
      <c r="K263" s="324">
        <f t="shared" si="265"/>
        <v>3</v>
      </c>
      <c r="L263" s="324">
        <f t="shared" si="265"/>
        <v>5</v>
      </c>
      <c r="M263" s="324">
        <f t="shared" si="265"/>
        <v>3</v>
      </c>
      <c r="N263" s="324">
        <f t="shared" si="265"/>
        <v>5</v>
      </c>
      <c r="O263" s="324">
        <f t="shared" si="265"/>
        <v>4</v>
      </c>
      <c r="P263" s="324">
        <f t="shared" si="265"/>
        <v>5</v>
      </c>
      <c r="Q263" s="324">
        <f t="shared" si="265"/>
        <v>5</v>
      </c>
      <c r="R263" s="324">
        <f t="shared" si="265"/>
        <v>5</v>
      </c>
      <c r="S263" s="324">
        <f t="shared" si="265"/>
        <v>5</v>
      </c>
      <c r="T263" s="154"/>
      <c r="U263" s="154"/>
      <c r="V263" s="154"/>
      <c r="W263" s="324">
        <f>+SUM(W265:W269)</f>
        <v>5</v>
      </c>
      <c r="Z263" s="229"/>
    </row>
    <row r="264" spans="1:26" s="228" customFormat="1" ht="39.75">
      <c r="A264" s="80"/>
      <c r="B264" s="80"/>
      <c r="C264" s="95" t="s">
        <v>10</v>
      </c>
      <c r="D264" s="94">
        <f>IF(D263&lt;1,0,IF(D263&lt;2,1,IF(D263&lt;3,2,IF(D263&lt;4,3,IF(D263&lt;5,4,IF(D263=5,5,))))))</f>
        <v>5</v>
      </c>
      <c r="E264" s="94"/>
      <c r="F264" s="94"/>
      <c r="G264" s="94"/>
      <c r="H264" s="94">
        <f t="shared" ref="H264" si="266">IF(H263&lt;1,0,IF(H263&lt;2,1,IF(H263&lt;3,2,IF(H263&lt;4,3,IF(H263&lt;5,4,IF(H263=5,5,))))))</f>
        <v>0</v>
      </c>
      <c r="I264" s="94"/>
      <c r="J264" s="94">
        <f t="shared" ref="J264:S264" si="267">IF(J263&lt;1,0,IF(J263&lt;2,1,IF(J263&lt;3,2,IF(J263&lt;4,3,IF(J263&lt;5,4,IF(J263=5,5,))))))</f>
        <v>5</v>
      </c>
      <c r="K264" s="94">
        <f t="shared" si="267"/>
        <v>3</v>
      </c>
      <c r="L264" s="94">
        <f t="shared" si="267"/>
        <v>5</v>
      </c>
      <c r="M264" s="94">
        <f t="shared" si="267"/>
        <v>3</v>
      </c>
      <c r="N264" s="94">
        <f t="shared" si="267"/>
        <v>5</v>
      </c>
      <c r="O264" s="94">
        <f t="shared" si="267"/>
        <v>4</v>
      </c>
      <c r="P264" s="94">
        <f t="shared" si="267"/>
        <v>5</v>
      </c>
      <c r="Q264" s="94">
        <f t="shared" si="267"/>
        <v>5</v>
      </c>
      <c r="R264" s="94">
        <f t="shared" si="267"/>
        <v>5</v>
      </c>
      <c r="S264" s="94">
        <f t="shared" si="267"/>
        <v>5</v>
      </c>
      <c r="T264" s="152"/>
      <c r="U264" s="152"/>
      <c r="V264" s="152"/>
      <c r="W264" s="94">
        <f>IF(W263&lt;1,0,IF(W263&lt;2,1,IF(W263&lt;3,2,IF(W263&lt;4,3,IF(W263&lt;5,4,IF(W263=5,5,))))))</f>
        <v>5</v>
      </c>
      <c r="Z264" s="229"/>
    </row>
    <row r="265" spans="1:26" s="228" customFormat="1" ht="111">
      <c r="A265" s="72"/>
      <c r="B265" s="210" t="s">
        <v>205</v>
      </c>
      <c r="C265" s="150"/>
      <c r="D265" s="68">
        <v>1</v>
      </c>
      <c r="E265" s="68"/>
      <c r="F265" s="68"/>
      <c r="G265" s="68"/>
      <c r="H265" s="68"/>
      <c r="I265" s="68"/>
      <c r="J265" s="68">
        <v>1</v>
      </c>
      <c r="K265" s="68">
        <v>1</v>
      </c>
      <c r="L265" s="68">
        <v>1</v>
      </c>
      <c r="M265" s="69">
        <v>1</v>
      </c>
      <c r="N265" s="68">
        <v>1</v>
      </c>
      <c r="O265" s="68">
        <v>1</v>
      </c>
      <c r="P265" s="68">
        <v>1</v>
      </c>
      <c r="Q265" s="68">
        <v>1</v>
      </c>
      <c r="R265" s="68">
        <v>1</v>
      </c>
      <c r="S265" s="68">
        <v>1</v>
      </c>
      <c r="T265" s="149"/>
      <c r="U265" s="149"/>
      <c r="V265" s="149"/>
      <c r="W265" s="68">
        <v>1</v>
      </c>
      <c r="Z265" s="229"/>
    </row>
    <row r="266" spans="1:26" s="228" customFormat="1" ht="83.25">
      <c r="A266" s="72"/>
      <c r="B266" s="151" t="s">
        <v>204</v>
      </c>
      <c r="C266" s="150"/>
      <c r="D266" s="68">
        <v>1</v>
      </c>
      <c r="E266" s="68"/>
      <c r="F266" s="68"/>
      <c r="G266" s="68"/>
      <c r="H266" s="68"/>
      <c r="I266" s="68"/>
      <c r="J266" s="68">
        <v>1</v>
      </c>
      <c r="K266" s="68">
        <v>0</v>
      </c>
      <c r="L266" s="68">
        <v>1</v>
      </c>
      <c r="M266" s="69">
        <v>0</v>
      </c>
      <c r="N266" s="68">
        <v>1</v>
      </c>
      <c r="O266" s="68">
        <v>0</v>
      </c>
      <c r="P266" s="68">
        <v>1</v>
      </c>
      <c r="Q266" s="68">
        <v>1</v>
      </c>
      <c r="R266" s="68">
        <v>1</v>
      </c>
      <c r="S266" s="68">
        <v>1</v>
      </c>
      <c r="T266" s="149"/>
      <c r="U266" s="149"/>
      <c r="V266" s="149"/>
      <c r="W266" s="68">
        <v>1</v>
      </c>
      <c r="X266" s="323"/>
      <c r="Z266" s="229"/>
    </row>
    <row r="267" spans="1:26" s="228" customFormat="1" ht="61.5">
      <c r="A267" s="72"/>
      <c r="B267" s="71" t="s">
        <v>203</v>
      </c>
      <c r="C267" s="70"/>
      <c r="D267" s="68">
        <v>1</v>
      </c>
      <c r="E267" s="68"/>
      <c r="F267" s="68"/>
      <c r="G267" s="68"/>
      <c r="H267" s="68"/>
      <c r="I267" s="68"/>
      <c r="J267" s="68">
        <v>1</v>
      </c>
      <c r="K267" s="68">
        <v>0</v>
      </c>
      <c r="L267" s="68">
        <v>1</v>
      </c>
      <c r="M267" s="69">
        <v>0</v>
      </c>
      <c r="N267" s="68">
        <v>1</v>
      </c>
      <c r="O267" s="68">
        <v>1</v>
      </c>
      <c r="P267" s="68">
        <v>1</v>
      </c>
      <c r="Q267" s="68">
        <v>1</v>
      </c>
      <c r="R267" s="68">
        <v>1</v>
      </c>
      <c r="S267" s="68">
        <v>1</v>
      </c>
      <c r="T267" s="149"/>
      <c r="U267" s="149"/>
      <c r="V267" s="149"/>
      <c r="W267" s="68">
        <v>1</v>
      </c>
      <c r="Z267" s="229"/>
    </row>
    <row r="268" spans="1:26" s="228" customFormat="1" ht="55.5">
      <c r="A268" s="72"/>
      <c r="B268" s="210" t="s">
        <v>202</v>
      </c>
      <c r="C268" s="150"/>
      <c r="D268" s="68">
        <v>1</v>
      </c>
      <c r="E268" s="68"/>
      <c r="F268" s="68"/>
      <c r="G268" s="68"/>
      <c r="H268" s="68"/>
      <c r="I268" s="68"/>
      <c r="J268" s="68">
        <v>1</v>
      </c>
      <c r="K268" s="68">
        <v>1</v>
      </c>
      <c r="L268" s="68">
        <v>1</v>
      </c>
      <c r="M268" s="69">
        <v>1</v>
      </c>
      <c r="N268" s="68">
        <v>1</v>
      </c>
      <c r="O268" s="68">
        <v>1</v>
      </c>
      <c r="P268" s="68">
        <v>1</v>
      </c>
      <c r="Q268" s="68">
        <v>1</v>
      </c>
      <c r="R268" s="68">
        <v>1</v>
      </c>
      <c r="S268" s="68">
        <v>1</v>
      </c>
      <c r="T268" s="149"/>
      <c r="U268" s="149"/>
      <c r="V268" s="149"/>
      <c r="W268" s="68">
        <v>1</v>
      </c>
      <c r="Z268" s="229"/>
    </row>
    <row r="269" spans="1:26" s="228" customFormat="1" ht="55.5">
      <c r="A269" s="128"/>
      <c r="B269" s="322" t="s">
        <v>201</v>
      </c>
      <c r="C269" s="321"/>
      <c r="D269" s="68">
        <v>1</v>
      </c>
      <c r="E269" s="68"/>
      <c r="F269" s="68"/>
      <c r="G269" s="68"/>
      <c r="H269" s="68"/>
      <c r="I269" s="68"/>
      <c r="J269" s="68">
        <v>1</v>
      </c>
      <c r="K269" s="68">
        <v>1</v>
      </c>
      <c r="L269" s="68">
        <v>1</v>
      </c>
      <c r="M269" s="69">
        <v>1</v>
      </c>
      <c r="N269" s="68">
        <v>1</v>
      </c>
      <c r="O269" s="68">
        <v>1</v>
      </c>
      <c r="P269" s="68">
        <v>1</v>
      </c>
      <c r="Q269" s="68">
        <v>1</v>
      </c>
      <c r="R269" s="68">
        <v>1</v>
      </c>
      <c r="S269" s="677">
        <v>1</v>
      </c>
      <c r="T269" s="146"/>
      <c r="U269" s="146"/>
      <c r="V269" s="146"/>
      <c r="W269" s="677">
        <v>1</v>
      </c>
      <c r="Z269" s="229"/>
    </row>
    <row r="270" spans="1:26" s="228" customFormat="1" ht="61.5">
      <c r="A270" s="85">
        <v>4.3</v>
      </c>
      <c r="B270" s="85" t="s">
        <v>200</v>
      </c>
      <c r="C270" s="96" t="s">
        <v>171</v>
      </c>
      <c r="D270" s="319">
        <f>+D272/D275</f>
        <v>69464.629629629635</v>
      </c>
      <c r="E270" s="319" t="e">
        <f t="shared" ref="E270:H270" si="268">+E272/E275</f>
        <v>#DIV/0!</v>
      </c>
      <c r="F270" s="319" t="e">
        <f t="shared" ref="F270" si="269">+F272/F275</f>
        <v>#DIV/0!</v>
      </c>
      <c r="G270" s="319" t="e">
        <f t="shared" si="268"/>
        <v>#DIV/0!</v>
      </c>
      <c r="H270" s="319" t="e">
        <f t="shared" si="268"/>
        <v>#DIV/0!</v>
      </c>
      <c r="I270" s="319"/>
      <c r="J270" s="319">
        <f t="shared" ref="J270:S270" si="270">+J272/J275</f>
        <v>49886.666666666664</v>
      </c>
      <c r="K270" s="319">
        <f t="shared" si="270"/>
        <v>43644.73684210526</v>
      </c>
      <c r="L270" s="319">
        <f t="shared" si="270"/>
        <v>85824.705882352937</v>
      </c>
      <c r="M270" s="319">
        <f t="shared" si="270"/>
        <v>108858.90410958904</v>
      </c>
      <c r="N270" s="319">
        <f t="shared" si="270"/>
        <v>147354.55172413794</v>
      </c>
      <c r="O270" s="319">
        <f t="shared" si="270"/>
        <v>30297.142857142859</v>
      </c>
      <c r="P270" s="319">
        <f t="shared" si="270"/>
        <v>26319.557522123894</v>
      </c>
      <c r="Q270" s="319">
        <f t="shared" si="270"/>
        <v>55990.62295081967</v>
      </c>
      <c r="R270" s="319">
        <f t="shared" si="270"/>
        <v>10869.565217391304</v>
      </c>
      <c r="S270" s="319">
        <f t="shared" si="270"/>
        <v>46363.045454545456</v>
      </c>
      <c r="T270" s="320"/>
      <c r="U270" s="320"/>
      <c r="V270" s="320"/>
      <c r="W270" s="319">
        <f>+W272/W275</f>
        <v>69017.980148883376</v>
      </c>
      <c r="X270" s="213"/>
      <c r="Y270" s="312">
        <v>50000</v>
      </c>
      <c r="Z270" s="229"/>
    </row>
    <row r="271" spans="1:26" s="228" customFormat="1" ht="39.75">
      <c r="A271" s="81"/>
      <c r="B271" s="81"/>
      <c r="C271" s="95" t="s">
        <v>10</v>
      </c>
      <c r="D271" s="94">
        <f>+IF(D270&lt;50000,D270*5/50000,IF(D270&gt;=50000,5))</f>
        <v>5</v>
      </c>
      <c r="E271" s="94" t="e">
        <f>+IF(E270&lt;25000,E270*5/25000,IF(E270&gt;=25000,5))</f>
        <v>#DIV/0!</v>
      </c>
      <c r="F271" s="94" t="e">
        <f t="shared" ref="F271:H271" si="271">+IF(F270&lt;25000,F270*5/25000,IF(F270&gt;=25000,5))</f>
        <v>#DIV/0!</v>
      </c>
      <c r="G271" s="94" t="e">
        <f t="shared" si="271"/>
        <v>#DIV/0!</v>
      </c>
      <c r="H271" s="94" t="e">
        <f t="shared" si="271"/>
        <v>#DIV/0!</v>
      </c>
      <c r="I271" s="94"/>
      <c r="J271" s="94">
        <f>+IF(J270&lt;50000,J270*5/50000,IF(J270&gt;=50000,5))</f>
        <v>4.9886666666666661</v>
      </c>
      <c r="K271" s="94">
        <f>+IF(K270&lt;50000,K270*5/50000,IF(K270&gt;=50000,5))</f>
        <v>4.3644736842105258</v>
      </c>
      <c r="L271" s="94">
        <f>+IF(L270&lt;60000,L270*5/60000,IF(L270&gt;=60000,5))</f>
        <v>5</v>
      </c>
      <c r="M271" s="94">
        <f>+IF(M270&lt;60000,M270*5/60000,IF(M270&gt;=60000,5))</f>
        <v>5</v>
      </c>
      <c r="N271" s="94">
        <f>+IF(N270&lt;60000,N270*5/60000,IF(N270&gt;=60000,5))</f>
        <v>5</v>
      </c>
      <c r="O271" s="94">
        <f>+IF(O270&lt;25000,O270*5/25000,IF(O270&gt;=25000,5))</f>
        <v>5</v>
      </c>
      <c r="P271" s="94">
        <f>+IF(P270&lt;25000,P270*5/25000,IF(P270&gt;=25000,5))</f>
        <v>5</v>
      </c>
      <c r="Q271" s="94">
        <f>+IF(Q270&lt;25000,Q270*5/25000,IF(Q270&gt;=25000,5))</f>
        <v>5</v>
      </c>
      <c r="R271" s="94">
        <f>+IF(R270&lt;25000,R270*5/25000,IF(R270&gt;=25000,5))</f>
        <v>2.1739130434782608</v>
      </c>
      <c r="S271" s="94">
        <f>+IF(S270&lt;25000,S270*5/25000,IF(S270&gt;=25000,5))</f>
        <v>5</v>
      </c>
      <c r="T271" s="318"/>
      <c r="U271" s="318"/>
      <c r="V271" s="318"/>
      <c r="W271" s="293" t="e">
        <f>+SUM(D271:S271)/11</f>
        <v>#DIV/0!</v>
      </c>
      <c r="X271" s="213"/>
      <c r="Y271" s="312"/>
      <c r="Z271" s="229"/>
    </row>
    <row r="272" spans="1:26" s="228" customFormat="1" ht="39.75">
      <c r="A272" s="317"/>
      <c r="B272" s="166" t="s">
        <v>199</v>
      </c>
      <c r="C272" s="164" t="s">
        <v>196</v>
      </c>
      <c r="D272" s="313">
        <f>+D273+D274</f>
        <v>3751090</v>
      </c>
      <c r="E272" s="313">
        <f t="shared" ref="E272:H272" si="272">+E273+E274</f>
        <v>0</v>
      </c>
      <c r="F272" s="313">
        <f t="shared" si="272"/>
        <v>0</v>
      </c>
      <c r="G272" s="313">
        <f t="shared" si="272"/>
        <v>0</v>
      </c>
      <c r="H272" s="313">
        <f t="shared" si="272"/>
        <v>0</v>
      </c>
      <c r="I272" s="313"/>
      <c r="J272" s="313">
        <f t="shared" ref="J272:S272" si="273">+J273+J274</f>
        <v>2244900</v>
      </c>
      <c r="K272" s="313">
        <f t="shared" si="273"/>
        <v>829250</v>
      </c>
      <c r="L272" s="313">
        <f t="shared" si="273"/>
        <v>10213140</v>
      </c>
      <c r="M272" s="315">
        <f t="shared" si="273"/>
        <v>7946700</v>
      </c>
      <c r="N272" s="313">
        <f t="shared" si="273"/>
        <v>8546564</v>
      </c>
      <c r="O272" s="313">
        <f t="shared" si="273"/>
        <v>530200</v>
      </c>
      <c r="P272" s="315">
        <f t="shared" si="273"/>
        <v>2974110</v>
      </c>
      <c r="Q272" s="315">
        <f t="shared" si="273"/>
        <v>3415428</v>
      </c>
      <c r="R272" s="315">
        <f t="shared" si="273"/>
        <v>250000</v>
      </c>
      <c r="S272" s="313">
        <f t="shared" si="273"/>
        <v>1019987</v>
      </c>
      <c r="T272" s="314"/>
      <c r="U272" s="314"/>
      <c r="V272" s="314"/>
      <c r="W272" s="313">
        <f>+W273+W274</f>
        <v>41721369</v>
      </c>
      <c r="X272" s="213"/>
      <c r="Y272" s="312">
        <v>60000</v>
      </c>
      <c r="Z272" s="229"/>
    </row>
    <row r="273" spans="1:26" s="228" customFormat="1" ht="39.75">
      <c r="A273" s="72"/>
      <c r="B273" s="311" t="s">
        <v>198</v>
      </c>
      <c r="C273" s="244" t="s">
        <v>196</v>
      </c>
      <c r="D273" s="307">
        <v>1983400</v>
      </c>
      <c r="E273" s="307"/>
      <c r="F273" s="307"/>
      <c r="G273" s="307"/>
      <c r="H273" s="701">
        <f t="shared" ref="H273:H274" si="274">+SUM(E273:G273)</f>
        <v>0</v>
      </c>
      <c r="I273" s="310"/>
      <c r="J273" s="310">
        <v>805400</v>
      </c>
      <c r="K273" s="307">
        <v>629250</v>
      </c>
      <c r="L273" s="307">
        <v>2681300</v>
      </c>
      <c r="M273" s="310">
        <v>5380100</v>
      </c>
      <c r="N273" s="310">
        <v>3710400</v>
      </c>
      <c r="O273" s="307">
        <v>530200</v>
      </c>
      <c r="P273" s="307">
        <v>1558000</v>
      </c>
      <c r="Q273" s="307">
        <v>1345060</v>
      </c>
      <c r="R273" s="307">
        <v>50000</v>
      </c>
      <c r="S273" s="307">
        <v>263000</v>
      </c>
      <c r="T273" s="309"/>
      <c r="U273" s="309"/>
      <c r="V273" s="309"/>
      <c r="W273" s="307">
        <f>+SUM(D273:V273)</f>
        <v>18936110</v>
      </c>
      <c r="X273" s="213"/>
      <c r="Y273" s="312">
        <v>25000</v>
      </c>
      <c r="Z273" s="229"/>
    </row>
    <row r="274" spans="1:26" s="228" customFormat="1" ht="39.75">
      <c r="A274" s="72"/>
      <c r="B274" s="311" t="s">
        <v>197</v>
      </c>
      <c r="C274" s="244" t="s">
        <v>196</v>
      </c>
      <c r="D274" s="307">
        <v>1767690</v>
      </c>
      <c r="E274" s="307"/>
      <c r="F274" s="307"/>
      <c r="G274" s="307"/>
      <c r="H274" s="701">
        <f t="shared" si="274"/>
        <v>0</v>
      </c>
      <c r="I274" s="310"/>
      <c r="J274" s="310">
        <v>1439500</v>
      </c>
      <c r="K274" s="307">
        <v>200000</v>
      </c>
      <c r="L274" s="307">
        <v>7531840</v>
      </c>
      <c r="M274" s="310">
        <v>2566600</v>
      </c>
      <c r="N274" s="310">
        <v>4836164</v>
      </c>
      <c r="O274" s="307">
        <v>0</v>
      </c>
      <c r="P274" s="307">
        <v>1416110</v>
      </c>
      <c r="Q274" s="307">
        <v>2070368</v>
      </c>
      <c r="R274" s="307">
        <v>200000</v>
      </c>
      <c r="S274" s="307">
        <v>756987</v>
      </c>
      <c r="T274" s="309"/>
      <c r="U274" s="308"/>
      <c r="V274" s="308"/>
      <c r="W274" s="307">
        <f>+SUM(D274:V274)</f>
        <v>22785259</v>
      </c>
      <c r="X274" s="39"/>
      <c r="Z274" s="229"/>
    </row>
    <row r="275" spans="1:26" s="278" customFormat="1" ht="39.75">
      <c r="A275" s="306"/>
      <c r="B275" s="305" t="s">
        <v>195</v>
      </c>
      <c r="C275" s="244" t="s">
        <v>163</v>
      </c>
      <c r="D275" s="304">
        <f>+D276+D277</f>
        <v>54</v>
      </c>
      <c r="E275" s="304">
        <f t="shared" ref="E275:H275" si="275">+E276+E277</f>
        <v>0</v>
      </c>
      <c r="F275" s="304">
        <f t="shared" si="275"/>
        <v>0</v>
      </c>
      <c r="G275" s="304">
        <f t="shared" si="275"/>
        <v>0</v>
      </c>
      <c r="H275" s="304">
        <f t="shared" si="275"/>
        <v>0</v>
      </c>
      <c r="I275" s="304"/>
      <c r="J275" s="304">
        <f t="shared" ref="J275:S275" si="276">+J276+J277</f>
        <v>45</v>
      </c>
      <c r="K275" s="304">
        <f t="shared" si="276"/>
        <v>19</v>
      </c>
      <c r="L275" s="304">
        <f t="shared" si="276"/>
        <v>119</v>
      </c>
      <c r="M275" s="304">
        <f t="shared" si="276"/>
        <v>73</v>
      </c>
      <c r="N275" s="304">
        <f t="shared" si="276"/>
        <v>58</v>
      </c>
      <c r="O275" s="304">
        <f t="shared" si="276"/>
        <v>17.5</v>
      </c>
      <c r="P275" s="304">
        <f t="shared" si="276"/>
        <v>113</v>
      </c>
      <c r="Q275" s="304">
        <f t="shared" si="276"/>
        <v>61</v>
      </c>
      <c r="R275" s="304">
        <f t="shared" si="276"/>
        <v>23</v>
      </c>
      <c r="S275" s="304">
        <f t="shared" si="276"/>
        <v>22</v>
      </c>
      <c r="T275" s="297"/>
      <c r="U275" s="297"/>
      <c r="V275" s="297"/>
      <c r="W275" s="303">
        <f>+W276+W277</f>
        <v>604.5</v>
      </c>
      <c r="Z275" s="279"/>
    </row>
    <row r="276" spans="1:26" s="278" customFormat="1" ht="39.75">
      <c r="A276" s="285"/>
      <c r="B276" s="300" t="s">
        <v>194</v>
      </c>
      <c r="C276" s="271"/>
      <c r="D276" s="303">
        <f>+D39</f>
        <v>54</v>
      </c>
      <c r="E276" s="303">
        <f t="shared" ref="E276:H276" si="277">+E39</f>
        <v>0</v>
      </c>
      <c r="F276" s="303">
        <f t="shared" ref="F276" si="278">+F39</f>
        <v>0</v>
      </c>
      <c r="G276" s="303">
        <f t="shared" si="277"/>
        <v>0</v>
      </c>
      <c r="H276" s="303">
        <f t="shared" si="277"/>
        <v>0</v>
      </c>
      <c r="I276" s="303"/>
      <c r="J276" s="303">
        <f t="shared" ref="J276:S276" si="279">+J39</f>
        <v>44</v>
      </c>
      <c r="K276" s="303">
        <f t="shared" si="279"/>
        <v>19</v>
      </c>
      <c r="L276" s="303">
        <f t="shared" si="279"/>
        <v>119</v>
      </c>
      <c r="M276" s="303">
        <f t="shared" si="279"/>
        <v>73</v>
      </c>
      <c r="N276" s="303">
        <f t="shared" si="279"/>
        <v>58</v>
      </c>
      <c r="O276" s="303">
        <f t="shared" si="279"/>
        <v>17.5</v>
      </c>
      <c r="P276" s="303">
        <f t="shared" si="279"/>
        <v>113</v>
      </c>
      <c r="Q276" s="303">
        <f t="shared" si="279"/>
        <v>61</v>
      </c>
      <c r="R276" s="303">
        <f t="shared" si="279"/>
        <v>23</v>
      </c>
      <c r="S276" s="303">
        <f t="shared" si="279"/>
        <v>22</v>
      </c>
      <c r="T276" s="302"/>
      <c r="U276" s="302"/>
      <c r="V276" s="302"/>
      <c r="W276" s="301">
        <f>+SUM(D276:V276)</f>
        <v>603.5</v>
      </c>
      <c r="Z276" s="279"/>
    </row>
    <row r="277" spans="1:26" s="278" customFormat="1" ht="39.75">
      <c r="A277" s="285"/>
      <c r="B277" s="300" t="s">
        <v>193</v>
      </c>
      <c r="C277" s="271"/>
      <c r="D277" s="299">
        <v>0</v>
      </c>
      <c r="E277" s="299">
        <v>0</v>
      </c>
      <c r="F277" s="299">
        <v>0</v>
      </c>
      <c r="G277" s="299">
        <v>0</v>
      </c>
      <c r="H277" s="299">
        <v>0</v>
      </c>
      <c r="I277" s="299"/>
      <c r="J277" s="299">
        <v>1</v>
      </c>
      <c r="K277" s="299">
        <v>0</v>
      </c>
      <c r="L277" s="299">
        <v>0</v>
      </c>
      <c r="M277" s="299">
        <v>0</v>
      </c>
      <c r="N277" s="299">
        <v>0</v>
      </c>
      <c r="O277" s="299">
        <v>0</v>
      </c>
      <c r="P277" s="299">
        <v>0</v>
      </c>
      <c r="Q277" s="299">
        <v>0</v>
      </c>
      <c r="R277" s="299">
        <v>0</v>
      </c>
      <c r="S277" s="298">
        <v>0</v>
      </c>
      <c r="T277" s="297"/>
      <c r="U277" s="297"/>
      <c r="V277" s="297"/>
      <c r="W277" s="296">
        <f>+SUM(D277:V277)</f>
        <v>1</v>
      </c>
      <c r="Z277" s="279"/>
    </row>
    <row r="278" spans="1:26" s="228" customFormat="1" ht="39.75">
      <c r="A278" s="295">
        <v>4.4000000000000004</v>
      </c>
      <c r="B278" s="162" t="s">
        <v>192</v>
      </c>
      <c r="C278" s="161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59"/>
      <c r="T278" s="294"/>
      <c r="U278" s="294"/>
      <c r="V278" s="294"/>
      <c r="W278" s="159"/>
      <c r="Z278" s="229"/>
    </row>
    <row r="279" spans="1:26" s="253" customFormat="1" ht="39.75">
      <c r="A279" s="270"/>
      <c r="B279" s="277" t="s">
        <v>191</v>
      </c>
      <c r="C279" s="96" t="s">
        <v>171</v>
      </c>
      <c r="D279" s="205">
        <f>+D281*100/D303</f>
        <v>20.703125</v>
      </c>
      <c r="E279" s="205" t="e">
        <f t="shared" ref="E279:H279" si="280">+E281*100/E303</f>
        <v>#DIV/0!</v>
      </c>
      <c r="F279" s="205" t="e">
        <f t="shared" ref="F279" si="281">+F281*100/F303</f>
        <v>#DIV/0!</v>
      </c>
      <c r="G279" s="205" t="e">
        <f t="shared" si="280"/>
        <v>#DIV/0!</v>
      </c>
      <c r="H279" s="205" t="e">
        <f t="shared" si="280"/>
        <v>#DIV/0!</v>
      </c>
      <c r="I279" s="205"/>
      <c r="J279" s="205">
        <f t="shared" ref="J279:S279" si="282">+J281*100/J303</f>
        <v>21.568627450980394</v>
      </c>
      <c r="K279" s="205">
        <f t="shared" si="282"/>
        <v>1.3157894736842106</v>
      </c>
      <c r="L279" s="205">
        <f t="shared" si="282"/>
        <v>32.258064516129032</v>
      </c>
      <c r="M279" s="205">
        <f t="shared" si="282"/>
        <v>28.896103896103895</v>
      </c>
      <c r="N279" s="205">
        <f t="shared" si="282"/>
        <v>16.93548387096774</v>
      </c>
      <c r="O279" s="205">
        <f t="shared" si="282"/>
        <v>2.8571428571428572</v>
      </c>
      <c r="P279" s="205">
        <f t="shared" si="282"/>
        <v>2.7559055118110236</v>
      </c>
      <c r="Q279" s="205">
        <f t="shared" si="282"/>
        <v>8.695652173913043</v>
      </c>
      <c r="R279" s="205">
        <f t="shared" si="282"/>
        <v>1.9230769230769231</v>
      </c>
      <c r="S279" s="205">
        <f t="shared" si="282"/>
        <v>1.5151515151515151</v>
      </c>
      <c r="T279" s="206"/>
      <c r="U279" s="206"/>
      <c r="V279" s="206"/>
      <c r="W279" s="205">
        <f>+W281*100/W303</f>
        <v>16.192969334330591</v>
      </c>
      <c r="X279" s="213"/>
      <c r="Y279" s="212">
        <v>20</v>
      </c>
      <c r="Z279" s="254"/>
    </row>
    <row r="280" spans="1:26" s="253" customFormat="1" ht="39.75">
      <c r="A280" s="267"/>
      <c r="B280" s="276"/>
      <c r="C280" s="95" t="s">
        <v>10</v>
      </c>
      <c r="D280" s="94">
        <f>+IF(D279&lt;20,D279*5/20,IF(D279&gt;=20,5))</f>
        <v>5</v>
      </c>
      <c r="E280" s="94" t="e">
        <f>+IF(E279&lt;10,E279*5/10,IF(E279&gt;=10,5))</f>
        <v>#DIV/0!</v>
      </c>
      <c r="F280" s="94" t="e">
        <f t="shared" ref="F280:H280" si="283">+IF(F279&lt;10,F279*5/10,IF(F279&gt;=10,5))</f>
        <v>#DIV/0!</v>
      </c>
      <c r="G280" s="94" t="e">
        <f t="shared" si="283"/>
        <v>#DIV/0!</v>
      </c>
      <c r="H280" s="94" t="e">
        <f t="shared" si="283"/>
        <v>#DIV/0!</v>
      </c>
      <c r="I280" s="94"/>
      <c r="J280" s="94">
        <f>+IF(J279&lt;20,J279*5/20,IF(J279&gt;=20,5))</f>
        <v>5</v>
      </c>
      <c r="K280" s="94">
        <f>+IF(K279&lt;20,K279*5/20,IF(K279&gt;=20,5))</f>
        <v>0.32894736842105265</v>
      </c>
      <c r="L280" s="94">
        <f>+IF(L279&lt;20,L279*5/20,IF(L279&gt;=20,5))</f>
        <v>5</v>
      </c>
      <c r="M280" s="94">
        <f>+IF(M279&lt;20,M279*5/20,IF(M279&gt;=20,5))</f>
        <v>5</v>
      </c>
      <c r="N280" s="94">
        <f>+IF(N279&lt;20,N279*5/20,IF(N279&gt;=20,5))</f>
        <v>4.2338709677419351</v>
      </c>
      <c r="O280" s="94">
        <f>+IF(O279&lt;10,O279*5/10,IF(O279&gt;=10,5))</f>
        <v>1.4285714285714286</v>
      </c>
      <c r="P280" s="94">
        <f>+IF(P279&lt;10,P279*5/10,IF(P279&gt;=10,5))</f>
        <v>1.3779527559055118</v>
      </c>
      <c r="Q280" s="94">
        <f>+IF(Q279&lt;10,Q279*5/10,IF(Q279&gt;=10,5))</f>
        <v>4.3478260869565215</v>
      </c>
      <c r="R280" s="94">
        <f>+IF(R279&lt;10,R279*5/10,IF(R279&gt;=10,5))</f>
        <v>0.96153846153846145</v>
      </c>
      <c r="S280" s="94">
        <f>+IF(S279&lt;10,S279*5/10,IF(S279&gt;=10,5))</f>
        <v>0.75757575757575757</v>
      </c>
      <c r="T280" s="264"/>
      <c r="U280" s="264"/>
      <c r="V280" s="264"/>
      <c r="W280" s="293" t="e">
        <f>+SUM(D280:S280)/11</f>
        <v>#DIV/0!</v>
      </c>
      <c r="X280" s="213"/>
      <c r="Y280" s="212"/>
      <c r="Z280" s="254"/>
    </row>
    <row r="281" spans="1:26" s="102" customFormat="1" ht="39.75">
      <c r="A281" s="75"/>
      <c r="B281" s="249" t="s">
        <v>190</v>
      </c>
      <c r="C281" s="244"/>
      <c r="D281" s="291">
        <f>D285+D287+D289+D291+D294+D296+D298+D300+D302</f>
        <v>13.25</v>
      </c>
      <c r="E281" s="291">
        <f t="shared" ref="E281:H281" si="284">E285+E287+E289+E291+E294+E296+E298+E300+E302</f>
        <v>0</v>
      </c>
      <c r="F281" s="291">
        <f t="shared" ref="F281" si="285">F285+F287+F289+F291+F294+F296+F298+F300+F302</f>
        <v>0</v>
      </c>
      <c r="G281" s="291">
        <f t="shared" si="284"/>
        <v>0</v>
      </c>
      <c r="H281" s="291">
        <f t="shared" si="284"/>
        <v>0</v>
      </c>
      <c r="I281" s="291"/>
      <c r="J281" s="292">
        <f t="shared" ref="J281:S281" si="286">J285+J287+J289+J291+J294+J296+J298+J300+J302</f>
        <v>11</v>
      </c>
      <c r="K281" s="292">
        <f t="shared" si="286"/>
        <v>0.25</v>
      </c>
      <c r="L281" s="292">
        <f t="shared" si="286"/>
        <v>40</v>
      </c>
      <c r="M281" s="292">
        <f t="shared" si="286"/>
        <v>22.25</v>
      </c>
      <c r="N281" s="292">
        <f t="shared" si="286"/>
        <v>10.5</v>
      </c>
      <c r="O281" s="292">
        <f t="shared" si="286"/>
        <v>0.5</v>
      </c>
      <c r="P281" s="292">
        <f t="shared" si="286"/>
        <v>3.5</v>
      </c>
      <c r="Q281" s="292">
        <f t="shared" si="286"/>
        <v>6</v>
      </c>
      <c r="R281" s="292">
        <f t="shared" si="286"/>
        <v>0.5</v>
      </c>
      <c r="S281" s="292">
        <f t="shared" si="286"/>
        <v>0.5</v>
      </c>
      <c r="T281" s="261"/>
      <c r="U281" s="261"/>
      <c r="V281" s="261"/>
      <c r="W281" s="292">
        <f>W285+W287+W289+W291+W294+W296+W298+W300+W302</f>
        <v>108.25</v>
      </c>
      <c r="X281" s="213"/>
      <c r="Y281" s="212">
        <v>20</v>
      </c>
      <c r="Z281" s="103"/>
    </row>
    <row r="282" spans="1:26" s="102" customFormat="1" ht="39.75">
      <c r="A282" s="75"/>
      <c r="B282" s="249" t="s">
        <v>189</v>
      </c>
      <c r="C282" s="244"/>
      <c r="D282" s="291">
        <f>+D283+D292</f>
        <v>25</v>
      </c>
      <c r="E282" s="291">
        <f t="shared" ref="E282:H282" si="287">+E283+E292</f>
        <v>0</v>
      </c>
      <c r="F282" s="291">
        <f t="shared" si="287"/>
        <v>0</v>
      </c>
      <c r="G282" s="291">
        <f t="shared" si="287"/>
        <v>0</v>
      </c>
      <c r="H282" s="291">
        <f t="shared" si="287"/>
        <v>0</v>
      </c>
      <c r="I282" s="291"/>
      <c r="J282" s="291">
        <f t="shared" ref="J282:W282" si="288">+J283+J292</f>
        <v>20</v>
      </c>
      <c r="K282" s="291">
        <f t="shared" si="288"/>
        <v>1</v>
      </c>
      <c r="L282" s="291">
        <f t="shared" si="288"/>
        <v>57</v>
      </c>
      <c r="M282" s="291">
        <f t="shared" si="288"/>
        <v>55</v>
      </c>
      <c r="N282" s="291">
        <f t="shared" si="288"/>
        <v>21</v>
      </c>
      <c r="O282" s="291">
        <f t="shared" si="288"/>
        <v>2</v>
      </c>
      <c r="P282" s="291">
        <f t="shared" si="288"/>
        <v>12</v>
      </c>
      <c r="Q282" s="291">
        <f t="shared" si="288"/>
        <v>17</v>
      </c>
      <c r="R282" s="291">
        <f t="shared" si="288"/>
        <v>2</v>
      </c>
      <c r="S282" s="291">
        <f t="shared" si="288"/>
        <v>2</v>
      </c>
      <c r="T282" s="291">
        <f t="shared" si="288"/>
        <v>0</v>
      </c>
      <c r="U282" s="291">
        <f t="shared" si="288"/>
        <v>0</v>
      </c>
      <c r="V282" s="291">
        <f t="shared" si="288"/>
        <v>0</v>
      </c>
      <c r="W282" s="291">
        <f t="shared" si="288"/>
        <v>214</v>
      </c>
      <c r="X282" s="213"/>
      <c r="Y282" s="212"/>
      <c r="Z282" s="103"/>
    </row>
    <row r="283" spans="1:26" s="228" customFormat="1" ht="39.75">
      <c r="A283" s="72"/>
      <c r="B283" s="289" t="s">
        <v>188</v>
      </c>
      <c r="C283" s="288" t="s">
        <v>168</v>
      </c>
      <c r="D283" s="290">
        <f>+D284+D286+D288+D290</f>
        <v>25</v>
      </c>
      <c r="E283" s="290">
        <f t="shared" ref="E283:H283" si="289">+E284+E286+E288+E290</f>
        <v>0</v>
      </c>
      <c r="F283" s="290">
        <f t="shared" si="289"/>
        <v>0</v>
      </c>
      <c r="G283" s="290">
        <f t="shared" si="289"/>
        <v>0</v>
      </c>
      <c r="H283" s="290">
        <f t="shared" si="289"/>
        <v>0</v>
      </c>
      <c r="I283" s="290"/>
      <c r="J283" s="290">
        <f t="shared" ref="J283:S283" si="290">+J284+J286+J288+J290</f>
        <v>20</v>
      </c>
      <c r="K283" s="290">
        <f t="shared" si="290"/>
        <v>1</v>
      </c>
      <c r="L283" s="290">
        <f t="shared" si="290"/>
        <v>57</v>
      </c>
      <c r="M283" s="290">
        <f t="shared" si="290"/>
        <v>55</v>
      </c>
      <c r="N283" s="290">
        <f t="shared" si="290"/>
        <v>21</v>
      </c>
      <c r="O283" s="290">
        <f t="shared" si="290"/>
        <v>1</v>
      </c>
      <c r="P283" s="290">
        <f t="shared" si="290"/>
        <v>12</v>
      </c>
      <c r="Q283" s="290">
        <f t="shared" si="290"/>
        <v>17</v>
      </c>
      <c r="R283" s="290">
        <f t="shared" si="290"/>
        <v>2</v>
      </c>
      <c r="S283" s="290">
        <f t="shared" si="290"/>
        <v>2</v>
      </c>
      <c r="T283" s="275"/>
      <c r="U283" s="275"/>
      <c r="V283" s="275"/>
      <c r="W283" s="290">
        <f>+W284+W286+W288+W290</f>
        <v>213</v>
      </c>
      <c r="X283" s="213"/>
      <c r="Y283" s="212">
        <v>10</v>
      </c>
      <c r="Z283" s="229"/>
    </row>
    <row r="284" spans="1:26" s="228" customFormat="1" ht="92.25">
      <c r="A284" s="72"/>
      <c r="B284" s="249" t="s">
        <v>187</v>
      </c>
      <c r="C284" s="244"/>
      <c r="D284" s="193">
        <v>15</v>
      </c>
      <c r="E284" s="193"/>
      <c r="F284" s="193"/>
      <c r="G284" s="193"/>
      <c r="H284" s="193">
        <f>+SUM(E284:G284)</f>
        <v>0</v>
      </c>
      <c r="I284" s="193"/>
      <c r="J284" s="193">
        <v>12</v>
      </c>
      <c r="K284" s="193">
        <v>1</v>
      </c>
      <c r="L284" s="193">
        <v>20</v>
      </c>
      <c r="M284" s="196">
        <v>43</v>
      </c>
      <c r="N284" s="193">
        <v>12</v>
      </c>
      <c r="O284" s="193">
        <v>1</v>
      </c>
      <c r="P284" s="193">
        <v>10</v>
      </c>
      <c r="Q284" s="194">
        <v>14</v>
      </c>
      <c r="R284" s="193">
        <v>2</v>
      </c>
      <c r="S284" s="193">
        <v>2</v>
      </c>
      <c r="T284" s="197"/>
      <c r="U284" s="197"/>
      <c r="V284" s="197"/>
      <c r="W284" s="190">
        <f>+SUM(D284:V284)</f>
        <v>132</v>
      </c>
      <c r="X284" s="39"/>
      <c r="Z284" s="229"/>
    </row>
    <row r="285" spans="1:26" s="228" customFormat="1" ht="39.75">
      <c r="A285" s="72"/>
      <c r="B285" s="248" t="s">
        <v>150</v>
      </c>
      <c r="C285" s="244"/>
      <c r="D285" s="68">
        <f>+D284*0.25</f>
        <v>3.75</v>
      </c>
      <c r="E285" s="68">
        <f t="shared" ref="E285:H285" si="291">+E284*0.25</f>
        <v>0</v>
      </c>
      <c r="F285" s="68">
        <f t="shared" si="291"/>
        <v>0</v>
      </c>
      <c r="G285" s="68">
        <f t="shared" si="291"/>
        <v>0</v>
      </c>
      <c r="H285" s="68">
        <f t="shared" si="291"/>
        <v>0</v>
      </c>
      <c r="I285" s="68"/>
      <c r="J285" s="68">
        <f t="shared" ref="J285:S285" si="292">+J284*0.25</f>
        <v>3</v>
      </c>
      <c r="K285" s="68">
        <f t="shared" si="292"/>
        <v>0.25</v>
      </c>
      <c r="L285" s="68">
        <f t="shared" si="292"/>
        <v>5</v>
      </c>
      <c r="M285" s="69">
        <f t="shared" si="292"/>
        <v>10.75</v>
      </c>
      <c r="N285" s="68">
        <f t="shared" si="292"/>
        <v>3</v>
      </c>
      <c r="O285" s="68">
        <f t="shared" si="292"/>
        <v>0.25</v>
      </c>
      <c r="P285" s="68">
        <f t="shared" si="292"/>
        <v>2.5</v>
      </c>
      <c r="Q285" s="68">
        <f t="shared" si="292"/>
        <v>3.5</v>
      </c>
      <c r="R285" s="68">
        <f t="shared" si="292"/>
        <v>0.5</v>
      </c>
      <c r="S285" s="68">
        <f t="shared" si="292"/>
        <v>0.5</v>
      </c>
      <c r="T285" s="197"/>
      <c r="U285" s="197"/>
      <c r="V285" s="197"/>
      <c r="W285" s="68">
        <f>+W284*0.25</f>
        <v>33</v>
      </c>
      <c r="Z285" s="229"/>
    </row>
    <row r="286" spans="1:26" s="228" customFormat="1" ht="61.5">
      <c r="A286" s="72"/>
      <c r="B286" s="249" t="s">
        <v>186</v>
      </c>
      <c r="C286" s="244"/>
      <c r="D286" s="193">
        <v>1</v>
      </c>
      <c r="E286" s="193"/>
      <c r="F286" s="193"/>
      <c r="G286" s="193"/>
      <c r="H286" s="193">
        <f>+SUM(E286:G286)</f>
        <v>0</v>
      </c>
      <c r="I286" s="193"/>
      <c r="J286" s="193">
        <v>0</v>
      </c>
      <c r="K286" s="193"/>
      <c r="L286" s="193">
        <v>3</v>
      </c>
      <c r="M286" s="196">
        <v>1</v>
      </c>
      <c r="N286" s="193">
        <v>3</v>
      </c>
      <c r="O286" s="193"/>
      <c r="P286" s="193">
        <v>2</v>
      </c>
      <c r="Q286" s="193">
        <v>1</v>
      </c>
      <c r="R286" s="193"/>
      <c r="S286" s="193">
        <v>0</v>
      </c>
      <c r="T286" s="197"/>
      <c r="U286" s="197"/>
      <c r="V286" s="197"/>
      <c r="W286" s="190">
        <f>+SUM(D286:V286)</f>
        <v>11</v>
      </c>
      <c r="Z286" s="229"/>
    </row>
    <row r="287" spans="1:26" s="228" customFormat="1" ht="39.75">
      <c r="A287" s="72"/>
      <c r="B287" s="248" t="s">
        <v>150</v>
      </c>
      <c r="C287" s="244"/>
      <c r="D287" s="68">
        <f>+D286*0.5</f>
        <v>0.5</v>
      </c>
      <c r="E287" s="68">
        <f t="shared" ref="E287:H287" si="293">+E286*0.5</f>
        <v>0</v>
      </c>
      <c r="F287" s="68">
        <f t="shared" si="293"/>
        <v>0</v>
      </c>
      <c r="G287" s="68">
        <f t="shared" si="293"/>
        <v>0</v>
      </c>
      <c r="H287" s="68">
        <f t="shared" si="293"/>
        <v>0</v>
      </c>
      <c r="I287" s="68"/>
      <c r="J287" s="68">
        <f t="shared" ref="J287:S287" si="294">+J286*0.5</f>
        <v>0</v>
      </c>
      <c r="K287" s="68">
        <f t="shared" si="294"/>
        <v>0</v>
      </c>
      <c r="L287" s="68">
        <f t="shared" si="294"/>
        <v>1.5</v>
      </c>
      <c r="M287" s="69">
        <f t="shared" si="294"/>
        <v>0.5</v>
      </c>
      <c r="N287" s="68">
        <f t="shared" si="294"/>
        <v>1.5</v>
      </c>
      <c r="O287" s="68">
        <f t="shared" si="294"/>
        <v>0</v>
      </c>
      <c r="P287" s="68">
        <f t="shared" si="294"/>
        <v>1</v>
      </c>
      <c r="Q287" s="68">
        <f t="shared" si="294"/>
        <v>0.5</v>
      </c>
      <c r="R287" s="68">
        <f t="shared" si="294"/>
        <v>0</v>
      </c>
      <c r="S287" s="68">
        <f t="shared" si="294"/>
        <v>0</v>
      </c>
      <c r="T287" s="197"/>
      <c r="U287" s="197"/>
      <c r="V287" s="197"/>
      <c r="W287" s="68">
        <f>+W286*0.5</f>
        <v>5.5</v>
      </c>
      <c r="Z287" s="229"/>
    </row>
    <row r="288" spans="1:26" s="228" customFormat="1" ht="184.5">
      <c r="A288" s="72"/>
      <c r="B288" s="249" t="s">
        <v>185</v>
      </c>
      <c r="C288" s="244"/>
      <c r="D288" s="193">
        <v>0</v>
      </c>
      <c r="E288" s="193"/>
      <c r="F288" s="193"/>
      <c r="G288" s="193"/>
      <c r="H288" s="193">
        <f>+SUM(E288:G288)</f>
        <v>0</v>
      </c>
      <c r="I288" s="193"/>
      <c r="J288" s="193">
        <v>0</v>
      </c>
      <c r="K288" s="193">
        <v>0</v>
      </c>
      <c r="L288" s="193">
        <v>2</v>
      </c>
      <c r="M288" s="196">
        <v>0</v>
      </c>
      <c r="N288" s="193">
        <v>0</v>
      </c>
      <c r="O288" s="193"/>
      <c r="P288" s="193">
        <v>0</v>
      </c>
      <c r="Q288" s="193">
        <v>0</v>
      </c>
      <c r="R288" s="193"/>
      <c r="S288" s="193">
        <v>0</v>
      </c>
      <c r="T288" s="197"/>
      <c r="U288" s="197"/>
      <c r="V288" s="197"/>
      <c r="W288" s="190">
        <f>+SUM(D288:V288)</f>
        <v>2</v>
      </c>
      <c r="Z288" s="229"/>
    </row>
    <row r="289" spans="1:26" s="228" customFormat="1" ht="39.75">
      <c r="A289" s="72"/>
      <c r="B289" s="248" t="s">
        <v>150</v>
      </c>
      <c r="C289" s="244"/>
      <c r="D289" s="68">
        <f>+D288*0.75</f>
        <v>0</v>
      </c>
      <c r="E289" s="68">
        <f t="shared" ref="E289:H289" si="295">+E288*0.75</f>
        <v>0</v>
      </c>
      <c r="F289" s="68">
        <f t="shared" si="295"/>
        <v>0</v>
      </c>
      <c r="G289" s="68">
        <f t="shared" si="295"/>
        <v>0</v>
      </c>
      <c r="H289" s="68">
        <f t="shared" si="295"/>
        <v>0</v>
      </c>
      <c r="I289" s="68"/>
      <c r="J289" s="68">
        <f t="shared" ref="J289:S289" si="296">+J288*0.75</f>
        <v>0</v>
      </c>
      <c r="K289" s="68">
        <f t="shared" si="296"/>
        <v>0</v>
      </c>
      <c r="L289" s="68">
        <f t="shared" si="296"/>
        <v>1.5</v>
      </c>
      <c r="M289" s="69">
        <f t="shared" si="296"/>
        <v>0</v>
      </c>
      <c r="N289" s="68">
        <f t="shared" si="296"/>
        <v>0</v>
      </c>
      <c r="O289" s="68">
        <f t="shared" si="296"/>
        <v>0</v>
      </c>
      <c r="P289" s="68">
        <f t="shared" si="296"/>
        <v>0</v>
      </c>
      <c r="Q289" s="68">
        <f t="shared" si="296"/>
        <v>0</v>
      </c>
      <c r="R289" s="68">
        <f t="shared" si="296"/>
        <v>0</v>
      </c>
      <c r="S289" s="68">
        <f t="shared" si="296"/>
        <v>0</v>
      </c>
      <c r="T289" s="197"/>
      <c r="U289" s="197"/>
      <c r="V289" s="197"/>
      <c r="W289" s="68">
        <f>+W288*0.75</f>
        <v>1.5</v>
      </c>
      <c r="Z289" s="229"/>
    </row>
    <row r="290" spans="1:26" s="228" customFormat="1" ht="215.25">
      <c r="A290" s="72"/>
      <c r="B290" s="249" t="s">
        <v>184</v>
      </c>
      <c r="C290" s="244"/>
      <c r="D290" s="193">
        <v>9</v>
      </c>
      <c r="E290" s="193"/>
      <c r="F290" s="193"/>
      <c r="G290" s="193"/>
      <c r="H290" s="193">
        <f>+SUM(E290:G290)</f>
        <v>0</v>
      </c>
      <c r="I290" s="193"/>
      <c r="J290" s="193">
        <v>8</v>
      </c>
      <c r="K290" s="193">
        <v>0</v>
      </c>
      <c r="L290" s="193">
        <v>32</v>
      </c>
      <c r="M290" s="196">
        <v>11</v>
      </c>
      <c r="N290" s="193">
        <v>6</v>
      </c>
      <c r="O290" s="193"/>
      <c r="P290" s="193">
        <v>0</v>
      </c>
      <c r="Q290" s="193">
        <v>2</v>
      </c>
      <c r="R290" s="193"/>
      <c r="S290" s="193">
        <v>0</v>
      </c>
      <c r="T290" s="197"/>
      <c r="U290" s="197"/>
      <c r="V290" s="197"/>
      <c r="W290" s="190">
        <f>+SUM(D290:V290)</f>
        <v>68</v>
      </c>
      <c r="X290" s="39"/>
      <c r="Z290" s="229"/>
    </row>
    <row r="291" spans="1:26" s="228" customFormat="1" ht="39.75">
      <c r="A291" s="72"/>
      <c r="B291" s="248" t="s">
        <v>150</v>
      </c>
      <c r="C291" s="244"/>
      <c r="D291" s="68">
        <f>+D290*1</f>
        <v>9</v>
      </c>
      <c r="E291" s="68">
        <f t="shared" ref="E291:H291" si="297">+E290*1</f>
        <v>0</v>
      </c>
      <c r="F291" s="68">
        <f t="shared" si="297"/>
        <v>0</v>
      </c>
      <c r="G291" s="68">
        <f t="shared" si="297"/>
        <v>0</v>
      </c>
      <c r="H291" s="68">
        <f t="shared" si="297"/>
        <v>0</v>
      </c>
      <c r="I291" s="68"/>
      <c r="J291" s="68">
        <f t="shared" ref="J291:S291" si="298">+J290*1</f>
        <v>8</v>
      </c>
      <c r="K291" s="68">
        <f t="shared" si="298"/>
        <v>0</v>
      </c>
      <c r="L291" s="68">
        <f t="shared" si="298"/>
        <v>32</v>
      </c>
      <c r="M291" s="68">
        <f t="shared" si="298"/>
        <v>11</v>
      </c>
      <c r="N291" s="68">
        <f t="shared" si="298"/>
        <v>6</v>
      </c>
      <c r="O291" s="68">
        <f t="shared" si="298"/>
        <v>0</v>
      </c>
      <c r="P291" s="68">
        <f t="shared" si="298"/>
        <v>0</v>
      </c>
      <c r="Q291" s="68">
        <f t="shared" si="298"/>
        <v>2</v>
      </c>
      <c r="R291" s="68">
        <f t="shared" si="298"/>
        <v>0</v>
      </c>
      <c r="S291" s="68">
        <f t="shared" si="298"/>
        <v>0</v>
      </c>
      <c r="T291" s="197"/>
      <c r="U291" s="197"/>
      <c r="V291" s="197"/>
      <c r="W291" s="68">
        <f>+W290*1</f>
        <v>68</v>
      </c>
      <c r="Z291" s="229"/>
    </row>
    <row r="292" spans="1:26" s="228" customFormat="1" ht="39.75">
      <c r="A292" s="72"/>
      <c r="B292" s="289" t="s">
        <v>183</v>
      </c>
      <c r="C292" s="288" t="s">
        <v>168</v>
      </c>
      <c r="D292" s="286">
        <f>+D293+D295+D297+D299+D301</f>
        <v>0</v>
      </c>
      <c r="E292" s="286">
        <f t="shared" ref="E292:H292" si="299">+E293+E295+E297+E299+E301</f>
        <v>0</v>
      </c>
      <c r="F292" s="286">
        <f t="shared" si="299"/>
        <v>0</v>
      </c>
      <c r="G292" s="286">
        <f t="shared" si="299"/>
        <v>0</v>
      </c>
      <c r="H292" s="286">
        <f t="shared" si="299"/>
        <v>0</v>
      </c>
      <c r="I292" s="286"/>
      <c r="J292" s="286">
        <f t="shared" ref="J292:S292" si="300">+J293+J295+J297+J299+J301</f>
        <v>0</v>
      </c>
      <c r="K292" s="286">
        <f t="shared" si="300"/>
        <v>0</v>
      </c>
      <c r="L292" s="286">
        <f t="shared" si="300"/>
        <v>0</v>
      </c>
      <c r="M292" s="286">
        <f t="shared" si="300"/>
        <v>0</v>
      </c>
      <c r="N292" s="286">
        <f t="shared" si="300"/>
        <v>0</v>
      </c>
      <c r="O292" s="286">
        <f t="shared" si="300"/>
        <v>1</v>
      </c>
      <c r="P292" s="286">
        <f t="shared" si="300"/>
        <v>0</v>
      </c>
      <c r="Q292" s="286">
        <f t="shared" si="300"/>
        <v>0</v>
      </c>
      <c r="R292" s="286">
        <f t="shared" si="300"/>
        <v>0</v>
      </c>
      <c r="S292" s="286">
        <f t="shared" si="300"/>
        <v>0</v>
      </c>
      <c r="T292" s="287"/>
      <c r="U292" s="287"/>
      <c r="V292" s="287"/>
      <c r="W292" s="286">
        <f>+W293+W295+W297+W299+W301</f>
        <v>1</v>
      </c>
      <c r="Z292" s="229"/>
    </row>
    <row r="293" spans="1:26" s="228" customFormat="1" ht="39.75">
      <c r="A293" s="72"/>
      <c r="B293" s="252" t="s">
        <v>182</v>
      </c>
      <c r="C293" s="251"/>
      <c r="D293" s="193"/>
      <c r="E293" s="193"/>
      <c r="F293" s="193"/>
      <c r="G293" s="193"/>
      <c r="H293" s="193">
        <f>+SUM(E293:G293)</f>
        <v>0</v>
      </c>
      <c r="I293" s="193"/>
      <c r="J293" s="193">
        <v>0</v>
      </c>
      <c r="K293" s="193">
        <v>0</v>
      </c>
      <c r="L293" s="193">
        <v>0</v>
      </c>
      <c r="M293" s="193">
        <v>0</v>
      </c>
      <c r="N293" s="193">
        <v>0</v>
      </c>
      <c r="O293" s="193"/>
      <c r="P293" s="193">
        <v>0</v>
      </c>
      <c r="Q293" s="193">
        <v>0</v>
      </c>
      <c r="R293" s="193">
        <v>0</v>
      </c>
      <c r="S293" s="193">
        <v>0</v>
      </c>
      <c r="T293" s="197"/>
      <c r="U293" s="197"/>
      <c r="V293" s="197"/>
      <c r="W293" s="190">
        <f>+SUM(D293:V293)</f>
        <v>0</v>
      </c>
      <c r="Z293" s="229"/>
    </row>
    <row r="294" spans="1:26" s="228" customFormat="1" ht="39.75">
      <c r="A294" s="72"/>
      <c r="B294" s="248" t="s">
        <v>150</v>
      </c>
      <c r="C294" s="244"/>
      <c r="D294" s="68">
        <f>+D293*0.125</f>
        <v>0</v>
      </c>
      <c r="E294" s="68">
        <f t="shared" ref="E294:H294" si="301">+E293*0.125</f>
        <v>0</v>
      </c>
      <c r="F294" s="68">
        <f t="shared" si="301"/>
        <v>0</v>
      </c>
      <c r="G294" s="68">
        <f t="shared" si="301"/>
        <v>0</v>
      </c>
      <c r="H294" s="68">
        <f t="shared" si="301"/>
        <v>0</v>
      </c>
      <c r="I294" s="68"/>
      <c r="J294" s="68">
        <f t="shared" ref="J294:S294" si="302">+J293*0.125</f>
        <v>0</v>
      </c>
      <c r="K294" s="68">
        <f t="shared" si="302"/>
        <v>0</v>
      </c>
      <c r="L294" s="68">
        <f t="shared" si="302"/>
        <v>0</v>
      </c>
      <c r="M294" s="68">
        <f t="shared" si="302"/>
        <v>0</v>
      </c>
      <c r="N294" s="68">
        <f t="shared" si="302"/>
        <v>0</v>
      </c>
      <c r="O294" s="68">
        <f t="shared" si="302"/>
        <v>0</v>
      </c>
      <c r="P294" s="68">
        <f t="shared" si="302"/>
        <v>0</v>
      </c>
      <c r="Q294" s="68">
        <f t="shared" si="302"/>
        <v>0</v>
      </c>
      <c r="R294" s="68">
        <f t="shared" si="302"/>
        <v>0</v>
      </c>
      <c r="S294" s="68">
        <f t="shared" si="302"/>
        <v>0</v>
      </c>
      <c r="T294" s="197"/>
      <c r="U294" s="197"/>
      <c r="V294" s="197"/>
      <c r="W294" s="68">
        <f>+W293*0.125</f>
        <v>0</v>
      </c>
      <c r="Z294" s="229"/>
    </row>
    <row r="295" spans="1:26" s="228" customFormat="1" ht="39.75">
      <c r="A295" s="72"/>
      <c r="B295" s="249" t="s">
        <v>181</v>
      </c>
      <c r="C295" s="244"/>
      <c r="D295" s="193"/>
      <c r="E295" s="193"/>
      <c r="F295" s="193"/>
      <c r="G295" s="193"/>
      <c r="H295" s="193">
        <f>+SUM(E295:G295)</f>
        <v>0</v>
      </c>
      <c r="I295" s="193"/>
      <c r="J295" s="193">
        <v>0</v>
      </c>
      <c r="K295" s="193">
        <v>0</v>
      </c>
      <c r="L295" s="193">
        <v>0</v>
      </c>
      <c r="M295" s="193">
        <v>0</v>
      </c>
      <c r="N295" s="193">
        <v>0</v>
      </c>
      <c r="O295" s="193">
        <v>1</v>
      </c>
      <c r="P295" s="193">
        <v>0</v>
      </c>
      <c r="Q295" s="193">
        <v>0</v>
      </c>
      <c r="R295" s="193">
        <v>0</v>
      </c>
      <c r="S295" s="193">
        <v>0</v>
      </c>
      <c r="T295" s="197"/>
      <c r="U295" s="197"/>
      <c r="V295" s="197"/>
      <c r="W295" s="190">
        <f>+SUM(D295:V295)</f>
        <v>1</v>
      </c>
      <c r="Z295" s="229"/>
    </row>
    <row r="296" spans="1:26" s="228" customFormat="1" ht="39.75">
      <c r="A296" s="72"/>
      <c r="B296" s="248" t="s">
        <v>150</v>
      </c>
      <c r="C296" s="244"/>
      <c r="D296" s="68">
        <f>+D295*0.25</f>
        <v>0</v>
      </c>
      <c r="E296" s="68">
        <f t="shared" ref="E296:H296" si="303">+E295*0.25</f>
        <v>0</v>
      </c>
      <c r="F296" s="68">
        <f t="shared" si="303"/>
        <v>0</v>
      </c>
      <c r="G296" s="68">
        <f t="shared" si="303"/>
        <v>0</v>
      </c>
      <c r="H296" s="68">
        <f t="shared" si="303"/>
        <v>0</v>
      </c>
      <c r="I296" s="68"/>
      <c r="J296" s="68">
        <f t="shared" ref="J296:S296" si="304">+J295*0.25</f>
        <v>0</v>
      </c>
      <c r="K296" s="68">
        <f t="shared" si="304"/>
        <v>0</v>
      </c>
      <c r="L296" s="68">
        <f t="shared" si="304"/>
        <v>0</v>
      </c>
      <c r="M296" s="68">
        <f t="shared" si="304"/>
        <v>0</v>
      </c>
      <c r="N296" s="68">
        <f t="shared" si="304"/>
        <v>0</v>
      </c>
      <c r="O296" s="68">
        <f t="shared" si="304"/>
        <v>0.25</v>
      </c>
      <c r="P296" s="68">
        <f t="shared" si="304"/>
        <v>0</v>
      </c>
      <c r="Q296" s="68">
        <f t="shared" si="304"/>
        <v>0</v>
      </c>
      <c r="R296" s="68">
        <f t="shared" si="304"/>
        <v>0</v>
      </c>
      <c r="S296" s="68">
        <f t="shared" si="304"/>
        <v>0</v>
      </c>
      <c r="T296" s="197"/>
      <c r="U296" s="197"/>
      <c r="V296" s="197"/>
      <c r="W296" s="68">
        <f>+W295*0.25</f>
        <v>0.25</v>
      </c>
      <c r="Z296" s="229"/>
    </row>
    <row r="297" spans="1:26" s="228" customFormat="1" ht="61.5">
      <c r="A297" s="72"/>
      <c r="B297" s="249" t="s">
        <v>180</v>
      </c>
      <c r="C297" s="244"/>
      <c r="D297" s="193"/>
      <c r="E297" s="193"/>
      <c r="F297" s="193"/>
      <c r="G297" s="193"/>
      <c r="H297" s="193">
        <f>+SUM(E297:G297)</f>
        <v>0</v>
      </c>
      <c r="I297" s="193"/>
      <c r="J297" s="193">
        <v>0</v>
      </c>
      <c r="K297" s="193">
        <v>0</v>
      </c>
      <c r="L297" s="193">
        <v>0</v>
      </c>
      <c r="M297" s="193">
        <v>0</v>
      </c>
      <c r="N297" s="193">
        <v>0</v>
      </c>
      <c r="O297" s="193"/>
      <c r="P297" s="193">
        <v>0</v>
      </c>
      <c r="Q297" s="193">
        <v>0</v>
      </c>
      <c r="R297" s="193">
        <v>0</v>
      </c>
      <c r="S297" s="193">
        <v>0</v>
      </c>
      <c r="T297" s="197"/>
      <c r="U297" s="197"/>
      <c r="V297" s="197"/>
      <c r="W297" s="190">
        <f>+SUM(D297:V297)</f>
        <v>0</v>
      </c>
      <c r="Z297" s="229"/>
    </row>
    <row r="298" spans="1:26" s="228" customFormat="1" ht="39.75">
      <c r="A298" s="72"/>
      <c r="B298" s="248" t="s">
        <v>150</v>
      </c>
      <c r="C298" s="244"/>
      <c r="D298" s="68">
        <f>+D297*0.5</f>
        <v>0</v>
      </c>
      <c r="E298" s="68">
        <f t="shared" ref="E298:H298" si="305">+E297*0.5</f>
        <v>0</v>
      </c>
      <c r="F298" s="68">
        <f t="shared" si="305"/>
        <v>0</v>
      </c>
      <c r="G298" s="68">
        <f t="shared" si="305"/>
        <v>0</v>
      </c>
      <c r="H298" s="68">
        <f t="shared" si="305"/>
        <v>0</v>
      </c>
      <c r="I298" s="68"/>
      <c r="J298" s="68">
        <f t="shared" ref="J298:S298" si="306">+J297*0.5</f>
        <v>0</v>
      </c>
      <c r="K298" s="68">
        <f t="shared" si="306"/>
        <v>0</v>
      </c>
      <c r="L298" s="68">
        <f t="shared" si="306"/>
        <v>0</v>
      </c>
      <c r="M298" s="68">
        <f t="shared" si="306"/>
        <v>0</v>
      </c>
      <c r="N298" s="68">
        <f t="shared" si="306"/>
        <v>0</v>
      </c>
      <c r="O298" s="68">
        <f t="shared" si="306"/>
        <v>0</v>
      </c>
      <c r="P298" s="68">
        <f t="shared" si="306"/>
        <v>0</v>
      </c>
      <c r="Q298" s="68">
        <f t="shared" si="306"/>
        <v>0</v>
      </c>
      <c r="R298" s="68">
        <f t="shared" si="306"/>
        <v>0</v>
      </c>
      <c r="S298" s="68">
        <f t="shared" si="306"/>
        <v>0</v>
      </c>
      <c r="T298" s="197"/>
      <c r="U298" s="197"/>
      <c r="V298" s="197"/>
      <c r="W298" s="68">
        <f>+W297*0.5</f>
        <v>0</v>
      </c>
      <c r="Z298" s="229"/>
    </row>
    <row r="299" spans="1:26" s="228" customFormat="1" ht="39.75">
      <c r="A299" s="72"/>
      <c r="B299" s="252" t="s">
        <v>179</v>
      </c>
      <c r="C299" s="251"/>
      <c r="D299" s="193"/>
      <c r="E299" s="193"/>
      <c r="F299" s="193"/>
      <c r="G299" s="193"/>
      <c r="H299" s="193">
        <f>+SUM(E299:G299)</f>
        <v>0</v>
      </c>
      <c r="I299" s="193"/>
      <c r="J299" s="193">
        <v>0</v>
      </c>
      <c r="K299" s="193">
        <v>0</v>
      </c>
      <c r="L299" s="193">
        <v>0</v>
      </c>
      <c r="M299" s="193">
        <v>0</v>
      </c>
      <c r="N299" s="193">
        <v>0</v>
      </c>
      <c r="O299" s="193"/>
      <c r="P299" s="193">
        <v>0</v>
      </c>
      <c r="Q299" s="193">
        <v>0</v>
      </c>
      <c r="R299" s="193">
        <v>0</v>
      </c>
      <c r="S299" s="193">
        <v>0</v>
      </c>
      <c r="T299" s="197"/>
      <c r="U299" s="197"/>
      <c r="V299" s="197"/>
      <c r="W299" s="190">
        <f>+SUM(D299:V299)</f>
        <v>0</v>
      </c>
      <c r="Z299" s="229"/>
    </row>
    <row r="300" spans="1:26" s="228" customFormat="1" ht="39.75">
      <c r="A300" s="72"/>
      <c r="B300" s="248" t="s">
        <v>150</v>
      </c>
      <c r="C300" s="244"/>
      <c r="D300" s="68">
        <f>+D299*0.75</f>
        <v>0</v>
      </c>
      <c r="E300" s="68">
        <f t="shared" ref="E300:H300" si="307">+E299*0.75</f>
        <v>0</v>
      </c>
      <c r="F300" s="68">
        <f t="shared" si="307"/>
        <v>0</v>
      </c>
      <c r="G300" s="68">
        <f t="shared" si="307"/>
        <v>0</v>
      </c>
      <c r="H300" s="68">
        <f t="shared" si="307"/>
        <v>0</v>
      </c>
      <c r="I300" s="68"/>
      <c r="J300" s="68">
        <f t="shared" ref="J300:S300" si="308">+J299*0.75</f>
        <v>0</v>
      </c>
      <c r="K300" s="68">
        <f t="shared" si="308"/>
        <v>0</v>
      </c>
      <c r="L300" s="68">
        <f t="shared" si="308"/>
        <v>0</v>
      </c>
      <c r="M300" s="68">
        <f t="shared" si="308"/>
        <v>0</v>
      </c>
      <c r="N300" s="68">
        <f t="shared" si="308"/>
        <v>0</v>
      </c>
      <c r="O300" s="68">
        <f t="shared" si="308"/>
        <v>0</v>
      </c>
      <c r="P300" s="68">
        <f t="shared" si="308"/>
        <v>0</v>
      </c>
      <c r="Q300" s="68">
        <f t="shared" si="308"/>
        <v>0</v>
      </c>
      <c r="R300" s="68">
        <f t="shared" si="308"/>
        <v>0</v>
      </c>
      <c r="S300" s="68">
        <f t="shared" si="308"/>
        <v>0</v>
      </c>
      <c r="T300" s="197"/>
      <c r="U300" s="197"/>
      <c r="V300" s="197"/>
      <c r="W300" s="68">
        <f>+W299*0.75</f>
        <v>0</v>
      </c>
      <c r="Z300" s="229"/>
    </row>
    <row r="301" spans="1:26" s="228" customFormat="1" ht="39.75">
      <c r="A301" s="72"/>
      <c r="B301" s="249" t="s">
        <v>178</v>
      </c>
      <c r="C301" s="244"/>
      <c r="D301" s="193"/>
      <c r="E301" s="193"/>
      <c r="F301" s="193"/>
      <c r="G301" s="193"/>
      <c r="H301" s="193">
        <f>+SUM(E301:G301)</f>
        <v>0</v>
      </c>
      <c r="I301" s="193"/>
      <c r="J301" s="193">
        <v>0</v>
      </c>
      <c r="K301" s="193">
        <v>0</v>
      </c>
      <c r="L301" s="193">
        <v>0</v>
      </c>
      <c r="M301" s="193">
        <v>0</v>
      </c>
      <c r="N301" s="193">
        <v>0</v>
      </c>
      <c r="O301" s="193"/>
      <c r="P301" s="193">
        <v>0</v>
      </c>
      <c r="Q301" s="193">
        <v>0</v>
      </c>
      <c r="R301" s="193">
        <v>0</v>
      </c>
      <c r="S301" s="193">
        <v>0</v>
      </c>
      <c r="T301" s="197"/>
      <c r="U301" s="197"/>
      <c r="V301" s="197"/>
      <c r="W301" s="190">
        <f>+SUM(D301:V301)</f>
        <v>0</v>
      </c>
      <c r="Z301" s="229"/>
    </row>
    <row r="302" spans="1:26" s="228" customFormat="1" ht="39.75">
      <c r="A302" s="72"/>
      <c r="B302" s="248" t="s">
        <v>150</v>
      </c>
      <c r="C302" s="244"/>
      <c r="D302" s="68">
        <f>+D301*1</f>
        <v>0</v>
      </c>
      <c r="E302" s="68">
        <f t="shared" ref="E302:H302" si="309">+E301*1</f>
        <v>0</v>
      </c>
      <c r="F302" s="68">
        <f t="shared" si="309"/>
        <v>0</v>
      </c>
      <c r="G302" s="68">
        <f t="shared" si="309"/>
        <v>0</v>
      </c>
      <c r="H302" s="68">
        <f t="shared" si="309"/>
        <v>0</v>
      </c>
      <c r="I302" s="68"/>
      <c r="J302" s="68">
        <f t="shared" ref="J302:S302" si="310">+J301*1</f>
        <v>0</v>
      </c>
      <c r="K302" s="68">
        <f t="shared" si="310"/>
        <v>0</v>
      </c>
      <c r="L302" s="68">
        <f t="shared" si="310"/>
        <v>0</v>
      </c>
      <c r="M302" s="68">
        <f t="shared" si="310"/>
        <v>0</v>
      </c>
      <c r="N302" s="68">
        <f t="shared" si="310"/>
        <v>0</v>
      </c>
      <c r="O302" s="68">
        <f t="shared" si="310"/>
        <v>0</v>
      </c>
      <c r="P302" s="68">
        <f t="shared" si="310"/>
        <v>0</v>
      </c>
      <c r="Q302" s="68">
        <f t="shared" si="310"/>
        <v>0</v>
      </c>
      <c r="R302" s="68">
        <f t="shared" si="310"/>
        <v>0</v>
      </c>
      <c r="S302" s="68">
        <f t="shared" si="310"/>
        <v>0</v>
      </c>
      <c r="T302" s="197"/>
      <c r="U302" s="197"/>
      <c r="V302" s="197"/>
      <c r="W302" s="68">
        <f>+W301*1</f>
        <v>0</v>
      </c>
      <c r="Z302" s="229"/>
    </row>
    <row r="303" spans="1:26" s="278" customFormat="1" ht="39.75">
      <c r="A303" s="285"/>
      <c r="B303" s="284" t="s">
        <v>157</v>
      </c>
      <c r="C303" s="271" t="s">
        <v>163</v>
      </c>
      <c r="D303" s="280">
        <f>+D56</f>
        <v>64</v>
      </c>
      <c r="E303" s="280">
        <f t="shared" ref="E303:H303" si="311">+E56</f>
        <v>0</v>
      </c>
      <c r="F303" s="280">
        <f t="shared" ref="F303" si="312">+F56</f>
        <v>0</v>
      </c>
      <c r="G303" s="280">
        <f t="shared" si="311"/>
        <v>0</v>
      </c>
      <c r="H303" s="280">
        <f t="shared" si="311"/>
        <v>0</v>
      </c>
      <c r="I303" s="280"/>
      <c r="J303" s="283">
        <f>+J56+J277</f>
        <v>51</v>
      </c>
      <c r="K303" s="280">
        <f t="shared" ref="K303:S303" si="313">+K56</f>
        <v>19</v>
      </c>
      <c r="L303" s="280">
        <f t="shared" si="313"/>
        <v>124</v>
      </c>
      <c r="M303" s="280">
        <f t="shared" si="313"/>
        <v>77</v>
      </c>
      <c r="N303" s="280">
        <f t="shared" si="313"/>
        <v>62</v>
      </c>
      <c r="O303" s="280">
        <f t="shared" si="313"/>
        <v>17.5</v>
      </c>
      <c r="P303" s="280">
        <f t="shared" si="313"/>
        <v>127</v>
      </c>
      <c r="Q303" s="280">
        <f t="shared" si="313"/>
        <v>69</v>
      </c>
      <c r="R303" s="280">
        <f t="shared" si="313"/>
        <v>26</v>
      </c>
      <c r="S303" s="280">
        <f t="shared" si="313"/>
        <v>33</v>
      </c>
      <c r="T303" s="282"/>
      <c r="U303" s="281"/>
      <c r="V303" s="281"/>
      <c r="W303" s="280">
        <f>+W56</f>
        <v>668.5</v>
      </c>
      <c r="Z303" s="279"/>
    </row>
    <row r="304" spans="1:26" s="253" customFormat="1" ht="39.75">
      <c r="A304" s="270"/>
      <c r="B304" s="277" t="s">
        <v>177</v>
      </c>
      <c r="C304" s="268" t="s">
        <v>176</v>
      </c>
      <c r="D304" s="205">
        <f>+D306*100/D309</f>
        <v>0</v>
      </c>
      <c r="E304" s="205" t="e">
        <f t="shared" ref="E304:H304" si="314">+E306*100/E309</f>
        <v>#DIV/0!</v>
      </c>
      <c r="F304" s="205" t="e">
        <f t="shared" ref="F304" si="315">+F306*100/F309</f>
        <v>#DIV/0!</v>
      </c>
      <c r="G304" s="205" t="e">
        <f t="shared" si="314"/>
        <v>#DIV/0!</v>
      </c>
      <c r="H304" s="205" t="e">
        <f t="shared" si="314"/>
        <v>#DIV/0!</v>
      </c>
      <c r="I304" s="205"/>
      <c r="J304" s="205">
        <f t="shared" ref="J304:S304" si="316">+J306*100/J309</f>
        <v>3.9215686274509802</v>
      </c>
      <c r="K304" s="205">
        <f t="shared" si="316"/>
        <v>10.526315789473685</v>
      </c>
      <c r="L304" s="205">
        <f t="shared" si="316"/>
        <v>5.645161290322581</v>
      </c>
      <c r="M304" s="205">
        <f t="shared" si="316"/>
        <v>20.779220779220779</v>
      </c>
      <c r="N304" s="205">
        <f t="shared" si="316"/>
        <v>9.67741935483871</v>
      </c>
      <c r="O304" s="205">
        <f t="shared" si="316"/>
        <v>34.285714285714285</v>
      </c>
      <c r="P304" s="205">
        <f t="shared" si="316"/>
        <v>6.2992125984251972</v>
      </c>
      <c r="Q304" s="205">
        <f t="shared" si="316"/>
        <v>14.492753623188406</v>
      </c>
      <c r="R304" s="205">
        <f t="shared" si="316"/>
        <v>11.538461538461538</v>
      </c>
      <c r="S304" s="205">
        <f t="shared" si="316"/>
        <v>6.0606060606060606</v>
      </c>
      <c r="T304" s="206"/>
      <c r="U304" s="206"/>
      <c r="V304" s="206"/>
      <c r="W304" s="205">
        <f>+W306*100/W309</f>
        <v>9.2744951383694847</v>
      </c>
      <c r="X304" s="39"/>
      <c r="Z304" s="254"/>
    </row>
    <row r="305" spans="1:26" s="253" customFormat="1" ht="39.75">
      <c r="A305" s="267"/>
      <c r="B305" s="276"/>
      <c r="C305" s="265" t="s">
        <v>10</v>
      </c>
      <c r="D305" s="94">
        <f>+IF(D304&lt;20,D304*5/20,IF(D304&gt;=20,5))</f>
        <v>0</v>
      </c>
      <c r="E305" s="94" t="e">
        <f t="shared" ref="E305:H305" si="317">+IF(E304&lt;20,E304*5/20,IF(E304&gt;=20,5))</f>
        <v>#DIV/0!</v>
      </c>
      <c r="F305" s="94" t="e">
        <f t="shared" si="317"/>
        <v>#DIV/0!</v>
      </c>
      <c r="G305" s="94" t="e">
        <f t="shared" si="317"/>
        <v>#DIV/0!</v>
      </c>
      <c r="H305" s="94" t="e">
        <f t="shared" si="317"/>
        <v>#DIV/0!</v>
      </c>
      <c r="I305" s="94"/>
      <c r="J305" s="94">
        <f t="shared" ref="J305:S305" si="318">+IF(J304&lt;20,J304*5/20,IF(J304&gt;=20,5))</f>
        <v>0.98039215686274495</v>
      </c>
      <c r="K305" s="94">
        <f t="shared" si="318"/>
        <v>2.6315789473684212</v>
      </c>
      <c r="L305" s="94">
        <f t="shared" si="318"/>
        <v>1.4112903225806452</v>
      </c>
      <c r="M305" s="94">
        <f t="shared" si="318"/>
        <v>5</v>
      </c>
      <c r="N305" s="94">
        <f t="shared" si="318"/>
        <v>2.4193548387096775</v>
      </c>
      <c r="O305" s="94">
        <f t="shared" si="318"/>
        <v>5</v>
      </c>
      <c r="P305" s="94">
        <f t="shared" si="318"/>
        <v>1.5748031496062993</v>
      </c>
      <c r="Q305" s="94">
        <f t="shared" si="318"/>
        <v>3.6231884057971016</v>
      </c>
      <c r="R305" s="94">
        <f t="shared" si="318"/>
        <v>2.8846153846153846</v>
      </c>
      <c r="S305" s="94">
        <f t="shared" si="318"/>
        <v>1.5151515151515151</v>
      </c>
      <c r="T305" s="264"/>
      <c r="U305" s="264"/>
      <c r="V305" s="264"/>
      <c r="W305" s="94">
        <f>+IF(W304&lt;20,W304*5/20,IF(W304&gt;=20,5))</f>
        <v>2.3186237845923712</v>
      </c>
      <c r="X305" s="39"/>
      <c r="Z305" s="254"/>
    </row>
    <row r="306" spans="1:26" s="228" customFormat="1" ht="61.5">
      <c r="A306" s="72"/>
      <c r="B306" s="249" t="s">
        <v>175</v>
      </c>
      <c r="C306" s="244" t="s">
        <v>168</v>
      </c>
      <c r="D306" s="274">
        <f>+D307+D308</f>
        <v>0</v>
      </c>
      <c r="E306" s="274">
        <f t="shared" ref="E306:H306" si="319">+E307+E308</f>
        <v>0</v>
      </c>
      <c r="F306" s="274">
        <f t="shared" si="319"/>
        <v>0</v>
      </c>
      <c r="G306" s="274">
        <f t="shared" si="319"/>
        <v>0</v>
      </c>
      <c r="H306" s="274">
        <f t="shared" si="319"/>
        <v>0</v>
      </c>
      <c r="I306" s="274"/>
      <c r="J306" s="274">
        <f t="shared" ref="J306:S306" si="320">+J307+J308</f>
        <v>2</v>
      </c>
      <c r="K306" s="274">
        <f t="shared" si="320"/>
        <v>2</v>
      </c>
      <c r="L306" s="274">
        <f t="shared" si="320"/>
        <v>7</v>
      </c>
      <c r="M306" s="274">
        <f t="shared" si="320"/>
        <v>16</v>
      </c>
      <c r="N306" s="274">
        <f t="shared" si="320"/>
        <v>6</v>
      </c>
      <c r="O306" s="274">
        <f t="shared" si="320"/>
        <v>6</v>
      </c>
      <c r="P306" s="274">
        <f t="shared" si="320"/>
        <v>8</v>
      </c>
      <c r="Q306" s="274">
        <f t="shared" si="320"/>
        <v>10</v>
      </c>
      <c r="R306" s="274">
        <f t="shared" si="320"/>
        <v>3</v>
      </c>
      <c r="S306" s="274">
        <f t="shared" si="320"/>
        <v>2</v>
      </c>
      <c r="T306" s="275"/>
      <c r="U306" s="275"/>
      <c r="V306" s="275"/>
      <c r="W306" s="274">
        <f>+W307+W308</f>
        <v>62</v>
      </c>
      <c r="Z306" s="229"/>
    </row>
    <row r="307" spans="1:26" s="228" customFormat="1" ht="39.75">
      <c r="A307" s="72"/>
      <c r="B307" s="273" t="s">
        <v>174</v>
      </c>
      <c r="C307" s="244" t="s">
        <v>168</v>
      </c>
      <c r="D307" s="193">
        <v>0</v>
      </c>
      <c r="E307" s="193"/>
      <c r="F307" s="193"/>
      <c r="G307" s="193"/>
      <c r="H307" s="193">
        <f>+SUM(E307:G307)</f>
        <v>0</v>
      </c>
      <c r="I307" s="196"/>
      <c r="J307" s="196">
        <v>2</v>
      </c>
      <c r="K307" s="196">
        <v>2</v>
      </c>
      <c r="L307" s="193">
        <v>6</v>
      </c>
      <c r="M307" s="196">
        <v>16</v>
      </c>
      <c r="N307" s="196">
        <v>6</v>
      </c>
      <c r="O307" s="193">
        <v>6</v>
      </c>
      <c r="P307" s="193">
        <v>8</v>
      </c>
      <c r="Q307" s="193">
        <v>10</v>
      </c>
      <c r="R307" s="193">
        <v>3</v>
      </c>
      <c r="S307" s="193">
        <v>2</v>
      </c>
      <c r="T307" s="197"/>
      <c r="U307" s="197"/>
      <c r="V307" s="197"/>
      <c r="W307" s="190">
        <f>+SUM(D307:V307)</f>
        <v>61</v>
      </c>
      <c r="Z307" s="229"/>
    </row>
    <row r="308" spans="1:26" s="228" customFormat="1" ht="39.75">
      <c r="A308" s="72"/>
      <c r="B308" s="273" t="s">
        <v>173</v>
      </c>
      <c r="C308" s="244" t="s">
        <v>168</v>
      </c>
      <c r="D308" s="193">
        <v>0</v>
      </c>
      <c r="E308" s="193"/>
      <c r="F308" s="193"/>
      <c r="G308" s="193"/>
      <c r="H308" s="193">
        <f>+SUM(E308:G308)</f>
        <v>0</v>
      </c>
      <c r="I308" s="196"/>
      <c r="J308" s="196">
        <v>0</v>
      </c>
      <c r="K308" s="196">
        <v>0</v>
      </c>
      <c r="L308" s="193">
        <v>1</v>
      </c>
      <c r="M308" s="196">
        <v>0</v>
      </c>
      <c r="N308" s="196">
        <v>0</v>
      </c>
      <c r="O308" s="193">
        <v>0</v>
      </c>
      <c r="P308" s="193">
        <v>0</v>
      </c>
      <c r="Q308" s="193">
        <v>0</v>
      </c>
      <c r="R308" s="193">
        <v>0</v>
      </c>
      <c r="S308" s="193">
        <v>0</v>
      </c>
      <c r="T308" s="197"/>
      <c r="U308" s="197"/>
      <c r="V308" s="197"/>
      <c r="W308" s="190">
        <f>+SUM(D308:V308)</f>
        <v>1</v>
      </c>
      <c r="Z308" s="229"/>
    </row>
    <row r="309" spans="1:26" s="228" customFormat="1" ht="39.75">
      <c r="A309" s="128"/>
      <c r="B309" s="272" t="s">
        <v>157</v>
      </c>
      <c r="C309" s="271" t="s">
        <v>163</v>
      </c>
      <c r="D309" s="677">
        <f>+D303</f>
        <v>64</v>
      </c>
      <c r="E309" s="677">
        <f t="shared" ref="E309:H309" si="321">+E303</f>
        <v>0</v>
      </c>
      <c r="F309" s="677">
        <f t="shared" ref="F309" si="322">+F303</f>
        <v>0</v>
      </c>
      <c r="G309" s="677">
        <f t="shared" si="321"/>
        <v>0</v>
      </c>
      <c r="H309" s="677">
        <f t="shared" si="321"/>
        <v>0</v>
      </c>
      <c r="I309" s="677"/>
      <c r="J309" s="677">
        <f t="shared" ref="J309:S309" si="323">+J303</f>
        <v>51</v>
      </c>
      <c r="K309" s="677">
        <f t="shared" si="323"/>
        <v>19</v>
      </c>
      <c r="L309" s="677">
        <f t="shared" si="323"/>
        <v>124</v>
      </c>
      <c r="M309" s="677">
        <f t="shared" si="323"/>
        <v>77</v>
      </c>
      <c r="N309" s="677">
        <f t="shared" si="323"/>
        <v>62</v>
      </c>
      <c r="O309" s="677">
        <f t="shared" si="323"/>
        <v>17.5</v>
      </c>
      <c r="P309" s="677">
        <f t="shared" si="323"/>
        <v>127</v>
      </c>
      <c r="Q309" s="677">
        <f t="shared" si="323"/>
        <v>69</v>
      </c>
      <c r="R309" s="677">
        <f t="shared" si="323"/>
        <v>26</v>
      </c>
      <c r="S309" s="677">
        <f t="shared" si="323"/>
        <v>33</v>
      </c>
      <c r="T309" s="191"/>
      <c r="U309" s="191"/>
      <c r="V309" s="191"/>
      <c r="W309" s="677">
        <f>+W303</f>
        <v>668.5</v>
      </c>
      <c r="Z309" s="229"/>
    </row>
    <row r="310" spans="1:26" s="253" customFormat="1" ht="39.75">
      <c r="A310" s="270"/>
      <c r="B310" s="269" t="s">
        <v>172</v>
      </c>
      <c r="C310" s="268" t="s">
        <v>171</v>
      </c>
      <c r="D310" s="205">
        <f>+D312*100/D322</f>
        <v>3.90625</v>
      </c>
      <c r="E310" s="205" t="e">
        <f t="shared" ref="E310:H310" si="324">+E312*100/E322</f>
        <v>#DIV/0!</v>
      </c>
      <c r="F310" s="205" t="e">
        <f t="shared" ref="F310" si="325">+F312*100/F322</f>
        <v>#DIV/0!</v>
      </c>
      <c r="G310" s="205" t="e">
        <f t="shared" si="324"/>
        <v>#DIV/0!</v>
      </c>
      <c r="H310" s="205" t="e">
        <f t="shared" si="324"/>
        <v>#DIV/0!</v>
      </c>
      <c r="I310" s="205"/>
      <c r="J310" s="205">
        <f t="shared" ref="J310:S310" si="326">+J312*100/J322</f>
        <v>0.49019607843137253</v>
      </c>
      <c r="K310" s="205">
        <f t="shared" si="326"/>
        <v>5.2631578947368425</v>
      </c>
      <c r="L310" s="205">
        <f t="shared" si="326"/>
        <v>3.629032258064516</v>
      </c>
      <c r="M310" s="205">
        <f t="shared" si="326"/>
        <v>2.5974025974025974</v>
      </c>
      <c r="N310" s="205">
        <f t="shared" si="326"/>
        <v>1.2096774193548387</v>
      </c>
      <c r="O310" s="205">
        <f t="shared" si="326"/>
        <v>15.714285714285714</v>
      </c>
      <c r="P310" s="205">
        <f t="shared" si="326"/>
        <v>1.1811023622047243</v>
      </c>
      <c r="Q310" s="205">
        <f t="shared" si="326"/>
        <v>3.9855072463768115</v>
      </c>
      <c r="R310" s="205">
        <f t="shared" si="326"/>
        <v>5.7692307692307692</v>
      </c>
      <c r="S310" s="205">
        <f t="shared" si="326"/>
        <v>0</v>
      </c>
      <c r="T310" s="206"/>
      <c r="U310" s="206"/>
      <c r="V310" s="206"/>
      <c r="W310" s="205">
        <f>+W312*100/W322</f>
        <v>2.9169783096484667</v>
      </c>
      <c r="X310" s="39"/>
      <c r="Z310" s="254"/>
    </row>
    <row r="311" spans="1:26" s="253" customFormat="1" ht="39.75">
      <c r="A311" s="267"/>
      <c r="B311" s="266"/>
      <c r="C311" s="265" t="s">
        <v>10</v>
      </c>
      <c r="D311" s="94">
        <f>+IF(D310&lt;10,D310*5/10,IF(D310&gt;=10,5))</f>
        <v>1.953125</v>
      </c>
      <c r="E311" s="94" t="e">
        <f t="shared" ref="E311:H311" si="327">+IF(E310&lt;10,E310*5/10,IF(E310&gt;=10,5))</f>
        <v>#DIV/0!</v>
      </c>
      <c r="F311" s="94" t="e">
        <f t="shared" si="327"/>
        <v>#DIV/0!</v>
      </c>
      <c r="G311" s="94" t="e">
        <f t="shared" si="327"/>
        <v>#DIV/0!</v>
      </c>
      <c r="H311" s="94" t="e">
        <f t="shared" si="327"/>
        <v>#DIV/0!</v>
      </c>
      <c r="I311" s="94"/>
      <c r="J311" s="94">
        <f t="shared" ref="J311:S311" si="328">+IF(J310&lt;10,J310*5/10,IF(J310&gt;=10,5))</f>
        <v>0.24509803921568624</v>
      </c>
      <c r="K311" s="94">
        <f t="shared" si="328"/>
        <v>2.6315789473684212</v>
      </c>
      <c r="L311" s="94">
        <f t="shared" si="328"/>
        <v>1.814516129032258</v>
      </c>
      <c r="M311" s="94">
        <f t="shared" si="328"/>
        <v>1.2987012987012987</v>
      </c>
      <c r="N311" s="94">
        <f t="shared" si="328"/>
        <v>0.60483870967741937</v>
      </c>
      <c r="O311" s="94">
        <f t="shared" si="328"/>
        <v>5</v>
      </c>
      <c r="P311" s="94">
        <f t="shared" si="328"/>
        <v>0.59055118110236215</v>
      </c>
      <c r="Q311" s="94">
        <f t="shared" si="328"/>
        <v>1.9927536231884058</v>
      </c>
      <c r="R311" s="94">
        <f t="shared" si="328"/>
        <v>2.8846153846153846</v>
      </c>
      <c r="S311" s="94">
        <f t="shared" si="328"/>
        <v>0</v>
      </c>
      <c r="T311" s="264"/>
      <c r="U311" s="264"/>
      <c r="V311" s="264"/>
      <c r="W311" s="94">
        <f>+IF(W310&lt;10,W310*5/10,IF(W310&gt;=10,5))</f>
        <v>1.4584891548242334</v>
      </c>
      <c r="X311" s="39"/>
      <c r="Z311" s="254"/>
    </row>
    <row r="312" spans="1:26" s="228" customFormat="1" ht="39.75">
      <c r="A312" s="72"/>
      <c r="B312" s="263" t="s">
        <v>170</v>
      </c>
      <c r="C312" s="262"/>
      <c r="D312" s="260">
        <f>+SUM(D315+D317+D319+D321)</f>
        <v>2.5</v>
      </c>
      <c r="E312" s="260">
        <f t="shared" ref="E312:H312" si="329">+SUM(E315+E317+E319+E321)</f>
        <v>0</v>
      </c>
      <c r="F312" s="260">
        <f t="shared" ref="F312" si="330">+SUM(F315+F317+F319+F321)</f>
        <v>0</v>
      </c>
      <c r="G312" s="260">
        <f t="shared" si="329"/>
        <v>0</v>
      </c>
      <c r="H312" s="260">
        <f t="shared" si="329"/>
        <v>0</v>
      </c>
      <c r="I312" s="260"/>
      <c r="J312" s="260">
        <f t="shared" ref="J312:S312" si="331">+SUM(J315+J317+J319+J321)</f>
        <v>0.25</v>
      </c>
      <c r="K312" s="260">
        <f t="shared" si="331"/>
        <v>1</v>
      </c>
      <c r="L312" s="260">
        <f t="shared" si="331"/>
        <v>4.5</v>
      </c>
      <c r="M312" s="260">
        <f t="shared" si="331"/>
        <v>2</v>
      </c>
      <c r="N312" s="260">
        <f t="shared" si="331"/>
        <v>0.75</v>
      </c>
      <c r="O312" s="260">
        <f t="shared" si="331"/>
        <v>2.75</v>
      </c>
      <c r="P312" s="260">
        <f t="shared" si="331"/>
        <v>1.5</v>
      </c>
      <c r="Q312" s="260">
        <f t="shared" si="331"/>
        <v>2.75</v>
      </c>
      <c r="R312" s="260">
        <f t="shared" si="331"/>
        <v>1.5</v>
      </c>
      <c r="S312" s="260">
        <f t="shared" si="331"/>
        <v>0</v>
      </c>
      <c r="T312" s="261"/>
      <c r="U312" s="261"/>
      <c r="V312" s="261"/>
      <c r="W312" s="260">
        <f>+SUM(W315+W317+W319+W321)</f>
        <v>19.5</v>
      </c>
      <c r="Z312" s="229"/>
    </row>
    <row r="313" spans="1:26" s="253" customFormat="1" ht="39.75">
      <c r="A313" s="259"/>
      <c r="B313" s="258" t="s">
        <v>169</v>
      </c>
      <c r="C313" s="257" t="s">
        <v>168</v>
      </c>
      <c r="D313" s="255">
        <f>+D314+D316+D318+D320</f>
        <v>5</v>
      </c>
      <c r="E313" s="255">
        <f t="shared" ref="E313:H313" si="332">+E314+E316+E318+E320</f>
        <v>0</v>
      </c>
      <c r="F313" s="255">
        <f t="shared" si="332"/>
        <v>0</v>
      </c>
      <c r="G313" s="255">
        <f t="shared" si="332"/>
        <v>0</v>
      </c>
      <c r="H313" s="255">
        <f t="shared" si="332"/>
        <v>0</v>
      </c>
      <c r="I313" s="255"/>
      <c r="J313" s="255">
        <f t="shared" ref="J313:S313" si="333">+J314+J316+J318+J320</f>
        <v>1</v>
      </c>
      <c r="K313" s="255">
        <f t="shared" si="333"/>
        <v>1</v>
      </c>
      <c r="L313" s="255">
        <f t="shared" si="333"/>
        <v>12</v>
      </c>
      <c r="M313" s="255">
        <f t="shared" si="333"/>
        <v>5</v>
      </c>
      <c r="N313" s="255">
        <f t="shared" si="333"/>
        <v>2</v>
      </c>
      <c r="O313" s="255">
        <f t="shared" si="333"/>
        <v>11</v>
      </c>
      <c r="P313" s="255">
        <f t="shared" si="333"/>
        <v>4</v>
      </c>
      <c r="Q313" s="255">
        <f t="shared" si="333"/>
        <v>5</v>
      </c>
      <c r="R313" s="255">
        <f t="shared" si="333"/>
        <v>6</v>
      </c>
      <c r="S313" s="255">
        <f t="shared" si="333"/>
        <v>0</v>
      </c>
      <c r="T313" s="256"/>
      <c r="U313" s="256"/>
      <c r="V313" s="256"/>
      <c r="W313" s="255">
        <f>+W314+W316+W318+W320</f>
        <v>52</v>
      </c>
      <c r="Z313" s="254"/>
    </row>
    <row r="314" spans="1:26" s="228" customFormat="1" ht="39.75">
      <c r="A314" s="72"/>
      <c r="B314" s="249" t="s">
        <v>167</v>
      </c>
      <c r="C314" s="244"/>
      <c r="D314" s="193">
        <v>2</v>
      </c>
      <c r="E314" s="193"/>
      <c r="F314" s="193"/>
      <c r="G314" s="193"/>
      <c r="H314" s="193">
        <f>+SUM(E314:G314)</f>
        <v>0</v>
      </c>
      <c r="I314" s="193"/>
      <c r="J314" s="193">
        <v>1</v>
      </c>
      <c r="K314" s="193">
        <v>0</v>
      </c>
      <c r="L314" s="193">
        <v>10</v>
      </c>
      <c r="M314" s="196">
        <v>3</v>
      </c>
      <c r="N314" s="193">
        <v>1</v>
      </c>
      <c r="O314" s="193">
        <v>11</v>
      </c>
      <c r="P314" s="193">
        <v>3</v>
      </c>
      <c r="Q314" s="193">
        <v>2</v>
      </c>
      <c r="R314" s="193">
        <v>6</v>
      </c>
      <c r="S314" s="193">
        <v>0</v>
      </c>
      <c r="T314" s="197"/>
      <c r="U314" s="197"/>
      <c r="V314" s="197"/>
      <c r="W314" s="190">
        <f>+SUM(D314:V314)</f>
        <v>39</v>
      </c>
      <c r="Z314" s="229"/>
    </row>
    <row r="315" spans="1:26" s="228" customFormat="1" ht="39.75">
      <c r="A315" s="72"/>
      <c r="B315" s="248" t="s">
        <v>150</v>
      </c>
      <c r="C315" s="244"/>
      <c r="D315" s="246">
        <f>D314*0.25</f>
        <v>0.5</v>
      </c>
      <c r="E315" s="246">
        <f t="shared" ref="E315:H315" si="334">E314*0.25</f>
        <v>0</v>
      </c>
      <c r="F315" s="246">
        <f t="shared" si="334"/>
        <v>0</v>
      </c>
      <c r="G315" s="246">
        <f t="shared" si="334"/>
        <v>0</v>
      </c>
      <c r="H315" s="246">
        <f t="shared" si="334"/>
        <v>0</v>
      </c>
      <c r="I315" s="246"/>
      <c r="J315" s="246">
        <f t="shared" ref="J315:S315" si="335">J314*0.25</f>
        <v>0.25</v>
      </c>
      <c r="K315" s="246">
        <f t="shared" si="335"/>
        <v>0</v>
      </c>
      <c r="L315" s="246">
        <f t="shared" si="335"/>
        <v>2.5</v>
      </c>
      <c r="M315" s="250">
        <f t="shared" si="335"/>
        <v>0.75</v>
      </c>
      <c r="N315" s="246">
        <f t="shared" si="335"/>
        <v>0.25</v>
      </c>
      <c r="O315" s="246">
        <f t="shared" si="335"/>
        <v>2.75</v>
      </c>
      <c r="P315" s="246">
        <f t="shared" si="335"/>
        <v>0.75</v>
      </c>
      <c r="Q315" s="246">
        <f t="shared" si="335"/>
        <v>0.5</v>
      </c>
      <c r="R315" s="246">
        <f t="shared" si="335"/>
        <v>1.5</v>
      </c>
      <c r="S315" s="246">
        <f t="shared" si="335"/>
        <v>0</v>
      </c>
      <c r="T315" s="247"/>
      <c r="U315" s="247"/>
      <c r="V315" s="247"/>
      <c r="W315" s="246">
        <f>W314*0.25</f>
        <v>9.75</v>
      </c>
      <c r="Z315" s="229"/>
    </row>
    <row r="316" spans="1:26" s="228" customFormat="1" ht="39.75">
      <c r="A316" s="72"/>
      <c r="B316" s="252" t="s">
        <v>166</v>
      </c>
      <c r="C316" s="251"/>
      <c r="D316" s="193">
        <v>2</v>
      </c>
      <c r="E316" s="193"/>
      <c r="F316" s="193"/>
      <c r="G316" s="193"/>
      <c r="H316" s="193">
        <f>+SUM(E316:G316)</f>
        <v>0</v>
      </c>
      <c r="I316" s="193"/>
      <c r="J316" s="193">
        <v>0</v>
      </c>
      <c r="K316" s="193">
        <v>0</v>
      </c>
      <c r="L316" s="193">
        <v>0</v>
      </c>
      <c r="M316" s="196">
        <v>1</v>
      </c>
      <c r="N316" s="193">
        <v>1</v>
      </c>
      <c r="O316" s="193"/>
      <c r="P316" s="193">
        <v>0</v>
      </c>
      <c r="Q316" s="193">
        <v>0</v>
      </c>
      <c r="R316" s="193"/>
      <c r="S316" s="193">
        <v>0</v>
      </c>
      <c r="T316" s="197"/>
      <c r="U316" s="197"/>
      <c r="V316" s="197"/>
      <c r="W316" s="190">
        <f>+SUM(D316:V316)</f>
        <v>4</v>
      </c>
      <c r="Z316" s="229"/>
    </row>
    <row r="317" spans="1:26" s="228" customFormat="1" ht="39.75">
      <c r="A317" s="72"/>
      <c r="B317" s="248" t="s">
        <v>150</v>
      </c>
      <c r="C317" s="244"/>
      <c r="D317" s="246">
        <f>D316*0.5</f>
        <v>1</v>
      </c>
      <c r="E317" s="246">
        <f t="shared" ref="E317:H317" si="336">E316*0.5</f>
        <v>0</v>
      </c>
      <c r="F317" s="246">
        <f t="shared" si="336"/>
        <v>0</v>
      </c>
      <c r="G317" s="246">
        <f t="shared" si="336"/>
        <v>0</v>
      </c>
      <c r="H317" s="246">
        <f t="shared" si="336"/>
        <v>0</v>
      </c>
      <c r="I317" s="246"/>
      <c r="J317" s="246">
        <f t="shared" ref="J317:S317" si="337">J316*0.5</f>
        <v>0</v>
      </c>
      <c r="K317" s="246">
        <f t="shared" si="337"/>
        <v>0</v>
      </c>
      <c r="L317" s="246">
        <f t="shared" si="337"/>
        <v>0</v>
      </c>
      <c r="M317" s="250">
        <f t="shared" si="337"/>
        <v>0.5</v>
      </c>
      <c r="N317" s="246">
        <f t="shared" si="337"/>
        <v>0.5</v>
      </c>
      <c r="O317" s="246">
        <f t="shared" si="337"/>
        <v>0</v>
      </c>
      <c r="P317" s="246">
        <f t="shared" si="337"/>
        <v>0</v>
      </c>
      <c r="Q317" s="246">
        <f t="shared" si="337"/>
        <v>0</v>
      </c>
      <c r="R317" s="246">
        <f t="shared" si="337"/>
        <v>0</v>
      </c>
      <c r="S317" s="246">
        <f t="shared" si="337"/>
        <v>0</v>
      </c>
      <c r="T317" s="247"/>
      <c r="U317" s="247"/>
      <c r="V317" s="247"/>
      <c r="W317" s="246">
        <f>W316*0.5</f>
        <v>2</v>
      </c>
      <c r="Z317" s="229"/>
    </row>
    <row r="318" spans="1:26" s="228" customFormat="1" ht="61.5">
      <c r="A318" s="72"/>
      <c r="B318" s="249" t="s">
        <v>165</v>
      </c>
      <c r="C318" s="244"/>
      <c r="D318" s="193">
        <v>0</v>
      </c>
      <c r="E318" s="193"/>
      <c r="F318" s="193"/>
      <c r="G318" s="193"/>
      <c r="H318" s="193">
        <f>+SUM(E318:G318)</f>
        <v>0</v>
      </c>
      <c r="I318" s="193"/>
      <c r="J318" s="193">
        <v>0</v>
      </c>
      <c r="K318" s="193">
        <v>0</v>
      </c>
      <c r="L318" s="193">
        <v>0</v>
      </c>
      <c r="M318" s="196">
        <v>1</v>
      </c>
      <c r="N318" s="193">
        <v>0</v>
      </c>
      <c r="O318" s="193"/>
      <c r="P318" s="193">
        <v>1</v>
      </c>
      <c r="Q318" s="193">
        <v>3</v>
      </c>
      <c r="R318" s="193"/>
      <c r="S318" s="193">
        <v>0</v>
      </c>
      <c r="T318" s="197"/>
      <c r="U318" s="197"/>
      <c r="V318" s="197"/>
      <c r="W318" s="190">
        <f>+SUM(D318:V318)</f>
        <v>5</v>
      </c>
      <c r="Z318" s="229"/>
    </row>
    <row r="319" spans="1:26" s="228" customFormat="1" ht="39.75">
      <c r="A319" s="72"/>
      <c r="B319" s="248" t="s">
        <v>150</v>
      </c>
      <c r="C319" s="244"/>
      <c r="D319" s="246">
        <f>D318*0.75</f>
        <v>0</v>
      </c>
      <c r="E319" s="246">
        <f t="shared" ref="E319:H319" si="338">E318*0.75</f>
        <v>0</v>
      </c>
      <c r="F319" s="246">
        <f t="shared" si="338"/>
        <v>0</v>
      </c>
      <c r="G319" s="246">
        <f t="shared" si="338"/>
        <v>0</v>
      </c>
      <c r="H319" s="246">
        <f t="shared" si="338"/>
        <v>0</v>
      </c>
      <c r="I319" s="246"/>
      <c r="J319" s="246">
        <f t="shared" ref="J319:S319" si="339">J318*0.75</f>
        <v>0</v>
      </c>
      <c r="K319" s="246">
        <f t="shared" si="339"/>
        <v>0</v>
      </c>
      <c r="L319" s="246">
        <f t="shared" si="339"/>
        <v>0</v>
      </c>
      <c r="M319" s="250">
        <f t="shared" si="339"/>
        <v>0.75</v>
      </c>
      <c r="N319" s="246">
        <f t="shared" si="339"/>
        <v>0</v>
      </c>
      <c r="O319" s="246">
        <f t="shared" si="339"/>
        <v>0</v>
      </c>
      <c r="P319" s="246">
        <f t="shared" si="339"/>
        <v>0.75</v>
      </c>
      <c r="Q319" s="246">
        <f t="shared" si="339"/>
        <v>2.25</v>
      </c>
      <c r="R319" s="246">
        <f t="shared" si="339"/>
        <v>0</v>
      </c>
      <c r="S319" s="246">
        <f t="shared" si="339"/>
        <v>0</v>
      </c>
      <c r="T319" s="247"/>
      <c r="U319" s="247"/>
      <c r="V319" s="247"/>
      <c r="W319" s="246">
        <f>W318*0.75</f>
        <v>3.75</v>
      </c>
      <c r="Z319" s="229"/>
    </row>
    <row r="320" spans="1:26" s="228" customFormat="1" ht="123">
      <c r="A320" s="72"/>
      <c r="B320" s="249" t="s">
        <v>164</v>
      </c>
      <c r="C320" s="244"/>
      <c r="D320" s="193">
        <v>1</v>
      </c>
      <c r="E320" s="193"/>
      <c r="F320" s="193"/>
      <c r="G320" s="193"/>
      <c r="H320" s="193">
        <f>+SUM(E320:G320)</f>
        <v>0</v>
      </c>
      <c r="I320" s="193"/>
      <c r="J320" s="193">
        <v>0</v>
      </c>
      <c r="K320" s="193">
        <v>1</v>
      </c>
      <c r="L320" s="193">
        <v>2</v>
      </c>
      <c r="M320" s="196">
        <v>0</v>
      </c>
      <c r="N320" s="193">
        <v>0</v>
      </c>
      <c r="O320" s="193"/>
      <c r="P320" s="193">
        <v>0</v>
      </c>
      <c r="Q320" s="193">
        <v>0</v>
      </c>
      <c r="R320" s="193"/>
      <c r="S320" s="193">
        <v>0</v>
      </c>
      <c r="T320" s="197"/>
      <c r="U320" s="197"/>
      <c r="V320" s="197"/>
      <c r="W320" s="190">
        <f>+SUM(D320:V320)</f>
        <v>4</v>
      </c>
      <c r="Z320" s="229"/>
    </row>
    <row r="321" spans="1:26" s="228" customFormat="1" ht="39.75">
      <c r="A321" s="72"/>
      <c r="B321" s="248" t="s">
        <v>150</v>
      </c>
      <c r="C321" s="244"/>
      <c r="D321" s="246">
        <f>D320*1</f>
        <v>1</v>
      </c>
      <c r="E321" s="246">
        <f t="shared" ref="E321:H321" si="340">E320*1</f>
        <v>0</v>
      </c>
      <c r="F321" s="246">
        <f t="shared" si="340"/>
        <v>0</v>
      </c>
      <c r="G321" s="246">
        <f t="shared" si="340"/>
        <v>0</v>
      </c>
      <c r="H321" s="246">
        <f t="shared" si="340"/>
        <v>0</v>
      </c>
      <c r="I321" s="246"/>
      <c r="J321" s="246">
        <f t="shared" ref="J321:S321" si="341">J320*1</f>
        <v>0</v>
      </c>
      <c r="K321" s="246">
        <f t="shared" si="341"/>
        <v>1</v>
      </c>
      <c r="L321" s="246">
        <f t="shared" si="341"/>
        <v>2</v>
      </c>
      <c r="M321" s="246">
        <f t="shared" si="341"/>
        <v>0</v>
      </c>
      <c r="N321" s="246">
        <f t="shared" si="341"/>
        <v>0</v>
      </c>
      <c r="O321" s="246">
        <f t="shared" si="341"/>
        <v>0</v>
      </c>
      <c r="P321" s="246">
        <f t="shared" si="341"/>
        <v>0</v>
      </c>
      <c r="Q321" s="246">
        <f t="shared" si="341"/>
        <v>0</v>
      </c>
      <c r="R321" s="246">
        <f t="shared" si="341"/>
        <v>0</v>
      </c>
      <c r="S321" s="246">
        <f t="shared" si="341"/>
        <v>0</v>
      </c>
      <c r="T321" s="247"/>
      <c r="U321" s="247"/>
      <c r="V321" s="247"/>
      <c r="W321" s="246">
        <f>W320*1</f>
        <v>4</v>
      </c>
      <c r="Z321" s="229"/>
    </row>
    <row r="322" spans="1:26" s="228" customFormat="1" ht="39.75">
      <c r="A322" s="72"/>
      <c r="B322" s="245" t="s">
        <v>157</v>
      </c>
      <c r="C322" s="244" t="s">
        <v>163</v>
      </c>
      <c r="D322" s="68">
        <f>+D309</f>
        <v>64</v>
      </c>
      <c r="E322" s="68">
        <f t="shared" ref="E322:H322" si="342">+E309</f>
        <v>0</v>
      </c>
      <c r="F322" s="68">
        <f t="shared" ref="F322" si="343">+F309</f>
        <v>0</v>
      </c>
      <c r="G322" s="68">
        <f t="shared" si="342"/>
        <v>0</v>
      </c>
      <c r="H322" s="68">
        <f t="shared" si="342"/>
        <v>0</v>
      </c>
      <c r="I322" s="68"/>
      <c r="J322" s="68">
        <f t="shared" ref="J322:S322" si="344">+J309</f>
        <v>51</v>
      </c>
      <c r="K322" s="68">
        <f t="shared" si="344"/>
        <v>19</v>
      </c>
      <c r="L322" s="68">
        <f t="shared" si="344"/>
        <v>124</v>
      </c>
      <c r="M322" s="68">
        <f t="shared" si="344"/>
        <v>77</v>
      </c>
      <c r="N322" s="68">
        <f t="shared" si="344"/>
        <v>62</v>
      </c>
      <c r="O322" s="68">
        <f t="shared" si="344"/>
        <v>17.5</v>
      </c>
      <c r="P322" s="68">
        <f t="shared" si="344"/>
        <v>127</v>
      </c>
      <c r="Q322" s="68">
        <f t="shared" si="344"/>
        <v>69</v>
      </c>
      <c r="R322" s="68">
        <f t="shared" si="344"/>
        <v>26</v>
      </c>
      <c r="S322" s="68">
        <f t="shared" si="344"/>
        <v>33</v>
      </c>
      <c r="T322" s="197"/>
      <c r="U322" s="197"/>
      <c r="V322" s="197"/>
      <c r="W322" s="68">
        <f>+W309</f>
        <v>668.5</v>
      </c>
      <c r="Z322" s="229"/>
    </row>
    <row r="323" spans="1:26" ht="39.75">
      <c r="A323" s="145" t="s">
        <v>145</v>
      </c>
      <c r="B323" s="145"/>
      <c r="C323" s="144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1"/>
      <c r="T323" s="211"/>
      <c r="U323" s="211"/>
      <c r="V323" s="211"/>
      <c r="W323" s="141"/>
      <c r="Z323" s="20"/>
    </row>
    <row r="324" spans="1:26" ht="39.75">
      <c r="A324" s="140" t="s">
        <v>86</v>
      </c>
      <c r="B324" s="139"/>
      <c r="C324" s="138"/>
      <c r="D324" s="137">
        <f>+SUM(D328,D335)/2</f>
        <v>5</v>
      </c>
      <c r="E324" s="137"/>
      <c r="F324" s="137"/>
      <c r="G324" s="137"/>
      <c r="H324" s="137">
        <f t="shared" ref="H324" si="345">+SUM(H328,H335)/2</f>
        <v>0</v>
      </c>
      <c r="I324" s="137"/>
      <c r="J324" s="137">
        <f t="shared" ref="J324:S324" si="346">+SUM(J328,J335)/2</f>
        <v>5</v>
      </c>
      <c r="K324" s="137">
        <f t="shared" si="346"/>
        <v>5</v>
      </c>
      <c r="L324" s="137">
        <f t="shared" si="346"/>
        <v>5</v>
      </c>
      <c r="M324" s="137">
        <f t="shared" si="346"/>
        <v>4</v>
      </c>
      <c r="N324" s="137">
        <f t="shared" si="346"/>
        <v>5</v>
      </c>
      <c r="O324" s="137">
        <f t="shared" si="346"/>
        <v>3</v>
      </c>
      <c r="P324" s="137">
        <f t="shared" si="346"/>
        <v>3</v>
      </c>
      <c r="Q324" s="137">
        <f t="shared" si="346"/>
        <v>5</v>
      </c>
      <c r="R324" s="137">
        <f t="shared" si="346"/>
        <v>4.5</v>
      </c>
      <c r="S324" s="137">
        <f t="shared" si="346"/>
        <v>5</v>
      </c>
      <c r="T324" s="168"/>
      <c r="U324" s="168"/>
      <c r="V324" s="168"/>
      <c r="W324" s="136">
        <f>+SUM(W328,W335)/2</f>
        <v>5</v>
      </c>
      <c r="Z324" s="20"/>
    </row>
    <row r="325" spans="1:26" ht="39.75">
      <c r="A325" s="140" t="s">
        <v>85</v>
      </c>
      <c r="B325" s="139"/>
      <c r="C325" s="138"/>
      <c r="D325" s="137">
        <f>+SUM(D343,D350)/2</f>
        <v>5</v>
      </c>
      <c r="E325" s="137" t="e">
        <f>+SUM(E343)/1</f>
        <v>#DIV/0!</v>
      </c>
      <c r="F325" s="137" t="e">
        <f>+SUM(F343)/1</f>
        <v>#DIV/0!</v>
      </c>
      <c r="G325" s="137" t="e">
        <f>+SUM(G343)/1</f>
        <v>#DIV/0!</v>
      </c>
      <c r="H325" s="137" t="e">
        <f t="shared" ref="H325" si="347">+SUM(H343,H350)/2</f>
        <v>#DIV/0!</v>
      </c>
      <c r="I325" s="137"/>
      <c r="J325" s="137">
        <f t="shared" ref="J325:S325" si="348">+SUM(J343,J350)/2</f>
        <v>4</v>
      </c>
      <c r="K325" s="137">
        <f t="shared" si="348"/>
        <v>5</v>
      </c>
      <c r="L325" s="137">
        <f t="shared" si="348"/>
        <v>5</v>
      </c>
      <c r="M325" s="137">
        <f t="shared" si="348"/>
        <v>5</v>
      </c>
      <c r="N325" s="137">
        <f t="shared" si="348"/>
        <v>5</v>
      </c>
      <c r="O325" s="137">
        <f t="shared" si="348"/>
        <v>4</v>
      </c>
      <c r="P325" s="137">
        <f t="shared" si="348"/>
        <v>3.5</v>
      </c>
      <c r="Q325" s="137">
        <f t="shared" si="348"/>
        <v>5</v>
      </c>
      <c r="R325" s="137">
        <f t="shared" si="348"/>
        <v>5</v>
      </c>
      <c r="S325" s="137">
        <f t="shared" si="348"/>
        <v>5</v>
      </c>
      <c r="T325" s="168"/>
      <c r="U325" s="168"/>
      <c r="V325" s="168"/>
      <c r="W325" s="136">
        <f>+SUM(W343,W350)/2</f>
        <v>5</v>
      </c>
      <c r="Z325" s="20"/>
    </row>
    <row r="326" spans="1:26" ht="39.75">
      <c r="A326" s="140" t="s">
        <v>84</v>
      </c>
      <c r="B326" s="139"/>
      <c r="C326" s="138"/>
      <c r="D326" s="137">
        <f>+SUM(D328,D335,D343,D350)/4</f>
        <v>5</v>
      </c>
      <c r="E326" s="137"/>
      <c r="F326" s="137"/>
      <c r="G326" s="137"/>
      <c r="H326" s="137" t="e">
        <f t="shared" ref="H326" si="349">+SUM(H328,H335,H343,H350)/4</f>
        <v>#DIV/0!</v>
      </c>
      <c r="I326" s="137"/>
      <c r="J326" s="137">
        <f t="shared" ref="J326:S326" si="350">+SUM(J328,J335,J343,J350)/4</f>
        <v>4.5</v>
      </c>
      <c r="K326" s="137">
        <f t="shared" si="350"/>
        <v>5</v>
      </c>
      <c r="L326" s="137">
        <f t="shared" si="350"/>
        <v>5</v>
      </c>
      <c r="M326" s="137">
        <f t="shared" si="350"/>
        <v>4.5</v>
      </c>
      <c r="N326" s="137">
        <f t="shared" si="350"/>
        <v>5</v>
      </c>
      <c r="O326" s="137">
        <f t="shared" si="350"/>
        <v>3.5</v>
      </c>
      <c r="P326" s="137">
        <f t="shared" si="350"/>
        <v>3.25</v>
      </c>
      <c r="Q326" s="137">
        <f t="shared" si="350"/>
        <v>5</v>
      </c>
      <c r="R326" s="137">
        <f t="shared" si="350"/>
        <v>4.75</v>
      </c>
      <c r="S326" s="137">
        <f t="shared" si="350"/>
        <v>5</v>
      </c>
      <c r="T326" s="168"/>
      <c r="U326" s="168"/>
      <c r="V326" s="168"/>
      <c r="W326" s="136">
        <f>+SUM(W328,W335,W343,W350)/4</f>
        <v>5</v>
      </c>
      <c r="Z326" s="20"/>
    </row>
    <row r="327" spans="1:26" s="102" customFormat="1" ht="39.75">
      <c r="A327" s="84">
        <v>5.0999999999999996</v>
      </c>
      <c r="B327" s="84" t="s">
        <v>144</v>
      </c>
      <c r="C327" s="96" t="s">
        <v>30</v>
      </c>
      <c r="D327" s="82">
        <f>+SUM(D329:D333)</f>
        <v>5</v>
      </c>
      <c r="E327" s="82"/>
      <c r="F327" s="82"/>
      <c r="G327" s="82"/>
      <c r="H327" s="82">
        <f t="shared" ref="H327" si="351">+SUM(H329:H333)</f>
        <v>0</v>
      </c>
      <c r="I327" s="82"/>
      <c r="J327" s="82">
        <f t="shared" ref="J327:S327" si="352">+SUM(J329:J333)</f>
        <v>5</v>
      </c>
      <c r="K327" s="82">
        <f t="shared" si="352"/>
        <v>5</v>
      </c>
      <c r="L327" s="82">
        <f t="shared" si="352"/>
        <v>5</v>
      </c>
      <c r="M327" s="82">
        <f t="shared" si="352"/>
        <v>3</v>
      </c>
      <c r="N327" s="82">
        <f t="shared" si="352"/>
        <v>5</v>
      </c>
      <c r="O327" s="82">
        <f t="shared" si="352"/>
        <v>2</v>
      </c>
      <c r="P327" s="82">
        <f t="shared" si="352"/>
        <v>3</v>
      </c>
      <c r="Q327" s="82">
        <f t="shared" si="352"/>
        <v>5</v>
      </c>
      <c r="R327" s="82">
        <f t="shared" si="352"/>
        <v>4</v>
      </c>
      <c r="S327" s="82">
        <f t="shared" si="352"/>
        <v>5</v>
      </c>
      <c r="T327" s="154"/>
      <c r="U327" s="154"/>
      <c r="V327" s="154"/>
      <c r="W327" s="82">
        <f>+SUM(W329:W333)</f>
        <v>5</v>
      </c>
      <c r="Z327" s="103"/>
    </row>
    <row r="328" spans="1:26" s="102" customFormat="1" ht="39.75">
      <c r="A328" s="80"/>
      <c r="B328" s="80"/>
      <c r="C328" s="95" t="s">
        <v>10</v>
      </c>
      <c r="D328" s="94">
        <f>IF(D327&lt;1,0,IF(D327&lt;2,1,IF(D327&lt;3,2,IF(D327&lt;4,3,IF(D327&lt;5,4,IF(D327&gt;=5,5,))))))</f>
        <v>5</v>
      </c>
      <c r="E328" s="94"/>
      <c r="F328" s="94"/>
      <c r="G328" s="94"/>
      <c r="H328" s="94">
        <f t="shared" ref="H328" si="353">IF(H327&lt;1,0,IF(H327&lt;2,1,IF(H327&lt;3,2,IF(H327&lt;4,3,IF(H327&lt;5,4,IF(H327&gt;=5,5,))))))</f>
        <v>0</v>
      </c>
      <c r="I328" s="94"/>
      <c r="J328" s="94">
        <f t="shared" ref="J328:S328" si="354">IF(J327&lt;1,0,IF(J327&lt;2,1,IF(J327&lt;3,2,IF(J327&lt;4,3,IF(J327&lt;5,4,IF(J327&gt;=5,5,))))))</f>
        <v>5</v>
      </c>
      <c r="K328" s="94">
        <f t="shared" si="354"/>
        <v>5</v>
      </c>
      <c r="L328" s="94">
        <f t="shared" si="354"/>
        <v>5</v>
      </c>
      <c r="M328" s="94">
        <f t="shared" si="354"/>
        <v>3</v>
      </c>
      <c r="N328" s="94">
        <f t="shared" si="354"/>
        <v>5</v>
      </c>
      <c r="O328" s="94">
        <f t="shared" si="354"/>
        <v>2</v>
      </c>
      <c r="P328" s="94">
        <f t="shared" si="354"/>
        <v>3</v>
      </c>
      <c r="Q328" s="94">
        <f t="shared" si="354"/>
        <v>5</v>
      </c>
      <c r="R328" s="94">
        <f t="shared" si="354"/>
        <v>4</v>
      </c>
      <c r="S328" s="94">
        <f t="shared" si="354"/>
        <v>5</v>
      </c>
      <c r="T328" s="152"/>
      <c r="U328" s="152"/>
      <c r="V328" s="152"/>
      <c r="W328" s="94">
        <f>IF(W327&lt;1,0,IF(W327&lt;2,1,IF(W327&lt;3,2,IF(W327&lt;4,3,IF(W327&lt;5,4,IF(W327&gt;=5,5,))))))</f>
        <v>5</v>
      </c>
      <c r="Z328" s="103"/>
    </row>
    <row r="329" spans="1:26" s="102" customFormat="1" ht="61.5">
      <c r="A329" s="72"/>
      <c r="B329" s="71" t="s">
        <v>143</v>
      </c>
      <c r="C329" s="70"/>
      <c r="D329" s="68">
        <v>1</v>
      </c>
      <c r="E329" s="68"/>
      <c r="F329" s="68"/>
      <c r="G329" s="68"/>
      <c r="H329" s="68"/>
      <c r="I329" s="68"/>
      <c r="J329" s="68">
        <v>1</v>
      </c>
      <c r="K329" s="68">
        <v>1</v>
      </c>
      <c r="L329" s="68">
        <v>1</v>
      </c>
      <c r="M329" s="69">
        <v>1</v>
      </c>
      <c r="N329" s="68">
        <v>1</v>
      </c>
      <c r="O329" s="68">
        <v>1</v>
      </c>
      <c r="P329" s="68">
        <v>1</v>
      </c>
      <c r="Q329" s="68">
        <v>1</v>
      </c>
      <c r="R329" s="68">
        <v>1</v>
      </c>
      <c r="S329" s="68">
        <v>1</v>
      </c>
      <c r="T329" s="149"/>
      <c r="U329" s="149"/>
      <c r="V329" s="149"/>
      <c r="W329" s="68">
        <v>1</v>
      </c>
      <c r="Z329" s="103"/>
    </row>
    <row r="330" spans="1:26" s="102" customFormat="1" ht="61.5">
      <c r="A330" s="72"/>
      <c r="B330" s="71" t="s">
        <v>142</v>
      </c>
      <c r="C330" s="70"/>
      <c r="D330" s="68">
        <v>1</v>
      </c>
      <c r="E330" s="68"/>
      <c r="F330" s="68"/>
      <c r="G330" s="68"/>
      <c r="H330" s="68"/>
      <c r="I330" s="68"/>
      <c r="J330" s="68">
        <v>1</v>
      </c>
      <c r="K330" s="68">
        <v>1</v>
      </c>
      <c r="L330" s="68">
        <v>1</v>
      </c>
      <c r="M330" s="69">
        <v>1</v>
      </c>
      <c r="N330" s="68">
        <v>1</v>
      </c>
      <c r="O330" s="68">
        <v>1</v>
      </c>
      <c r="P330" s="68">
        <v>1</v>
      </c>
      <c r="Q330" s="68">
        <v>1</v>
      </c>
      <c r="R330" s="68">
        <v>1</v>
      </c>
      <c r="S330" s="68">
        <v>1</v>
      </c>
      <c r="T330" s="149"/>
      <c r="U330" s="149"/>
      <c r="V330" s="149"/>
      <c r="W330" s="68">
        <v>1</v>
      </c>
      <c r="Z330" s="103"/>
    </row>
    <row r="331" spans="1:26" s="102" customFormat="1" ht="39.75">
      <c r="A331" s="72"/>
      <c r="B331" s="71" t="s">
        <v>141</v>
      </c>
      <c r="C331" s="70"/>
      <c r="D331" s="68">
        <v>1</v>
      </c>
      <c r="E331" s="68"/>
      <c r="F331" s="68"/>
      <c r="G331" s="68"/>
      <c r="H331" s="68"/>
      <c r="I331" s="68"/>
      <c r="J331" s="68">
        <v>1</v>
      </c>
      <c r="K331" s="68">
        <v>1</v>
      </c>
      <c r="L331" s="68">
        <v>1</v>
      </c>
      <c r="M331" s="69">
        <v>1</v>
      </c>
      <c r="N331" s="68">
        <v>1</v>
      </c>
      <c r="O331" s="68">
        <v>0</v>
      </c>
      <c r="P331" s="68">
        <v>1</v>
      </c>
      <c r="Q331" s="68">
        <v>1</v>
      </c>
      <c r="R331" s="68">
        <v>1</v>
      </c>
      <c r="S331" s="68">
        <v>1</v>
      </c>
      <c r="T331" s="149"/>
      <c r="U331" s="149"/>
      <c r="V331" s="149"/>
      <c r="W331" s="68">
        <v>1</v>
      </c>
      <c r="Z331" s="103"/>
    </row>
    <row r="332" spans="1:26" s="102" customFormat="1" ht="61.5">
      <c r="A332" s="72"/>
      <c r="B332" s="71" t="s">
        <v>140</v>
      </c>
      <c r="C332" s="70"/>
      <c r="D332" s="68">
        <v>1</v>
      </c>
      <c r="E332" s="68"/>
      <c r="F332" s="68"/>
      <c r="G332" s="68"/>
      <c r="H332" s="68"/>
      <c r="I332" s="68"/>
      <c r="J332" s="68">
        <v>1</v>
      </c>
      <c r="K332" s="68">
        <v>1</v>
      </c>
      <c r="L332" s="68">
        <v>1</v>
      </c>
      <c r="M332" s="68">
        <v>0</v>
      </c>
      <c r="N332" s="68">
        <v>1</v>
      </c>
      <c r="O332" s="68">
        <v>0</v>
      </c>
      <c r="P332" s="68">
        <v>0</v>
      </c>
      <c r="Q332" s="68">
        <v>1</v>
      </c>
      <c r="R332" s="68">
        <v>1</v>
      </c>
      <c r="S332" s="68">
        <v>1</v>
      </c>
      <c r="T332" s="149"/>
      <c r="U332" s="149"/>
      <c r="V332" s="149"/>
      <c r="W332" s="68">
        <v>1</v>
      </c>
      <c r="Z332" s="103"/>
    </row>
    <row r="333" spans="1:26" s="102" customFormat="1" ht="61.5">
      <c r="A333" s="128"/>
      <c r="B333" s="127" t="s">
        <v>139</v>
      </c>
      <c r="C333" s="124"/>
      <c r="D333" s="68">
        <v>1</v>
      </c>
      <c r="E333" s="68"/>
      <c r="F333" s="68"/>
      <c r="G333" s="68"/>
      <c r="H333" s="68"/>
      <c r="I333" s="68"/>
      <c r="J333" s="68">
        <v>1</v>
      </c>
      <c r="K333" s="68">
        <v>1</v>
      </c>
      <c r="L333" s="68">
        <v>1</v>
      </c>
      <c r="M333" s="68">
        <v>0</v>
      </c>
      <c r="N333" s="68">
        <v>1</v>
      </c>
      <c r="O333" s="68">
        <v>0</v>
      </c>
      <c r="P333" s="68">
        <v>0</v>
      </c>
      <c r="Q333" s="68">
        <v>1</v>
      </c>
      <c r="R333" s="68">
        <v>0</v>
      </c>
      <c r="S333" s="677">
        <v>1</v>
      </c>
      <c r="T333" s="146"/>
      <c r="U333" s="146"/>
      <c r="V333" s="146"/>
      <c r="W333" s="677">
        <v>1</v>
      </c>
      <c r="Z333" s="103"/>
    </row>
    <row r="334" spans="1:26" s="102" customFormat="1" ht="39.75">
      <c r="A334" s="84">
        <v>5.2</v>
      </c>
      <c r="B334" s="84" t="s">
        <v>138</v>
      </c>
      <c r="C334" s="96" t="s">
        <v>30</v>
      </c>
      <c r="D334" s="82">
        <f>+SUM(D336:D340)</f>
        <v>5</v>
      </c>
      <c r="E334" s="82"/>
      <c r="F334" s="82"/>
      <c r="G334" s="82"/>
      <c r="H334" s="82">
        <f t="shared" ref="H334" si="355">+SUM(H336:H340)</f>
        <v>0</v>
      </c>
      <c r="I334" s="82"/>
      <c r="J334" s="82">
        <f t="shared" ref="J334:S334" si="356">+SUM(J336:J340)</f>
        <v>5</v>
      </c>
      <c r="K334" s="82">
        <f t="shared" si="356"/>
        <v>5</v>
      </c>
      <c r="L334" s="82">
        <f t="shared" si="356"/>
        <v>5</v>
      </c>
      <c r="M334" s="82">
        <f t="shared" si="356"/>
        <v>5</v>
      </c>
      <c r="N334" s="82">
        <f t="shared" si="356"/>
        <v>5</v>
      </c>
      <c r="O334" s="82">
        <f t="shared" si="356"/>
        <v>4</v>
      </c>
      <c r="P334" s="82">
        <f t="shared" si="356"/>
        <v>3</v>
      </c>
      <c r="Q334" s="82">
        <f t="shared" si="356"/>
        <v>5</v>
      </c>
      <c r="R334" s="82">
        <f t="shared" si="356"/>
        <v>5</v>
      </c>
      <c r="S334" s="82">
        <f t="shared" si="356"/>
        <v>5</v>
      </c>
      <c r="T334" s="154"/>
      <c r="U334" s="154"/>
      <c r="V334" s="154"/>
      <c r="W334" s="82">
        <f>+SUM(W336:W340)</f>
        <v>5</v>
      </c>
      <c r="Z334" s="103"/>
    </row>
    <row r="335" spans="1:26" s="102" customFormat="1" ht="39.75">
      <c r="A335" s="80"/>
      <c r="B335" s="80"/>
      <c r="C335" s="95" t="s">
        <v>10</v>
      </c>
      <c r="D335" s="94">
        <f>IF(D334&lt;1,0,IF(D334&lt;2,1,IF(D334&lt;3,2,IF(D334&lt;4,3,IF(D334&lt;5,4,IF(D334&gt;=5,5))))))</f>
        <v>5</v>
      </c>
      <c r="E335" s="94"/>
      <c r="F335" s="94"/>
      <c r="G335" s="94"/>
      <c r="H335" s="94">
        <f t="shared" ref="H335" si="357">IF(H334&lt;1,0,IF(H334&lt;2,1,IF(H334&lt;3,2,IF(H334&lt;4,3,IF(H334&lt;5,4,IF(H334&gt;=5,5))))))</f>
        <v>0</v>
      </c>
      <c r="I335" s="94"/>
      <c r="J335" s="94">
        <f t="shared" ref="J335:S335" si="358">IF(J334&lt;1,0,IF(J334&lt;2,1,IF(J334&lt;3,2,IF(J334&lt;4,3,IF(J334&lt;5,4,IF(J334&gt;=5,5))))))</f>
        <v>5</v>
      </c>
      <c r="K335" s="94">
        <f t="shared" si="358"/>
        <v>5</v>
      </c>
      <c r="L335" s="94">
        <f t="shared" si="358"/>
        <v>5</v>
      </c>
      <c r="M335" s="94">
        <f t="shared" si="358"/>
        <v>5</v>
      </c>
      <c r="N335" s="94">
        <f t="shared" si="358"/>
        <v>5</v>
      </c>
      <c r="O335" s="94">
        <f t="shared" si="358"/>
        <v>4</v>
      </c>
      <c r="P335" s="94">
        <f t="shared" si="358"/>
        <v>3</v>
      </c>
      <c r="Q335" s="94">
        <f t="shared" si="358"/>
        <v>5</v>
      </c>
      <c r="R335" s="94">
        <f t="shared" si="358"/>
        <v>5</v>
      </c>
      <c r="S335" s="94">
        <f t="shared" si="358"/>
        <v>5</v>
      </c>
      <c r="T335" s="152"/>
      <c r="U335" s="152"/>
      <c r="V335" s="152"/>
      <c r="W335" s="94">
        <f>IF(W334&lt;1,0,IF(W334&lt;2,1,IF(W334&lt;3,2,IF(W334&lt;4,3,IF(W334&lt;5,4,IF(W334&gt;=5,5))))))</f>
        <v>5</v>
      </c>
      <c r="Z335" s="103"/>
    </row>
    <row r="336" spans="1:26" s="102" customFormat="1" ht="83.25">
      <c r="A336" s="72"/>
      <c r="B336" s="210" t="s">
        <v>137</v>
      </c>
      <c r="C336" s="150"/>
      <c r="D336" s="68">
        <v>1</v>
      </c>
      <c r="E336" s="68"/>
      <c r="F336" s="68"/>
      <c r="G336" s="68"/>
      <c r="H336" s="68"/>
      <c r="I336" s="68"/>
      <c r="J336" s="68">
        <v>1</v>
      </c>
      <c r="K336" s="68">
        <v>1</v>
      </c>
      <c r="L336" s="68">
        <v>1</v>
      </c>
      <c r="M336" s="69">
        <v>1</v>
      </c>
      <c r="N336" s="68">
        <v>1</v>
      </c>
      <c r="O336" s="68">
        <v>1</v>
      </c>
      <c r="P336" s="68">
        <v>1</v>
      </c>
      <c r="Q336" s="68">
        <v>1</v>
      </c>
      <c r="R336" s="68">
        <v>1</v>
      </c>
      <c r="S336" s="68">
        <v>1</v>
      </c>
      <c r="T336" s="149"/>
      <c r="U336" s="149"/>
      <c r="V336" s="149"/>
      <c r="W336" s="68">
        <v>1</v>
      </c>
      <c r="Z336" s="103"/>
    </row>
    <row r="337" spans="1:26" s="102" customFormat="1" ht="92.25">
      <c r="A337" s="72"/>
      <c r="B337" s="71" t="s">
        <v>136</v>
      </c>
      <c r="C337" s="70"/>
      <c r="D337" s="68">
        <v>1</v>
      </c>
      <c r="E337" s="68"/>
      <c r="F337" s="68"/>
      <c r="G337" s="68"/>
      <c r="H337" s="68"/>
      <c r="I337" s="68"/>
      <c r="J337" s="68">
        <v>1</v>
      </c>
      <c r="K337" s="68">
        <v>1</v>
      </c>
      <c r="L337" s="68">
        <v>1</v>
      </c>
      <c r="M337" s="69">
        <v>1</v>
      </c>
      <c r="N337" s="68">
        <v>1</v>
      </c>
      <c r="O337" s="68">
        <v>1</v>
      </c>
      <c r="P337" s="68">
        <v>1</v>
      </c>
      <c r="Q337" s="68">
        <v>1</v>
      </c>
      <c r="R337" s="68">
        <v>1</v>
      </c>
      <c r="S337" s="68">
        <v>1</v>
      </c>
      <c r="T337" s="149"/>
      <c r="U337" s="149"/>
      <c r="V337" s="149"/>
      <c r="W337" s="68">
        <v>1</v>
      </c>
      <c r="Z337" s="103"/>
    </row>
    <row r="338" spans="1:26" s="102" customFormat="1" ht="61.5">
      <c r="A338" s="72"/>
      <c r="B338" s="71" t="s">
        <v>135</v>
      </c>
      <c r="C338" s="70"/>
      <c r="D338" s="68">
        <v>1</v>
      </c>
      <c r="E338" s="68"/>
      <c r="F338" s="68"/>
      <c r="G338" s="68"/>
      <c r="H338" s="68"/>
      <c r="I338" s="68"/>
      <c r="J338" s="68">
        <v>1</v>
      </c>
      <c r="K338" s="68">
        <v>1</v>
      </c>
      <c r="L338" s="68">
        <v>1</v>
      </c>
      <c r="M338" s="69">
        <v>1</v>
      </c>
      <c r="N338" s="68">
        <v>1</v>
      </c>
      <c r="O338" s="68">
        <v>1</v>
      </c>
      <c r="P338" s="68">
        <v>1</v>
      </c>
      <c r="Q338" s="68">
        <v>1</v>
      </c>
      <c r="R338" s="68">
        <v>1</v>
      </c>
      <c r="S338" s="68">
        <v>1</v>
      </c>
      <c r="T338" s="149"/>
      <c r="U338" s="149"/>
      <c r="V338" s="149"/>
      <c r="W338" s="68">
        <v>1</v>
      </c>
      <c r="Z338" s="103"/>
    </row>
    <row r="339" spans="1:26" s="102" customFormat="1" ht="61.5">
      <c r="A339" s="72"/>
      <c r="B339" s="71" t="s">
        <v>134</v>
      </c>
      <c r="C339" s="70"/>
      <c r="D339" s="68">
        <v>1</v>
      </c>
      <c r="E339" s="68"/>
      <c r="F339" s="68"/>
      <c r="G339" s="68"/>
      <c r="H339" s="68"/>
      <c r="I339" s="68"/>
      <c r="J339" s="68">
        <v>1</v>
      </c>
      <c r="K339" s="68">
        <v>1</v>
      </c>
      <c r="L339" s="68">
        <v>1</v>
      </c>
      <c r="M339" s="69">
        <v>1</v>
      </c>
      <c r="N339" s="68">
        <v>1</v>
      </c>
      <c r="O339" s="68">
        <v>1</v>
      </c>
      <c r="P339" s="68">
        <v>0</v>
      </c>
      <c r="Q339" s="68">
        <v>1</v>
      </c>
      <c r="R339" s="68">
        <v>1</v>
      </c>
      <c r="S339" s="68">
        <v>1</v>
      </c>
      <c r="T339" s="149"/>
      <c r="U339" s="149"/>
      <c r="V339" s="149"/>
      <c r="W339" s="68">
        <v>1</v>
      </c>
      <c r="Z339" s="103"/>
    </row>
    <row r="340" spans="1:26" s="102" customFormat="1" ht="57">
      <c r="A340" s="72"/>
      <c r="B340" s="135" t="s">
        <v>133</v>
      </c>
      <c r="C340" s="134"/>
      <c r="D340" s="68">
        <v>1</v>
      </c>
      <c r="E340" s="68"/>
      <c r="F340" s="68"/>
      <c r="G340" s="68"/>
      <c r="H340" s="68"/>
      <c r="I340" s="68"/>
      <c r="J340" s="68">
        <v>1</v>
      </c>
      <c r="K340" s="68">
        <v>1</v>
      </c>
      <c r="L340" s="68">
        <v>1</v>
      </c>
      <c r="M340" s="69">
        <v>1</v>
      </c>
      <c r="N340" s="68">
        <v>1</v>
      </c>
      <c r="O340" s="68">
        <v>0</v>
      </c>
      <c r="P340" s="68">
        <v>0</v>
      </c>
      <c r="Q340" s="68">
        <v>1</v>
      </c>
      <c r="R340" s="68">
        <v>1</v>
      </c>
      <c r="S340" s="68">
        <v>1</v>
      </c>
      <c r="T340" s="149"/>
      <c r="U340" s="149"/>
      <c r="V340" s="149"/>
      <c r="W340" s="68">
        <v>1</v>
      </c>
      <c r="Z340" s="103"/>
    </row>
    <row r="341" spans="1:26" s="102" customFormat="1" ht="39.75">
      <c r="A341" s="118">
        <v>5.3</v>
      </c>
      <c r="B341" s="118" t="s">
        <v>132</v>
      </c>
      <c r="C341" s="116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209"/>
      <c r="S341" s="114"/>
      <c r="T341" s="208"/>
      <c r="U341" s="208"/>
      <c r="V341" s="208"/>
      <c r="W341" s="114"/>
      <c r="Z341" s="103"/>
    </row>
    <row r="342" spans="1:26" s="102" customFormat="1" ht="61.5">
      <c r="A342" s="84"/>
      <c r="B342" s="207" t="s">
        <v>131</v>
      </c>
      <c r="C342" s="83" t="s">
        <v>130</v>
      </c>
      <c r="D342" s="205">
        <f>+D344*100/D348</f>
        <v>75</v>
      </c>
      <c r="E342" s="205" t="e">
        <f t="shared" ref="E342:H342" si="359">+E344*100/E348</f>
        <v>#DIV/0!</v>
      </c>
      <c r="F342" s="205" t="e">
        <f t="shared" ref="F342" si="360">+F344*100/F348</f>
        <v>#DIV/0!</v>
      </c>
      <c r="G342" s="205" t="e">
        <f t="shared" si="359"/>
        <v>#DIV/0!</v>
      </c>
      <c r="H342" s="205" t="e">
        <f t="shared" si="359"/>
        <v>#DIV/0!</v>
      </c>
      <c r="I342" s="205"/>
      <c r="J342" s="205">
        <f t="shared" ref="J342:S342" si="361">+J344*100/J348</f>
        <v>71.428571428571431</v>
      </c>
      <c r="K342" s="205">
        <f t="shared" si="361"/>
        <v>50</v>
      </c>
      <c r="L342" s="205">
        <f t="shared" si="361"/>
        <v>68.181818181818187</v>
      </c>
      <c r="M342" s="205">
        <f t="shared" si="361"/>
        <v>86.666666666666671</v>
      </c>
      <c r="N342" s="205">
        <f t="shared" si="361"/>
        <v>64.285714285714292</v>
      </c>
      <c r="O342" s="205">
        <f t="shared" si="361"/>
        <v>33.333333333333336</v>
      </c>
      <c r="P342" s="205">
        <f t="shared" si="361"/>
        <v>90</v>
      </c>
      <c r="Q342" s="205">
        <f t="shared" si="361"/>
        <v>61.53846153846154</v>
      </c>
      <c r="R342" s="205">
        <f t="shared" si="361"/>
        <v>50</v>
      </c>
      <c r="S342" s="205">
        <f t="shared" si="361"/>
        <v>40</v>
      </c>
      <c r="T342" s="206"/>
      <c r="U342" s="206"/>
      <c r="V342" s="206"/>
      <c r="W342" s="205">
        <f>+W344*100/W348</f>
        <v>66.165413533834581</v>
      </c>
      <c r="X342" s="39"/>
      <c r="Z342" s="103"/>
    </row>
    <row r="343" spans="1:26" s="102" customFormat="1" ht="39.75">
      <c r="A343" s="80"/>
      <c r="B343" s="204"/>
      <c r="C343" s="79" t="s">
        <v>10</v>
      </c>
      <c r="D343" s="94">
        <f>+IF(D342&lt;30,D342*5/30,IF(D342&gt;=30,5))</f>
        <v>5</v>
      </c>
      <c r="E343" s="94" t="e">
        <f t="shared" ref="E343:H343" si="362">+IF(E342&lt;30,E342*5/30,IF(E342&gt;=30,5))</f>
        <v>#DIV/0!</v>
      </c>
      <c r="F343" s="94" t="e">
        <f t="shared" si="362"/>
        <v>#DIV/0!</v>
      </c>
      <c r="G343" s="94" t="e">
        <f t="shared" si="362"/>
        <v>#DIV/0!</v>
      </c>
      <c r="H343" s="94" t="e">
        <f t="shared" si="362"/>
        <v>#DIV/0!</v>
      </c>
      <c r="I343" s="94"/>
      <c r="J343" s="94">
        <f t="shared" ref="J343:S343" si="363">+IF(J342&lt;30,J342*5/30,IF(J342&gt;=30,5))</f>
        <v>5</v>
      </c>
      <c r="K343" s="94">
        <f t="shared" si="363"/>
        <v>5</v>
      </c>
      <c r="L343" s="203">
        <f t="shared" si="363"/>
        <v>5</v>
      </c>
      <c r="M343" s="94">
        <f t="shared" si="363"/>
        <v>5</v>
      </c>
      <c r="N343" s="94">
        <f t="shared" si="363"/>
        <v>5</v>
      </c>
      <c r="O343" s="94">
        <f t="shared" si="363"/>
        <v>5</v>
      </c>
      <c r="P343" s="203">
        <f t="shared" si="363"/>
        <v>5</v>
      </c>
      <c r="Q343" s="94">
        <f t="shared" si="363"/>
        <v>5</v>
      </c>
      <c r="R343" s="94">
        <f t="shared" si="363"/>
        <v>5</v>
      </c>
      <c r="S343" s="94">
        <f t="shared" si="363"/>
        <v>5</v>
      </c>
      <c r="T343" s="202"/>
      <c r="U343" s="202"/>
      <c r="V343" s="202"/>
      <c r="W343" s="94">
        <f>+IF(W342&lt;30,W342*5/30,IF(W342&gt;=30,5))</f>
        <v>5</v>
      </c>
      <c r="X343" s="39"/>
      <c r="Z343" s="103"/>
    </row>
    <row r="344" spans="1:26" s="102" customFormat="1" ht="61.5">
      <c r="A344" s="72"/>
      <c r="B344" s="91" t="s">
        <v>129</v>
      </c>
      <c r="C344" s="70"/>
      <c r="D344" s="199">
        <f>+D345+D346+D347</f>
        <v>6</v>
      </c>
      <c r="E344" s="199">
        <f t="shared" ref="E344:H344" si="364">+E345+E346+E347</f>
        <v>0</v>
      </c>
      <c r="F344" s="199">
        <f t="shared" si="364"/>
        <v>0</v>
      </c>
      <c r="G344" s="199">
        <f t="shared" si="364"/>
        <v>0</v>
      </c>
      <c r="H344" s="199">
        <f t="shared" si="364"/>
        <v>0</v>
      </c>
      <c r="I344" s="199"/>
      <c r="J344" s="199">
        <f t="shared" ref="J344:S344" si="365">+J345+J346+J347</f>
        <v>5</v>
      </c>
      <c r="K344" s="199">
        <f t="shared" si="365"/>
        <v>1</v>
      </c>
      <c r="L344" s="201">
        <f t="shared" si="365"/>
        <v>15</v>
      </c>
      <c r="M344" s="199">
        <f t="shared" si="365"/>
        <v>13</v>
      </c>
      <c r="N344" s="199">
        <f t="shared" si="365"/>
        <v>9</v>
      </c>
      <c r="O344" s="199">
        <f t="shared" si="365"/>
        <v>3</v>
      </c>
      <c r="P344" s="199">
        <f t="shared" si="365"/>
        <v>9</v>
      </c>
      <c r="Q344" s="199">
        <f t="shared" si="365"/>
        <v>24</v>
      </c>
      <c r="R344" s="199">
        <f t="shared" si="365"/>
        <v>1</v>
      </c>
      <c r="S344" s="199">
        <f t="shared" si="365"/>
        <v>2</v>
      </c>
      <c r="T344" s="200"/>
      <c r="U344" s="200"/>
      <c r="V344" s="200"/>
      <c r="W344" s="199">
        <f>+W345+W346+W347</f>
        <v>88</v>
      </c>
      <c r="X344" s="39"/>
      <c r="Z344" s="103"/>
    </row>
    <row r="345" spans="1:26" s="102" customFormat="1" ht="39.75">
      <c r="A345" s="72"/>
      <c r="B345" s="198" t="s">
        <v>128</v>
      </c>
      <c r="C345" s="150"/>
      <c r="D345" s="193">
        <v>5</v>
      </c>
      <c r="E345" s="193"/>
      <c r="F345" s="193"/>
      <c r="G345" s="193"/>
      <c r="H345" s="193">
        <f t="shared" ref="H345:H348" si="366">+SUM(E345:G345)</f>
        <v>0</v>
      </c>
      <c r="I345" s="193"/>
      <c r="J345" s="193">
        <v>2</v>
      </c>
      <c r="K345" s="193">
        <v>0</v>
      </c>
      <c r="L345" s="194">
        <v>9</v>
      </c>
      <c r="M345" s="196">
        <v>3</v>
      </c>
      <c r="N345" s="193">
        <v>7</v>
      </c>
      <c r="O345" s="193">
        <v>2</v>
      </c>
      <c r="P345" s="193">
        <v>5</v>
      </c>
      <c r="Q345" s="193">
        <v>18</v>
      </c>
      <c r="R345" s="193">
        <v>0</v>
      </c>
      <c r="S345" s="193">
        <v>1</v>
      </c>
      <c r="T345" s="197"/>
      <c r="U345" s="197"/>
      <c r="V345" s="197"/>
      <c r="W345" s="190">
        <f>+SUM(D345:V345)</f>
        <v>52</v>
      </c>
      <c r="Z345" s="103"/>
    </row>
    <row r="346" spans="1:26" s="102" customFormat="1" ht="39.75">
      <c r="A346" s="72"/>
      <c r="B346" s="198" t="s">
        <v>127</v>
      </c>
      <c r="C346" s="150"/>
      <c r="D346" s="193">
        <v>0</v>
      </c>
      <c r="E346" s="193"/>
      <c r="F346" s="193"/>
      <c r="G346" s="193"/>
      <c r="H346" s="193">
        <f t="shared" si="366"/>
        <v>0</v>
      </c>
      <c r="I346" s="193"/>
      <c r="J346" s="193">
        <v>3</v>
      </c>
      <c r="K346" s="193">
        <v>0</v>
      </c>
      <c r="L346" s="194">
        <v>4</v>
      </c>
      <c r="M346" s="196">
        <v>4</v>
      </c>
      <c r="N346" s="193">
        <v>0</v>
      </c>
      <c r="O346" s="193">
        <v>0</v>
      </c>
      <c r="P346" s="193">
        <v>3</v>
      </c>
      <c r="Q346" s="193">
        <v>2</v>
      </c>
      <c r="R346" s="193">
        <v>0</v>
      </c>
      <c r="S346" s="193">
        <f>+SUM(A346:B346)</f>
        <v>0</v>
      </c>
      <c r="T346" s="197"/>
      <c r="U346" s="197"/>
      <c r="V346" s="197"/>
      <c r="W346" s="190">
        <f>+SUM(D346:V346)</f>
        <v>16</v>
      </c>
      <c r="Z346" s="103"/>
    </row>
    <row r="347" spans="1:26" s="102" customFormat="1" ht="39.75">
      <c r="A347" s="72"/>
      <c r="B347" s="198" t="s">
        <v>126</v>
      </c>
      <c r="C347" s="150"/>
      <c r="D347" s="193">
        <v>1</v>
      </c>
      <c r="E347" s="193"/>
      <c r="F347" s="193"/>
      <c r="G347" s="193"/>
      <c r="H347" s="193">
        <f t="shared" si="366"/>
        <v>0</v>
      </c>
      <c r="I347" s="193"/>
      <c r="J347" s="193">
        <v>0</v>
      </c>
      <c r="K347" s="193">
        <v>1</v>
      </c>
      <c r="L347" s="194">
        <v>2</v>
      </c>
      <c r="M347" s="196">
        <v>6</v>
      </c>
      <c r="N347" s="193">
        <v>2</v>
      </c>
      <c r="O347" s="193">
        <v>1</v>
      </c>
      <c r="P347" s="193">
        <v>1</v>
      </c>
      <c r="Q347" s="193">
        <v>4</v>
      </c>
      <c r="R347" s="193">
        <v>1</v>
      </c>
      <c r="S347" s="193">
        <v>1</v>
      </c>
      <c r="T347" s="197"/>
      <c r="U347" s="197"/>
      <c r="V347" s="197"/>
      <c r="W347" s="190">
        <f>+SUM(D347:V347)</f>
        <v>20</v>
      </c>
      <c r="Z347" s="103"/>
    </row>
    <row r="348" spans="1:26" s="102" customFormat="1" ht="61.5">
      <c r="A348" s="128"/>
      <c r="B348" s="147" t="s">
        <v>125</v>
      </c>
      <c r="C348" s="124"/>
      <c r="D348" s="193">
        <v>8</v>
      </c>
      <c r="E348" s="193"/>
      <c r="F348" s="193"/>
      <c r="G348" s="193"/>
      <c r="H348" s="193">
        <f t="shared" si="366"/>
        <v>0</v>
      </c>
      <c r="I348" s="193"/>
      <c r="J348" s="193">
        <v>7</v>
      </c>
      <c r="K348" s="193">
        <v>2</v>
      </c>
      <c r="L348" s="194">
        <v>22</v>
      </c>
      <c r="M348" s="196">
        <v>15</v>
      </c>
      <c r="N348" s="195">
        <v>14</v>
      </c>
      <c r="O348" s="193">
        <v>9</v>
      </c>
      <c r="P348" s="194">
        <v>10</v>
      </c>
      <c r="Q348" s="193">
        <v>39</v>
      </c>
      <c r="R348" s="193">
        <v>2</v>
      </c>
      <c r="S348" s="192">
        <v>5</v>
      </c>
      <c r="T348" s="191"/>
      <c r="U348" s="191"/>
      <c r="V348" s="191"/>
      <c r="W348" s="190">
        <f>+SUM(D348:V348)</f>
        <v>133</v>
      </c>
      <c r="Z348" s="103"/>
    </row>
    <row r="349" spans="1:26" s="102" customFormat="1" ht="61.5">
      <c r="A349" s="84"/>
      <c r="B349" s="155" t="s">
        <v>124</v>
      </c>
      <c r="C349" s="83" t="s">
        <v>30</v>
      </c>
      <c r="D349" s="82">
        <f>+SUM(D351:D355)</f>
        <v>5</v>
      </c>
      <c r="E349" s="82"/>
      <c r="F349" s="82"/>
      <c r="G349" s="82"/>
      <c r="H349" s="82">
        <f t="shared" ref="H349" si="367">+SUM(H351:H355)</f>
        <v>0</v>
      </c>
      <c r="I349" s="82"/>
      <c r="J349" s="82">
        <f t="shared" ref="J349:S349" si="368">+SUM(J351:J355)</f>
        <v>3</v>
      </c>
      <c r="K349" s="82">
        <f t="shared" si="368"/>
        <v>5</v>
      </c>
      <c r="L349" s="82">
        <f t="shared" si="368"/>
        <v>5</v>
      </c>
      <c r="M349" s="82">
        <f t="shared" si="368"/>
        <v>5</v>
      </c>
      <c r="N349" s="82">
        <f t="shared" si="368"/>
        <v>5</v>
      </c>
      <c r="O349" s="82">
        <f t="shared" si="368"/>
        <v>3</v>
      </c>
      <c r="P349" s="82">
        <f t="shared" si="368"/>
        <v>2</v>
      </c>
      <c r="Q349" s="82">
        <f t="shared" si="368"/>
        <v>5</v>
      </c>
      <c r="R349" s="82">
        <f t="shared" si="368"/>
        <v>5</v>
      </c>
      <c r="S349" s="82">
        <f t="shared" si="368"/>
        <v>5</v>
      </c>
      <c r="T349" s="154"/>
      <c r="U349" s="154"/>
      <c r="V349" s="154"/>
      <c r="W349" s="82">
        <f>+SUM(W351:W355)</f>
        <v>5</v>
      </c>
      <c r="Z349" s="103"/>
    </row>
    <row r="350" spans="1:26" s="102" customFormat="1" ht="39.75">
      <c r="A350" s="80"/>
      <c r="B350" s="153"/>
      <c r="C350" s="79" t="s">
        <v>10</v>
      </c>
      <c r="D350" s="132">
        <f>IF(D349&lt;1,0,IF(D349&lt;2,1,IF(D349&lt;3,2,IF(D349&lt;4,3,IF(D349&lt;5,4,IF(D349=5,5,))))))</f>
        <v>5</v>
      </c>
      <c r="E350" s="132"/>
      <c r="F350" s="132"/>
      <c r="G350" s="132"/>
      <c r="H350" s="132">
        <f t="shared" ref="H350" si="369">IF(H349&lt;1,0,IF(H349&lt;2,1,IF(H349&lt;3,2,IF(H349&lt;4,3,IF(H349&lt;5,4,IF(H349=5,5,))))))</f>
        <v>0</v>
      </c>
      <c r="I350" s="132"/>
      <c r="J350" s="132">
        <f t="shared" ref="J350:S350" si="370">IF(J349&lt;1,0,IF(J349&lt;2,1,IF(J349&lt;3,2,IF(J349&lt;4,3,IF(J349&lt;5,4,IF(J349=5,5,))))))</f>
        <v>3</v>
      </c>
      <c r="K350" s="132">
        <f t="shared" si="370"/>
        <v>5</v>
      </c>
      <c r="L350" s="132">
        <f t="shared" si="370"/>
        <v>5</v>
      </c>
      <c r="M350" s="132">
        <f t="shared" si="370"/>
        <v>5</v>
      </c>
      <c r="N350" s="132">
        <f t="shared" si="370"/>
        <v>5</v>
      </c>
      <c r="O350" s="132">
        <f t="shared" si="370"/>
        <v>3</v>
      </c>
      <c r="P350" s="132">
        <f t="shared" si="370"/>
        <v>2</v>
      </c>
      <c r="Q350" s="132">
        <f t="shared" si="370"/>
        <v>5</v>
      </c>
      <c r="R350" s="132">
        <f t="shared" si="370"/>
        <v>5</v>
      </c>
      <c r="S350" s="132">
        <f t="shared" si="370"/>
        <v>5</v>
      </c>
      <c r="T350" s="152"/>
      <c r="U350" s="152"/>
      <c r="V350" s="152"/>
      <c r="W350" s="132">
        <f>IF(W349&lt;1,0,IF(W349&lt;2,1,IF(W349&lt;3,2,IF(W349&lt;4,3,IF(W349&lt;5,4,IF(W349=5,5,))))))</f>
        <v>5</v>
      </c>
      <c r="Z350" s="103"/>
    </row>
    <row r="351" spans="1:26" s="102" customFormat="1" ht="61.5">
      <c r="A351" s="72"/>
      <c r="B351" s="165" t="s">
        <v>123</v>
      </c>
      <c r="C351" s="164"/>
      <c r="D351" s="68">
        <v>1</v>
      </c>
      <c r="E351" s="68"/>
      <c r="F351" s="68"/>
      <c r="G351" s="68"/>
      <c r="H351" s="68"/>
      <c r="I351" s="68"/>
      <c r="J351" s="68">
        <v>1</v>
      </c>
      <c r="K351" s="68">
        <v>1</v>
      </c>
      <c r="L351" s="68">
        <v>1</v>
      </c>
      <c r="M351" s="69">
        <v>1</v>
      </c>
      <c r="N351" s="68">
        <v>1</v>
      </c>
      <c r="O351" s="68">
        <v>1</v>
      </c>
      <c r="P351" s="68">
        <v>1</v>
      </c>
      <c r="Q351" s="68">
        <v>1</v>
      </c>
      <c r="R351" s="68">
        <v>1</v>
      </c>
      <c r="S351" s="68">
        <v>1</v>
      </c>
      <c r="T351" s="149"/>
      <c r="U351" s="149"/>
      <c r="V351" s="149"/>
      <c r="W351" s="68">
        <v>1</v>
      </c>
      <c r="Z351" s="103"/>
    </row>
    <row r="352" spans="1:26" s="102" customFormat="1" ht="39.75">
      <c r="A352" s="72"/>
      <c r="B352" s="91" t="s">
        <v>122</v>
      </c>
      <c r="C352" s="70"/>
      <c r="D352" s="68">
        <v>1</v>
      </c>
      <c r="E352" s="68"/>
      <c r="F352" s="68"/>
      <c r="G352" s="68"/>
      <c r="H352" s="68"/>
      <c r="I352" s="68"/>
      <c r="J352" s="68">
        <v>1</v>
      </c>
      <c r="K352" s="68">
        <v>1</v>
      </c>
      <c r="L352" s="68">
        <v>1</v>
      </c>
      <c r="M352" s="69">
        <v>1</v>
      </c>
      <c r="N352" s="68">
        <v>1</v>
      </c>
      <c r="O352" s="68">
        <v>1</v>
      </c>
      <c r="P352" s="68">
        <v>0</v>
      </c>
      <c r="Q352" s="68">
        <v>1</v>
      </c>
      <c r="R352" s="68">
        <v>1</v>
      </c>
      <c r="S352" s="68">
        <v>1</v>
      </c>
      <c r="T352" s="149"/>
      <c r="U352" s="149"/>
      <c r="V352" s="149"/>
      <c r="W352" s="68">
        <v>1</v>
      </c>
      <c r="Z352" s="103"/>
    </row>
    <row r="353" spans="1:26" s="102" customFormat="1" ht="61.5">
      <c r="A353" s="72"/>
      <c r="B353" s="91" t="s">
        <v>121</v>
      </c>
      <c r="C353" s="70"/>
      <c r="D353" s="68">
        <v>1</v>
      </c>
      <c r="E353" s="68"/>
      <c r="F353" s="68"/>
      <c r="G353" s="68"/>
      <c r="H353" s="68"/>
      <c r="I353" s="68"/>
      <c r="J353" s="68">
        <v>1</v>
      </c>
      <c r="K353" s="68">
        <v>1</v>
      </c>
      <c r="L353" s="68">
        <v>1</v>
      </c>
      <c r="M353" s="69">
        <v>1</v>
      </c>
      <c r="N353" s="68">
        <v>1</v>
      </c>
      <c r="O353" s="68">
        <v>1</v>
      </c>
      <c r="P353" s="68">
        <v>0</v>
      </c>
      <c r="Q353" s="68">
        <v>1</v>
      </c>
      <c r="R353" s="68">
        <v>1</v>
      </c>
      <c r="S353" s="68">
        <v>1</v>
      </c>
      <c r="T353" s="149"/>
      <c r="U353" s="149"/>
      <c r="V353" s="149"/>
      <c r="W353" s="68">
        <v>1</v>
      </c>
      <c r="Z353" s="103"/>
    </row>
    <row r="354" spans="1:26" s="102" customFormat="1" ht="57">
      <c r="A354" s="72"/>
      <c r="B354" s="163" t="s">
        <v>120</v>
      </c>
      <c r="C354" s="134"/>
      <c r="D354" s="68">
        <v>1</v>
      </c>
      <c r="E354" s="68"/>
      <c r="F354" s="68"/>
      <c r="G354" s="68"/>
      <c r="H354" s="68"/>
      <c r="I354" s="68"/>
      <c r="J354" s="68">
        <v>0</v>
      </c>
      <c r="K354" s="68">
        <v>1</v>
      </c>
      <c r="L354" s="68">
        <v>1</v>
      </c>
      <c r="M354" s="90">
        <v>1</v>
      </c>
      <c r="N354" s="68">
        <v>1</v>
      </c>
      <c r="O354" s="68">
        <v>0</v>
      </c>
      <c r="P354" s="68">
        <v>0</v>
      </c>
      <c r="Q354" s="68">
        <v>1</v>
      </c>
      <c r="R354" s="68">
        <v>1</v>
      </c>
      <c r="S354" s="68">
        <v>1</v>
      </c>
      <c r="T354" s="149"/>
      <c r="U354" s="149"/>
      <c r="V354" s="149"/>
      <c r="W354" s="68">
        <v>1</v>
      </c>
      <c r="Z354" s="103"/>
    </row>
    <row r="355" spans="1:26" s="102" customFormat="1" ht="61.5">
      <c r="A355" s="72"/>
      <c r="B355" s="91" t="s">
        <v>119</v>
      </c>
      <c r="C355" s="70"/>
      <c r="D355" s="68">
        <v>1</v>
      </c>
      <c r="E355" s="68"/>
      <c r="F355" s="68"/>
      <c r="G355" s="68"/>
      <c r="H355" s="68"/>
      <c r="I355" s="68"/>
      <c r="J355" s="68">
        <v>0</v>
      </c>
      <c r="K355" s="68">
        <v>1</v>
      </c>
      <c r="L355" s="68">
        <v>1</v>
      </c>
      <c r="M355" s="69">
        <v>1</v>
      </c>
      <c r="N355" s="68">
        <v>1</v>
      </c>
      <c r="O355" s="68">
        <v>0</v>
      </c>
      <c r="P355" s="68">
        <v>1</v>
      </c>
      <c r="Q355" s="68">
        <v>1</v>
      </c>
      <c r="R355" s="68">
        <v>1</v>
      </c>
      <c r="S355" s="68">
        <v>1</v>
      </c>
      <c r="T355" s="149"/>
      <c r="U355" s="149"/>
      <c r="V355" s="149"/>
      <c r="W355" s="68">
        <v>1</v>
      </c>
      <c r="Z355" s="103"/>
    </row>
    <row r="356" spans="1:26" ht="39.75">
      <c r="A356" s="173" t="s">
        <v>108</v>
      </c>
      <c r="B356" s="173"/>
      <c r="C356" s="172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69"/>
      <c r="T356" s="170"/>
      <c r="U356" s="170"/>
      <c r="V356" s="170"/>
      <c r="W356" s="169"/>
      <c r="Z356" s="20"/>
    </row>
    <row r="357" spans="1:26" ht="39.75">
      <c r="A357" s="140" t="s">
        <v>86</v>
      </c>
      <c r="B357" s="139"/>
      <c r="C357" s="138"/>
      <c r="D357" s="137">
        <f>+D361</f>
        <v>5</v>
      </c>
      <c r="E357" s="137"/>
      <c r="F357" s="137"/>
      <c r="G357" s="137"/>
      <c r="H357" s="137">
        <f t="shared" ref="H357" si="371">+H361</f>
        <v>0</v>
      </c>
      <c r="I357" s="137"/>
      <c r="J357" s="137">
        <f t="shared" ref="J357:S357" si="372">+J361</f>
        <v>4</v>
      </c>
      <c r="K357" s="137">
        <f t="shared" si="372"/>
        <v>4</v>
      </c>
      <c r="L357" s="137">
        <f t="shared" si="372"/>
        <v>5</v>
      </c>
      <c r="M357" s="137">
        <f t="shared" si="372"/>
        <v>3</v>
      </c>
      <c r="N357" s="137">
        <f t="shared" si="372"/>
        <v>4</v>
      </c>
      <c r="O357" s="137">
        <f t="shared" si="372"/>
        <v>2</v>
      </c>
      <c r="P357" s="137">
        <f t="shared" si="372"/>
        <v>3</v>
      </c>
      <c r="Q357" s="137">
        <f t="shared" si="372"/>
        <v>5</v>
      </c>
      <c r="R357" s="137">
        <f t="shared" si="372"/>
        <v>5</v>
      </c>
      <c r="S357" s="137">
        <f t="shared" si="372"/>
        <v>5</v>
      </c>
      <c r="T357" s="168"/>
      <c r="U357" s="168"/>
      <c r="V357" s="168"/>
      <c r="W357" s="136">
        <f>+W361</f>
        <v>5</v>
      </c>
      <c r="Z357" s="20"/>
    </row>
    <row r="358" spans="1:26" ht="39.75">
      <c r="A358" s="140" t="s">
        <v>85</v>
      </c>
      <c r="B358" s="139"/>
      <c r="C358" s="138"/>
      <c r="D358" s="137">
        <f>+SUM(D370,D377)/2</f>
        <v>4.5</v>
      </c>
      <c r="E358" s="137"/>
      <c r="F358" s="137"/>
      <c r="G358" s="137"/>
      <c r="H358" s="137">
        <f t="shared" ref="H358" si="373">+SUM(H370,H377)/2</f>
        <v>0</v>
      </c>
      <c r="I358" s="137"/>
      <c r="J358" s="137">
        <f t="shared" ref="J358:S358" si="374">+SUM(J370,J377)/2</f>
        <v>4.5</v>
      </c>
      <c r="K358" s="137">
        <f t="shared" si="374"/>
        <v>4.5</v>
      </c>
      <c r="L358" s="137">
        <f t="shared" si="374"/>
        <v>4.5</v>
      </c>
      <c r="M358" s="137">
        <f t="shared" si="374"/>
        <v>4.5</v>
      </c>
      <c r="N358" s="137">
        <f t="shared" si="374"/>
        <v>4.5</v>
      </c>
      <c r="O358" s="137">
        <f t="shared" si="374"/>
        <v>3.5</v>
      </c>
      <c r="P358" s="137">
        <f t="shared" si="374"/>
        <v>3.5</v>
      </c>
      <c r="Q358" s="137">
        <f t="shared" si="374"/>
        <v>4</v>
      </c>
      <c r="R358" s="137">
        <f t="shared" si="374"/>
        <v>4</v>
      </c>
      <c r="S358" s="137">
        <f t="shared" si="374"/>
        <v>3</v>
      </c>
      <c r="T358" s="168"/>
      <c r="U358" s="168"/>
      <c r="V358" s="168"/>
      <c r="W358" s="136">
        <f>+SUM(W370,W377)/2</f>
        <v>5</v>
      </c>
      <c r="Z358" s="20"/>
    </row>
    <row r="359" spans="1:26" ht="39.75">
      <c r="A359" s="140" t="s">
        <v>84</v>
      </c>
      <c r="B359" s="139"/>
      <c r="C359" s="138"/>
      <c r="D359" s="137">
        <f>+SUM(D361,D370,D377)/3</f>
        <v>4.666666666666667</v>
      </c>
      <c r="E359" s="137"/>
      <c r="F359" s="137"/>
      <c r="G359" s="137"/>
      <c r="H359" s="137">
        <f t="shared" ref="H359" si="375">+SUM(H361,H370,H377)/3</f>
        <v>0</v>
      </c>
      <c r="I359" s="137"/>
      <c r="J359" s="137">
        <f t="shared" ref="J359:S359" si="376">+SUM(J361,J370,J377)/3</f>
        <v>4.333333333333333</v>
      </c>
      <c r="K359" s="137">
        <f t="shared" si="376"/>
        <v>4.333333333333333</v>
      </c>
      <c r="L359" s="137">
        <f t="shared" si="376"/>
        <v>4.666666666666667</v>
      </c>
      <c r="M359" s="137">
        <f t="shared" si="376"/>
        <v>4</v>
      </c>
      <c r="N359" s="137">
        <f t="shared" si="376"/>
        <v>4.333333333333333</v>
      </c>
      <c r="O359" s="137">
        <f t="shared" si="376"/>
        <v>3</v>
      </c>
      <c r="P359" s="137">
        <f t="shared" si="376"/>
        <v>3.3333333333333335</v>
      </c>
      <c r="Q359" s="137">
        <f t="shared" si="376"/>
        <v>4.333333333333333</v>
      </c>
      <c r="R359" s="137">
        <f t="shared" si="376"/>
        <v>4.333333333333333</v>
      </c>
      <c r="S359" s="137">
        <f t="shared" si="376"/>
        <v>3.6666666666666665</v>
      </c>
      <c r="T359" s="168"/>
      <c r="U359" s="168"/>
      <c r="V359" s="168"/>
      <c r="W359" s="136">
        <f>+SUM(W361,W370,W377)/3</f>
        <v>5</v>
      </c>
      <c r="Z359" s="20"/>
    </row>
    <row r="360" spans="1:26" s="73" customFormat="1" ht="39.75">
      <c r="A360" s="85">
        <v>6.1</v>
      </c>
      <c r="B360" s="85" t="s">
        <v>107</v>
      </c>
      <c r="C360" s="83" t="s">
        <v>30</v>
      </c>
      <c r="D360" s="82">
        <f>SUM(D362:D367)</f>
        <v>5</v>
      </c>
      <c r="E360" s="82"/>
      <c r="F360" s="82"/>
      <c r="G360" s="82"/>
      <c r="H360" s="82">
        <f t="shared" ref="H360" si="377">SUM(H362:H367)</f>
        <v>0</v>
      </c>
      <c r="I360" s="82"/>
      <c r="J360" s="82">
        <f t="shared" ref="J360:S360" si="378">SUM(J362:J367)</f>
        <v>4</v>
      </c>
      <c r="K360" s="82">
        <f t="shared" si="378"/>
        <v>4</v>
      </c>
      <c r="L360" s="82">
        <f t="shared" si="378"/>
        <v>5</v>
      </c>
      <c r="M360" s="82">
        <f t="shared" si="378"/>
        <v>3</v>
      </c>
      <c r="N360" s="82">
        <f t="shared" si="378"/>
        <v>4</v>
      </c>
      <c r="O360" s="82">
        <f t="shared" si="378"/>
        <v>2</v>
      </c>
      <c r="P360" s="82">
        <f t="shared" si="378"/>
        <v>3</v>
      </c>
      <c r="Q360" s="82">
        <f t="shared" si="378"/>
        <v>5</v>
      </c>
      <c r="R360" s="82">
        <f t="shared" si="378"/>
        <v>6</v>
      </c>
      <c r="S360" s="82">
        <f t="shared" si="378"/>
        <v>5</v>
      </c>
      <c r="T360" s="154"/>
      <c r="U360" s="154"/>
      <c r="V360" s="154"/>
      <c r="W360" s="82">
        <f>SUM(W362:W367)</f>
        <v>5</v>
      </c>
      <c r="Z360" s="74"/>
    </row>
    <row r="361" spans="1:26" s="73" customFormat="1" ht="39.75">
      <c r="A361" s="167"/>
      <c r="B361" s="167"/>
      <c r="C361" s="79" t="s">
        <v>10</v>
      </c>
      <c r="D361" s="132">
        <f>IF(D360&lt;1,0,IF(D360&lt;2,1,IF(D360&lt;3,2,IF(D360&lt;4,3,IF(D360&lt;5,4,IF(D360&gt;=5,5,))))))</f>
        <v>5</v>
      </c>
      <c r="E361" s="132"/>
      <c r="F361" s="132"/>
      <c r="G361" s="132"/>
      <c r="H361" s="132">
        <f t="shared" ref="H361" si="379">IF(H360&lt;1,0,IF(H360&lt;2,1,IF(H360&lt;3,2,IF(H360&lt;4,3,IF(H360&lt;5,4,IF(H360&gt;=5,5,))))))</f>
        <v>0</v>
      </c>
      <c r="I361" s="132"/>
      <c r="J361" s="132">
        <f t="shared" ref="J361:S361" si="380">IF(J360&lt;1,0,IF(J360&lt;2,1,IF(J360&lt;3,2,IF(J360&lt;4,3,IF(J360&lt;5,4,IF(J360&gt;=5,5,))))))</f>
        <v>4</v>
      </c>
      <c r="K361" s="132">
        <f t="shared" si="380"/>
        <v>4</v>
      </c>
      <c r="L361" s="132">
        <f t="shared" si="380"/>
        <v>5</v>
      </c>
      <c r="M361" s="132">
        <f t="shared" si="380"/>
        <v>3</v>
      </c>
      <c r="N361" s="132">
        <f t="shared" si="380"/>
        <v>4</v>
      </c>
      <c r="O361" s="132">
        <f t="shared" si="380"/>
        <v>2</v>
      </c>
      <c r="P361" s="132">
        <f t="shared" si="380"/>
        <v>3</v>
      </c>
      <c r="Q361" s="132">
        <f t="shared" si="380"/>
        <v>5</v>
      </c>
      <c r="R361" s="132">
        <f t="shared" si="380"/>
        <v>5</v>
      </c>
      <c r="S361" s="132">
        <f t="shared" si="380"/>
        <v>5</v>
      </c>
      <c r="T361" s="152"/>
      <c r="U361" s="152"/>
      <c r="V361" s="152"/>
      <c r="W361" s="132">
        <f>IF(W360&lt;1,0,IF(W360&lt;2,1,IF(W360&lt;3,2,IF(W360&lt;4,3,IF(W360&lt;5,4,IF(W360&gt;=5,5,))))))</f>
        <v>5</v>
      </c>
      <c r="Z361" s="74"/>
    </row>
    <row r="362" spans="1:26" s="73" customFormat="1" ht="61.5">
      <c r="A362" s="166"/>
      <c r="B362" s="165" t="s">
        <v>106</v>
      </c>
      <c r="C362" s="164"/>
      <c r="D362" s="68">
        <v>1</v>
      </c>
      <c r="E362" s="68"/>
      <c r="F362" s="68"/>
      <c r="G362" s="68"/>
      <c r="H362" s="68"/>
      <c r="I362" s="68"/>
      <c r="J362" s="68">
        <v>1</v>
      </c>
      <c r="K362" s="68">
        <v>1</v>
      </c>
      <c r="L362" s="68">
        <v>1</v>
      </c>
      <c r="M362" s="69">
        <v>1</v>
      </c>
      <c r="N362" s="68">
        <v>1</v>
      </c>
      <c r="O362" s="68">
        <v>0</v>
      </c>
      <c r="P362" s="68">
        <v>1</v>
      </c>
      <c r="Q362" s="68">
        <v>1</v>
      </c>
      <c r="R362" s="68">
        <v>1</v>
      </c>
      <c r="S362" s="679">
        <v>1</v>
      </c>
      <c r="T362" s="149"/>
      <c r="U362" s="149"/>
      <c r="V362" s="149"/>
      <c r="W362" s="679">
        <v>1</v>
      </c>
      <c r="Z362" s="74"/>
    </row>
    <row r="363" spans="1:26" s="73" customFormat="1" ht="61.5">
      <c r="A363" s="75"/>
      <c r="B363" s="91" t="s">
        <v>105</v>
      </c>
      <c r="C363" s="70"/>
      <c r="D363" s="68">
        <v>1</v>
      </c>
      <c r="E363" s="68"/>
      <c r="F363" s="68"/>
      <c r="G363" s="68"/>
      <c r="H363" s="68"/>
      <c r="I363" s="68"/>
      <c r="J363" s="68">
        <v>1</v>
      </c>
      <c r="K363" s="68">
        <v>1</v>
      </c>
      <c r="L363" s="68">
        <v>1</v>
      </c>
      <c r="M363" s="69">
        <v>1</v>
      </c>
      <c r="N363" s="68">
        <v>1</v>
      </c>
      <c r="O363" s="68">
        <v>1</v>
      </c>
      <c r="P363" s="68">
        <v>1</v>
      </c>
      <c r="Q363" s="68">
        <v>1</v>
      </c>
      <c r="R363" s="68">
        <v>1</v>
      </c>
      <c r="S363" s="68">
        <v>1</v>
      </c>
      <c r="T363" s="149"/>
      <c r="U363" s="149"/>
      <c r="V363" s="149"/>
      <c r="W363" s="68">
        <v>1</v>
      </c>
      <c r="Z363" s="74"/>
    </row>
    <row r="364" spans="1:26" s="73" customFormat="1" ht="61.5">
      <c r="A364" s="75"/>
      <c r="B364" s="91" t="s">
        <v>104</v>
      </c>
      <c r="C364" s="70"/>
      <c r="D364" s="68">
        <v>1</v>
      </c>
      <c r="E364" s="68"/>
      <c r="F364" s="68"/>
      <c r="G364" s="68"/>
      <c r="H364" s="68"/>
      <c r="I364" s="68"/>
      <c r="J364" s="68">
        <v>1</v>
      </c>
      <c r="K364" s="68">
        <v>1</v>
      </c>
      <c r="L364" s="68">
        <v>1</v>
      </c>
      <c r="M364" s="69">
        <v>1</v>
      </c>
      <c r="N364" s="68">
        <v>1</v>
      </c>
      <c r="O364" s="68">
        <v>1</v>
      </c>
      <c r="P364" s="68">
        <v>1</v>
      </c>
      <c r="Q364" s="68">
        <v>1</v>
      </c>
      <c r="R364" s="68">
        <v>1</v>
      </c>
      <c r="S364" s="68">
        <v>1</v>
      </c>
      <c r="T364" s="149"/>
      <c r="U364" s="149"/>
      <c r="V364" s="149"/>
      <c r="W364" s="68">
        <v>1</v>
      </c>
      <c r="Z364" s="74"/>
    </row>
    <row r="365" spans="1:26" s="73" customFormat="1" ht="57">
      <c r="A365" s="75"/>
      <c r="B365" s="163" t="s">
        <v>103</v>
      </c>
      <c r="C365" s="134"/>
      <c r="D365" s="68">
        <v>1</v>
      </c>
      <c r="E365" s="68"/>
      <c r="F365" s="68"/>
      <c r="G365" s="68"/>
      <c r="H365" s="68"/>
      <c r="I365" s="68"/>
      <c r="J365" s="68">
        <v>1</v>
      </c>
      <c r="K365" s="68">
        <v>1</v>
      </c>
      <c r="L365" s="68">
        <v>1</v>
      </c>
      <c r="M365" s="69">
        <v>0</v>
      </c>
      <c r="N365" s="68">
        <v>1</v>
      </c>
      <c r="O365" s="68">
        <v>0</v>
      </c>
      <c r="P365" s="68">
        <v>0</v>
      </c>
      <c r="Q365" s="68">
        <v>1</v>
      </c>
      <c r="R365" s="68">
        <v>1</v>
      </c>
      <c r="S365" s="68">
        <v>1</v>
      </c>
      <c r="T365" s="149"/>
      <c r="U365" s="149"/>
      <c r="V365" s="149"/>
      <c r="W365" s="68">
        <v>1</v>
      </c>
      <c r="Z365" s="74"/>
    </row>
    <row r="366" spans="1:26" s="73" customFormat="1" ht="55.5">
      <c r="A366" s="75"/>
      <c r="B366" s="151" t="s">
        <v>102</v>
      </c>
      <c r="C366" s="150"/>
      <c r="D366" s="68">
        <v>1</v>
      </c>
      <c r="E366" s="68"/>
      <c r="F366" s="68"/>
      <c r="G366" s="68"/>
      <c r="H366" s="68"/>
      <c r="I366" s="68"/>
      <c r="J366" s="68">
        <v>0</v>
      </c>
      <c r="K366" s="68">
        <v>0</v>
      </c>
      <c r="L366" s="68">
        <v>1</v>
      </c>
      <c r="M366" s="69">
        <v>0</v>
      </c>
      <c r="N366" s="68">
        <v>0</v>
      </c>
      <c r="O366" s="68">
        <v>0</v>
      </c>
      <c r="P366" s="68">
        <v>0</v>
      </c>
      <c r="Q366" s="68">
        <v>1</v>
      </c>
      <c r="R366" s="68">
        <v>1</v>
      </c>
      <c r="S366" s="68">
        <v>1</v>
      </c>
      <c r="T366" s="149"/>
      <c r="U366" s="149"/>
      <c r="V366" s="149"/>
      <c r="W366" s="68">
        <v>1</v>
      </c>
      <c r="Z366" s="74"/>
    </row>
    <row r="367" spans="1:26" s="73" customFormat="1" ht="61.5">
      <c r="A367" s="75"/>
      <c r="B367" s="91" t="s">
        <v>101</v>
      </c>
      <c r="C367" s="70"/>
      <c r="D367" s="68">
        <v>0</v>
      </c>
      <c r="E367" s="68"/>
      <c r="F367" s="68"/>
      <c r="G367" s="68"/>
      <c r="H367" s="68"/>
      <c r="I367" s="68"/>
      <c r="J367" s="68">
        <v>0</v>
      </c>
      <c r="K367" s="68">
        <v>0</v>
      </c>
      <c r="L367" s="68">
        <v>0</v>
      </c>
      <c r="M367" s="69">
        <v>0</v>
      </c>
      <c r="N367" s="68">
        <v>0</v>
      </c>
      <c r="O367" s="68">
        <v>0</v>
      </c>
      <c r="P367" s="68">
        <v>0</v>
      </c>
      <c r="Q367" s="68">
        <v>0</v>
      </c>
      <c r="R367" s="68">
        <v>1</v>
      </c>
      <c r="S367" s="68">
        <v>0</v>
      </c>
      <c r="T367" s="149"/>
      <c r="U367" s="149"/>
      <c r="V367" s="149"/>
      <c r="W367" s="68">
        <v>0</v>
      </c>
      <c r="Z367" s="74"/>
    </row>
    <row r="368" spans="1:26" s="73" customFormat="1" ht="39.75">
      <c r="A368" s="162">
        <v>6.2</v>
      </c>
      <c r="B368" s="162" t="s">
        <v>100</v>
      </c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59"/>
      <c r="T368" s="146"/>
      <c r="U368" s="146"/>
      <c r="V368" s="146"/>
      <c r="W368" s="159"/>
      <c r="Z368" s="74"/>
    </row>
    <row r="369" spans="1:26" s="73" customFormat="1" ht="61.5">
      <c r="A369" s="85"/>
      <c r="B369" s="158" t="s">
        <v>99</v>
      </c>
      <c r="C369" s="83" t="s">
        <v>30</v>
      </c>
      <c r="D369" s="82">
        <f>+SUM(D371:D375)</f>
        <v>4</v>
      </c>
      <c r="E369" s="82"/>
      <c r="F369" s="82"/>
      <c r="G369" s="82"/>
      <c r="H369" s="82">
        <f t="shared" ref="H369" si="381">+SUM(H371:H375)</f>
        <v>0</v>
      </c>
      <c r="I369" s="82"/>
      <c r="J369" s="82">
        <f t="shared" ref="J369:S369" si="382">+SUM(J371:J375)</f>
        <v>4</v>
      </c>
      <c r="K369" s="82">
        <f t="shared" si="382"/>
        <v>4</v>
      </c>
      <c r="L369" s="82">
        <f t="shared" si="382"/>
        <v>4</v>
      </c>
      <c r="M369" s="82">
        <f t="shared" si="382"/>
        <v>4</v>
      </c>
      <c r="N369" s="82">
        <f t="shared" si="382"/>
        <v>4</v>
      </c>
      <c r="O369" s="82">
        <f t="shared" si="382"/>
        <v>2</v>
      </c>
      <c r="P369" s="82">
        <f t="shared" si="382"/>
        <v>2</v>
      </c>
      <c r="Q369" s="82">
        <f t="shared" si="382"/>
        <v>3</v>
      </c>
      <c r="R369" s="82">
        <f t="shared" si="382"/>
        <v>4</v>
      </c>
      <c r="S369" s="82">
        <f t="shared" si="382"/>
        <v>1</v>
      </c>
      <c r="T369" s="154"/>
      <c r="U369" s="154"/>
      <c r="V369" s="154"/>
      <c r="W369" s="82">
        <f>+SUM(W371:W375)</f>
        <v>5</v>
      </c>
      <c r="Z369" s="74"/>
    </row>
    <row r="370" spans="1:26" s="73" customFormat="1" ht="39.75">
      <c r="A370" s="81"/>
      <c r="B370" s="157"/>
      <c r="C370" s="79" t="s">
        <v>10</v>
      </c>
      <c r="D370" s="132">
        <f>IF(D369&lt;1,0,IF(D369&lt;2,1,IF(D369&lt;3,2,IF(D369&lt;4,3,IF(D369&lt;5,4,IF(D369=5,5,))))))</f>
        <v>4</v>
      </c>
      <c r="E370" s="132"/>
      <c r="F370" s="132"/>
      <c r="G370" s="132"/>
      <c r="H370" s="132">
        <f t="shared" ref="H370" si="383">IF(H369&lt;1,0,IF(H369&lt;2,1,IF(H369&lt;3,2,IF(H369&lt;4,3,IF(H369&lt;5,4,IF(H369=5,5,))))))</f>
        <v>0</v>
      </c>
      <c r="I370" s="132"/>
      <c r="J370" s="132">
        <f t="shared" ref="J370:S370" si="384">IF(J369&lt;1,0,IF(J369&lt;2,1,IF(J369&lt;3,2,IF(J369&lt;4,3,IF(J369&lt;5,4,IF(J369=5,5,))))))</f>
        <v>4</v>
      </c>
      <c r="K370" s="132">
        <f t="shared" si="384"/>
        <v>4</v>
      </c>
      <c r="L370" s="132">
        <f t="shared" si="384"/>
        <v>4</v>
      </c>
      <c r="M370" s="132">
        <f t="shared" si="384"/>
        <v>4</v>
      </c>
      <c r="N370" s="132">
        <f t="shared" si="384"/>
        <v>4</v>
      </c>
      <c r="O370" s="132">
        <f t="shared" si="384"/>
        <v>2</v>
      </c>
      <c r="P370" s="132">
        <f t="shared" si="384"/>
        <v>2</v>
      </c>
      <c r="Q370" s="132">
        <f t="shared" si="384"/>
        <v>3</v>
      </c>
      <c r="R370" s="132">
        <f t="shared" si="384"/>
        <v>4</v>
      </c>
      <c r="S370" s="132">
        <f t="shared" si="384"/>
        <v>1</v>
      </c>
      <c r="T370" s="156"/>
      <c r="U370" s="156"/>
      <c r="V370" s="156"/>
      <c r="W370" s="132">
        <f>IF(W369&lt;1,0,IF(W369&lt;2,1,IF(W369&lt;3,2,IF(W369&lt;4,3,IF(W369&lt;5,4,IF(W369=5,5,))))))</f>
        <v>5</v>
      </c>
      <c r="Z370" s="74"/>
    </row>
    <row r="371" spans="1:26" s="73" customFormat="1" ht="39.75">
      <c r="A371" s="75"/>
      <c r="B371" s="91" t="s">
        <v>98</v>
      </c>
      <c r="C371" s="70"/>
      <c r="D371" s="68">
        <v>1</v>
      </c>
      <c r="E371" s="68"/>
      <c r="F371" s="68"/>
      <c r="G371" s="68"/>
      <c r="H371" s="68"/>
      <c r="I371" s="68"/>
      <c r="J371" s="68">
        <v>1</v>
      </c>
      <c r="K371" s="68">
        <v>1</v>
      </c>
      <c r="L371" s="68">
        <v>1</v>
      </c>
      <c r="M371" s="69">
        <v>1</v>
      </c>
      <c r="N371" s="68">
        <v>1</v>
      </c>
      <c r="O371" s="68">
        <v>0</v>
      </c>
      <c r="P371" s="68">
        <v>1</v>
      </c>
      <c r="Q371" s="68">
        <v>1</v>
      </c>
      <c r="R371" s="68">
        <v>1</v>
      </c>
      <c r="S371" s="679">
        <v>1</v>
      </c>
      <c r="T371" s="152"/>
      <c r="U371" s="152"/>
      <c r="V371" s="152"/>
      <c r="W371" s="679">
        <v>1</v>
      </c>
      <c r="Z371" s="74"/>
    </row>
    <row r="372" spans="1:26" s="73" customFormat="1" ht="39.75">
      <c r="A372" s="75"/>
      <c r="B372" s="91" t="s">
        <v>97</v>
      </c>
      <c r="C372" s="70"/>
      <c r="D372" s="68">
        <v>1</v>
      </c>
      <c r="E372" s="68"/>
      <c r="F372" s="68"/>
      <c r="G372" s="68"/>
      <c r="H372" s="68"/>
      <c r="I372" s="68"/>
      <c r="J372" s="68">
        <v>1</v>
      </c>
      <c r="K372" s="68">
        <v>1</v>
      </c>
      <c r="L372" s="68">
        <v>1</v>
      </c>
      <c r="M372" s="69">
        <v>1</v>
      </c>
      <c r="N372" s="68">
        <v>1</v>
      </c>
      <c r="O372" s="68">
        <v>0</v>
      </c>
      <c r="P372" s="68">
        <v>0</v>
      </c>
      <c r="Q372" s="68">
        <v>1</v>
      </c>
      <c r="R372" s="68">
        <v>1</v>
      </c>
      <c r="S372" s="68">
        <v>0</v>
      </c>
      <c r="T372" s="149"/>
      <c r="U372" s="149"/>
      <c r="V372" s="149"/>
      <c r="W372" s="68">
        <v>1</v>
      </c>
      <c r="Z372" s="74"/>
    </row>
    <row r="373" spans="1:26" s="73" customFormat="1" ht="39.75">
      <c r="A373" s="75"/>
      <c r="B373" s="91" t="s">
        <v>96</v>
      </c>
      <c r="C373" s="70"/>
      <c r="D373" s="68">
        <v>1</v>
      </c>
      <c r="E373" s="68"/>
      <c r="F373" s="68"/>
      <c r="G373" s="68"/>
      <c r="H373" s="68"/>
      <c r="I373" s="68"/>
      <c r="J373" s="68">
        <v>1</v>
      </c>
      <c r="K373" s="68">
        <v>1</v>
      </c>
      <c r="L373" s="68">
        <v>1</v>
      </c>
      <c r="M373" s="69">
        <v>1</v>
      </c>
      <c r="N373" s="68">
        <v>1</v>
      </c>
      <c r="O373" s="68">
        <v>1</v>
      </c>
      <c r="P373" s="68">
        <v>1</v>
      </c>
      <c r="Q373" s="68">
        <v>1</v>
      </c>
      <c r="R373" s="68">
        <v>1</v>
      </c>
      <c r="S373" s="68">
        <v>0</v>
      </c>
      <c r="T373" s="149"/>
      <c r="U373" s="149"/>
      <c r="V373" s="149"/>
      <c r="W373" s="68">
        <v>1</v>
      </c>
      <c r="Z373" s="74"/>
    </row>
    <row r="374" spans="1:26" s="73" customFormat="1" ht="39.75">
      <c r="A374" s="75"/>
      <c r="B374" s="91" t="s">
        <v>95</v>
      </c>
      <c r="C374" s="70"/>
      <c r="D374" s="68">
        <v>1</v>
      </c>
      <c r="E374" s="68"/>
      <c r="F374" s="68"/>
      <c r="G374" s="68"/>
      <c r="H374" s="68"/>
      <c r="I374" s="68"/>
      <c r="J374" s="68">
        <v>1</v>
      </c>
      <c r="K374" s="68">
        <v>1</v>
      </c>
      <c r="L374" s="68">
        <v>1</v>
      </c>
      <c r="M374" s="69">
        <v>1</v>
      </c>
      <c r="N374" s="68">
        <v>0</v>
      </c>
      <c r="O374" s="68">
        <v>1</v>
      </c>
      <c r="P374" s="68">
        <v>0</v>
      </c>
      <c r="Q374" s="68">
        <v>0</v>
      </c>
      <c r="R374" s="68">
        <v>1</v>
      </c>
      <c r="S374" s="68">
        <v>0</v>
      </c>
      <c r="T374" s="149"/>
      <c r="U374" s="149"/>
      <c r="V374" s="149"/>
      <c r="W374" s="68">
        <v>1</v>
      </c>
      <c r="Z374" s="74"/>
    </row>
    <row r="375" spans="1:26" s="73" customFormat="1" ht="39.75">
      <c r="A375" s="148"/>
      <c r="B375" s="147" t="s">
        <v>94</v>
      </c>
      <c r="C375" s="124"/>
      <c r="D375" s="68">
        <v>0</v>
      </c>
      <c r="E375" s="68"/>
      <c r="F375" s="68"/>
      <c r="G375" s="68"/>
      <c r="H375" s="68"/>
      <c r="I375" s="68"/>
      <c r="J375" s="68">
        <v>0</v>
      </c>
      <c r="K375" s="68">
        <v>0</v>
      </c>
      <c r="L375" s="68">
        <v>0</v>
      </c>
      <c r="M375" s="68">
        <v>0</v>
      </c>
      <c r="N375" s="68">
        <v>1</v>
      </c>
      <c r="O375" s="68">
        <v>0</v>
      </c>
      <c r="P375" s="68">
        <v>0</v>
      </c>
      <c r="Q375" s="68">
        <v>0</v>
      </c>
      <c r="R375" s="68">
        <v>0</v>
      </c>
      <c r="S375" s="677">
        <v>0</v>
      </c>
      <c r="T375" s="146"/>
      <c r="U375" s="146"/>
      <c r="V375" s="146"/>
      <c r="W375" s="677">
        <v>1</v>
      </c>
      <c r="Z375" s="74"/>
    </row>
    <row r="376" spans="1:26" s="73" customFormat="1" ht="61.5">
      <c r="A376" s="85"/>
      <c r="B376" s="155" t="s">
        <v>93</v>
      </c>
      <c r="C376" s="83" t="s">
        <v>30</v>
      </c>
      <c r="D376" s="82">
        <f>+SUM(D378:D382)</f>
        <v>5</v>
      </c>
      <c r="E376" s="82"/>
      <c r="F376" s="82"/>
      <c r="G376" s="82"/>
      <c r="H376" s="82">
        <f t="shared" ref="H376" si="385">+SUM(H378:H382)</f>
        <v>0</v>
      </c>
      <c r="I376" s="82"/>
      <c r="J376" s="82">
        <f t="shared" ref="J376:S376" si="386">+SUM(J378:J382)</f>
        <v>5</v>
      </c>
      <c r="K376" s="82">
        <f t="shared" si="386"/>
        <v>5</v>
      </c>
      <c r="L376" s="82">
        <f t="shared" si="386"/>
        <v>5</v>
      </c>
      <c r="M376" s="82">
        <f t="shared" si="386"/>
        <v>5</v>
      </c>
      <c r="N376" s="82">
        <f t="shared" si="386"/>
        <v>5</v>
      </c>
      <c r="O376" s="82">
        <f t="shared" si="386"/>
        <v>5</v>
      </c>
      <c r="P376" s="82">
        <f t="shared" si="386"/>
        <v>5</v>
      </c>
      <c r="Q376" s="82">
        <f t="shared" si="386"/>
        <v>5</v>
      </c>
      <c r="R376" s="82">
        <f t="shared" si="386"/>
        <v>4</v>
      </c>
      <c r="S376" s="82">
        <f t="shared" si="386"/>
        <v>5</v>
      </c>
      <c r="T376" s="154"/>
      <c r="U376" s="154"/>
      <c r="V376" s="154"/>
      <c r="W376" s="82">
        <f>+SUM(W378:W382)</f>
        <v>5</v>
      </c>
      <c r="Z376" s="74"/>
    </row>
    <row r="377" spans="1:26" s="73" customFormat="1" ht="39.75">
      <c r="A377" s="81"/>
      <c r="B377" s="153"/>
      <c r="C377" s="79" t="s">
        <v>10</v>
      </c>
      <c r="D377" s="132">
        <f>IF(D376&lt;1,0,IF(D376&lt;2,1,IF(D376&lt;3,2,IF(D376&lt;4,3,IF(D376&lt;5,4,IF(D376=5,5,))))))</f>
        <v>5</v>
      </c>
      <c r="E377" s="132"/>
      <c r="F377" s="132"/>
      <c r="G377" s="132"/>
      <c r="H377" s="132">
        <f t="shared" ref="H377" si="387">IF(H376&lt;1,0,IF(H376&lt;2,1,IF(H376&lt;3,2,IF(H376&lt;4,3,IF(H376&lt;5,4,IF(H376=5,5,))))))</f>
        <v>0</v>
      </c>
      <c r="I377" s="132"/>
      <c r="J377" s="132">
        <f t="shared" ref="J377:S377" si="388">IF(J376&lt;1,0,IF(J376&lt;2,1,IF(J376&lt;3,2,IF(J376&lt;4,3,IF(J376&lt;5,4,IF(J376=5,5,))))))</f>
        <v>5</v>
      </c>
      <c r="K377" s="132">
        <f t="shared" si="388"/>
        <v>5</v>
      </c>
      <c r="L377" s="132">
        <f t="shared" si="388"/>
        <v>5</v>
      </c>
      <c r="M377" s="132">
        <f t="shared" si="388"/>
        <v>5</v>
      </c>
      <c r="N377" s="132">
        <f t="shared" si="388"/>
        <v>5</v>
      </c>
      <c r="O377" s="132">
        <f t="shared" si="388"/>
        <v>5</v>
      </c>
      <c r="P377" s="132">
        <f t="shared" si="388"/>
        <v>5</v>
      </c>
      <c r="Q377" s="132">
        <f t="shared" si="388"/>
        <v>5</v>
      </c>
      <c r="R377" s="132">
        <f t="shared" si="388"/>
        <v>4</v>
      </c>
      <c r="S377" s="132">
        <f t="shared" si="388"/>
        <v>5</v>
      </c>
      <c r="T377" s="152"/>
      <c r="U377" s="152"/>
      <c r="V377" s="152"/>
      <c r="W377" s="132">
        <f>IF(W376&lt;1,0,IF(W376&lt;2,1,IF(W376&lt;3,2,IF(W376&lt;4,3,IF(W376&lt;5,4,IF(W376=5,5,))))))</f>
        <v>5</v>
      </c>
      <c r="Z377" s="74"/>
    </row>
    <row r="378" spans="1:26" s="73" customFormat="1" ht="39.75">
      <c r="A378" s="75"/>
      <c r="B378" s="151" t="s">
        <v>92</v>
      </c>
      <c r="C378" s="150"/>
      <c r="D378" s="68">
        <v>1</v>
      </c>
      <c r="E378" s="68"/>
      <c r="F378" s="68"/>
      <c r="G378" s="68"/>
      <c r="H378" s="68"/>
      <c r="I378" s="68"/>
      <c r="J378" s="68">
        <v>1</v>
      </c>
      <c r="K378" s="68">
        <v>1</v>
      </c>
      <c r="L378" s="68">
        <v>1</v>
      </c>
      <c r="M378" s="69">
        <v>1</v>
      </c>
      <c r="N378" s="68">
        <v>1</v>
      </c>
      <c r="O378" s="68">
        <v>1</v>
      </c>
      <c r="P378" s="68">
        <v>1</v>
      </c>
      <c r="Q378" s="68">
        <v>1</v>
      </c>
      <c r="R378" s="68">
        <v>1</v>
      </c>
      <c r="S378" s="68">
        <v>1</v>
      </c>
      <c r="T378" s="149"/>
      <c r="U378" s="149"/>
      <c r="V378" s="149"/>
      <c r="W378" s="68">
        <v>1</v>
      </c>
      <c r="Z378" s="74"/>
    </row>
    <row r="379" spans="1:26" s="73" customFormat="1" ht="61.5">
      <c r="A379" s="75"/>
      <c r="B379" s="91" t="s">
        <v>91</v>
      </c>
      <c r="C379" s="70"/>
      <c r="D379" s="68">
        <v>1</v>
      </c>
      <c r="E379" s="68"/>
      <c r="F379" s="68"/>
      <c r="G379" s="68"/>
      <c r="H379" s="68"/>
      <c r="I379" s="68"/>
      <c r="J379" s="68">
        <v>1</v>
      </c>
      <c r="K379" s="68">
        <v>1</v>
      </c>
      <c r="L379" s="68">
        <v>1</v>
      </c>
      <c r="M379" s="69">
        <v>1</v>
      </c>
      <c r="N379" s="68">
        <v>1</v>
      </c>
      <c r="O379" s="68">
        <v>1</v>
      </c>
      <c r="P379" s="68">
        <v>1</v>
      </c>
      <c r="Q379" s="68">
        <v>1</v>
      </c>
      <c r="R379" s="68">
        <v>0</v>
      </c>
      <c r="S379" s="68">
        <v>1</v>
      </c>
      <c r="T379" s="149"/>
      <c r="U379" s="149"/>
      <c r="V379" s="149"/>
      <c r="W379" s="68">
        <v>1</v>
      </c>
      <c r="Z379" s="74"/>
    </row>
    <row r="380" spans="1:26" s="73" customFormat="1" ht="61.5">
      <c r="A380" s="75"/>
      <c r="B380" s="91" t="s">
        <v>90</v>
      </c>
      <c r="C380" s="70"/>
      <c r="D380" s="68">
        <v>1</v>
      </c>
      <c r="E380" s="68"/>
      <c r="F380" s="68"/>
      <c r="G380" s="68"/>
      <c r="H380" s="68"/>
      <c r="I380" s="68"/>
      <c r="J380" s="68">
        <v>1</v>
      </c>
      <c r="K380" s="68">
        <v>1</v>
      </c>
      <c r="L380" s="68">
        <v>1</v>
      </c>
      <c r="M380" s="69">
        <v>1</v>
      </c>
      <c r="N380" s="68">
        <v>1</v>
      </c>
      <c r="O380" s="68">
        <v>1</v>
      </c>
      <c r="P380" s="68">
        <v>1</v>
      </c>
      <c r="Q380" s="68">
        <v>1</v>
      </c>
      <c r="R380" s="68">
        <v>1</v>
      </c>
      <c r="S380" s="68">
        <v>1</v>
      </c>
      <c r="T380" s="149"/>
      <c r="U380" s="149"/>
      <c r="V380" s="149"/>
      <c r="W380" s="68">
        <v>1</v>
      </c>
      <c r="Z380" s="74"/>
    </row>
    <row r="381" spans="1:26" s="73" customFormat="1" ht="61.5">
      <c r="A381" s="75"/>
      <c r="B381" s="91" t="s">
        <v>89</v>
      </c>
      <c r="C381" s="70"/>
      <c r="D381" s="68">
        <v>1</v>
      </c>
      <c r="E381" s="68"/>
      <c r="F381" s="68"/>
      <c r="G381" s="68"/>
      <c r="H381" s="68"/>
      <c r="I381" s="68"/>
      <c r="J381" s="68">
        <v>1</v>
      </c>
      <c r="K381" s="68">
        <v>1</v>
      </c>
      <c r="L381" s="68">
        <v>1</v>
      </c>
      <c r="M381" s="69">
        <v>1</v>
      </c>
      <c r="N381" s="68">
        <v>1</v>
      </c>
      <c r="O381" s="68">
        <v>1</v>
      </c>
      <c r="P381" s="68">
        <v>1</v>
      </c>
      <c r="Q381" s="68">
        <v>1</v>
      </c>
      <c r="R381" s="68">
        <v>1</v>
      </c>
      <c r="S381" s="68">
        <v>1</v>
      </c>
      <c r="T381" s="149"/>
      <c r="U381" s="149"/>
      <c r="V381" s="149"/>
      <c r="W381" s="68">
        <v>1</v>
      </c>
      <c r="Z381" s="74"/>
    </row>
    <row r="382" spans="1:26" s="73" customFormat="1" ht="61.5">
      <c r="A382" s="148"/>
      <c r="B382" s="147" t="s">
        <v>88</v>
      </c>
      <c r="C382" s="124"/>
      <c r="D382" s="677">
        <v>1</v>
      </c>
      <c r="E382" s="677"/>
      <c r="F382" s="677"/>
      <c r="G382" s="677"/>
      <c r="H382" s="677"/>
      <c r="I382" s="677"/>
      <c r="J382" s="677">
        <v>1</v>
      </c>
      <c r="K382" s="677">
        <v>1</v>
      </c>
      <c r="L382" s="677">
        <v>1</v>
      </c>
      <c r="M382" s="69">
        <v>1</v>
      </c>
      <c r="N382" s="677">
        <v>1</v>
      </c>
      <c r="O382" s="677">
        <v>1</v>
      </c>
      <c r="P382" s="677">
        <v>1</v>
      </c>
      <c r="Q382" s="68">
        <v>1</v>
      </c>
      <c r="R382" s="677">
        <v>1</v>
      </c>
      <c r="S382" s="677">
        <v>1</v>
      </c>
      <c r="T382" s="146"/>
      <c r="U382" s="146"/>
      <c r="V382" s="146"/>
      <c r="W382" s="677">
        <v>1</v>
      </c>
      <c r="Z382" s="74"/>
    </row>
    <row r="383" spans="1:26" ht="39.75">
      <c r="A383" s="145" t="s">
        <v>87</v>
      </c>
      <c r="B383" s="145"/>
      <c r="C383" s="144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1"/>
      <c r="T383" s="142"/>
      <c r="U383" s="142"/>
      <c r="V383" s="142"/>
      <c r="W383" s="141"/>
      <c r="Z383" s="20"/>
    </row>
    <row r="384" spans="1:26" ht="39.75">
      <c r="A384" s="140" t="s">
        <v>86</v>
      </c>
      <c r="B384" s="139"/>
      <c r="C384" s="138"/>
      <c r="D384" s="137">
        <f>+SUM(D388,D397,D404,D411)/4</f>
        <v>5</v>
      </c>
      <c r="E384" s="137"/>
      <c r="F384" s="137"/>
      <c r="G384" s="137"/>
      <c r="H384" s="137">
        <f t="shared" ref="H384" si="389">+SUM(H388,H397,H404,H411)/4</f>
        <v>0</v>
      </c>
      <c r="I384" s="137"/>
      <c r="J384" s="137">
        <f t="shared" ref="J384:W384" si="390">+SUM(J388,J397,J404,J411)/4</f>
        <v>4.75</v>
      </c>
      <c r="K384" s="137">
        <f t="shared" si="390"/>
        <v>3.75</v>
      </c>
      <c r="L384" s="137">
        <f t="shared" si="390"/>
        <v>5</v>
      </c>
      <c r="M384" s="137">
        <f t="shared" si="390"/>
        <v>4.25</v>
      </c>
      <c r="N384" s="137">
        <f t="shared" si="390"/>
        <v>5</v>
      </c>
      <c r="O384" s="137">
        <f t="shared" si="390"/>
        <v>4.25</v>
      </c>
      <c r="P384" s="137">
        <f t="shared" si="390"/>
        <v>3.25</v>
      </c>
      <c r="Q384" s="137">
        <f t="shared" si="390"/>
        <v>4.75</v>
      </c>
      <c r="R384" s="137">
        <f t="shared" si="390"/>
        <v>4.5</v>
      </c>
      <c r="S384" s="137">
        <f t="shared" si="390"/>
        <v>4.25</v>
      </c>
      <c r="T384" s="137">
        <f t="shared" si="390"/>
        <v>5</v>
      </c>
      <c r="U384" s="137">
        <f t="shared" si="390"/>
        <v>5</v>
      </c>
      <c r="V384" s="137">
        <f t="shared" si="390"/>
        <v>4.25</v>
      </c>
      <c r="W384" s="136">
        <f t="shared" si="390"/>
        <v>5</v>
      </c>
      <c r="Z384" s="20"/>
    </row>
    <row r="385" spans="1:26" ht="39.75">
      <c r="A385" s="140" t="s">
        <v>85</v>
      </c>
      <c r="B385" s="139"/>
      <c r="C385" s="138"/>
      <c r="D385" s="137">
        <f>+D426</f>
        <v>4.7</v>
      </c>
      <c r="E385" s="137"/>
      <c r="F385" s="137"/>
      <c r="G385" s="137"/>
      <c r="H385" s="137">
        <f t="shared" ref="H385" si="391">+H426</f>
        <v>0</v>
      </c>
      <c r="I385" s="137"/>
      <c r="J385" s="137">
        <f t="shared" ref="J385:V385" si="392">+J426</f>
        <v>4.41</v>
      </c>
      <c r="K385" s="137">
        <f t="shared" si="392"/>
        <v>3.4</v>
      </c>
      <c r="L385" s="137">
        <f t="shared" si="392"/>
        <v>4.6399999999999997</v>
      </c>
      <c r="M385" s="137">
        <f t="shared" si="392"/>
        <v>4.45</v>
      </c>
      <c r="N385" s="137">
        <f t="shared" si="392"/>
        <v>4.47</v>
      </c>
      <c r="O385" s="137">
        <f t="shared" si="392"/>
        <v>4.46</v>
      </c>
      <c r="P385" s="137">
        <f t="shared" si="392"/>
        <v>4.3</v>
      </c>
      <c r="Q385" s="137">
        <f t="shared" si="392"/>
        <v>4.3499999999999996</v>
      </c>
      <c r="R385" s="137">
        <f t="shared" si="392"/>
        <v>3.95</v>
      </c>
      <c r="S385" s="137">
        <f t="shared" si="392"/>
        <v>4</v>
      </c>
      <c r="T385" s="137">
        <f t="shared" si="392"/>
        <v>4.57</v>
      </c>
      <c r="U385" s="137">
        <f t="shared" si="392"/>
        <v>4.5999999999999996</v>
      </c>
      <c r="V385" s="137">
        <f t="shared" si="392"/>
        <v>3.8</v>
      </c>
      <c r="W385" s="136">
        <f>+SUM(W425:W426)/2</f>
        <v>4.2349999999999994</v>
      </c>
      <c r="Z385" s="20"/>
    </row>
    <row r="386" spans="1:26" ht="39.75">
      <c r="A386" s="140" t="s">
        <v>84</v>
      </c>
      <c r="B386" s="139"/>
      <c r="C386" s="138"/>
      <c r="D386" s="137">
        <f>+SUM(D388,D397,D404,D411,D426)/5</f>
        <v>4.9399999999999995</v>
      </c>
      <c r="E386" s="137"/>
      <c r="F386" s="137"/>
      <c r="G386" s="137"/>
      <c r="H386" s="137">
        <f t="shared" ref="H386" si="393">+SUM(H388,H397,H404,H411,H426)/5</f>
        <v>0</v>
      </c>
      <c r="I386" s="137"/>
      <c r="J386" s="137">
        <f t="shared" ref="J386:V386" si="394">+SUM(J388,J397,J404,J411,J426)/5</f>
        <v>4.6820000000000004</v>
      </c>
      <c r="K386" s="137">
        <f t="shared" si="394"/>
        <v>3.6799999999999997</v>
      </c>
      <c r="L386" s="137">
        <f t="shared" si="394"/>
        <v>4.9279999999999999</v>
      </c>
      <c r="M386" s="137">
        <f t="shared" si="394"/>
        <v>4.29</v>
      </c>
      <c r="N386" s="137">
        <f t="shared" si="394"/>
        <v>4.8940000000000001</v>
      </c>
      <c r="O386" s="137">
        <f t="shared" si="394"/>
        <v>4.2919999999999998</v>
      </c>
      <c r="P386" s="137">
        <f t="shared" si="394"/>
        <v>3.46</v>
      </c>
      <c r="Q386" s="137">
        <f t="shared" si="394"/>
        <v>4.67</v>
      </c>
      <c r="R386" s="137">
        <f t="shared" si="394"/>
        <v>4.3899999999999997</v>
      </c>
      <c r="S386" s="137">
        <f t="shared" si="394"/>
        <v>4.2</v>
      </c>
      <c r="T386" s="137">
        <f t="shared" si="394"/>
        <v>4.9139999999999997</v>
      </c>
      <c r="U386" s="137">
        <f t="shared" si="394"/>
        <v>4.92</v>
      </c>
      <c r="V386" s="137">
        <f t="shared" si="394"/>
        <v>4.16</v>
      </c>
      <c r="W386" s="136">
        <f>+SUM(W388,W397,W404,W411,W426,W425)/6</f>
        <v>4.7450000000000001</v>
      </c>
      <c r="Z386" s="20"/>
    </row>
    <row r="387" spans="1:26" s="73" customFormat="1" ht="39.75">
      <c r="A387" s="85">
        <v>7.1</v>
      </c>
      <c r="B387" s="84" t="s">
        <v>83</v>
      </c>
      <c r="C387" s="83" t="s">
        <v>30</v>
      </c>
      <c r="D387" s="82">
        <f>+SUM(D389:D395)</f>
        <v>7</v>
      </c>
      <c r="E387" s="82"/>
      <c r="F387" s="82"/>
      <c r="G387" s="82"/>
      <c r="H387" s="82">
        <f t="shared" ref="H387" si="395">+SUM(H389:H395)</f>
        <v>0</v>
      </c>
      <c r="I387" s="82"/>
      <c r="J387" s="82">
        <f t="shared" ref="J387:W387" si="396">+SUM(J389:J395)</f>
        <v>7</v>
      </c>
      <c r="K387" s="82">
        <f t="shared" si="396"/>
        <v>6</v>
      </c>
      <c r="L387" s="82">
        <f t="shared" si="396"/>
        <v>7</v>
      </c>
      <c r="M387" s="82">
        <f t="shared" si="396"/>
        <v>7</v>
      </c>
      <c r="N387" s="82">
        <f t="shared" si="396"/>
        <v>7</v>
      </c>
      <c r="O387" s="82">
        <f t="shared" si="396"/>
        <v>4</v>
      </c>
      <c r="P387" s="82">
        <f t="shared" si="396"/>
        <v>7</v>
      </c>
      <c r="Q387" s="82">
        <f t="shared" si="396"/>
        <v>6</v>
      </c>
      <c r="R387" s="82">
        <f t="shared" si="396"/>
        <v>7</v>
      </c>
      <c r="S387" s="82">
        <f t="shared" si="396"/>
        <v>7</v>
      </c>
      <c r="T387" s="82">
        <f t="shared" si="396"/>
        <v>7</v>
      </c>
      <c r="U387" s="82">
        <f t="shared" si="396"/>
        <v>7</v>
      </c>
      <c r="V387" s="82">
        <f t="shared" si="396"/>
        <v>6</v>
      </c>
      <c r="W387" s="82">
        <f t="shared" si="396"/>
        <v>7</v>
      </c>
      <c r="Z387" s="74"/>
    </row>
    <row r="388" spans="1:26" s="73" customFormat="1" ht="39.75">
      <c r="A388" s="81"/>
      <c r="B388" s="80"/>
      <c r="C388" s="79" t="s">
        <v>10</v>
      </c>
      <c r="D388" s="132">
        <f>IF(D387&lt;1,0,IF(D387&lt;2,1,IF(D387&lt;4,2,IF(D387&lt;6,3,IF(D387=6,4,IF(D387=7,5,))))))</f>
        <v>5</v>
      </c>
      <c r="E388" s="132"/>
      <c r="F388" s="132"/>
      <c r="G388" s="132"/>
      <c r="H388" s="132">
        <f t="shared" ref="H388" si="397">IF(H387&lt;1,0,IF(H387&lt;2,1,IF(H387&lt;4,2,IF(H387&lt;6,3,IF(H387=6,4,IF(H387=7,5,))))))</f>
        <v>0</v>
      </c>
      <c r="I388" s="132"/>
      <c r="J388" s="132">
        <f t="shared" ref="J388:W388" si="398">IF(J387&lt;1,0,IF(J387&lt;2,1,IF(J387&lt;4,2,IF(J387&lt;6,3,IF(J387=6,4,IF(J387=7,5,))))))</f>
        <v>5</v>
      </c>
      <c r="K388" s="132">
        <f t="shared" si="398"/>
        <v>4</v>
      </c>
      <c r="L388" s="132">
        <f t="shared" si="398"/>
        <v>5</v>
      </c>
      <c r="M388" s="132">
        <f t="shared" si="398"/>
        <v>5</v>
      </c>
      <c r="N388" s="132">
        <f t="shared" si="398"/>
        <v>5</v>
      </c>
      <c r="O388" s="132">
        <f t="shared" si="398"/>
        <v>3</v>
      </c>
      <c r="P388" s="132">
        <f t="shared" si="398"/>
        <v>5</v>
      </c>
      <c r="Q388" s="132">
        <f t="shared" si="398"/>
        <v>4</v>
      </c>
      <c r="R388" s="132">
        <f t="shared" si="398"/>
        <v>5</v>
      </c>
      <c r="S388" s="132">
        <f t="shared" si="398"/>
        <v>5</v>
      </c>
      <c r="T388" s="132">
        <f t="shared" si="398"/>
        <v>5</v>
      </c>
      <c r="U388" s="132">
        <f t="shared" si="398"/>
        <v>5</v>
      </c>
      <c r="V388" s="132">
        <f t="shared" si="398"/>
        <v>4</v>
      </c>
      <c r="W388" s="132">
        <f t="shared" si="398"/>
        <v>5</v>
      </c>
      <c r="X388" s="93" t="s">
        <v>39</v>
      </c>
      <c r="Z388" s="74"/>
    </row>
    <row r="389" spans="1:26" s="73" customFormat="1" ht="61.5">
      <c r="A389" s="75"/>
      <c r="B389" s="71" t="s">
        <v>82</v>
      </c>
      <c r="C389" s="70"/>
      <c r="D389" s="68">
        <v>1</v>
      </c>
      <c r="E389" s="68"/>
      <c r="F389" s="68"/>
      <c r="G389" s="68"/>
      <c r="H389" s="68"/>
      <c r="I389" s="68"/>
      <c r="J389" s="68">
        <v>1</v>
      </c>
      <c r="K389" s="68">
        <v>1</v>
      </c>
      <c r="L389" s="68">
        <v>1</v>
      </c>
      <c r="M389" s="69">
        <v>1</v>
      </c>
      <c r="N389" s="68">
        <v>1</v>
      </c>
      <c r="O389" s="68">
        <v>0</v>
      </c>
      <c r="P389" s="68">
        <v>1</v>
      </c>
      <c r="Q389" s="68">
        <v>1</v>
      </c>
      <c r="R389" s="68">
        <v>1</v>
      </c>
      <c r="S389" s="68">
        <v>1</v>
      </c>
      <c r="T389" s="68">
        <v>1</v>
      </c>
      <c r="U389" s="125">
        <v>1</v>
      </c>
      <c r="V389" s="68">
        <v>1</v>
      </c>
      <c r="W389" s="68">
        <v>1</v>
      </c>
      <c r="Z389" s="74"/>
    </row>
    <row r="390" spans="1:26" s="102" customFormat="1" ht="85.5">
      <c r="A390" s="72"/>
      <c r="B390" s="135" t="s">
        <v>81</v>
      </c>
      <c r="C390" s="134"/>
      <c r="D390" s="68">
        <v>1</v>
      </c>
      <c r="E390" s="68"/>
      <c r="F390" s="68"/>
      <c r="G390" s="68"/>
      <c r="H390" s="68"/>
      <c r="I390" s="68"/>
      <c r="J390" s="68">
        <v>1</v>
      </c>
      <c r="K390" s="68">
        <v>1</v>
      </c>
      <c r="L390" s="68">
        <v>1</v>
      </c>
      <c r="M390" s="69">
        <v>1</v>
      </c>
      <c r="N390" s="68">
        <v>1</v>
      </c>
      <c r="O390" s="68">
        <v>1</v>
      </c>
      <c r="P390" s="68">
        <v>1</v>
      </c>
      <c r="Q390" s="68">
        <v>1</v>
      </c>
      <c r="R390" s="68">
        <v>1</v>
      </c>
      <c r="S390" s="68">
        <v>1</v>
      </c>
      <c r="T390" s="68">
        <v>1</v>
      </c>
      <c r="U390" s="125">
        <v>1</v>
      </c>
      <c r="V390" s="68">
        <v>1</v>
      </c>
      <c r="W390" s="68">
        <v>1</v>
      </c>
      <c r="Z390" s="103"/>
    </row>
    <row r="391" spans="1:26" s="102" customFormat="1" ht="92.25">
      <c r="A391" s="72"/>
      <c r="B391" s="71" t="s">
        <v>80</v>
      </c>
      <c r="C391" s="70"/>
      <c r="D391" s="68">
        <v>1</v>
      </c>
      <c r="E391" s="68"/>
      <c r="F391" s="68"/>
      <c r="G391" s="68"/>
      <c r="H391" s="68"/>
      <c r="I391" s="68"/>
      <c r="J391" s="68">
        <v>1</v>
      </c>
      <c r="K391" s="68">
        <v>1</v>
      </c>
      <c r="L391" s="68">
        <v>1</v>
      </c>
      <c r="M391" s="69">
        <v>1</v>
      </c>
      <c r="N391" s="68">
        <v>1</v>
      </c>
      <c r="O391" s="68">
        <v>1</v>
      </c>
      <c r="P391" s="68">
        <v>1</v>
      </c>
      <c r="Q391" s="68">
        <v>1</v>
      </c>
      <c r="R391" s="68">
        <v>1</v>
      </c>
      <c r="S391" s="68">
        <v>1</v>
      </c>
      <c r="T391" s="68">
        <v>1</v>
      </c>
      <c r="U391" s="125">
        <v>1</v>
      </c>
      <c r="V391" s="68">
        <v>1</v>
      </c>
      <c r="W391" s="68">
        <v>1</v>
      </c>
      <c r="Z391" s="103"/>
    </row>
    <row r="392" spans="1:26" s="102" customFormat="1" ht="57">
      <c r="A392" s="72"/>
      <c r="B392" s="135" t="s">
        <v>79</v>
      </c>
      <c r="C392" s="134"/>
      <c r="D392" s="68">
        <v>1</v>
      </c>
      <c r="E392" s="68"/>
      <c r="F392" s="68"/>
      <c r="G392" s="68"/>
      <c r="H392" s="68"/>
      <c r="I392" s="68"/>
      <c r="J392" s="68">
        <v>1</v>
      </c>
      <c r="K392" s="68">
        <v>1</v>
      </c>
      <c r="L392" s="68">
        <v>1</v>
      </c>
      <c r="M392" s="69">
        <v>1</v>
      </c>
      <c r="N392" s="68">
        <v>1</v>
      </c>
      <c r="O392" s="68">
        <v>1</v>
      </c>
      <c r="P392" s="68">
        <v>1</v>
      </c>
      <c r="Q392" s="68">
        <v>1</v>
      </c>
      <c r="R392" s="68">
        <v>1</v>
      </c>
      <c r="S392" s="68">
        <v>1</v>
      </c>
      <c r="T392" s="68">
        <v>1</v>
      </c>
      <c r="U392" s="125">
        <v>1</v>
      </c>
      <c r="V392" s="68">
        <v>1</v>
      </c>
      <c r="W392" s="68">
        <v>1</v>
      </c>
      <c r="Z392" s="103"/>
    </row>
    <row r="393" spans="1:26" s="102" customFormat="1" ht="61.5">
      <c r="A393" s="72"/>
      <c r="B393" s="71" t="s">
        <v>78</v>
      </c>
      <c r="C393" s="70"/>
      <c r="D393" s="68">
        <v>1</v>
      </c>
      <c r="E393" s="68"/>
      <c r="F393" s="68"/>
      <c r="G393" s="68"/>
      <c r="H393" s="68"/>
      <c r="I393" s="68"/>
      <c r="J393" s="68">
        <v>1</v>
      </c>
      <c r="K393" s="68">
        <v>1</v>
      </c>
      <c r="L393" s="68">
        <v>1</v>
      </c>
      <c r="M393" s="69">
        <v>1</v>
      </c>
      <c r="N393" s="68">
        <v>1</v>
      </c>
      <c r="O393" s="68">
        <v>1</v>
      </c>
      <c r="P393" s="68">
        <v>1</v>
      </c>
      <c r="Q393" s="68">
        <v>1</v>
      </c>
      <c r="R393" s="68">
        <v>1</v>
      </c>
      <c r="S393" s="68">
        <v>1</v>
      </c>
      <c r="T393" s="68">
        <v>1</v>
      </c>
      <c r="U393" s="125">
        <v>1</v>
      </c>
      <c r="V393" s="68">
        <v>1</v>
      </c>
      <c r="W393" s="68">
        <v>1</v>
      </c>
      <c r="Z393" s="103"/>
    </row>
    <row r="394" spans="1:26" s="102" customFormat="1" ht="61.5">
      <c r="A394" s="72"/>
      <c r="B394" s="71" t="s">
        <v>77</v>
      </c>
      <c r="C394" s="70"/>
      <c r="D394" s="68">
        <v>1</v>
      </c>
      <c r="E394" s="68"/>
      <c r="F394" s="68"/>
      <c r="G394" s="68"/>
      <c r="H394" s="68"/>
      <c r="I394" s="68"/>
      <c r="J394" s="68">
        <v>1</v>
      </c>
      <c r="K394" s="68">
        <v>1</v>
      </c>
      <c r="L394" s="68">
        <v>1</v>
      </c>
      <c r="M394" s="69">
        <v>1</v>
      </c>
      <c r="N394" s="68">
        <v>1</v>
      </c>
      <c r="O394" s="68">
        <v>0</v>
      </c>
      <c r="P394" s="68">
        <v>1</v>
      </c>
      <c r="Q394" s="68">
        <v>1</v>
      </c>
      <c r="R394" s="68">
        <v>1</v>
      </c>
      <c r="S394" s="68">
        <v>1</v>
      </c>
      <c r="T394" s="68">
        <v>1</v>
      </c>
      <c r="U394" s="125">
        <v>1</v>
      </c>
      <c r="V394" s="68">
        <v>1</v>
      </c>
      <c r="W394" s="90">
        <v>1</v>
      </c>
      <c r="X394" s="92" t="s">
        <v>76</v>
      </c>
      <c r="Z394" s="103"/>
    </row>
    <row r="395" spans="1:26" s="102" customFormat="1" ht="61.5">
      <c r="A395" s="128"/>
      <c r="B395" s="127" t="s">
        <v>75</v>
      </c>
      <c r="C395" s="124"/>
      <c r="D395" s="68">
        <v>1</v>
      </c>
      <c r="E395" s="68"/>
      <c r="F395" s="68"/>
      <c r="G395" s="68"/>
      <c r="H395" s="68"/>
      <c r="I395" s="68"/>
      <c r="J395" s="68">
        <v>1</v>
      </c>
      <c r="K395" s="68">
        <v>0</v>
      </c>
      <c r="L395" s="68">
        <v>1</v>
      </c>
      <c r="M395" s="69">
        <v>1</v>
      </c>
      <c r="N395" s="68">
        <v>1</v>
      </c>
      <c r="O395" s="68">
        <v>0</v>
      </c>
      <c r="P395" s="68">
        <v>1</v>
      </c>
      <c r="Q395" s="68">
        <v>0</v>
      </c>
      <c r="R395" s="68">
        <v>1</v>
      </c>
      <c r="S395" s="677">
        <v>1</v>
      </c>
      <c r="T395" s="68">
        <v>1</v>
      </c>
      <c r="U395" s="125">
        <v>1</v>
      </c>
      <c r="V395" s="68">
        <v>0</v>
      </c>
      <c r="W395" s="133">
        <v>1</v>
      </c>
      <c r="X395" s="92" t="s">
        <v>74</v>
      </c>
      <c r="Z395" s="103"/>
    </row>
    <row r="396" spans="1:26" s="102" customFormat="1" ht="39.75">
      <c r="A396" s="84">
        <v>7.2</v>
      </c>
      <c r="B396" s="84" t="s">
        <v>73</v>
      </c>
      <c r="C396" s="83" t="s">
        <v>30</v>
      </c>
      <c r="D396" s="82">
        <f>+SUM(D398:D402)</f>
        <v>5</v>
      </c>
      <c r="E396" s="82"/>
      <c r="F396" s="82"/>
      <c r="G396" s="82"/>
      <c r="H396" s="82">
        <f t="shared" ref="H396" si="399">+SUM(H398:H402)</f>
        <v>0</v>
      </c>
      <c r="I396" s="82"/>
      <c r="J396" s="82">
        <f t="shared" ref="J396:W396" si="400">+SUM(J398:J402)</f>
        <v>4</v>
      </c>
      <c r="K396" s="82">
        <f t="shared" si="400"/>
        <v>3</v>
      </c>
      <c r="L396" s="82">
        <f t="shared" si="400"/>
        <v>5</v>
      </c>
      <c r="M396" s="82">
        <f t="shared" si="400"/>
        <v>3</v>
      </c>
      <c r="N396" s="82">
        <f t="shared" si="400"/>
        <v>5</v>
      </c>
      <c r="O396" s="82">
        <f t="shared" si="400"/>
        <v>4</v>
      </c>
      <c r="P396" s="82">
        <f t="shared" si="400"/>
        <v>0</v>
      </c>
      <c r="Q396" s="82">
        <f t="shared" si="400"/>
        <v>5</v>
      </c>
      <c r="R396" s="82">
        <f t="shared" si="400"/>
        <v>3</v>
      </c>
      <c r="S396" s="82">
        <f t="shared" si="400"/>
        <v>3</v>
      </c>
      <c r="T396" s="82">
        <f t="shared" si="400"/>
        <v>5</v>
      </c>
      <c r="U396" s="82">
        <f t="shared" si="400"/>
        <v>5</v>
      </c>
      <c r="V396" s="82">
        <f t="shared" si="400"/>
        <v>3</v>
      </c>
      <c r="W396" s="82">
        <f t="shared" si="400"/>
        <v>5</v>
      </c>
      <c r="Z396" s="103"/>
    </row>
    <row r="397" spans="1:26" s="102" customFormat="1" ht="39.75">
      <c r="A397" s="80"/>
      <c r="B397" s="80"/>
      <c r="C397" s="79" t="s">
        <v>10</v>
      </c>
      <c r="D397" s="132">
        <f>IF(D396&lt;1,0,IF(D396&lt;2,1,IF(D396&lt;3,2,IF(D396&lt;4,3,IF(D396&lt;5,4,IF(D396=5,5))))))</f>
        <v>5</v>
      </c>
      <c r="E397" s="132"/>
      <c r="F397" s="132"/>
      <c r="G397" s="132"/>
      <c r="H397" s="132">
        <f t="shared" ref="H397" si="401">IF(H396&lt;1,0,IF(H396&lt;2,1,IF(H396&lt;3,2,IF(H396&lt;4,3,IF(H396&lt;5,4,IF(H396=5,5))))))</f>
        <v>0</v>
      </c>
      <c r="I397" s="132"/>
      <c r="J397" s="132">
        <f t="shared" ref="J397:W397" si="402">IF(J396&lt;1,0,IF(J396&lt;2,1,IF(J396&lt;3,2,IF(J396&lt;4,3,IF(J396&lt;5,4,IF(J396=5,5))))))</f>
        <v>4</v>
      </c>
      <c r="K397" s="132">
        <f t="shared" si="402"/>
        <v>3</v>
      </c>
      <c r="L397" s="132">
        <f t="shared" si="402"/>
        <v>5</v>
      </c>
      <c r="M397" s="132">
        <f t="shared" si="402"/>
        <v>3</v>
      </c>
      <c r="N397" s="132">
        <f t="shared" si="402"/>
        <v>5</v>
      </c>
      <c r="O397" s="132">
        <f t="shared" si="402"/>
        <v>4</v>
      </c>
      <c r="P397" s="132">
        <f t="shared" si="402"/>
        <v>0</v>
      </c>
      <c r="Q397" s="132">
        <f t="shared" si="402"/>
        <v>5</v>
      </c>
      <c r="R397" s="132">
        <f t="shared" si="402"/>
        <v>3</v>
      </c>
      <c r="S397" s="132">
        <f t="shared" si="402"/>
        <v>3</v>
      </c>
      <c r="T397" s="132">
        <f t="shared" si="402"/>
        <v>5</v>
      </c>
      <c r="U397" s="132">
        <f t="shared" si="402"/>
        <v>5</v>
      </c>
      <c r="V397" s="132">
        <f t="shared" si="402"/>
        <v>3</v>
      </c>
      <c r="W397" s="132">
        <f t="shared" si="402"/>
        <v>5</v>
      </c>
      <c r="Z397" s="103"/>
    </row>
    <row r="398" spans="1:26" s="102" customFormat="1" ht="92.25">
      <c r="A398" s="72"/>
      <c r="B398" s="71" t="s">
        <v>72</v>
      </c>
      <c r="C398" s="70"/>
      <c r="D398" s="68">
        <v>1</v>
      </c>
      <c r="E398" s="68"/>
      <c r="F398" s="68"/>
      <c r="G398" s="68"/>
      <c r="H398" s="68"/>
      <c r="I398" s="68"/>
      <c r="J398" s="68">
        <v>0</v>
      </c>
      <c r="K398" s="68">
        <v>1</v>
      </c>
      <c r="L398" s="68">
        <v>1</v>
      </c>
      <c r="M398" s="131">
        <v>1</v>
      </c>
      <c r="N398" s="68">
        <v>1</v>
      </c>
      <c r="O398" s="68">
        <v>1</v>
      </c>
      <c r="P398" s="68">
        <v>0</v>
      </c>
      <c r="Q398" s="68">
        <v>1</v>
      </c>
      <c r="R398" s="68">
        <v>1</v>
      </c>
      <c r="S398" s="68">
        <v>1</v>
      </c>
      <c r="T398" s="68">
        <v>1</v>
      </c>
      <c r="U398" s="125">
        <v>1</v>
      </c>
      <c r="V398" s="68">
        <v>1</v>
      </c>
      <c r="W398" s="68">
        <v>1</v>
      </c>
      <c r="X398" s="92" t="s">
        <v>71</v>
      </c>
      <c r="Z398" s="103"/>
    </row>
    <row r="399" spans="1:26" s="102" customFormat="1" ht="92.25">
      <c r="A399" s="72"/>
      <c r="B399" s="71" t="s">
        <v>70</v>
      </c>
      <c r="C399" s="70"/>
      <c r="D399" s="68">
        <v>1</v>
      </c>
      <c r="E399" s="68"/>
      <c r="F399" s="68"/>
      <c r="G399" s="68"/>
      <c r="H399" s="68"/>
      <c r="I399" s="68"/>
      <c r="J399" s="68">
        <v>1</v>
      </c>
      <c r="K399" s="68">
        <v>1</v>
      </c>
      <c r="L399" s="68">
        <v>1</v>
      </c>
      <c r="M399" s="131">
        <v>1</v>
      </c>
      <c r="N399" s="68">
        <v>1</v>
      </c>
      <c r="O399" s="68">
        <v>1</v>
      </c>
      <c r="P399" s="68">
        <v>0</v>
      </c>
      <c r="Q399" s="68">
        <v>1</v>
      </c>
      <c r="R399" s="68">
        <v>1</v>
      </c>
      <c r="S399" s="68">
        <v>1</v>
      </c>
      <c r="T399" s="68">
        <v>1</v>
      </c>
      <c r="U399" s="125">
        <v>1</v>
      </c>
      <c r="V399" s="68">
        <v>1</v>
      </c>
      <c r="W399" s="68">
        <v>1</v>
      </c>
      <c r="Z399" s="103"/>
    </row>
    <row r="400" spans="1:26" s="102" customFormat="1" ht="123">
      <c r="A400" s="72"/>
      <c r="B400" s="71" t="s">
        <v>69</v>
      </c>
      <c r="C400" s="70"/>
      <c r="D400" s="68">
        <v>1</v>
      </c>
      <c r="E400" s="68"/>
      <c r="F400" s="68"/>
      <c r="G400" s="68"/>
      <c r="H400" s="68"/>
      <c r="I400" s="68"/>
      <c r="J400" s="68">
        <v>1</v>
      </c>
      <c r="K400" s="68">
        <v>1</v>
      </c>
      <c r="L400" s="68">
        <v>1</v>
      </c>
      <c r="M400" s="131">
        <v>1</v>
      </c>
      <c r="N400" s="68">
        <v>1</v>
      </c>
      <c r="O400" s="68">
        <v>1</v>
      </c>
      <c r="P400" s="68">
        <v>0</v>
      </c>
      <c r="Q400" s="68">
        <v>1</v>
      </c>
      <c r="R400" s="68">
        <v>1</v>
      </c>
      <c r="S400" s="68">
        <v>1</v>
      </c>
      <c r="T400" s="68">
        <v>1</v>
      </c>
      <c r="U400" s="125">
        <v>1</v>
      </c>
      <c r="V400" s="68">
        <v>1</v>
      </c>
      <c r="W400" s="68">
        <v>1</v>
      </c>
      <c r="Z400" s="103"/>
    </row>
    <row r="401" spans="1:26" s="102" customFormat="1" ht="123">
      <c r="A401" s="72"/>
      <c r="B401" s="71" t="s">
        <v>68</v>
      </c>
      <c r="C401" s="70"/>
      <c r="D401" s="68">
        <v>1</v>
      </c>
      <c r="E401" s="68"/>
      <c r="F401" s="68"/>
      <c r="G401" s="68"/>
      <c r="H401" s="68"/>
      <c r="I401" s="68"/>
      <c r="J401" s="68">
        <v>1</v>
      </c>
      <c r="K401" s="68">
        <v>0</v>
      </c>
      <c r="L401" s="68">
        <v>1</v>
      </c>
      <c r="M401" s="69">
        <v>0</v>
      </c>
      <c r="N401" s="68">
        <v>1</v>
      </c>
      <c r="O401" s="68">
        <v>1</v>
      </c>
      <c r="P401" s="68">
        <v>0</v>
      </c>
      <c r="Q401" s="68">
        <v>1</v>
      </c>
      <c r="R401" s="68">
        <v>0</v>
      </c>
      <c r="S401" s="68">
        <v>0</v>
      </c>
      <c r="T401" s="68">
        <v>1</v>
      </c>
      <c r="U401" s="68">
        <v>1</v>
      </c>
      <c r="V401" s="68">
        <v>0</v>
      </c>
      <c r="W401" s="68">
        <v>1</v>
      </c>
      <c r="Z401" s="103"/>
    </row>
    <row r="402" spans="1:26" s="102" customFormat="1" ht="153.75">
      <c r="A402" s="128"/>
      <c r="B402" s="127" t="s">
        <v>67</v>
      </c>
      <c r="C402" s="124"/>
      <c r="D402" s="68">
        <v>1</v>
      </c>
      <c r="E402" s="68"/>
      <c r="F402" s="68"/>
      <c r="G402" s="68"/>
      <c r="H402" s="68"/>
      <c r="I402" s="68"/>
      <c r="J402" s="68">
        <v>1</v>
      </c>
      <c r="K402" s="68">
        <v>0</v>
      </c>
      <c r="L402" s="68">
        <v>1</v>
      </c>
      <c r="M402" s="69">
        <v>0</v>
      </c>
      <c r="N402" s="68">
        <v>1</v>
      </c>
      <c r="O402" s="68">
        <v>0</v>
      </c>
      <c r="P402" s="68">
        <v>0</v>
      </c>
      <c r="Q402" s="68">
        <v>1</v>
      </c>
      <c r="R402" s="68">
        <v>0</v>
      </c>
      <c r="S402" s="677">
        <v>0</v>
      </c>
      <c r="T402" s="68">
        <v>1</v>
      </c>
      <c r="U402" s="125">
        <v>1</v>
      </c>
      <c r="V402" s="68">
        <v>0</v>
      </c>
      <c r="W402" s="677">
        <v>1</v>
      </c>
      <c r="Z402" s="103"/>
    </row>
    <row r="403" spans="1:26" s="102" customFormat="1" ht="39.75">
      <c r="A403" s="84">
        <v>7.3</v>
      </c>
      <c r="B403" s="84" t="s">
        <v>66</v>
      </c>
      <c r="C403" s="83" t="s">
        <v>30</v>
      </c>
      <c r="D403" s="82">
        <f>+SUM(D405:D409)</f>
        <v>5</v>
      </c>
      <c r="E403" s="82"/>
      <c r="F403" s="82"/>
      <c r="G403" s="82"/>
      <c r="H403" s="82">
        <f t="shared" ref="H403" si="403">+SUM(H405:H409)</f>
        <v>0</v>
      </c>
      <c r="I403" s="82"/>
      <c r="J403" s="82">
        <f t="shared" ref="J403:W403" si="404">+SUM(J405:J409)</f>
        <v>5</v>
      </c>
      <c r="K403" s="82">
        <f t="shared" si="404"/>
        <v>3</v>
      </c>
      <c r="L403" s="82">
        <f t="shared" si="404"/>
        <v>5</v>
      </c>
      <c r="M403" s="82">
        <f t="shared" si="404"/>
        <v>5</v>
      </c>
      <c r="N403" s="82">
        <f t="shared" si="404"/>
        <v>5</v>
      </c>
      <c r="O403" s="82">
        <f t="shared" si="404"/>
        <v>5</v>
      </c>
      <c r="P403" s="82">
        <f t="shared" si="404"/>
        <v>5</v>
      </c>
      <c r="Q403" s="82">
        <f t="shared" si="404"/>
        <v>5</v>
      </c>
      <c r="R403" s="82">
        <f t="shared" si="404"/>
        <v>5</v>
      </c>
      <c r="S403" s="82">
        <f t="shared" si="404"/>
        <v>4</v>
      </c>
      <c r="T403" s="82">
        <f t="shared" si="404"/>
        <v>5</v>
      </c>
      <c r="U403" s="82">
        <f t="shared" si="404"/>
        <v>5</v>
      </c>
      <c r="V403" s="82">
        <f t="shared" si="404"/>
        <v>5</v>
      </c>
      <c r="W403" s="82">
        <f t="shared" si="404"/>
        <v>5</v>
      </c>
      <c r="Z403" s="103"/>
    </row>
    <row r="404" spans="1:26" s="102" customFormat="1" ht="39.75">
      <c r="A404" s="80"/>
      <c r="B404" s="80"/>
      <c r="C404" s="79" t="s">
        <v>10</v>
      </c>
      <c r="D404" s="94">
        <f>IF(D403&lt;1,0,IF(D403&lt;2,1,IF(D403&lt;3,2,IF(D403&lt;4,3,IF(D403=4,4,IF(D403=5,5,))))))</f>
        <v>5</v>
      </c>
      <c r="E404" s="94"/>
      <c r="F404" s="94"/>
      <c r="G404" s="94"/>
      <c r="H404" s="94">
        <f t="shared" ref="H404" si="405">IF(H403&lt;1,0,IF(H403&lt;2,1,IF(H403&lt;3,2,IF(H403&lt;4,3,IF(H403=4,4,IF(H403=5,5,))))))</f>
        <v>0</v>
      </c>
      <c r="I404" s="94"/>
      <c r="J404" s="94">
        <f t="shared" ref="J404:W404" si="406">IF(J403&lt;1,0,IF(J403&lt;2,1,IF(J403&lt;3,2,IF(J403&lt;4,3,IF(J403=4,4,IF(J403=5,5,))))))</f>
        <v>5</v>
      </c>
      <c r="K404" s="94">
        <f t="shared" si="406"/>
        <v>3</v>
      </c>
      <c r="L404" s="94">
        <f t="shared" si="406"/>
        <v>5</v>
      </c>
      <c r="M404" s="94">
        <f t="shared" si="406"/>
        <v>5</v>
      </c>
      <c r="N404" s="94">
        <f t="shared" si="406"/>
        <v>5</v>
      </c>
      <c r="O404" s="94">
        <f t="shared" si="406"/>
        <v>5</v>
      </c>
      <c r="P404" s="94">
        <f t="shared" si="406"/>
        <v>5</v>
      </c>
      <c r="Q404" s="94">
        <f t="shared" si="406"/>
        <v>5</v>
      </c>
      <c r="R404" s="94">
        <f t="shared" si="406"/>
        <v>5</v>
      </c>
      <c r="S404" s="94">
        <f t="shared" si="406"/>
        <v>4</v>
      </c>
      <c r="T404" s="94">
        <f t="shared" si="406"/>
        <v>5</v>
      </c>
      <c r="U404" s="94">
        <f t="shared" si="406"/>
        <v>5</v>
      </c>
      <c r="V404" s="94">
        <f t="shared" si="406"/>
        <v>5</v>
      </c>
      <c r="W404" s="94">
        <f t="shared" si="406"/>
        <v>5</v>
      </c>
      <c r="Z404" s="103"/>
    </row>
    <row r="405" spans="1:26" s="102" customFormat="1" ht="39.75">
      <c r="A405" s="72"/>
      <c r="B405" s="71" t="s">
        <v>65</v>
      </c>
      <c r="C405" s="130"/>
      <c r="D405" s="68">
        <v>1</v>
      </c>
      <c r="E405" s="68"/>
      <c r="F405" s="68"/>
      <c r="G405" s="68"/>
      <c r="H405" s="68"/>
      <c r="I405" s="68"/>
      <c r="J405" s="68">
        <v>1</v>
      </c>
      <c r="K405" s="68">
        <v>1</v>
      </c>
      <c r="L405" s="68">
        <v>1</v>
      </c>
      <c r="M405" s="69">
        <v>1</v>
      </c>
      <c r="N405" s="68">
        <v>1</v>
      </c>
      <c r="O405" s="68">
        <v>1</v>
      </c>
      <c r="P405" s="68">
        <v>1</v>
      </c>
      <c r="Q405" s="68">
        <v>1</v>
      </c>
      <c r="R405" s="68">
        <v>1</v>
      </c>
      <c r="S405" s="68">
        <v>1</v>
      </c>
      <c r="T405" s="68">
        <v>1</v>
      </c>
      <c r="U405" s="125">
        <v>1</v>
      </c>
      <c r="V405" s="68">
        <v>1</v>
      </c>
      <c r="W405" s="68">
        <v>1</v>
      </c>
      <c r="Z405" s="103"/>
    </row>
    <row r="406" spans="1:26" s="102" customFormat="1" ht="123">
      <c r="A406" s="72"/>
      <c r="B406" s="71" t="s">
        <v>64</v>
      </c>
      <c r="C406" s="130"/>
      <c r="D406" s="68">
        <v>1</v>
      </c>
      <c r="E406" s="68"/>
      <c r="F406" s="68"/>
      <c r="G406" s="68"/>
      <c r="H406" s="68"/>
      <c r="I406" s="68"/>
      <c r="J406" s="68">
        <v>1</v>
      </c>
      <c r="K406" s="68">
        <v>1</v>
      </c>
      <c r="L406" s="68">
        <v>1</v>
      </c>
      <c r="M406" s="69">
        <v>1</v>
      </c>
      <c r="N406" s="68">
        <v>1</v>
      </c>
      <c r="O406" s="68">
        <v>1</v>
      </c>
      <c r="P406" s="68">
        <v>1</v>
      </c>
      <c r="Q406" s="68">
        <v>1</v>
      </c>
      <c r="R406" s="68">
        <v>1</v>
      </c>
      <c r="S406" s="68">
        <v>1</v>
      </c>
      <c r="T406" s="68">
        <v>1</v>
      </c>
      <c r="U406" s="125">
        <v>1</v>
      </c>
      <c r="V406" s="68">
        <v>1</v>
      </c>
      <c r="W406" s="68">
        <v>1</v>
      </c>
      <c r="Z406" s="103"/>
    </row>
    <row r="407" spans="1:26" s="102" customFormat="1" ht="39.75">
      <c r="A407" s="72"/>
      <c r="B407" s="71" t="s">
        <v>63</v>
      </c>
      <c r="C407" s="130"/>
      <c r="D407" s="68">
        <v>1</v>
      </c>
      <c r="E407" s="68"/>
      <c r="F407" s="68"/>
      <c r="G407" s="68"/>
      <c r="H407" s="68"/>
      <c r="I407" s="68"/>
      <c r="J407" s="68">
        <v>1</v>
      </c>
      <c r="K407" s="68">
        <v>0</v>
      </c>
      <c r="L407" s="68">
        <v>1</v>
      </c>
      <c r="M407" s="69">
        <v>1</v>
      </c>
      <c r="N407" s="68">
        <v>1</v>
      </c>
      <c r="O407" s="68">
        <v>1</v>
      </c>
      <c r="P407" s="68">
        <v>1</v>
      </c>
      <c r="Q407" s="68">
        <v>1</v>
      </c>
      <c r="R407" s="68">
        <v>1</v>
      </c>
      <c r="S407" s="68">
        <v>1</v>
      </c>
      <c r="T407" s="68">
        <v>1</v>
      </c>
      <c r="U407" s="125">
        <v>1</v>
      </c>
      <c r="V407" s="68">
        <v>1</v>
      </c>
      <c r="W407" s="68">
        <v>1</v>
      </c>
      <c r="Z407" s="103"/>
    </row>
    <row r="408" spans="1:26" s="102" customFormat="1" ht="61.5">
      <c r="A408" s="72"/>
      <c r="B408" s="71" t="s">
        <v>62</v>
      </c>
      <c r="C408" s="130"/>
      <c r="D408" s="68">
        <v>1</v>
      </c>
      <c r="E408" s="68"/>
      <c r="F408" s="68"/>
      <c r="G408" s="68"/>
      <c r="H408" s="68"/>
      <c r="I408" s="68"/>
      <c r="J408" s="68">
        <v>1</v>
      </c>
      <c r="K408" s="68">
        <v>0</v>
      </c>
      <c r="L408" s="68">
        <v>1</v>
      </c>
      <c r="M408" s="69">
        <v>1</v>
      </c>
      <c r="N408" s="68">
        <v>1</v>
      </c>
      <c r="O408" s="68">
        <v>1</v>
      </c>
      <c r="P408" s="68">
        <v>1</v>
      </c>
      <c r="Q408" s="68">
        <v>1</v>
      </c>
      <c r="R408" s="68">
        <v>1</v>
      </c>
      <c r="S408" s="68">
        <v>0</v>
      </c>
      <c r="T408" s="68">
        <v>1</v>
      </c>
      <c r="U408" s="125">
        <v>1</v>
      </c>
      <c r="V408" s="68">
        <v>1</v>
      </c>
      <c r="W408" s="129">
        <v>1</v>
      </c>
      <c r="X408" s="92" t="s">
        <v>61</v>
      </c>
      <c r="Z408" s="103"/>
    </row>
    <row r="409" spans="1:26" s="102" customFormat="1" ht="61.5">
      <c r="A409" s="128"/>
      <c r="B409" s="127" t="s">
        <v>60</v>
      </c>
      <c r="C409" s="126"/>
      <c r="D409" s="68">
        <v>1</v>
      </c>
      <c r="E409" s="68"/>
      <c r="F409" s="68"/>
      <c r="G409" s="68"/>
      <c r="H409" s="68"/>
      <c r="I409" s="68"/>
      <c r="J409" s="68">
        <v>1</v>
      </c>
      <c r="K409" s="68">
        <v>1</v>
      </c>
      <c r="L409" s="68">
        <v>1</v>
      </c>
      <c r="M409" s="69">
        <v>1</v>
      </c>
      <c r="N409" s="68">
        <v>1</v>
      </c>
      <c r="O409" s="68">
        <v>1</v>
      </c>
      <c r="P409" s="68">
        <v>1</v>
      </c>
      <c r="Q409" s="68">
        <v>1</v>
      </c>
      <c r="R409" s="68">
        <v>1</v>
      </c>
      <c r="S409" s="677">
        <v>1</v>
      </c>
      <c r="T409" s="68">
        <v>1</v>
      </c>
      <c r="U409" s="125">
        <v>1</v>
      </c>
      <c r="V409" s="68">
        <v>1</v>
      </c>
      <c r="W409" s="677">
        <v>1</v>
      </c>
      <c r="Z409" s="103"/>
    </row>
    <row r="410" spans="1:26" s="102" customFormat="1" ht="39.75">
      <c r="A410" s="84">
        <v>7.4</v>
      </c>
      <c r="B410" s="84" t="s">
        <v>59</v>
      </c>
      <c r="C410" s="83" t="s">
        <v>30</v>
      </c>
      <c r="D410" s="82">
        <f>+SUM(D412:D423)</f>
        <v>6</v>
      </c>
      <c r="E410" s="82"/>
      <c r="F410" s="82"/>
      <c r="G410" s="82"/>
      <c r="H410" s="82">
        <f t="shared" ref="H410" si="407">+SUM(H412:H423)</f>
        <v>0</v>
      </c>
      <c r="I410" s="82"/>
      <c r="J410" s="82">
        <f t="shared" ref="J410:W410" si="408">+SUM(J412:J423)</f>
        <v>6</v>
      </c>
      <c r="K410" s="82">
        <f t="shared" si="408"/>
        <v>6</v>
      </c>
      <c r="L410" s="82">
        <f t="shared" si="408"/>
        <v>6</v>
      </c>
      <c r="M410" s="82">
        <f t="shared" si="408"/>
        <v>5</v>
      </c>
      <c r="N410" s="82">
        <f t="shared" si="408"/>
        <v>6</v>
      </c>
      <c r="O410" s="82">
        <f t="shared" si="408"/>
        <v>6</v>
      </c>
      <c r="P410" s="82">
        <f t="shared" si="408"/>
        <v>3</v>
      </c>
      <c r="Q410" s="82">
        <f t="shared" si="408"/>
        <v>6</v>
      </c>
      <c r="R410" s="82">
        <f t="shared" si="408"/>
        <v>6</v>
      </c>
      <c r="S410" s="82">
        <f t="shared" si="408"/>
        <v>6</v>
      </c>
      <c r="T410" s="82">
        <f t="shared" si="408"/>
        <v>6</v>
      </c>
      <c r="U410" s="82">
        <f t="shared" si="408"/>
        <v>6</v>
      </c>
      <c r="V410" s="82">
        <f t="shared" si="408"/>
        <v>6</v>
      </c>
      <c r="W410" s="82">
        <f t="shared" si="408"/>
        <v>6</v>
      </c>
      <c r="Z410" s="103"/>
    </row>
    <row r="411" spans="1:26" s="102" customFormat="1" ht="39.75">
      <c r="A411" s="80"/>
      <c r="B411" s="80"/>
      <c r="C411" s="79" t="s">
        <v>10</v>
      </c>
      <c r="D411" s="94">
        <f>IF(D410&lt;1,0,IF(D410&lt;2,1,IF(D410&lt;3,2,IF(D410&lt;5,3,IF(D410=5,4,IF(D410&gt;=6,5,))))))</f>
        <v>5</v>
      </c>
      <c r="E411" s="94"/>
      <c r="F411" s="94"/>
      <c r="G411" s="94"/>
      <c r="H411" s="94">
        <f t="shared" ref="H411" si="409">IF(H410&lt;1,0,IF(H410&lt;2,1,IF(H410&lt;3,2,IF(H410&lt;5,3,IF(H410=5,4,IF(H410&gt;=6,5,))))))</f>
        <v>0</v>
      </c>
      <c r="I411" s="94"/>
      <c r="J411" s="94">
        <f t="shared" ref="J411:W411" si="410">IF(J410&lt;1,0,IF(J410&lt;2,1,IF(J410&lt;3,2,IF(J410&lt;5,3,IF(J410=5,4,IF(J410&gt;=6,5,))))))</f>
        <v>5</v>
      </c>
      <c r="K411" s="94">
        <f t="shared" si="410"/>
        <v>5</v>
      </c>
      <c r="L411" s="94">
        <f t="shared" si="410"/>
        <v>5</v>
      </c>
      <c r="M411" s="94">
        <f t="shared" si="410"/>
        <v>4</v>
      </c>
      <c r="N411" s="94">
        <f t="shared" si="410"/>
        <v>5</v>
      </c>
      <c r="O411" s="94">
        <f t="shared" si="410"/>
        <v>5</v>
      </c>
      <c r="P411" s="94">
        <f t="shared" si="410"/>
        <v>3</v>
      </c>
      <c r="Q411" s="94">
        <f t="shared" si="410"/>
        <v>5</v>
      </c>
      <c r="R411" s="94">
        <f t="shared" si="410"/>
        <v>5</v>
      </c>
      <c r="S411" s="94">
        <f t="shared" si="410"/>
        <v>5</v>
      </c>
      <c r="T411" s="94">
        <f t="shared" si="410"/>
        <v>5</v>
      </c>
      <c r="U411" s="94">
        <f t="shared" si="410"/>
        <v>5</v>
      </c>
      <c r="V411" s="94">
        <f t="shared" si="410"/>
        <v>5</v>
      </c>
      <c r="W411" s="94">
        <f t="shared" si="410"/>
        <v>5</v>
      </c>
      <c r="Z411" s="103"/>
    </row>
    <row r="412" spans="1:26" s="102" customFormat="1" ht="92.25">
      <c r="A412" s="72"/>
      <c r="B412" s="71" t="s">
        <v>58</v>
      </c>
      <c r="C412" s="70"/>
      <c r="D412" s="68">
        <v>1</v>
      </c>
      <c r="E412" s="68"/>
      <c r="F412" s="68"/>
      <c r="G412" s="68"/>
      <c r="H412" s="68"/>
      <c r="I412" s="68"/>
      <c r="J412" s="68">
        <v>1</v>
      </c>
      <c r="K412" s="68">
        <v>1</v>
      </c>
      <c r="L412" s="68">
        <v>1</v>
      </c>
      <c r="M412" s="69">
        <v>1</v>
      </c>
      <c r="N412" s="68">
        <v>1</v>
      </c>
      <c r="O412" s="68">
        <v>1</v>
      </c>
      <c r="P412" s="68">
        <v>1</v>
      </c>
      <c r="Q412" s="68">
        <v>1</v>
      </c>
      <c r="R412" s="68">
        <v>1</v>
      </c>
      <c r="S412" s="68">
        <v>1</v>
      </c>
      <c r="T412" s="68">
        <v>1</v>
      </c>
      <c r="U412" s="68">
        <v>1</v>
      </c>
      <c r="V412" s="68">
        <v>1</v>
      </c>
      <c r="W412" s="68">
        <v>1</v>
      </c>
      <c r="X412" s="93" t="s">
        <v>39</v>
      </c>
      <c r="Z412" s="103"/>
    </row>
    <row r="413" spans="1:26" s="102" customFormat="1" ht="92.25">
      <c r="A413" s="72"/>
      <c r="B413" s="71" t="s">
        <v>57</v>
      </c>
      <c r="C413" s="124"/>
      <c r="D413" s="711">
        <v>1</v>
      </c>
      <c r="E413" s="711"/>
      <c r="F413" s="711"/>
      <c r="G413" s="711"/>
      <c r="H413" s="711"/>
      <c r="I413" s="677"/>
      <c r="J413" s="711">
        <v>1</v>
      </c>
      <c r="K413" s="711">
        <v>1</v>
      </c>
      <c r="L413" s="711">
        <v>1</v>
      </c>
      <c r="M413" s="711">
        <v>1</v>
      </c>
      <c r="N413" s="711">
        <v>1</v>
      </c>
      <c r="O413" s="711">
        <v>1</v>
      </c>
      <c r="P413" s="711">
        <v>1</v>
      </c>
      <c r="Q413" s="711">
        <v>1</v>
      </c>
      <c r="R413" s="711">
        <v>1</v>
      </c>
      <c r="S413" s="711">
        <v>1</v>
      </c>
      <c r="T413" s="711">
        <v>1</v>
      </c>
      <c r="U413" s="711">
        <v>1</v>
      </c>
      <c r="V413" s="711">
        <v>1</v>
      </c>
      <c r="W413" s="711">
        <v>1</v>
      </c>
      <c r="Z413" s="103"/>
    </row>
    <row r="414" spans="1:26" s="102" customFormat="1" ht="48">
      <c r="A414" s="72"/>
      <c r="B414" s="121" t="s">
        <v>56</v>
      </c>
      <c r="C414" s="123"/>
      <c r="D414" s="712"/>
      <c r="E414" s="712"/>
      <c r="F414" s="712"/>
      <c r="G414" s="712"/>
      <c r="H414" s="712"/>
      <c r="I414" s="678"/>
      <c r="J414" s="712"/>
      <c r="K414" s="712"/>
      <c r="L414" s="712"/>
      <c r="M414" s="712"/>
      <c r="N414" s="712"/>
      <c r="O414" s="712"/>
      <c r="P414" s="712"/>
      <c r="Q414" s="712"/>
      <c r="R414" s="712"/>
      <c r="S414" s="712"/>
      <c r="T414" s="712"/>
      <c r="U414" s="712"/>
      <c r="V414" s="712"/>
      <c r="W414" s="712"/>
      <c r="Z414" s="103"/>
    </row>
    <row r="415" spans="1:26" s="102" customFormat="1" ht="39.75">
      <c r="A415" s="72"/>
      <c r="B415" s="121" t="s">
        <v>55</v>
      </c>
      <c r="C415" s="123"/>
      <c r="D415" s="712"/>
      <c r="E415" s="712"/>
      <c r="F415" s="712"/>
      <c r="G415" s="712"/>
      <c r="H415" s="712"/>
      <c r="I415" s="678"/>
      <c r="J415" s="712"/>
      <c r="K415" s="712"/>
      <c r="L415" s="712"/>
      <c r="M415" s="712"/>
      <c r="N415" s="712"/>
      <c r="O415" s="712"/>
      <c r="P415" s="712"/>
      <c r="Q415" s="712"/>
      <c r="R415" s="712"/>
      <c r="S415" s="712"/>
      <c r="T415" s="712"/>
      <c r="U415" s="712"/>
      <c r="V415" s="712"/>
      <c r="W415" s="712"/>
      <c r="Z415" s="103"/>
    </row>
    <row r="416" spans="1:26" s="102" customFormat="1" ht="39.75">
      <c r="A416" s="72"/>
      <c r="B416" s="121" t="s">
        <v>54</v>
      </c>
      <c r="C416" s="123"/>
      <c r="D416" s="712"/>
      <c r="E416" s="712"/>
      <c r="F416" s="712"/>
      <c r="G416" s="712"/>
      <c r="H416" s="712"/>
      <c r="I416" s="678"/>
      <c r="J416" s="712"/>
      <c r="K416" s="712"/>
      <c r="L416" s="712"/>
      <c r="M416" s="712"/>
      <c r="N416" s="712"/>
      <c r="O416" s="712"/>
      <c r="P416" s="712"/>
      <c r="Q416" s="712"/>
      <c r="R416" s="712"/>
      <c r="S416" s="712"/>
      <c r="T416" s="712"/>
      <c r="U416" s="712"/>
      <c r="V416" s="712"/>
      <c r="W416" s="712"/>
      <c r="Z416" s="103"/>
    </row>
    <row r="417" spans="1:26" s="102" customFormat="1" ht="48">
      <c r="A417" s="72"/>
      <c r="B417" s="121" t="s">
        <v>53</v>
      </c>
      <c r="C417" s="123"/>
      <c r="D417" s="712"/>
      <c r="E417" s="712"/>
      <c r="F417" s="712"/>
      <c r="G417" s="712"/>
      <c r="H417" s="712"/>
      <c r="I417" s="678"/>
      <c r="J417" s="712"/>
      <c r="K417" s="712"/>
      <c r="L417" s="712"/>
      <c r="M417" s="712"/>
      <c r="N417" s="712"/>
      <c r="O417" s="712"/>
      <c r="P417" s="712"/>
      <c r="Q417" s="712"/>
      <c r="R417" s="712"/>
      <c r="S417" s="712"/>
      <c r="T417" s="712"/>
      <c r="U417" s="712"/>
      <c r="V417" s="712"/>
      <c r="W417" s="712"/>
      <c r="Z417" s="103"/>
    </row>
    <row r="418" spans="1:26" s="102" customFormat="1" ht="48">
      <c r="A418" s="72"/>
      <c r="B418" s="121" t="s">
        <v>52</v>
      </c>
      <c r="C418" s="123"/>
      <c r="D418" s="712"/>
      <c r="E418" s="712"/>
      <c r="F418" s="712"/>
      <c r="G418" s="712"/>
      <c r="H418" s="712"/>
      <c r="I418" s="678"/>
      <c r="J418" s="712"/>
      <c r="K418" s="712"/>
      <c r="L418" s="712"/>
      <c r="M418" s="712"/>
      <c r="N418" s="712"/>
      <c r="O418" s="712"/>
      <c r="P418" s="712"/>
      <c r="Q418" s="712"/>
      <c r="R418" s="712"/>
      <c r="S418" s="712"/>
      <c r="T418" s="712"/>
      <c r="U418" s="712"/>
      <c r="V418" s="712"/>
      <c r="W418" s="712"/>
      <c r="Z418" s="103"/>
    </row>
    <row r="419" spans="1:26" s="102" customFormat="1" ht="39.75">
      <c r="A419" s="72"/>
      <c r="B419" s="121" t="s">
        <v>51</v>
      </c>
      <c r="C419" s="120"/>
      <c r="D419" s="713"/>
      <c r="E419" s="713"/>
      <c r="F419" s="713"/>
      <c r="G419" s="713"/>
      <c r="H419" s="713"/>
      <c r="I419" s="679"/>
      <c r="J419" s="713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  <c r="V419" s="713"/>
      <c r="W419" s="713"/>
      <c r="Z419" s="103"/>
    </row>
    <row r="420" spans="1:26" s="102" customFormat="1" ht="61.5">
      <c r="A420" s="72"/>
      <c r="B420" s="71" t="s">
        <v>50</v>
      </c>
      <c r="C420" s="70"/>
      <c r="D420" s="68">
        <v>1</v>
      </c>
      <c r="E420" s="68"/>
      <c r="F420" s="68"/>
      <c r="G420" s="68"/>
      <c r="H420" s="68"/>
      <c r="I420" s="68"/>
      <c r="J420" s="68">
        <v>1</v>
      </c>
      <c r="K420" s="68">
        <v>1</v>
      </c>
      <c r="L420" s="68">
        <v>1</v>
      </c>
      <c r="M420" s="69">
        <v>1</v>
      </c>
      <c r="N420" s="68">
        <v>1</v>
      </c>
      <c r="O420" s="68">
        <v>1</v>
      </c>
      <c r="P420" s="68">
        <v>1</v>
      </c>
      <c r="Q420" s="68">
        <v>1</v>
      </c>
      <c r="R420" s="68">
        <v>1</v>
      </c>
      <c r="S420" s="68">
        <v>1</v>
      </c>
      <c r="T420" s="68">
        <v>1</v>
      </c>
      <c r="U420" s="68">
        <v>1</v>
      </c>
      <c r="V420" s="68">
        <v>1</v>
      </c>
      <c r="W420" s="68">
        <v>1</v>
      </c>
      <c r="Z420" s="103"/>
    </row>
    <row r="421" spans="1:26" s="102" customFormat="1" ht="61.5">
      <c r="A421" s="72"/>
      <c r="B421" s="71" t="s">
        <v>49</v>
      </c>
      <c r="C421" s="70"/>
      <c r="D421" s="68">
        <v>1</v>
      </c>
      <c r="E421" s="68"/>
      <c r="F421" s="68"/>
      <c r="G421" s="68"/>
      <c r="H421" s="68"/>
      <c r="I421" s="68"/>
      <c r="J421" s="68">
        <v>1</v>
      </c>
      <c r="K421" s="68">
        <v>1</v>
      </c>
      <c r="L421" s="68">
        <v>1</v>
      </c>
      <c r="M421" s="69">
        <v>1</v>
      </c>
      <c r="N421" s="68">
        <v>1</v>
      </c>
      <c r="O421" s="68">
        <v>1</v>
      </c>
      <c r="P421" s="68">
        <v>0</v>
      </c>
      <c r="Q421" s="68">
        <v>1</v>
      </c>
      <c r="R421" s="68">
        <v>1</v>
      </c>
      <c r="S421" s="68">
        <v>1</v>
      </c>
      <c r="T421" s="68">
        <v>1</v>
      </c>
      <c r="U421" s="68">
        <v>1</v>
      </c>
      <c r="V421" s="68">
        <v>1</v>
      </c>
      <c r="W421" s="68">
        <v>1</v>
      </c>
      <c r="Z421" s="103"/>
    </row>
    <row r="422" spans="1:26" s="102" customFormat="1" ht="61.5">
      <c r="A422" s="72"/>
      <c r="B422" s="71" t="s">
        <v>48</v>
      </c>
      <c r="C422" s="70"/>
      <c r="D422" s="68">
        <v>1</v>
      </c>
      <c r="E422" s="68"/>
      <c r="F422" s="68"/>
      <c r="G422" s="68"/>
      <c r="H422" s="68"/>
      <c r="I422" s="68"/>
      <c r="J422" s="68">
        <v>1</v>
      </c>
      <c r="K422" s="68">
        <v>1</v>
      </c>
      <c r="L422" s="68">
        <v>1</v>
      </c>
      <c r="M422" s="69">
        <v>1</v>
      </c>
      <c r="N422" s="68">
        <v>1</v>
      </c>
      <c r="O422" s="68">
        <v>1</v>
      </c>
      <c r="P422" s="68">
        <v>0</v>
      </c>
      <c r="Q422" s="68">
        <v>1</v>
      </c>
      <c r="R422" s="68">
        <v>1</v>
      </c>
      <c r="S422" s="68">
        <v>1</v>
      </c>
      <c r="T422" s="68">
        <v>1</v>
      </c>
      <c r="U422" s="68">
        <v>1</v>
      </c>
      <c r="V422" s="68">
        <v>1</v>
      </c>
      <c r="W422" s="68">
        <v>1</v>
      </c>
      <c r="Z422" s="103"/>
    </row>
    <row r="423" spans="1:26" s="102" customFormat="1" ht="61.5">
      <c r="A423" s="72"/>
      <c r="B423" s="91" t="s">
        <v>47</v>
      </c>
      <c r="C423" s="70"/>
      <c r="D423" s="68">
        <v>1</v>
      </c>
      <c r="E423" s="68"/>
      <c r="F423" s="68"/>
      <c r="G423" s="68"/>
      <c r="H423" s="68"/>
      <c r="I423" s="68"/>
      <c r="J423" s="68">
        <v>1</v>
      </c>
      <c r="K423" s="68">
        <v>1</v>
      </c>
      <c r="L423" s="68">
        <v>1</v>
      </c>
      <c r="M423" s="69">
        <v>0</v>
      </c>
      <c r="N423" s="68">
        <v>1</v>
      </c>
      <c r="O423" s="68">
        <v>1</v>
      </c>
      <c r="P423" s="68">
        <v>0</v>
      </c>
      <c r="Q423" s="68">
        <v>1</v>
      </c>
      <c r="R423" s="68">
        <v>1</v>
      </c>
      <c r="S423" s="68">
        <v>1</v>
      </c>
      <c r="T423" s="68">
        <v>1</v>
      </c>
      <c r="U423" s="68">
        <v>1</v>
      </c>
      <c r="V423" s="68">
        <v>1</v>
      </c>
      <c r="W423" s="68">
        <v>1</v>
      </c>
      <c r="Z423" s="103"/>
    </row>
    <row r="424" spans="1:26" s="102" customFormat="1" ht="39.75">
      <c r="A424" s="118">
        <v>7.5</v>
      </c>
      <c r="B424" s="117" t="s">
        <v>46</v>
      </c>
      <c r="C424" s="116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4"/>
      <c r="T424" s="114"/>
      <c r="U424" s="114"/>
      <c r="V424" s="114"/>
      <c r="W424" s="114"/>
      <c r="Z424" s="103"/>
    </row>
    <row r="425" spans="1:26" s="102" customFormat="1" ht="39.75" hidden="1" customHeight="1">
      <c r="A425" s="109"/>
      <c r="B425" s="113" t="s">
        <v>45</v>
      </c>
      <c r="C425" s="112" t="s">
        <v>10</v>
      </c>
      <c r="D425" s="111" t="s">
        <v>44</v>
      </c>
      <c r="E425" s="111"/>
      <c r="F425" s="111"/>
      <c r="G425" s="111"/>
      <c r="H425" s="111" t="s">
        <v>44</v>
      </c>
      <c r="I425" s="111"/>
      <c r="J425" s="111" t="s">
        <v>44</v>
      </c>
      <c r="K425" s="111" t="s">
        <v>44</v>
      </c>
      <c r="L425" s="111" t="s">
        <v>44</v>
      </c>
      <c r="M425" s="111" t="s">
        <v>44</v>
      </c>
      <c r="N425" s="111" t="s">
        <v>44</v>
      </c>
      <c r="O425" s="111" t="s">
        <v>44</v>
      </c>
      <c r="P425" s="111" t="s">
        <v>44</v>
      </c>
      <c r="Q425" s="111" t="s">
        <v>44</v>
      </c>
      <c r="R425" s="111" t="s">
        <v>44</v>
      </c>
      <c r="S425" s="111" t="s">
        <v>44</v>
      </c>
      <c r="T425" s="111" t="s">
        <v>44</v>
      </c>
      <c r="U425" s="111" t="s">
        <v>44</v>
      </c>
      <c r="V425" s="111" t="s">
        <v>44</v>
      </c>
      <c r="W425" s="110">
        <v>4.25</v>
      </c>
      <c r="Z425" s="103"/>
    </row>
    <row r="426" spans="1:26" s="102" customFormat="1" ht="61.5">
      <c r="A426" s="109"/>
      <c r="B426" s="108" t="s">
        <v>43</v>
      </c>
      <c r="C426" s="107" t="s">
        <v>10</v>
      </c>
      <c r="D426" s="106">
        <v>4.7</v>
      </c>
      <c r="E426" s="106"/>
      <c r="F426" s="106"/>
      <c r="G426" s="106"/>
      <c r="H426" s="106"/>
      <c r="I426" s="106"/>
      <c r="J426" s="106">
        <v>4.41</v>
      </c>
      <c r="K426" s="106">
        <v>3.4</v>
      </c>
      <c r="L426" s="106">
        <v>4.6399999999999997</v>
      </c>
      <c r="M426" s="105">
        <v>4.45</v>
      </c>
      <c r="N426" s="106">
        <v>4.47</v>
      </c>
      <c r="O426" s="106">
        <v>4.46</v>
      </c>
      <c r="P426" s="106">
        <v>4.3</v>
      </c>
      <c r="Q426" s="106">
        <v>4.3499999999999996</v>
      </c>
      <c r="R426" s="106">
        <v>3.95</v>
      </c>
      <c r="S426" s="105">
        <v>4</v>
      </c>
      <c r="T426" s="105">
        <v>4.57</v>
      </c>
      <c r="U426" s="105">
        <v>4.5999999999999996</v>
      </c>
      <c r="V426" s="105">
        <v>3.8</v>
      </c>
      <c r="W426" s="104">
        <v>4.22</v>
      </c>
      <c r="Z426" s="103"/>
    </row>
    <row r="427" spans="1:26" ht="39.75">
      <c r="A427" s="101" t="s">
        <v>42</v>
      </c>
      <c r="B427" s="100"/>
      <c r="C427" s="99"/>
      <c r="D427" s="98">
        <f>+D429</f>
        <v>5</v>
      </c>
      <c r="E427" s="98"/>
      <c r="F427" s="98"/>
      <c r="G427" s="98"/>
      <c r="H427" s="98">
        <f t="shared" ref="H427" si="411">+H429</f>
        <v>0</v>
      </c>
      <c r="I427" s="98"/>
      <c r="J427" s="98">
        <f t="shared" ref="J427:W427" si="412">+J429</f>
        <v>5</v>
      </c>
      <c r="K427" s="98">
        <f t="shared" si="412"/>
        <v>5</v>
      </c>
      <c r="L427" s="98">
        <f t="shared" si="412"/>
        <v>5</v>
      </c>
      <c r="M427" s="98">
        <f t="shared" si="412"/>
        <v>5</v>
      </c>
      <c r="N427" s="98">
        <f t="shared" si="412"/>
        <v>5</v>
      </c>
      <c r="O427" s="98">
        <f t="shared" si="412"/>
        <v>3</v>
      </c>
      <c r="P427" s="98">
        <f t="shared" si="412"/>
        <v>4</v>
      </c>
      <c r="Q427" s="98">
        <f t="shared" si="412"/>
        <v>5</v>
      </c>
      <c r="R427" s="98">
        <f t="shared" si="412"/>
        <v>5</v>
      </c>
      <c r="S427" s="98">
        <f t="shared" si="412"/>
        <v>5</v>
      </c>
      <c r="T427" s="98">
        <f t="shared" si="412"/>
        <v>2</v>
      </c>
      <c r="U427" s="98">
        <f t="shared" si="412"/>
        <v>4</v>
      </c>
      <c r="V427" s="98">
        <f t="shared" si="412"/>
        <v>3</v>
      </c>
      <c r="W427" s="97">
        <f t="shared" si="412"/>
        <v>4</v>
      </c>
      <c r="Z427" s="20"/>
    </row>
    <row r="428" spans="1:26" s="73" customFormat="1" ht="39.75">
      <c r="A428" s="85">
        <v>8.1</v>
      </c>
      <c r="B428" s="85" t="s">
        <v>41</v>
      </c>
      <c r="C428" s="96" t="s">
        <v>30</v>
      </c>
      <c r="D428" s="82">
        <f>+SUM(D430:D436)</f>
        <v>7</v>
      </c>
      <c r="E428" s="82"/>
      <c r="F428" s="82"/>
      <c r="G428" s="82"/>
      <c r="H428" s="82">
        <f t="shared" ref="H428" si="413">+SUM(H430:H436)</f>
        <v>0</v>
      </c>
      <c r="I428" s="82"/>
      <c r="J428" s="82">
        <f t="shared" ref="J428:W428" si="414">+SUM(J430:J436)</f>
        <v>7</v>
      </c>
      <c r="K428" s="82">
        <f t="shared" si="414"/>
        <v>7</v>
      </c>
      <c r="L428" s="82">
        <f t="shared" si="414"/>
        <v>7</v>
      </c>
      <c r="M428" s="82">
        <f t="shared" si="414"/>
        <v>7</v>
      </c>
      <c r="N428" s="82">
        <f t="shared" si="414"/>
        <v>7</v>
      </c>
      <c r="O428" s="82">
        <f t="shared" si="414"/>
        <v>4</v>
      </c>
      <c r="P428" s="82">
        <f t="shared" si="414"/>
        <v>6</v>
      </c>
      <c r="Q428" s="82">
        <f t="shared" si="414"/>
        <v>7</v>
      </c>
      <c r="R428" s="82">
        <f t="shared" si="414"/>
        <v>7</v>
      </c>
      <c r="S428" s="82">
        <f t="shared" si="414"/>
        <v>7</v>
      </c>
      <c r="T428" s="82">
        <f t="shared" si="414"/>
        <v>3</v>
      </c>
      <c r="U428" s="82">
        <f t="shared" si="414"/>
        <v>6</v>
      </c>
      <c r="V428" s="82">
        <f t="shared" si="414"/>
        <v>4</v>
      </c>
      <c r="W428" s="82">
        <f t="shared" si="414"/>
        <v>6</v>
      </c>
      <c r="Z428" s="74"/>
    </row>
    <row r="429" spans="1:26" s="73" customFormat="1" ht="39.75">
      <c r="A429" s="81"/>
      <c r="B429" s="81"/>
      <c r="C429" s="95" t="s">
        <v>10</v>
      </c>
      <c r="D429" s="94">
        <f>IF(D428&lt;1,0,IF(D428&lt;2,1,IF(D428&lt;4,2,IF(D428&lt;6,3,IF(D428&lt;7,4,IF(D428=7,5))))))</f>
        <v>5</v>
      </c>
      <c r="E429" s="94"/>
      <c r="F429" s="94"/>
      <c r="G429" s="94"/>
      <c r="H429" s="94">
        <f t="shared" ref="H429" si="415">IF(H428&lt;1,0,IF(H428&lt;2,1,IF(H428&lt;4,2,IF(H428&lt;6,3,IF(H428&lt;7,4,IF(H428=7,5))))))</f>
        <v>0</v>
      </c>
      <c r="I429" s="94"/>
      <c r="J429" s="94">
        <f t="shared" ref="J429:W429" si="416">IF(J428&lt;1,0,IF(J428&lt;2,1,IF(J428&lt;4,2,IF(J428&lt;6,3,IF(J428&lt;7,4,IF(J428=7,5))))))</f>
        <v>5</v>
      </c>
      <c r="K429" s="94">
        <f t="shared" si="416"/>
        <v>5</v>
      </c>
      <c r="L429" s="94">
        <f t="shared" si="416"/>
        <v>5</v>
      </c>
      <c r="M429" s="94">
        <f t="shared" si="416"/>
        <v>5</v>
      </c>
      <c r="N429" s="94">
        <f t="shared" si="416"/>
        <v>5</v>
      </c>
      <c r="O429" s="94">
        <f t="shared" si="416"/>
        <v>3</v>
      </c>
      <c r="P429" s="94">
        <f t="shared" si="416"/>
        <v>4</v>
      </c>
      <c r="Q429" s="94">
        <f t="shared" si="416"/>
        <v>5</v>
      </c>
      <c r="R429" s="94">
        <f t="shared" si="416"/>
        <v>5</v>
      </c>
      <c r="S429" s="94">
        <f t="shared" si="416"/>
        <v>5</v>
      </c>
      <c r="T429" s="94">
        <f t="shared" si="416"/>
        <v>2</v>
      </c>
      <c r="U429" s="94">
        <f t="shared" si="416"/>
        <v>4</v>
      </c>
      <c r="V429" s="94">
        <f t="shared" si="416"/>
        <v>3</v>
      </c>
      <c r="W429" s="94">
        <f t="shared" si="416"/>
        <v>4</v>
      </c>
      <c r="Z429" s="74"/>
    </row>
    <row r="430" spans="1:26" s="73" customFormat="1" ht="61.5">
      <c r="A430" s="75"/>
      <c r="B430" s="91" t="s">
        <v>40</v>
      </c>
      <c r="C430" s="70"/>
      <c r="D430" s="68">
        <v>1</v>
      </c>
      <c r="E430" s="68"/>
      <c r="F430" s="68"/>
      <c r="G430" s="68"/>
      <c r="H430" s="68"/>
      <c r="I430" s="68"/>
      <c r="J430" s="68">
        <v>1</v>
      </c>
      <c r="K430" s="68">
        <v>1</v>
      </c>
      <c r="L430" s="68">
        <v>1</v>
      </c>
      <c r="M430" s="69">
        <v>1</v>
      </c>
      <c r="N430" s="68">
        <v>1</v>
      </c>
      <c r="O430" s="68">
        <v>0</v>
      </c>
      <c r="P430" s="68">
        <v>0</v>
      </c>
      <c r="Q430" s="68">
        <v>1</v>
      </c>
      <c r="R430" s="68">
        <v>1</v>
      </c>
      <c r="S430" s="68">
        <v>1</v>
      </c>
      <c r="T430" s="68">
        <v>0</v>
      </c>
      <c r="U430" s="68">
        <v>0</v>
      </c>
      <c r="V430" s="68">
        <v>0</v>
      </c>
      <c r="W430" s="90">
        <v>1</v>
      </c>
      <c r="X430" s="93" t="s">
        <v>39</v>
      </c>
      <c r="Z430" s="74"/>
    </row>
    <row r="431" spans="1:26" s="73" customFormat="1" ht="92.25">
      <c r="A431" s="75"/>
      <c r="B431" s="91" t="s">
        <v>38</v>
      </c>
      <c r="C431" s="70"/>
      <c r="D431" s="68">
        <v>1</v>
      </c>
      <c r="E431" s="68"/>
      <c r="F431" s="68"/>
      <c r="G431" s="68"/>
      <c r="H431" s="68"/>
      <c r="I431" s="68"/>
      <c r="J431" s="68">
        <v>1</v>
      </c>
      <c r="K431" s="68">
        <v>1</v>
      </c>
      <c r="L431" s="68">
        <v>1</v>
      </c>
      <c r="M431" s="69">
        <v>1</v>
      </c>
      <c r="N431" s="68">
        <v>1</v>
      </c>
      <c r="O431" s="68">
        <v>0</v>
      </c>
      <c r="P431" s="68">
        <v>1</v>
      </c>
      <c r="Q431" s="68">
        <v>1</v>
      </c>
      <c r="R431" s="68">
        <v>1</v>
      </c>
      <c r="S431" s="68">
        <v>1</v>
      </c>
      <c r="T431" s="68">
        <v>0</v>
      </c>
      <c r="U431" s="68">
        <v>1</v>
      </c>
      <c r="V431" s="68">
        <v>1</v>
      </c>
      <c r="W431" s="90">
        <v>1</v>
      </c>
      <c r="Z431" s="74"/>
    </row>
    <row r="432" spans="1:26" s="73" customFormat="1" ht="61.5">
      <c r="A432" s="75"/>
      <c r="B432" s="91" t="s">
        <v>37</v>
      </c>
      <c r="C432" s="70"/>
      <c r="D432" s="68">
        <v>1</v>
      </c>
      <c r="E432" s="68"/>
      <c r="F432" s="68"/>
      <c r="G432" s="68"/>
      <c r="H432" s="68"/>
      <c r="I432" s="68"/>
      <c r="J432" s="68">
        <v>1</v>
      </c>
      <c r="K432" s="68">
        <v>1</v>
      </c>
      <c r="L432" s="68">
        <v>1</v>
      </c>
      <c r="M432" s="69">
        <v>1</v>
      </c>
      <c r="N432" s="68">
        <v>1</v>
      </c>
      <c r="O432" s="68">
        <v>1</v>
      </c>
      <c r="P432" s="68">
        <v>1</v>
      </c>
      <c r="Q432" s="68">
        <v>1</v>
      </c>
      <c r="R432" s="68">
        <v>1</v>
      </c>
      <c r="S432" s="68">
        <v>1</v>
      </c>
      <c r="T432" s="68">
        <v>1</v>
      </c>
      <c r="U432" s="68">
        <v>1</v>
      </c>
      <c r="V432" s="68">
        <v>0</v>
      </c>
      <c r="W432" s="90">
        <v>1</v>
      </c>
      <c r="Z432" s="74"/>
    </row>
    <row r="433" spans="1:26" s="73" customFormat="1" ht="61.5">
      <c r="A433" s="75"/>
      <c r="B433" s="91" t="s">
        <v>36</v>
      </c>
      <c r="C433" s="70"/>
      <c r="D433" s="68">
        <v>1</v>
      </c>
      <c r="E433" s="68"/>
      <c r="F433" s="68"/>
      <c r="G433" s="68"/>
      <c r="H433" s="68"/>
      <c r="I433" s="68"/>
      <c r="J433" s="68">
        <v>1</v>
      </c>
      <c r="K433" s="68">
        <v>1</v>
      </c>
      <c r="L433" s="68">
        <v>1</v>
      </c>
      <c r="M433" s="69">
        <v>1</v>
      </c>
      <c r="N433" s="68">
        <v>1</v>
      </c>
      <c r="O433" s="68">
        <v>1</v>
      </c>
      <c r="P433" s="68">
        <v>1</v>
      </c>
      <c r="Q433" s="68">
        <v>1</v>
      </c>
      <c r="R433" s="68">
        <v>1</v>
      </c>
      <c r="S433" s="68">
        <v>1</v>
      </c>
      <c r="T433" s="68">
        <v>1</v>
      </c>
      <c r="U433" s="68">
        <v>1</v>
      </c>
      <c r="V433" s="68">
        <v>0</v>
      </c>
      <c r="W433" s="90">
        <v>0</v>
      </c>
      <c r="Z433" s="74"/>
    </row>
    <row r="434" spans="1:26" s="73" customFormat="1" ht="92.25">
      <c r="A434" s="75"/>
      <c r="B434" s="91" t="s">
        <v>35</v>
      </c>
      <c r="C434" s="70"/>
      <c r="D434" s="68">
        <v>1</v>
      </c>
      <c r="E434" s="68"/>
      <c r="F434" s="68"/>
      <c r="G434" s="68"/>
      <c r="H434" s="68"/>
      <c r="I434" s="68"/>
      <c r="J434" s="68">
        <v>1</v>
      </c>
      <c r="K434" s="68">
        <v>1</v>
      </c>
      <c r="L434" s="68">
        <v>1</v>
      </c>
      <c r="M434" s="69">
        <v>1</v>
      </c>
      <c r="N434" s="68">
        <v>1</v>
      </c>
      <c r="O434" s="68">
        <v>0</v>
      </c>
      <c r="P434" s="68">
        <v>1</v>
      </c>
      <c r="Q434" s="68">
        <v>1</v>
      </c>
      <c r="R434" s="68">
        <v>1</v>
      </c>
      <c r="S434" s="68">
        <v>1</v>
      </c>
      <c r="T434" s="68">
        <v>0</v>
      </c>
      <c r="U434" s="68">
        <v>1</v>
      </c>
      <c r="V434" s="68">
        <v>1</v>
      </c>
      <c r="W434" s="90">
        <v>1</v>
      </c>
      <c r="Z434" s="74"/>
    </row>
    <row r="435" spans="1:26" s="73" customFormat="1" ht="92.25">
      <c r="A435" s="75"/>
      <c r="B435" s="91" t="s">
        <v>34</v>
      </c>
      <c r="C435" s="70"/>
      <c r="D435" s="68">
        <v>1</v>
      </c>
      <c r="E435" s="68"/>
      <c r="F435" s="68"/>
      <c r="G435" s="68"/>
      <c r="H435" s="68"/>
      <c r="I435" s="68"/>
      <c r="J435" s="68">
        <v>1</v>
      </c>
      <c r="K435" s="68">
        <v>1</v>
      </c>
      <c r="L435" s="68">
        <v>1</v>
      </c>
      <c r="M435" s="69">
        <v>1</v>
      </c>
      <c r="N435" s="68">
        <v>1</v>
      </c>
      <c r="O435" s="68">
        <v>1</v>
      </c>
      <c r="P435" s="68">
        <v>1</v>
      </c>
      <c r="Q435" s="68">
        <v>1</v>
      </c>
      <c r="R435" s="68">
        <v>1</v>
      </c>
      <c r="S435" s="68">
        <v>1</v>
      </c>
      <c r="T435" s="68">
        <v>1</v>
      </c>
      <c r="U435" s="68">
        <v>1</v>
      </c>
      <c r="V435" s="68">
        <v>1</v>
      </c>
      <c r="W435" s="68">
        <v>1</v>
      </c>
      <c r="X435" s="92"/>
      <c r="Z435" s="74"/>
    </row>
    <row r="436" spans="1:26" s="73" customFormat="1" ht="92.25">
      <c r="A436" s="75"/>
      <c r="B436" s="91" t="s">
        <v>33</v>
      </c>
      <c r="C436" s="70"/>
      <c r="D436" s="68">
        <v>1</v>
      </c>
      <c r="E436" s="68"/>
      <c r="F436" s="68"/>
      <c r="G436" s="68"/>
      <c r="H436" s="68"/>
      <c r="I436" s="68"/>
      <c r="J436" s="68">
        <v>1</v>
      </c>
      <c r="K436" s="68">
        <v>1</v>
      </c>
      <c r="L436" s="68">
        <v>1</v>
      </c>
      <c r="M436" s="69">
        <v>1</v>
      </c>
      <c r="N436" s="68">
        <v>1</v>
      </c>
      <c r="O436" s="68">
        <v>1</v>
      </c>
      <c r="P436" s="68">
        <v>1</v>
      </c>
      <c r="Q436" s="68">
        <v>1</v>
      </c>
      <c r="R436" s="68">
        <v>1</v>
      </c>
      <c r="S436" s="68">
        <v>1</v>
      </c>
      <c r="T436" s="68">
        <v>0</v>
      </c>
      <c r="U436" s="68">
        <v>1</v>
      </c>
      <c r="V436" s="68">
        <v>1</v>
      </c>
      <c r="W436" s="90">
        <v>1</v>
      </c>
      <c r="Z436" s="74"/>
    </row>
    <row r="437" spans="1:26" ht="39.75">
      <c r="A437" s="89" t="s">
        <v>32</v>
      </c>
      <c r="B437" s="89"/>
      <c r="C437" s="88"/>
      <c r="D437" s="87">
        <f>+D439</f>
        <v>5</v>
      </c>
      <c r="E437" s="87"/>
      <c r="F437" s="87"/>
      <c r="G437" s="87"/>
      <c r="H437" s="87">
        <f t="shared" ref="H437" si="417">+H439</f>
        <v>0</v>
      </c>
      <c r="I437" s="87"/>
      <c r="J437" s="87">
        <f t="shared" ref="J437:W437" si="418">+J439</f>
        <v>4</v>
      </c>
      <c r="K437" s="87">
        <f t="shared" si="418"/>
        <v>3</v>
      </c>
      <c r="L437" s="87">
        <f t="shared" si="418"/>
        <v>5</v>
      </c>
      <c r="M437" s="87">
        <f t="shared" si="418"/>
        <v>4</v>
      </c>
      <c r="N437" s="87">
        <f t="shared" si="418"/>
        <v>5</v>
      </c>
      <c r="O437" s="87">
        <f t="shared" si="418"/>
        <v>4</v>
      </c>
      <c r="P437" s="87">
        <f t="shared" si="418"/>
        <v>4</v>
      </c>
      <c r="Q437" s="87">
        <f t="shared" si="418"/>
        <v>4</v>
      </c>
      <c r="R437" s="87">
        <f t="shared" si="418"/>
        <v>4</v>
      </c>
      <c r="S437" s="87">
        <f t="shared" si="418"/>
        <v>4</v>
      </c>
      <c r="T437" s="87">
        <f t="shared" si="418"/>
        <v>4</v>
      </c>
      <c r="U437" s="87">
        <f t="shared" si="418"/>
        <v>4</v>
      </c>
      <c r="V437" s="87">
        <f t="shared" si="418"/>
        <v>4</v>
      </c>
      <c r="W437" s="86">
        <f t="shared" si="418"/>
        <v>4</v>
      </c>
      <c r="Z437" s="20"/>
    </row>
    <row r="438" spans="1:26" s="73" customFormat="1" ht="39.75">
      <c r="A438" s="85">
        <v>9.1</v>
      </c>
      <c r="B438" s="84" t="s">
        <v>31</v>
      </c>
      <c r="C438" s="83" t="s">
        <v>30</v>
      </c>
      <c r="D438" s="82">
        <f>+SUM(D440:D448)</f>
        <v>9</v>
      </c>
      <c r="E438" s="82"/>
      <c r="F438" s="82"/>
      <c r="G438" s="82"/>
      <c r="H438" s="82">
        <f t="shared" ref="H438" si="419">+SUM(H440:H448)</f>
        <v>0</v>
      </c>
      <c r="I438" s="82"/>
      <c r="J438" s="82">
        <f t="shared" ref="J438:W438" si="420">+SUM(J440:J448)</f>
        <v>7</v>
      </c>
      <c r="K438" s="82">
        <f t="shared" si="420"/>
        <v>5</v>
      </c>
      <c r="L438" s="82">
        <f t="shared" si="420"/>
        <v>9</v>
      </c>
      <c r="M438" s="82">
        <f t="shared" si="420"/>
        <v>8</v>
      </c>
      <c r="N438" s="82">
        <f t="shared" si="420"/>
        <v>9</v>
      </c>
      <c r="O438" s="82">
        <f t="shared" si="420"/>
        <v>8</v>
      </c>
      <c r="P438" s="82">
        <f t="shared" si="420"/>
        <v>7</v>
      </c>
      <c r="Q438" s="82">
        <f t="shared" si="420"/>
        <v>8</v>
      </c>
      <c r="R438" s="82">
        <f t="shared" si="420"/>
        <v>8</v>
      </c>
      <c r="S438" s="82">
        <f t="shared" si="420"/>
        <v>7</v>
      </c>
      <c r="T438" s="82">
        <f t="shared" si="420"/>
        <v>8</v>
      </c>
      <c r="U438" s="82">
        <f t="shared" si="420"/>
        <v>7</v>
      </c>
      <c r="V438" s="82">
        <f t="shared" si="420"/>
        <v>7</v>
      </c>
      <c r="W438" s="82">
        <f t="shared" si="420"/>
        <v>8</v>
      </c>
      <c r="Z438" s="74"/>
    </row>
    <row r="439" spans="1:26" s="73" customFormat="1" ht="39.75">
      <c r="A439" s="81"/>
      <c r="B439" s="80"/>
      <c r="C439" s="79" t="s">
        <v>10</v>
      </c>
      <c r="D439" s="78">
        <f>IF(D438&lt;1,0,IF(D438&lt;2,1,IF(D438&lt;4,2,IF(D438&lt;7,3,IF(D438&lt;9,4,IF(D438=9,5))))))</f>
        <v>5</v>
      </c>
      <c r="E439" s="78"/>
      <c r="F439" s="78"/>
      <c r="G439" s="78"/>
      <c r="H439" s="78">
        <f t="shared" ref="H439" si="421">IF(H438&lt;1,0,IF(H438&lt;2,1,IF(H438&lt;4,2,IF(H438&lt;7,3,IF(H438&lt;9,4,IF(H438=9,5))))))</f>
        <v>0</v>
      </c>
      <c r="I439" s="78"/>
      <c r="J439" s="78">
        <f t="shared" ref="J439:W439" si="422">IF(J438&lt;1,0,IF(J438&lt;2,1,IF(J438&lt;4,2,IF(J438&lt;7,3,IF(J438&lt;9,4,IF(J438=9,5))))))</f>
        <v>4</v>
      </c>
      <c r="K439" s="78">
        <f t="shared" si="422"/>
        <v>3</v>
      </c>
      <c r="L439" s="78">
        <f t="shared" si="422"/>
        <v>5</v>
      </c>
      <c r="M439" s="78">
        <f t="shared" si="422"/>
        <v>4</v>
      </c>
      <c r="N439" s="78">
        <f t="shared" si="422"/>
        <v>5</v>
      </c>
      <c r="O439" s="78">
        <f t="shared" si="422"/>
        <v>4</v>
      </c>
      <c r="P439" s="78">
        <f t="shared" si="422"/>
        <v>4</v>
      </c>
      <c r="Q439" s="78">
        <f t="shared" si="422"/>
        <v>4</v>
      </c>
      <c r="R439" s="78">
        <f t="shared" si="422"/>
        <v>4</v>
      </c>
      <c r="S439" s="78">
        <f t="shared" si="422"/>
        <v>4</v>
      </c>
      <c r="T439" s="78">
        <f t="shared" si="422"/>
        <v>4</v>
      </c>
      <c r="U439" s="78">
        <f t="shared" si="422"/>
        <v>4</v>
      </c>
      <c r="V439" s="78">
        <f t="shared" si="422"/>
        <v>4</v>
      </c>
      <c r="W439" s="78">
        <f t="shared" si="422"/>
        <v>4</v>
      </c>
      <c r="Z439" s="74"/>
    </row>
    <row r="440" spans="1:26" s="73" customFormat="1" ht="123">
      <c r="A440" s="75"/>
      <c r="B440" s="71" t="s">
        <v>29</v>
      </c>
      <c r="C440" s="70"/>
      <c r="D440" s="677">
        <v>1</v>
      </c>
      <c r="E440" s="677"/>
      <c r="F440" s="677"/>
      <c r="G440" s="677"/>
      <c r="H440" s="677"/>
      <c r="I440" s="677"/>
      <c r="J440" s="677">
        <v>1</v>
      </c>
      <c r="K440" s="677">
        <v>1</v>
      </c>
      <c r="L440" s="677">
        <v>1</v>
      </c>
      <c r="M440" s="77">
        <v>1</v>
      </c>
      <c r="N440" s="677">
        <v>1</v>
      </c>
      <c r="O440" s="677">
        <v>1</v>
      </c>
      <c r="P440" s="677">
        <v>1</v>
      </c>
      <c r="Q440" s="677">
        <v>1</v>
      </c>
      <c r="R440" s="677">
        <v>1</v>
      </c>
      <c r="S440" s="68">
        <v>1</v>
      </c>
      <c r="T440" s="677">
        <v>1</v>
      </c>
      <c r="U440" s="677">
        <v>1</v>
      </c>
      <c r="V440" s="677">
        <v>1</v>
      </c>
      <c r="W440" s="68">
        <v>1</v>
      </c>
      <c r="Z440" s="74"/>
    </row>
    <row r="441" spans="1:26" s="73" customFormat="1" ht="92.25">
      <c r="A441" s="75"/>
      <c r="B441" s="71" t="s">
        <v>28</v>
      </c>
      <c r="C441" s="70"/>
      <c r="D441" s="68">
        <v>1</v>
      </c>
      <c r="E441" s="68"/>
      <c r="F441" s="68"/>
      <c r="G441" s="68"/>
      <c r="H441" s="68"/>
      <c r="I441" s="68"/>
      <c r="J441" s="68">
        <v>1</v>
      </c>
      <c r="K441" s="68">
        <v>1</v>
      </c>
      <c r="L441" s="68">
        <v>1</v>
      </c>
      <c r="M441" s="69">
        <v>1</v>
      </c>
      <c r="N441" s="68">
        <v>1</v>
      </c>
      <c r="O441" s="68">
        <v>1</v>
      </c>
      <c r="P441" s="68">
        <v>1</v>
      </c>
      <c r="Q441" s="68">
        <v>1</v>
      </c>
      <c r="R441" s="68">
        <v>1</v>
      </c>
      <c r="S441" s="68">
        <v>1</v>
      </c>
      <c r="T441" s="68">
        <v>1</v>
      </c>
      <c r="U441" s="68">
        <v>1</v>
      </c>
      <c r="V441" s="68">
        <v>1</v>
      </c>
      <c r="W441" s="68">
        <v>1</v>
      </c>
      <c r="Z441" s="74"/>
    </row>
    <row r="442" spans="1:26" s="73" customFormat="1" ht="39.75">
      <c r="A442" s="75"/>
      <c r="B442" s="71" t="s">
        <v>27</v>
      </c>
      <c r="C442" s="70"/>
      <c r="D442" s="68">
        <v>1</v>
      </c>
      <c r="E442" s="68"/>
      <c r="F442" s="68"/>
      <c r="G442" s="68"/>
      <c r="H442" s="68"/>
      <c r="I442" s="68"/>
      <c r="J442" s="68">
        <v>1</v>
      </c>
      <c r="K442" s="68">
        <v>1</v>
      </c>
      <c r="L442" s="68">
        <v>1</v>
      </c>
      <c r="M442" s="69">
        <v>1</v>
      </c>
      <c r="N442" s="68">
        <v>1</v>
      </c>
      <c r="O442" s="68">
        <v>1</v>
      </c>
      <c r="P442" s="68">
        <v>1</v>
      </c>
      <c r="Q442" s="68">
        <v>1</v>
      </c>
      <c r="R442" s="68">
        <v>1</v>
      </c>
      <c r="S442" s="68">
        <v>1</v>
      </c>
      <c r="T442" s="68">
        <v>1</v>
      </c>
      <c r="U442" s="68">
        <v>1</v>
      </c>
      <c r="V442" s="68">
        <v>1</v>
      </c>
      <c r="W442" s="68">
        <v>1</v>
      </c>
      <c r="Z442" s="74"/>
    </row>
    <row r="443" spans="1:26" s="73" customFormat="1" ht="276.75">
      <c r="A443" s="75"/>
      <c r="B443" s="71" t="s">
        <v>26</v>
      </c>
      <c r="C443" s="70"/>
      <c r="D443" s="68">
        <v>1</v>
      </c>
      <c r="E443" s="68"/>
      <c r="F443" s="68"/>
      <c r="G443" s="68"/>
      <c r="H443" s="68"/>
      <c r="I443" s="68"/>
      <c r="J443" s="68">
        <v>1</v>
      </c>
      <c r="K443" s="68">
        <v>0</v>
      </c>
      <c r="L443" s="68">
        <v>1</v>
      </c>
      <c r="M443" s="69">
        <v>1</v>
      </c>
      <c r="N443" s="68">
        <v>1</v>
      </c>
      <c r="O443" s="68">
        <v>1</v>
      </c>
      <c r="P443" s="68">
        <v>0</v>
      </c>
      <c r="Q443" s="68">
        <v>1</v>
      </c>
      <c r="R443" s="68">
        <v>1</v>
      </c>
      <c r="S443" s="68">
        <v>0</v>
      </c>
      <c r="T443" s="68">
        <v>1</v>
      </c>
      <c r="U443" s="68">
        <v>1</v>
      </c>
      <c r="V443" s="68">
        <v>1</v>
      </c>
      <c r="W443" s="68">
        <v>1</v>
      </c>
      <c r="Z443" s="74"/>
    </row>
    <row r="444" spans="1:26" s="73" customFormat="1" ht="92.25">
      <c r="A444" s="75"/>
      <c r="B444" s="71" t="s">
        <v>25</v>
      </c>
      <c r="C444" s="70"/>
      <c r="D444" s="68">
        <v>1</v>
      </c>
      <c r="E444" s="68"/>
      <c r="F444" s="68"/>
      <c r="G444" s="68"/>
      <c r="H444" s="68"/>
      <c r="I444" s="68"/>
      <c r="J444" s="68">
        <v>0</v>
      </c>
      <c r="K444" s="68">
        <v>0</v>
      </c>
      <c r="L444" s="68">
        <v>1</v>
      </c>
      <c r="M444" s="69">
        <v>1</v>
      </c>
      <c r="N444" s="68">
        <v>1</v>
      </c>
      <c r="O444" s="68">
        <v>1</v>
      </c>
      <c r="P444" s="68">
        <v>1</v>
      </c>
      <c r="Q444" s="68">
        <v>1</v>
      </c>
      <c r="R444" s="68">
        <v>1</v>
      </c>
      <c r="S444" s="68">
        <v>1</v>
      </c>
      <c r="T444" s="68">
        <v>1</v>
      </c>
      <c r="U444" s="68">
        <v>0</v>
      </c>
      <c r="V444" s="68">
        <v>0</v>
      </c>
      <c r="W444" s="68">
        <v>1</v>
      </c>
      <c r="Z444" s="74"/>
    </row>
    <row r="445" spans="1:26" s="73" customFormat="1" ht="61.5">
      <c r="A445" s="75"/>
      <c r="B445" s="71" t="s">
        <v>24</v>
      </c>
      <c r="C445" s="70"/>
      <c r="D445" s="68">
        <v>1</v>
      </c>
      <c r="E445" s="68"/>
      <c r="F445" s="68"/>
      <c r="G445" s="68"/>
      <c r="H445" s="68"/>
      <c r="I445" s="68"/>
      <c r="J445" s="68">
        <v>1</v>
      </c>
      <c r="K445" s="68">
        <v>0</v>
      </c>
      <c r="L445" s="68">
        <v>1</v>
      </c>
      <c r="M445" s="69">
        <v>1</v>
      </c>
      <c r="N445" s="68">
        <v>1</v>
      </c>
      <c r="O445" s="68">
        <v>1</v>
      </c>
      <c r="P445" s="68">
        <v>1</v>
      </c>
      <c r="Q445" s="68">
        <v>1</v>
      </c>
      <c r="R445" s="68">
        <v>1</v>
      </c>
      <c r="S445" s="68">
        <v>1</v>
      </c>
      <c r="T445" s="68">
        <v>1</v>
      </c>
      <c r="U445" s="68">
        <v>1</v>
      </c>
      <c r="V445" s="68">
        <v>1</v>
      </c>
      <c r="W445" s="68">
        <v>1</v>
      </c>
      <c r="Z445" s="74"/>
    </row>
    <row r="446" spans="1:26" ht="92.25">
      <c r="A446" s="72"/>
      <c r="B446" s="71" t="s">
        <v>23</v>
      </c>
      <c r="C446" s="70"/>
      <c r="D446" s="68">
        <v>1</v>
      </c>
      <c r="E446" s="68"/>
      <c r="F446" s="68"/>
      <c r="G446" s="68"/>
      <c r="H446" s="68"/>
      <c r="I446" s="68"/>
      <c r="J446" s="68">
        <v>1</v>
      </c>
      <c r="K446" s="68">
        <v>1</v>
      </c>
      <c r="L446" s="68">
        <v>1</v>
      </c>
      <c r="M446" s="69">
        <v>1</v>
      </c>
      <c r="N446" s="68">
        <v>1</v>
      </c>
      <c r="O446" s="68">
        <v>1</v>
      </c>
      <c r="P446" s="68">
        <v>1</v>
      </c>
      <c r="Q446" s="68">
        <v>1</v>
      </c>
      <c r="R446" s="68">
        <v>1</v>
      </c>
      <c r="S446" s="68">
        <v>1</v>
      </c>
      <c r="T446" s="68">
        <v>1</v>
      </c>
      <c r="U446" s="68">
        <v>1</v>
      </c>
      <c r="V446" s="68">
        <v>1</v>
      </c>
      <c r="W446" s="68">
        <v>1</v>
      </c>
      <c r="Z446" s="20"/>
    </row>
    <row r="447" spans="1:26" ht="61.5">
      <c r="A447" s="72"/>
      <c r="B447" s="71" t="s">
        <v>22</v>
      </c>
      <c r="C447" s="70"/>
      <c r="D447" s="68">
        <v>1</v>
      </c>
      <c r="E447" s="68"/>
      <c r="F447" s="68"/>
      <c r="G447" s="68"/>
      <c r="H447" s="68"/>
      <c r="I447" s="68"/>
      <c r="J447" s="68">
        <v>1</v>
      </c>
      <c r="K447" s="68">
        <v>1</v>
      </c>
      <c r="L447" s="68">
        <v>1</v>
      </c>
      <c r="M447" s="69">
        <v>1</v>
      </c>
      <c r="N447" s="68">
        <v>1</v>
      </c>
      <c r="O447" s="68">
        <v>1</v>
      </c>
      <c r="P447" s="68">
        <v>1</v>
      </c>
      <c r="Q447" s="68">
        <v>1</v>
      </c>
      <c r="R447" s="68">
        <v>1</v>
      </c>
      <c r="S447" s="68">
        <v>1</v>
      </c>
      <c r="T447" s="68">
        <v>1</v>
      </c>
      <c r="U447" s="68">
        <v>1</v>
      </c>
      <c r="V447" s="68">
        <v>1</v>
      </c>
      <c r="W447" s="68">
        <v>1</v>
      </c>
      <c r="Z447" s="20"/>
    </row>
    <row r="448" spans="1:26" ht="92.25">
      <c r="A448" s="67"/>
      <c r="B448" s="66" t="s">
        <v>21</v>
      </c>
      <c r="C448" s="65"/>
      <c r="D448" s="63">
        <v>1</v>
      </c>
      <c r="E448" s="63"/>
      <c r="F448" s="63"/>
      <c r="G448" s="63"/>
      <c r="H448" s="63"/>
      <c r="I448" s="63"/>
      <c r="J448" s="63">
        <v>0</v>
      </c>
      <c r="K448" s="63">
        <v>0</v>
      </c>
      <c r="L448" s="63">
        <v>1</v>
      </c>
      <c r="M448" s="64">
        <v>0</v>
      </c>
      <c r="N448" s="63">
        <v>1</v>
      </c>
      <c r="O448" s="63">
        <v>0</v>
      </c>
      <c r="P448" s="63">
        <v>0</v>
      </c>
      <c r="Q448" s="63">
        <v>0</v>
      </c>
      <c r="R448" s="63">
        <v>0</v>
      </c>
      <c r="S448" s="63">
        <v>0</v>
      </c>
      <c r="T448" s="63">
        <v>0</v>
      </c>
      <c r="U448" s="63">
        <v>0</v>
      </c>
      <c r="V448" s="63">
        <v>0</v>
      </c>
      <c r="W448" s="63">
        <v>0</v>
      </c>
      <c r="Z448" s="20"/>
    </row>
    <row r="449" spans="1:26" s="44" customFormat="1" ht="72">
      <c r="A449" s="688"/>
      <c r="B449" s="689" t="str">
        <f>+[1]เป้าหมาย!A66</f>
        <v>ตัวบ่งชี้ที่ 9.2.1 ระดับความสำเร็จของการเตรียมความพร้อมในการก้าวเข้าสู่ประชาคมอาเซียนฯ</v>
      </c>
      <c r="C449" s="60"/>
      <c r="D449" s="58">
        <f>+D450*100/D451</f>
        <v>99.090909090909093</v>
      </c>
      <c r="E449" s="702" t="e">
        <f t="shared" ref="E449:H449" si="423">+E450*100/E451</f>
        <v>#DIV/0!</v>
      </c>
      <c r="F449" s="702" t="e">
        <f t="shared" si="423"/>
        <v>#DIV/0!</v>
      </c>
      <c r="G449" s="702" t="e">
        <f t="shared" si="423"/>
        <v>#DIV/0!</v>
      </c>
      <c r="H449" s="702" t="e">
        <f t="shared" si="423"/>
        <v>#DIV/0!</v>
      </c>
      <c r="I449" s="694" t="s">
        <v>480</v>
      </c>
      <c r="J449" s="58">
        <f t="shared" ref="J449:S449" si="424">+J450*100/J451</f>
        <v>72.535211267605632</v>
      </c>
      <c r="K449" s="58">
        <f t="shared" si="424"/>
        <v>80.555555555555557</v>
      </c>
      <c r="L449" s="58">
        <f t="shared" si="424"/>
        <v>48.986486486486484</v>
      </c>
      <c r="M449" s="58">
        <f t="shared" si="424"/>
        <v>49.434571890145399</v>
      </c>
      <c r="N449" s="58">
        <f t="shared" si="424"/>
        <v>23.721881390593047</v>
      </c>
      <c r="O449" s="58">
        <f t="shared" si="424"/>
        <v>14.285714285714286</v>
      </c>
      <c r="P449" s="58">
        <f t="shared" si="424"/>
        <v>47.554806070826309</v>
      </c>
      <c r="Q449" s="58">
        <f t="shared" si="424"/>
        <v>40.702087286527515</v>
      </c>
      <c r="R449" s="58">
        <f t="shared" si="424"/>
        <v>32.776617954070979</v>
      </c>
      <c r="S449" s="58">
        <f t="shared" si="424"/>
        <v>28.405797101449274</v>
      </c>
      <c r="T449" s="59"/>
      <c r="U449" s="59"/>
      <c r="V449" s="59"/>
      <c r="W449" s="58">
        <f>+W450*100/W451</f>
        <v>42.364425162689805</v>
      </c>
      <c r="X449" s="57">
        <f>+X450*100/X451</f>
        <v>31.081081081081081</v>
      </c>
      <c r="Y449" s="56" t="s">
        <v>20</v>
      </c>
      <c r="Z449" s="45"/>
    </row>
    <row r="450" spans="1:26" s="44" customFormat="1" ht="39.75">
      <c r="A450" s="690"/>
      <c r="B450" s="691" t="s">
        <v>19</v>
      </c>
      <c r="C450" s="53"/>
      <c r="D450" s="51">
        <v>109</v>
      </c>
      <c r="E450" s="703"/>
      <c r="F450" s="703"/>
      <c r="G450" s="703"/>
      <c r="H450" s="703">
        <f>+SUM(E450:G450)</f>
        <v>0</v>
      </c>
      <c r="I450" s="695" t="s">
        <v>439</v>
      </c>
      <c r="J450" s="51">
        <v>103</v>
      </c>
      <c r="K450" s="51">
        <v>29</v>
      </c>
      <c r="L450" s="51">
        <v>290</v>
      </c>
      <c r="M450" s="51">
        <v>306</v>
      </c>
      <c r="N450" s="51">
        <v>116</v>
      </c>
      <c r="O450" s="51">
        <v>11</v>
      </c>
      <c r="P450" s="51">
        <v>282</v>
      </c>
      <c r="Q450" s="51">
        <v>429</v>
      </c>
      <c r="R450" s="51">
        <v>157</v>
      </c>
      <c r="S450" s="51">
        <v>98</v>
      </c>
      <c r="T450" s="52"/>
      <c r="U450" s="52"/>
      <c r="V450" s="52"/>
      <c r="W450" s="51">
        <f>+SUM(D450:V450)+X450</f>
        <v>1953</v>
      </c>
      <c r="X450" s="51">
        <v>23</v>
      </c>
      <c r="Z450" s="45"/>
    </row>
    <row r="451" spans="1:26" s="44" customFormat="1" ht="39.75">
      <c r="A451" s="692"/>
      <c r="B451" s="693" t="s">
        <v>18</v>
      </c>
      <c r="C451" s="48"/>
      <c r="D451" s="46">
        <v>110</v>
      </c>
      <c r="E451" s="704"/>
      <c r="F451" s="704"/>
      <c r="G451" s="704"/>
      <c r="H451" s="704">
        <f>+SUM(E451:G451)</f>
        <v>0</v>
      </c>
      <c r="I451" s="696" t="s">
        <v>439</v>
      </c>
      <c r="J451" s="46">
        <v>142</v>
      </c>
      <c r="K451" s="46">
        <v>36</v>
      </c>
      <c r="L451" s="46">
        <v>592</v>
      </c>
      <c r="M451" s="46">
        <v>619</v>
      </c>
      <c r="N451" s="46">
        <v>489</v>
      </c>
      <c r="O451" s="46">
        <v>77</v>
      </c>
      <c r="P451" s="46">
        <v>593</v>
      </c>
      <c r="Q451" s="46">
        <v>1054</v>
      </c>
      <c r="R451" s="46">
        <v>479</v>
      </c>
      <c r="S451" s="46">
        <v>345</v>
      </c>
      <c r="T451" s="47"/>
      <c r="U451" s="47"/>
      <c r="V451" s="47"/>
      <c r="W451" s="46">
        <f>+SUM(D451:V451)+X451</f>
        <v>4610</v>
      </c>
      <c r="X451" s="46">
        <v>74</v>
      </c>
      <c r="Z451" s="45"/>
    </row>
    <row r="452" spans="1:26" ht="39.75" hidden="1" customHeight="1">
      <c r="A452" s="43" t="s">
        <v>438</v>
      </c>
      <c r="B452" s="42" t="s">
        <v>16</v>
      </c>
      <c r="C452" s="41"/>
      <c r="D452" s="40">
        <f>+D453</f>
        <v>4.9128170289855078</v>
      </c>
      <c r="E452" s="40" t="e">
        <f t="shared" ref="E452:H452" si="425">+E453</f>
        <v>#DIV/0!</v>
      </c>
      <c r="F452" s="40" t="e">
        <f t="shared" si="425"/>
        <v>#DIV/0!</v>
      </c>
      <c r="G452" s="40" t="e">
        <f t="shared" si="425"/>
        <v>#DIV/0!</v>
      </c>
      <c r="H452" s="40" t="e">
        <f t="shared" si="425"/>
        <v>#DIV/0!</v>
      </c>
      <c r="I452" s="40"/>
      <c r="J452" s="40">
        <f t="shared" ref="J452:W452" si="426">+J453</f>
        <v>4.6058478260869569</v>
      </c>
      <c r="K452" s="40">
        <f t="shared" si="426"/>
        <v>3.9288901601830664</v>
      </c>
      <c r="L452" s="40">
        <f t="shared" si="426"/>
        <v>4.7748948106591858</v>
      </c>
      <c r="M452" s="40">
        <f t="shared" si="426"/>
        <v>4.2892904197252024</v>
      </c>
      <c r="N452" s="40">
        <f t="shared" si="426"/>
        <v>4.7522206638616176</v>
      </c>
      <c r="O452" s="40">
        <f t="shared" si="426"/>
        <v>3.7660455486542443</v>
      </c>
      <c r="P452" s="40">
        <f t="shared" si="426"/>
        <v>4.0044505306401916</v>
      </c>
      <c r="Q452" s="40">
        <f t="shared" si="426"/>
        <v>4.4085459987397604</v>
      </c>
      <c r="R452" s="40">
        <f t="shared" si="426"/>
        <v>4.3469287722359562</v>
      </c>
      <c r="S452" s="40">
        <f t="shared" si="426"/>
        <v>4.3660518225735618</v>
      </c>
      <c r="T452" s="40">
        <f t="shared" si="426"/>
        <v>4.4285714285714288</v>
      </c>
      <c r="U452" s="40">
        <f t="shared" si="426"/>
        <v>4.5714285714285712</v>
      </c>
      <c r="V452" s="40">
        <f t="shared" si="426"/>
        <v>4</v>
      </c>
      <c r="W452" s="40" t="e">
        <f t="shared" si="426"/>
        <v>#DIV/0!</v>
      </c>
      <c r="X452" s="39"/>
      <c r="Z452" s="20"/>
    </row>
    <row r="453" spans="1:26" ht="39.75" hidden="1" customHeight="1">
      <c r="A453" s="714" t="s">
        <v>15</v>
      </c>
      <c r="B453" s="714"/>
      <c r="C453" s="38" t="s">
        <v>10</v>
      </c>
      <c r="D453" s="37">
        <f>+SUM(D11,D28,D36,D49,D61,D70,D79,D88,D95,D217,D226,D249,D264,D271,D328,D335,D361,D388,D397,D404,D411,D429,D439)/23</f>
        <v>4.9128170289855078</v>
      </c>
      <c r="E453" s="37" t="e">
        <f>+SUM(E11,E28,E36,E49,E61,E70,E79,E88,E95,E217,E226,E249,E264,E271,E328,E335,E361,E388,E397,E404,E411,E429,E439)/23</f>
        <v>#DIV/0!</v>
      </c>
      <c r="F453" s="37" t="e">
        <f>+SUM(F11,F28,F36,F49,F61,F70,F79,F88,F95,F217,F226,F249,F264,F271,F328,F335,F361,F388,F397,F404,F411,F429,F439)/23</f>
        <v>#DIV/0!</v>
      </c>
      <c r="G453" s="37" t="e">
        <f>+SUM(G11,G28,G36,G49,G61,G70,G79,G88,G95,G217,G226,G249,G264,G271,G328,G335,G361,G388,G397,G404,G411,G429,G439)/23</f>
        <v>#DIV/0!</v>
      </c>
      <c r="H453" s="37" t="e">
        <f>+SUM(H11,H28,H36,H49,H61,H70,H79,H88,H95,H217,H226,H249,H264,H271,H328,H335,H361,H388,H397,H404,H411,H429,H439)/23</f>
        <v>#DIV/0!</v>
      </c>
      <c r="I453" s="37"/>
      <c r="J453" s="37">
        <f>+SUM(J11,J28,J36,J50,J61,J70,J79,J88,J95,J217,J226,J249,J264,J271,J328,J335,J361,J388,J397,J404,J411,J429,J439)/23</f>
        <v>4.6058478260869569</v>
      </c>
      <c r="K453" s="37">
        <f>+SUM(K11,K28,K37,K50,K61,K70,K79,K88,K95,K217,K226,K249,K264,K271,K328,K335,K361,K388,K397,K404,K411,K429,K439)/23</f>
        <v>3.9288901601830664</v>
      </c>
      <c r="L453" s="37">
        <f>+SUM(L11,L28,L36,L49,L61,L70,L79,L88,L95,L217,L226,L249,L264,L271,L328,L335,L361,L388,L397,L404,L411,L429,L439)/23</f>
        <v>4.7748948106591858</v>
      </c>
      <c r="M453" s="37">
        <f>+SUM(M11,M28,M36,M49,M61,M70,M79,M88,M95,M217,M226,M249,M264,M271,M328,M335,M361,M388,M397,M404,M411,M429,M439)/23</f>
        <v>4.2892904197252024</v>
      </c>
      <c r="N453" s="37">
        <f>+SUM(N11,N28,N36,N49,N61,N70,N79,N88,N95,N217,N226,N249,N264,N271,N328,N335,N361,N388,N397,N404,N411,N429,N439)/23</f>
        <v>4.7522206638616176</v>
      </c>
      <c r="O453" s="37">
        <f>+SUM(O11,O28,O36,O49,O61,O70,O79,O88,O95,O217,O226,O249,O264,O271,O328,O335,O361,O388,O397,O404,O411,O429,O439)/23</f>
        <v>3.7660455486542443</v>
      </c>
      <c r="P453" s="37">
        <f>+SUM(P11,P28,P36,P49,P61,P70,P79,P88,P95,P217,P226,P249,P264,P271,P328,P335,P361,P388,P397,P404,P411,P429,P439)/23</f>
        <v>4.0044505306401916</v>
      </c>
      <c r="Q453" s="37">
        <f>+SUM(Q11,Q28,Q37,Q50,Q61,Q70,Q79,Q88,Q95,Q217,Q226,Q249,Q264,Q271,Q328,Q335,Q361,Q388,Q397,Q404,Q411,Q429,Q439)/23</f>
        <v>4.4085459987397604</v>
      </c>
      <c r="R453" s="37">
        <f>+SUM(R11,R28,R37,R50,R61,R70,R79,R88,R95,R217,R226,R249,R264,R271,R328,R335,R361,R388,R397,R404,R411,R429,R439)/23</f>
        <v>4.3469287722359562</v>
      </c>
      <c r="S453" s="37">
        <f>+SUM(S11,S28,S37,S50,S61,S70,S79,S88,S95,S217,S226,S249,S264,S271,S328,S335,S361,S388,S397,S404,S411,S429,S439)/23</f>
        <v>4.3660518225735618</v>
      </c>
      <c r="T453" s="37">
        <f>+SUM(T11,T28,T37,T50,T61,T70,T79,T88,T95,T217,T226,T249,T264,T271,T328,T335,T361,T388,T397,T404,T411,T429,T439)/7</f>
        <v>4.4285714285714288</v>
      </c>
      <c r="U453" s="37">
        <f>+SUM(U11,U28,U37,U50,U61,U70,U79,U88,U95,U217,U226,U249,U264,U271,U328,U335,U361,U388,U397,U404,U411,U429,U439)/7</f>
        <v>4.5714285714285712</v>
      </c>
      <c r="V453" s="37">
        <f>+SUM(V11,V28,V37,V50,V61,V70,V79,V88,V95,V217,V226,V249,V264,V271,V328,V335,V361,V388,V397,V404,V411,V429,V439)/7</f>
        <v>4</v>
      </c>
      <c r="W453" s="37" t="e">
        <f>+SUM(W11,W28,W36,W49,W61,W70,W79,W88,W95,W217,W226,W249,W264,W271,W328,W335,W361,W388,W397,W404,W411,W429,W439)/23</f>
        <v>#DIV/0!</v>
      </c>
      <c r="Z453" s="20"/>
    </row>
    <row r="454" spans="1:26" ht="39.75" hidden="1" customHeight="1">
      <c r="A454" s="715" t="s">
        <v>14</v>
      </c>
      <c r="B454" s="716"/>
      <c r="C454" s="681" t="s">
        <v>10</v>
      </c>
      <c r="D454" s="34">
        <f>+D463/D455</f>
        <v>3.9969703947368425</v>
      </c>
      <c r="E454" s="34" t="e">
        <f t="shared" ref="E454:H454" si="427">+E463/E455</f>
        <v>#DIV/0!</v>
      </c>
      <c r="F454" s="34" t="e">
        <f t="shared" si="427"/>
        <v>#DIV/0!</v>
      </c>
      <c r="G454" s="34" t="e">
        <f t="shared" si="427"/>
        <v>#DIV/0!</v>
      </c>
      <c r="H454" s="34" t="e">
        <f t="shared" si="427"/>
        <v>#DIV/0!</v>
      </c>
      <c r="I454" s="34"/>
      <c r="J454" s="34">
        <f t="shared" ref="J454:S454" si="428">+J463/J455</f>
        <v>3.5841487706193584</v>
      </c>
      <c r="K454" s="34">
        <f t="shared" si="428"/>
        <v>3.5131578947368425</v>
      </c>
      <c r="L454" s="34">
        <f t="shared" si="428"/>
        <v>4.1678982458356506</v>
      </c>
      <c r="M454" s="34">
        <f t="shared" si="428"/>
        <v>4.4298915027499879</v>
      </c>
      <c r="N454" s="34">
        <f t="shared" si="428"/>
        <v>3.9721978328283725</v>
      </c>
      <c r="O454" s="34">
        <f t="shared" si="428"/>
        <v>3.64530303030303</v>
      </c>
      <c r="P454" s="34">
        <f t="shared" si="428"/>
        <v>3.0689819691656188</v>
      </c>
      <c r="Q454" s="34">
        <f t="shared" si="428"/>
        <v>3.9335788898041226</v>
      </c>
      <c r="R454" s="34">
        <f t="shared" si="428"/>
        <v>3.6985168426344899</v>
      </c>
      <c r="S454" s="34">
        <f t="shared" si="428"/>
        <v>2.3255438877485619</v>
      </c>
      <c r="T454" s="35">
        <v>0</v>
      </c>
      <c r="U454" s="35">
        <v>0</v>
      </c>
      <c r="V454" s="35">
        <v>0</v>
      </c>
      <c r="W454" s="34" t="e">
        <f>+W463/W455</f>
        <v>#DIV/0!</v>
      </c>
      <c r="Z454" s="20"/>
    </row>
    <row r="455" spans="1:26" ht="39.75" hidden="1" customHeight="1">
      <c r="A455" s="32"/>
      <c r="B455" s="33" t="s">
        <v>9</v>
      </c>
      <c r="C455" s="19"/>
      <c r="D455" s="16">
        <v>10</v>
      </c>
      <c r="E455" s="16">
        <v>10</v>
      </c>
      <c r="F455" s="16">
        <v>10</v>
      </c>
      <c r="G455" s="16">
        <v>10</v>
      </c>
      <c r="H455" s="16">
        <v>10</v>
      </c>
      <c r="I455" s="16"/>
      <c r="J455" s="16">
        <v>9</v>
      </c>
      <c r="K455" s="16">
        <v>7</v>
      </c>
      <c r="L455" s="16">
        <v>11</v>
      </c>
      <c r="M455" s="16">
        <v>11</v>
      </c>
      <c r="N455" s="16">
        <v>10</v>
      </c>
      <c r="O455" s="16">
        <v>11</v>
      </c>
      <c r="P455" s="16">
        <v>10</v>
      </c>
      <c r="Q455" s="16">
        <v>11</v>
      </c>
      <c r="R455" s="16">
        <v>9</v>
      </c>
      <c r="S455" s="16">
        <v>11</v>
      </c>
      <c r="T455" s="16"/>
      <c r="U455" s="16"/>
      <c r="V455" s="16"/>
      <c r="W455" s="16">
        <v>11</v>
      </c>
      <c r="Z455" s="20"/>
    </row>
    <row r="456" spans="1:26" ht="39.75" hidden="1" customHeight="1">
      <c r="A456" s="708" t="s">
        <v>13</v>
      </c>
      <c r="B456" s="709"/>
      <c r="C456" s="680" t="s">
        <v>10</v>
      </c>
      <c r="D456" s="26">
        <f>SUM(D463:D464)/D457</f>
        <v>4.0824695622836353</v>
      </c>
      <c r="E456" s="26" t="e">
        <f t="shared" ref="E456:H456" si="429">SUM(E463:E464)/E457</f>
        <v>#DIV/0!</v>
      </c>
      <c r="F456" s="26" t="e">
        <f t="shared" si="429"/>
        <v>#DIV/0!</v>
      </c>
      <c r="G456" s="26" t="e">
        <f t="shared" si="429"/>
        <v>#DIV/0!</v>
      </c>
      <c r="H456" s="26" t="e">
        <f t="shared" si="429"/>
        <v>#DIV/0!</v>
      </c>
      <c r="I456" s="26"/>
      <c r="J456" s="26">
        <f t="shared" ref="J456:S456" si="430">SUM(J463:J464)/J457</f>
        <v>3.6623488968050988</v>
      </c>
      <c r="K456" s="26">
        <f t="shared" si="430"/>
        <v>3.4420995423340961</v>
      </c>
      <c r="L456" s="26">
        <f t="shared" si="430"/>
        <v>4.2141667610454494</v>
      </c>
      <c r="M456" s="26">
        <f t="shared" si="430"/>
        <v>4.387022385727966</v>
      </c>
      <c r="N456" s="26">
        <f t="shared" si="430"/>
        <v>4.0864851168482357</v>
      </c>
      <c r="O456" s="26">
        <f t="shared" si="430"/>
        <v>3.6558229813664593</v>
      </c>
      <c r="P456" s="26">
        <f t="shared" si="430"/>
        <v>3.1848005157873862</v>
      </c>
      <c r="Q456" s="26">
        <f t="shared" si="430"/>
        <v>3.8775977066332357</v>
      </c>
      <c r="R456" s="26">
        <f t="shared" si="430"/>
        <v>3.6175419527391206</v>
      </c>
      <c r="S456" s="26">
        <f t="shared" si="430"/>
        <v>2.6150840001392259</v>
      </c>
      <c r="T456" s="26">
        <f>+T426</f>
        <v>4.57</v>
      </c>
      <c r="U456" s="26">
        <f>+U426</f>
        <v>4.5999999999999996</v>
      </c>
      <c r="V456" s="26">
        <f>+V426</f>
        <v>3.8</v>
      </c>
      <c r="W456" s="26" t="e">
        <f>SUM(W463:W464)/W457</f>
        <v>#DIV/0!</v>
      </c>
      <c r="Z456" s="20"/>
    </row>
    <row r="457" spans="1:26" ht="39.75" hidden="1" customHeight="1">
      <c r="A457" s="32"/>
      <c r="B457" s="18" t="s">
        <v>9</v>
      </c>
      <c r="C457" s="31"/>
      <c r="D457" s="30">
        <f>+D455+3</f>
        <v>13</v>
      </c>
      <c r="E457" s="30">
        <f t="shared" ref="E457:H457" si="431">+E455+3</f>
        <v>13</v>
      </c>
      <c r="F457" s="30">
        <f t="shared" ref="F457" si="432">+F455+3</f>
        <v>13</v>
      </c>
      <c r="G457" s="30">
        <f t="shared" si="431"/>
        <v>13</v>
      </c>
      <c r="H457" s="30">
        <f t="shared" si="431"/>
        <v>13</v>
      </c>
      <c r="I457" s="30"/>
      <c r="J457" s="30">
        <f t="shared" ref="J457:S457" si="433">+J455+3</f>
        <v>12</v>
      </c>
      <c r="K457" s="30">
        <f t="shared" si="433"/>
        <v>10</v>
      </c>
      <c r="L457" s="30">
        <f t="shared" si="433"/>
        <v>14</v>
      </c>
      <c r="M457" s="30">
        <f t="shared" si="433"/>
        <v>14</v>
      </c>
      <c r="N457" s="30">
        <f t="shared" si="433"/>
        <v>13</v>
      </c>
      <c r="O457" s="30">
        <f t="shared" si="433"/>
        <v>14</v>
      </c>
      <c r="P457" s="30">
        <f t="shared" si="433"/>
        <v>13</v>
      </c>
      <c r="Q457" s="30">
        <f t="shared" si="433"/>
        <v>14</v>
      </c>
      <c r="R457" s="30">
        <f t="shared" si="433"/>
        <v>12</v>
      </c>
      <c r="S457" s="30">
        <f t="shared" si="433"/>
        <v>14</v>
      </c>
      <c r="T457" s="30">
        <v>1</v>
      </c>
      <c r="U457" s="30">
        <v>1</v>
      </c>
      <c r="V457" s="30">
        <v>1</v>
      </c>
      <c r="W457" s="30">
        <f>+W455+4</f>
        <v>15</v>
      </c>
      <c r="Z457" s="20"/>
    </row>
    <row r="458" spans="1:26" ht="39.75" hidden="1" customHeight="1">
      <c r="A458" s="682"/>
      <c r="B458" s="683" t="s">
        <v>12</v>
      </c>
      <c r="C458" s="680" t="s">
        <v>10</v>
      </c>
      <c r="D458" s="26">
        <v>5</v>
      </c>
      <c r="E458" s="26">
        <v>5</v>
      </c>
      <c r="F458" s="26">
        <v>5</v>
      </c>
      <c r="G458" s="26">
        <v>5</v>
      </c>
      <c r="H458" s="26">
        <v>5</v>
      </c>
      <c r="I458" s="26"/>
      <c r="J458" s="24">
        <v>0</v>
      </c>
      <c r="K458" s="24">
        <v>0</v>
      </c>
      <c r="L458" s="24">
        <v>0</v>
      </c>
      <c r="M458" s="24">
        <v>0</v>
      </c>
      <c r="N458" s="24">
        <v>0</v>
      </c>
      <c r="O458" s="24">
        <v>0</v>
      </c>
      <c r="P458" s="24">
        <v>0</v>
      </c>
      <c r="Q458" s="24">
        <v>0</v>
      </c>
      <c r="R458" s="24">
        <v>0</v>
      </c>
      <c r="S458" s="24">
        <v>0</v>
      </c>
      <c r="T458" s="25">
        <v>4.1399999999999997</v>
      </c>
      <c r="U458" s="25">
        <v>4.4000000000000004</v>
      </c>
      <c r="V458" s="25">
        <v>4.67</v>
      </c>
      <c r="W458" s="24">
        <v>0</v>
      </c>
      <c r="Z458" s="20"/>
    </row>
    <row r="459" spans="1:26" ht="39.75" hidden="1" customHeight="1">
      <c r="A459" s="710" t="s">
        <v>11</v>
      </c>
      <c r="B459" s="710"/>
      <c r="C459" s="684" t="s">
        <v>10</v>
      </c>
      <c r="D459" s="21">
        <f>+SUM(D461:D464)/D460</f>
        <v>4.6129693326764976</v>
      </c>
      <c r="E459" s="21" t="e">
        <f t="shared" ref="E459:H459" si="434">+SUM(E461:E464)/E460</f>
        <v>#DIV/0!</v>
      </c>
      <c r="F459" s="21" t="e">
        <f t="shared" si="434"/>
        <v>#DIV/0!</v>
      </c>
      <c r="G459" s="21" t="e">
        <f t="shared" si="434"/>
        <v>#DIV/0!</v>
      </c>
      <c r="H459" s="21" t="e">
        <f t="shared" si="434"/>
        <v>#DIV/0!</v>
      </c>
      <c r="I459" s="21"/>
      <c r="J459" s="21">
        <f t="shared" ref="J459:S459" si="435">+SUM(J461:J464)/J460</f>
        <v>4.2823624789046049</v>
      </c>
      <c r="K459" s="21">
        <f t="shared" si="435"/>
        <v>3.7813778517439847</v>
      </c>
      <c r="L459" s="21">
        <f t="shared" si="435"/>
        <v>4.5627274405350695</v>
      </c>
      <c r="M459" s="21">
        <f t="shared" si="435"/>
        <v>4.326270082537059</v>
      </c>
      <c r="N459" s="21">
        <f t="shared" si="435"/>
        <v>4.5118161607734519</v>
      </c>
      <c r="O459" s="21">
        <f t="shared" si="435"/>
        <v>3.7243397123831907</v>
      </c>
      <c r="P459" s="21">
        <f t="shared" si="435"/>
        <v>3.7084658030544566</v>
      </c>
      <c r="Q459" s="21">
        <f t="shared" si="435"/>
        <v>4.2076466449697234</v>
      </c>
      <c r="R459" s="21">
        <f t="shared" si="435"/>
        <v>4.0968532912656119</v>
      </c>
      <c r="S459" s="21">
        <f t="shared" si="435"/>
        <v>3.7035234573281373</v>
      </c>
      <c r="T459" s="21">
        <v>4.3</v>
      </c>
      <c r="U459" s="22">
        <v>4.4800000000000004</v>
      </c>
      <c r="V459" s="22">
        <v>4.2699999999999996</v>
      </c>
      <c r="W459" s="21" t="e">
        <f>+SUM(W461:W464)/W460</f>
        <v>#DIV/0!</v>
      </c>
      <c r="Z459" s="20"/>
    </row>
    <row r="460" spans="1:26" ht="39.75" hidden="1" customHeight="1">
      <c r="A460" s="19"/>
      <c r="B460" s="18" t="s">
        <v>9</v>
      </c>
      <c r="C460" s="17"/>
      <c r="D460" s="16">
        <f>+D457+23</f>
        <v>36</v>
      </c>
      <c r="E460" s="16">
        <f t="shared" ref="E460:H460" si="436">+E457+23</f>
        <v>36</v>
      </c>
      <c r="F460" s="16">
        <f t="shared" ref="F460" si="437">+F457+23</f>
        <v>36</v>
      </c>
      <c r="G460" s="16">
        <f t="shared" si="436"/>
        <v>36</v>
      </c>
      <c r="H460" s="16">
        <f t="shared" si="436"/>
        <v>36</v>
      </c>
      <c r="I460" s="16"/>
      <c r="J460" s="16">
        <f t="shared" ref="J460:S460" si="438">+J457+23</f>
        <v>35</v>
      </c>
      <c r="K460" s="16">
        <f t="shared" si="438"/>
        <v>33</v>
      </c>
      <c r="L460" s="16">
        <f t="shared" si="438"/>
        <v>37</v>
      </c>
      <c r="M460" s="16">
        <f t="shared" si="438"/>
        <v>37</v>
      </c>
      <c r="N460" s="16">
        <f t="shared" si="438"/>
        <v>36</v>
      </c>
      <c r="O460" s="16">
        <f t="shared" si="438"/>
        <v>37</v>
      </c>
      <c r="P460" s="16">
        <f t="shared" si="438"/>
        <v>36</v>
      </c>
      <c r="Q460" s="16">
        <f t="shared" si="438"/>
        <v>37</v>
      </c>
      <c r="R460" s="16">
        <f t="shared" si="438"/>
        <v>35</v>
      </c>
      <c r="S460" s="16">
        <f t="shared" si="438"/>
        <v>37</v>
      </c>
      <c r="T460" s="16"/>
      <c r="U460" s="16"/>
      <c r="V460" s="16"/>
      <c r="W460" s="16">
        <f>+W457+23</f>
        <v>38</v>
      </c>
    </row>
    <row r="461" spans="1:26" ht="39.75" hidden="1" customHeight="1">
      <c r="A461" s="14"/>
      <c r="B461" s="14" t="s">
        <v>8</v>
      </c>
      <c r="C461" s="13"/>
      <c r="D461" s="15">
        <f>+SUM(D11,D28,D36,D49,D61,D70,D79,D88,D95,D217,D226,D249,D264,D271)</f>
        <v>67.994791666666671</v>
      </c>
      <c r="E461" s="15" t="e">
        <f>+SUM(E11,E28,E36,E49,E61,E70,E79,E88,E95,E217,E226,E249,E264,E271)</f>
        <v>#DIV/0!</v>
      </c>
      <c r="F461" s="15" t="e">
        <f>+SUM(F11,F28,F36,F49,F61,F70,F79,F88,F95,F217,F226,F249,F264,F271)</f>
        <v>#DIV/0!</v>
      </c>
      <c r="G461" s="15" t="e">
        <f>+SUM(G11,G28,G36,G49,G61,G70,G79,G88,G95,G217,G226,G249,G264,G271)</f>
        <v>#DIV/0!</v>
      </c>
      <c r="H461" s="15" t="e">
        <f>+SUM(H11,H28,H36,H49,H61,H70,H79,H88,H95,H217,H226,H249,H264,H271)</f>
        <v>#DIV/0!</v>
      </c>
      <c r="I461" s="15"/>
      <c r="J461" s="15">
        <f>+SUM(J11,J28,J36,J50,J61,J70,J79,J88,J95,J217,J226,J249,J264,J271)</f>
        <v>63.9345</v>
      </c>
      <c r="K461" s="15">
        <f>+SUM(K11,K28,K37,K50,K61,K70,K79,K88,K95,K217,K226,K249,K264,K271)</f>
        <v>53.364473684210523</v>
      </c>
      <c r="L461" s="15">
        <f>+SUM(L11,L28,L36,L49,L61,L70,L79,L88,L95,L217,L226,L249,L264,L271)</f>
        <v>64.822580645161281</v>
      </c>
      <c r="M461" s="15">
        <f>+SUM(M11,M28,M36,M49,M61,M70,M79,M88,M95,M217,M226,M249,M264,M271)</f>
        <v>61.653679653679653</v>
      </c>
      <c r="N461" s="15">
        <f>+SUM(N11,N28,N36,N49,N61,N70,N79,N88,N95,N217,N226,N249,N264,N271)</f>
        <v>65.3010752688172</v>
      </c>
      <c r="O461" s="15">
        <f>+SUM(O11,O28,O36,O49,O61,O70,O79,O88,O95,O217,O226,O249,O264,O271)</f>
        <v>54.61904761904762</v>
      </c>
      <c r="P461" s="15">
        <f>+SUM(P11,P28,P36,P49,P61,P70,P79,P88,P95,P217,P226,P249,P264,P271)</f>
        <v>62.102362204724407</v>
      </c>
      <c r="Q461" s="15">
        <f>+SUM(Q11,Q28,Q37,Q50,Q61,Q70,Q79,Q88,Q95,Q217,Q226,Q249,Q264,Q271)</f>
        <v>58.396557971014495</v>
      </c>
      <c r="R461" s="15">
        <f>+SUM(R11,R28,R37,R50,R61,R70,R79,R88,R95,R217,R226,R249,R264,R271)</f>
        <v>58.979361761426979</v>
      </c>
      <c r="S461" s="15">
        <f>+SUM(S11,S28,S37,S50,S61,S70,S79,S88,S95,S217,S226,S249,S264,S271)</f>
        <v>59.419191919191917</v>
      </c>
      <c r="T461" s="12"/>
      <c r="U461" s="12"/>
      <c r="V461" s="12"/>
      <c r="W461" s="15" t="e">
        <f>+SUM(W11,W28,W36,W49,W61,W70,W79,W88,W95,W217,W226,W249,W264,W271)</f>
        <v>#DIV/0!</v>
      </c>
    </row>
    <row r="462" spans="1:26" ht="39.75" hidden="1" customHeight="1">
      <c r="A462" s="14"/>
      <c r="B462" s="14" t="s">
        <v>7</v>
      </c>
      <c r="C462" s="13"/>
      <c r="D462" s="15">
        <f>+SUM(D328,D335,D361,D388,D397,D404,D411,D429,D439)</f>
        <v>45</v>
      </c>
      <c r="E462" s="15">
        <f>+SUM(E328,E335,E361,E388,E397,E404,E411,E429,E439)</f>
        <v>0</v>
      </c>
      <c r="F462" s="15">
        <f>+SUM(F328,F335,F361,F388,F397,F404,F411,F429,F439)</f>
        <v>0</v>
      </c>
      <c r="G462" s="15">
        <f>+SUM(G328,G335,G361,G388,G397,G404,G411,G429,G439)</f>
        <v>0</v>
      </c>
      <c r="H462" s="15">
        <f>+SUM(H328,H335,H361,H388,H397,H404,H411,H429,H439)</f>
        <v>0</v>
      </c>
      <c r="I462" s="15"/>
      <c r="J462" s="15">
        <f t="shared" ref="J462:S462" si="439">+SUM(J328,J335,J361,J388,J397,J404,J411,J429,J439)</f>
        <v>42</v>
      </c>
      <c r="K462" s="15">
        <f t="shared" si="439"/>
        <v>37</v>
      </c>
      <c r="L462" s="15">
        <f t="shared" si="439"/>
        <v>45</v>
      </c>
      <c r="M462" s="15">
        <f t="shared" si="439"/>
        <v>37</v>
      </c>
      <c r="N462" s="15">
        <f t="shared" si="439"/>
        <v>44</v>
      </c>
      <c r="O462" s="15">
        <f t="shared" si="439"/>
        <v>32</v>
      </c>
      <c r="P462" s="15">
        <f t="shared" si="439"/>
        <v>30</v>
      </c>
      <c r="Q462" s="15">
        <f t="shared" si="439"/>
        <v>43</v>
      </c>
      <c r="R462" s="15">
        <f t="shared" si="439"/>
        <v>41</v>
      </c>
      <c r="S462" s="15">
        <f t="shared" si="439"/>
        <v>41</v>
      </c>
      <c r="T462" s="12"/>
      <c r="U462" s="12"/>
      <c r="V462" s="12"/>
      <c r="W462" s="15">
        <f>+SUM(W328,W335,W361,W388,W397,W404,W411,W429,W439)</f>
        <v>43</v>
      </c>
    </row>
    <row r="463" spans="1:26" ht="39.75" hidden="1" customHeight="1">
      <c r="A463" s="14"/>
      <c r="B463" s="14" t="s">
        <v>6</v>
      </c>
      <c r="C463" s="13"/>
      <c r="D463" s="15">
        <f>+SUM(D103,D118,D139,D163,D280,D305,D311,D343,D350,D370,D377)</f>
        <v>39.969703947368423</v>
      </c>
      <c r="E463" s="15" t="e">
        <f>+SUM(E103,E118,E139,E163,E280,E305,E311,E343,E350,E370,E377)</f>
        <v>#DIV/0!</v>
      </c>
      <c r="F463" s="15" t="e">
        <f>+SUM(F103,F118,F139,F163,F280,F305,F311,F343,F350,F370,F377)</f>
        <v>#DIV/0!</v>
      </c>
      <c r="G463" s="15" t="e">
        <f>+SUM(G103,G118,G139,G163,G280,G305,G311,G343,G350,G370,G377)</f>
        <v>#DIV/0!</v>
      </c>
      <c r="H463" s="15" t="e">
        <f>+SUM(H103,H118,H139,H163,H280,H305,H311,H343,H350,H370,H377)</f>
        <v>#DIV/0!</v>
      </c>
      <c r="I463" s="15"/>
      <c r="J463" s="15">
        <f t="shared" ref="J463:S463" si="440">+SUM(J103,J118,J139,J163,J280,J305,J311,J343,J350,J370,J377)</f>
        <v>32.257338935574225</v>
      </c>
      <c r="K463" s="15">
        <f t="shared" si="440"/>
        <v>24.592105263157897</v>
      </c>
      <c r="L463" s="15">
        <f t="shared" si="440"/>
        <v>45.846880704192159</v>
      </c>
      <c r="M463" s="15">
        <f t="shared" si="440"/>
        <v>48.728806530249869</v>
      </c>
      <c r="N463" s="15">
        <f t="shared" si="440"/>
        <v>39.721978328283726</v>
      </c>
      <c r="O463" s="15">
        <f t="shared" si="440"/>
        <v>40.098333333333329</v>
      </c>
      <c r="P463" s="15">
        <f t="shared" si="440"/>
        <v>30.68981969165619</v>
      </c>
      <c r="Q463" s="15">
        <f t="shared" si="440"/>
        <v>43.269367787845347</v>
      </c>
      <c r="R463" s="15">
        <f t="shared" si="440"/>
        <v>33.286651583710409</v>
      </c>
      <c r="S463" s="15">
        <f t="shared" si="440"/>
        <v>25.580982765234182</v>
      </c>
      <c r="T463" s="12"/>
      <c r="U463" s="12"/>
      <c r="V463" s="12"/>
      <c r="W463" s="15" t="e">
        <f>+SUM(W103,W118,W139,W163,W280,W305,W311,W343,W350,W370,W377)</f>
        <v>#DIV/0!</v>
      </c>
    </row>
    <row r="464" spans="1:26" ht="39.75" hidden="1" customHeight="1">
      <c r="A464" s="14"/>
      <c r="B464" s="14" t="s">
        <v>5</v>
      </c>
      <c r="C464" s="13"/>
      <c r="D464" s="15">
        <f>+D426+D187+D452</f>
        <v>13.102400362318841</v>
      </c>
      <c r="E464" s="15" t="e">
        <f>+E426+E187+E452</f>
        <v>#DIV/0!</v>
      </c>
      <c r="F464" s="15" t="e">
        <f>+F426+F187+F452</f>
        <v>#DIV/0!</v>
      </c>
      <c r="G464" s="15" t="e">
        <f>+G426+G187+G452</f>
        <v>#DIV/0!</v>
      </c>
      <c r="H464" s="15" t="e">
        <f>+H426+H187+H452</f>
        <v>#DIV/0!</v>
      </c>
      <c r="I464" s="15"/>
      <c r="J464" s="15">
        <f t="shared" ref="J464:S464" si="441">+J426+J187+J452</f>
        <v>11.690847826086959</v>
      </c>
      <c r="K464" s="15">
        <f t="shared" si="441"/>
        <v>9.8288901601830663</v>
      </c>
      <c r="L464" s="15">
        <f t="shared" si="441"/>
        <v>13.151453950444131</v>
      </c>
      <c r="M464" s="15">
        <f t="shared" si="441"/>
        <v>12.689506869941653</v>
      </c>
      <c r="N464" s="15">
        <f t="shared" si="441"/>
        <v>13.402328190743338</v>
      </c>
      <c r="O464" s="15">
        <f t="shared" si="441"/>
        <v>11.083188405797101</v>
      </c>
      <c r="P464" s="15">
        <f t="shared" si="441"/>
        <v>10.712587013579824</v>
      </c>
      <c r="Q464" s="15">
        <f t="shared" si="441"/>
        <v>11.017000105019953</v>
      </c>
      <c r="R464" s="15">
        <f t="shared" si="441"/>
        <v>10.123851849159035</v>
      </c>
      <c r="S464" s="15">
        <f t="shared" si="441"/>
        <v>11.030193236714975</v>
      </c>
      <c r="T464" s="12"/>
      <c r="U464" s="12"/>
      <c r="V464" s="12"/>
      <c r="W464" s="15" t="e">
        <f>+W426+W187+W452+W425</f>
        <v>#DIV/0!</v>
      </c>
    </row>
    <row r="465" spans="1:25" ht="39.75" hidden="1" customHeight="1">
      <c r="A465" s="14"/>
      <c r="B465" s="14"/>
      <c r="C465" s="13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1"/>
    </row>
    <row r="466" spans="1:25">
      <c r="O466" s="10" t="s">
        <v>4</v>
      </c>
      <c r="Q466" s="10" t="s">
        <v>4</v>
      </c>
      <c r="R466" s="10" t="s">
        <v>4</v>
      </c>
      <c r="S466" s="10" t="s">
        <v>4</v>
      </c>
    </row>
    <row r="468" spans="1:25" ht="30.75" hidden="1" customHeight="1"/>
    <row r="469" spans="1:25">
      <c r="F469" s="3" t="s">
        <v>3</v>
      </c>
      <c r="G469" s="3" t="s">
        <v>3</v>
      </c>
      <c r="Y469" s="8"/>
    </row>
    <row r="470" spans="1:25">
      <c r="F470" s="3" t="s">
        <v>2</v>
      </c>
      <c r="G470" s="3" t="s">
        <v>2</v>
      </c>
      <c r="Y470" s="7"/>
    </row>
    <row r="471" spans="1:25">
      <c r="F471" s="3" t="s">
        <v>1</v>
      </c>
      <c r="G471" s="3" t="s">
        <v>1</v>
      </c>
      <c r="Y471" s="7"/>
    </row>
    <row r="472" spans="1:25">
      <c r="F472" s="3" t="s">
        <v>0</v>
      </c>
      <c r="G472" s="3" t="s">
        <v>0</v>
      </c>
    </row>
  </sheetData>
  <mergeCells count="76">
    <mergeCell ref="F229:F234"/>
    <mergeCell ref="F254:F258"/>
    <mergeCell ref="F413:F419"/>
    <mergeCell ref="W31:W32"/>
    <mergeCell ref="K229:K234"/>
    <mergeCell ref="W229:W234"/>
    <mergeCell ref="K254:K258"/>
    <mergeCell ref="W254:W258"/>
    <mergeCell ref="K413:K419"/>
    <mergeCell ref="J254:J258"/>
    <mergeCell ref="V413:V419"/>
    <mergeCell ref="W413:W419"/>
    <mergeCell ref="P413:P419"/>
    <mergeCell ref="Q413:Q419"/>
    <mergeCell ref="R413:R419"/>
    <mergeCell ref="S413:S419"/>
    <mergeCell ref="H229:H234"/>
    <mergeCell ref="H254:H258"/>
    <mergeCell ref="H413:H419"/>
    <mergeCell ref="A1:I1"/>
    <mergeCell ref="A3:I3"/>
    <mergeCell ref="D4:S4"/>
    <mergeCell ref="G31:G32"/>
    <mergeCell ref="H31:H32"/>
    <mergeCell ref="K31:K32"/>
    <mergeCell ref="F31:F32"/>
    <mergeCell ref="A4:B7"/>
    <mergeCell ref="C4:C7"/>
    <mergeCell ref="L31:L32"/>
    <mergeCell ref="M31:M32"/>
    <mergeCell ref="N31:N32"/>
    <mergeCell ref="O31:O32"/>
    <mergeCell ref="A456:B456"/>
    <mergeCell ref="A459:B459"/>
    <mergeCell ref="E31:E32"/>
    <mergeCell ref="J31:J32"/>
    <mergeCell ref="E229:E234"/>
    <mergeCell ref="J229:J234"/>
    <mergeCell ref="E254:E258"/>
    <mergeCell ref="A453:B453"/>
    <mergeCell ref="A454:B454"/>
    <mergeCell ref="D229:D234"/>
    <mergeCell ref="D31:D32"/>
    <mergeCell ref="E413:E419"/>
    <mergeCell ref="J413:J419"/>
    <mergeCell ref="G229:G234"/>
    <mergeCell ref="G254:G258"/>
    <mergeCell ref="G413:G419"/>
    <mergeCell ref="T413:T419"/>
    <mergeCell ref="U413:U419"/>
    <mergeCell ref="R254:R258"/>
    <mergeCell ref="S254:S258"/>
    <mergeCell ref="D413:D419"/>
    <mergeCell ref="L413:L419"/>
    <mergeCell ref="M413:M419"/>
    <mergeCell ref="N413:N419"/>
    <mergeCell ref="O413:O419"/>
    <mergeCell ref="D254:D258"/>
    <mergeCell ref="L254:L258"/>
    <mergeCell ref="M254:M258"/>
    <mergeCell ref="N254:N258"/>
    <mergeCell ref="O254:O258"/>
    <mergeCell ref="P254:P258"/>
    <mergeCell ref="Q254:Q258"/>
    <mergeCell ref="L229:L234"/>
    <mergeCell ref="M229:M234"/>
    <mergeCell ref="N229:N234"/>
    <mergeCell ref="O229:O234"/>
    <mergeCell ref="P229:P234"/>
    <mergeCell ref="Q229:Q234"/>
    <mergeCell ref="R229:R234"/>
    <mergeCell ref="S229:S234"/>
    <mergeCell ref="P31:P32"/>
    <mergeCell ref="Q31:Q32"/>
    <mergeCell ref="R31:R32"/>
    <mergeCell ref="S31:S32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BV472"/>
  <sheetViews>
    <sheetView zoomScale="90" zoomScaleNormal="90" workbookViewId="0">
      <selection sqref="A1:J1"/>
    </sheetView>
  </sheetViews>
  <sheetFormatPr defaultColWidth="10" defaultRowHeight="30.75"/>
  <cols>
    <col min="1" max="1" width="8.375" style="3" customWidth="1"/>
    <col min="2" max="2" width="62.375" style="3" customWidth="1"/>
    <col min="3" max="3" width="9.5" style="6" customWidth="1"/>
    <col min="4" max="4" width="14.625" style="3" hidden="1" customWidth="1"/>
    <col min="5" max="6" width="11.875" style="3" customWidth="1"/>
    <col min="7" max="8" width="14.25" style="3" customWidth="1"/>
    <col min="9" max="9" width="12.25" style="3" customWidth="1"/>
    <col min="10" max="10" width="22.25" style="3" customWidth="1"/>
    <col min="11" max="20" width="14.625" style="3" hidden="1" customWidth="1"/>
    <col min="21" max="21" width="12.5" style="5" hidden="1" customWidth="1"/>
    <col min="22" max="22" width="12.5" style="4" hidden="1" customWidth="1"/>
    <col min="23" max="23" width="12.5" style="3" hidden="1" customWidth="1"/>
    <col min="24" max="24" width="18" style="2" hidden="1" customWidth="1"/>
    <col min="25" max="25" width="21.25" style="1" hidden="1" customWidth="1"/>
    <col min="26" max="26" width="24.25" style="1" hidden="1" customWidth="1"/>
    <col min="27" max="16384" width="10" style="1"/>
  </cols>
  <sheetData>
    <row r="1" spans="1:74" ht="27.75" customHeight="1">
      <c r="A1" s="717" t="s">
        <v>433</v>
      </c>
      <c r="B1" s="717"/>
      <c r="C1" s="717"/>
      <c r="D1" s="717"/>
      <c r="E1" s="717"/>
      <c r="F1" s="717"/>
      <c r="G1" s="717"/>
      <c r="H1" s="717"/>
      <c r="I1" s="717"/>
      <c r="J1" s="717"/>
      <c r="K1" s="662"/>
      <c r="L1" s="662"/>
      <c r="M1" s="662"/>
      <c r="N1" s="662"/>
      <c r="O1" s="662"/>
      <c r="P1" s="662"/>
      <c r="Q1" s="662"/>
      <c r="R1" s="662"/>
      <c r="S1" s="662"/>
      <c r="T1" s="662"/>
      <c r="U1" s="662"/>
      <c r="V1" s="662"/>
      <c r="W1" s="662"/>
      <c r="X1" s="661" t="s">
        <v>431</v>
      </c>
    </row>
    <row r="2" spans="1:74" ht="21.75" customHeight="1">
      <c r="A2" s="660"/>
      <c r="B2" s="660"/>
      <c r="C2" s="660"/>
      <c r="D2" s="660"/>
      <c r="E2" s="660"/>
      <c r="F2" s="660"/>
      <c r="G2" s="660"/>
      <c r="H2" s="660"/>
      <c r="I2" s="660"/>
      <c r="J2" s="660"/>
      <c r="K2" s="659"/>
      <c r="L2" s="659"/>
      <c r="M2" s="659"/>
      <c r="N2" s="659"/>
      <c r="O2" s="659"/>
      <c r="P2" s="659"/>
      <c r="Q2" s="659"/>
      <c r="R2" s="659"/>
      <c r="S2" s="659"/>
      <c r="T2" s="659"/>
      <c r="U2" s="659"/>
      <c r="V2" s="659"/>
      <c r="W2" s="659"/>
      <c r="X2" s="658"/>
    </row>
    <row r="3" spans="1:74">
      <c r="A3" s="718" t="s">
        <v>467</v>
      </c>
      <c r="B3" s="718"/>
      <c r="C3" s="718"/>
      <c r="D3" s="718"/>
      <c r="E3" s="718"/>
      <c r="F3" s="718"/>
      <c r="G3" s="718"/>
      <c r="H3" s="718"/>
      <c r="I3" s="718"/>
      <c r="J3" s="718"/>
      <c r="K3" s="656"/>
      <c r="L3" s="656"/>
      <c r="M3" s="656"/>
      <c r="N3" s="656"/>
      <c r="O3" s="656"/>
      <c r="P3" s="656"/>
      <c r="Q3" s="656"/>
      <c r="R3" s="656"/>
      <c r="S3" s="656"/>
      <c r="T3" s="656"/>
      <c r="U3" s="657"/>
      <c r="V3" s="656"/>
      <c r="W3" s="656"/>
      <c r="X3" s="655"/>
    </row>
    <row r="4" spans="1:74" s="641" customFormat="1">
      <c r="A4" s="719" t="s">
        <v>430</v>
      </c>
      <c r="B4" s="720"/>
      <c r="C4" s="725" t="s">
        <v>429</v>
      </c>
      <c r="D4" s="728" t="s">
        <v>428</v>
      </c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729"/>
      <c r="S4" s="729"/>
      <c r="T4" s="729"/>
      <c r="U4" s="654"/>
      <c r="V4" s="654"/>
      <c r="W4" s="653"/>
      <c r="X4" s="652" t="s">
        <v>427</v>
      </c>
      <c r="AA4" s="642"/>
    </row>
    <row r="5" spans="1:74" s="641" customFormat="1" ht="27.75" hidden="1" customHeight="1">
      <c r="A5" s="721"/>
      <c r="B5" s="722"/>
      <c r="C5" s="726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  <c r="T5" s="651"/>
      <c r="U5" s="650"/>
      <c r="V5" s="649"/>
      <c r="W5" s="649"/>
      <c r="X5" s="648"/>
    </row>
    <row r="6" spans="1:74" s="641" customFormat="1" ht="37.5" hidden="1" customHeight="1">
      <c r="A6" s="721"/>
      <c r="B6" s="722"/>
      <c r="C6" s="726"/>
      <c r="D6" s="647" t="s">
        <v>426</v>
      </c>
      <c r="E6" s="647"/>
      <c r="F6" s="647"/>
      <c r="G6" s="647"/>
      <c r="H6" s="647"/>
      <c r="I6" s="647"/>
      <c r="J6" s="647"/>
      <c r="K6" s="647" t="s">
        <v>425</v>
      </c>
      <c r="L6" s="647" t="s">
        <v>424</v>
      </c>
      <c r="M6" s="647" t="s">
        <v>423</v>
      </c>
      <c r="N6" s="647" t="s">
        <v>422</v>
      </c>
      <c r="O6" s="647" t="s">
        <v>421</v>
      </c>
      <c r="P6" s="647" t="s">
        <v>420</v>
      </c>
      <c r="Q6" s="647" t="s">
        <v>419</v>
      </c>
      <c r="R6" s="647" t="s">
        <v>418</v>
      </c>
      <c r="S6" s="647" t="s">
        <v>417</v>
      </c>
      <c r="T6" s="647" t="s">
        <v>416</v>
      </c>
      <c r="U6" s="643" t="s">
        <v>415</v>
      </c>
      <c r="V6" s="643" t="s">
        <v>414</v>
      </c>
      <c r="W6" s="643" t="s">
        <v>413</v>
      </c>
      <c r="X6" s="643" t="s">
        <v>412</v>
      </c>
      <c r="AA6" s="642"/>
    </row>
    <row r="7" spans="1:74" s="641" customFormat="1">
      <c r="A7" s="723"/>
      <c r="B7" s="724"/>
      <c r="C7" s="727"/>
      <c r="D7" s="644"/>
      <c r="E7" s="646" t="s">
        <v>468</v>
      </c>
      <c r="F7" s="646" t="s">
        <v>469</v>
      </c>
      <c r="G7" s="646" t="s">
        <v>470</v>
      </c>
      <c r="H7" s="646" t="s">
        <v>471</v>
      </c>
      <c r="I7" s="646" t="s">
        <v>444</v>
      </c>
      <c r="J7" s="645" t="s">
        <v>436</v>
      </c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3"/>
      <c r="V7" s="643"/>
      <c r="W7" s="643"/>
      <c r="X7" s="643"/>
      <c r="AA7" s="642"/>
    </row>
    <row r="8" spans="1:74" s="73" customFormat="1">
      <c r="A8" s="640" t="s">
        <v>407</v>
      </c>
      <c r="B8" s="636"/>
      <c r="C8" s="639"/>
      <c r="D8" s="637"/>
      <c r="E8" s="638"/>
      <c r="F8" s="638"/>
      <c r="G8" s="638"/>
      <c r="H8" s="638"/>
      <c r="I8" s="638"/>
      <c r="J8" s="637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636"/>
      <c r="V8" s="636"/>
      <c r="W8" s="636"/>
      <c r="X8" s="635"/>
      <c r="AA8" s="74"/>
    </row>
    <row r="9" spans="1:74" s="631" customFormat="1" ht="39.75">
      <c r="A9" s="140" t="s">
        <v>406</v>
      </c>
      <c r="B9" s="634"/>
      <c r="C9" s="633" t="s">
        <v>10</v>
      </c>
      <c r="D9" s="632">
        <f>+D11/1</f>
        <v>5</v>
      </c>
      <c r="E9" s="632"/>
      <c r="F9" s="632"/>
      <c r="G9" s="632"/>
      <c r="H9" s="632"/>
      <c r="I9" s="632">
        <f t="shared" ref="I9" si="0">+I11/1</f>
        <v>0</v>
      </c>
      <c r="J9" s="632"/>
      <c r="K9" s="632">
        <f t="shared" ref="K9:X9" si="1">+K11/1</f>
        <v>5</v>
      </c>
      <c r="L9" s="632">
        <f t="shared" si="1"/>
        <v>2</v>
      </c>
      <c r="M9" s="632">
        <f t="shared" si="1"/>
        <v>5</v>
      </c>
      <c r="N9" s="632">
        <f t="shared" si="1"/>
        <v>5</v>
      </c>
      <c r="O9" s="632">
        <f t="shared" si="1"/>
        <v>5</v>
      </c>
      <c r="P9" s="632">
        <f t="shared" si="1"/>
        <v>4</v>
      </c>
      <c r="Q9" s="632">
        <f t="shared" si="1"/>
        <v>4</v>
      </c>
      <c r="R9" s="632">
        <f t="shared" si="1"/>
        <v>5</v>
      </c>
      <c r="S9" s="632">
        <f t="shared" si="1"/>
        <v>5</v>
      </c>
      <c r="T9" s="632">
        <f t="shared" si="1"/>
        <v>4</v>
      </c>
      <c r="U9" s="632">
        <f t="shared" si="1"/>
        <v>5</v>
      </c>
      <c r="V9" s="632">
        <f t="shared" si="1"/>
        <v>4</v>
      </c>
      <c r="W9" s="632">
        <f t="shared" si="1"/>
        <v>4</v>
      </c>
      <c r="X9" s="632">
        <f t="shared" si="1"/>
        <v>5</v>
      </c>
      <c r="Y9" s="73"/>
      <c r="Z9" s="73"/>
      <c r="AA9" s="74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</row>
    <row r="10" spans="1:74" s="73" customFormat="1" ht="30.75" customHeight="1">
      <c r="A10" s="85">
        <v>1.1000000000000001</v>
      </c>
      <c r="B10" s="84" t="s">
        <v>405</v>
      </c>
      <c r="C10" s="96" t="s">
        <v>30</v>
      </c>
      <c r="D10" s="82">
        <f>+SUM(D12:D19)</f>
        <v>8</v>
      </c>
      <c r="E10" s="82"/>
      <c r="F10" s="82"/>
      <c r="G10" s="82"/>
      <c r="H10" s="82"/>
      <c r="I10" s="82">
        <f t="shared" ref="I10" si="2">+SUM(I12:I19)</f>
        <v>0</v>
      </c>
      <c r="J10" s="82"/>
      <c r="K10" s="82">
        <f t="shared" ref="K10:X10" si="3">+SUM(K12:K19)</f>
        <v>8</v>
      </c>
      <c r="L10" s="82">
        <f t="shared" si="3"/>
        <v>2</v>
      </c>
      <c r="M10" s="82">
        <f t="shared" si="3"/>
        <v>8</v>
      </c>
      <c r="N10" s="82">
        <f t="shared" si="3"/>
        <v>8</v>
      </c>
      <c r="O10" s="82">
        <f t="shared" si="3"/>
        <v>8</v>
      </c>
      <c r="P10" s="82">
        <f t="shared" si="3"/>
        <v>6</v>
      </c>
      <c r="Q10" s="82">
        <f t="shared" si="3"/>
        <v>6</v>
      </c>
      <c r="R10" s="82">
        <f t="shared" si="3"/>
        <v>8</v>
      </c>
      <c r="S10" s="82">
        <f t="shared" si="3"/>
        <v>8</v>
      </c>
      <c r="T10" s="82">
        <f t="shared" si="3"/>
        <v>7</v>
      </c>
      <c r="U10" s="82">
        <f t="shared" si="3"/>
        <v>8</v>
      </c>
      <c r="V10" s="82">
        <f t="shared" si="3"/>
        <v>6</v>
      </c>
      <c r="W10" s="82">
        <f t="shared" si="3"/>
        <v>6</v>
      </c>
      <c r="X10" s="82">
        <f t="shared" si="3"/>
        <v>8</v>
      </c>
      <c r="AA10" s="74"/>
    </row>
    <row r="11" spans="1:74" s="630" customFormat="1" ht="30.75" customHeight="1">
      <c r="A11" s="81"/>
      <c r="B11" s="80"/>
      <c r="C11" s="469" t="s">
        <v>10</v>
      </c>
      <c r="D11" s="94">
        <f>IF(D10&lt;1,0,IF(D10&lt;2,1,IF(D10&lt;4,2,IF(D10&lt;6,3,IF(D10&lt;8,4,IF(D10=8,5))))))</f>
        <v>5</v>
      </c>
      <c r="E11" s="94"/>
      <c r="F11" s="94"/>
      <c r="G11" s="94"/>
      <c r="H11" s="94"/>
      <c r="I11" s="94">
        <f t="shared" ref="I11" si="4">IF(I10&lt;1,0,IF(I10&lt;2,1,IF(I10&lt;4,2,IF(I10&lt;6,3,IF(I10&lt;8,4,IF(I10=8,5))))))</f>
        <v>0</v>
      </c>
      <c r="J11" s="94"/>
      <c r="K11" s="94">
        <f t="shared" ref="K11:X11" si="5">IF(K10&lt;1,0,IF(K10&lt;2,1,IF(K10&lt;4,2,IF(K10&lt;6,3,IF(K10&lt;8,4,IF(K10=8,5))))))</f>
        <v>5</v>
      </c>
      <c r="L11" s="94">
        <f t="shared" si="5"/>
        <v>2</v>
      </c>
      <c r="M11" s="94">
        <f t="shared" si="5"/>
        <v>5</v>
      </c>
      <c r="N11" s="94">
        <f t="shared" si="5"/>
        <v>5</v>
      </c>
      <c r="O11" s="94">
        <f t="shared" si="5"/>
        <v>5</v>
      </c>
      <c r="P11" s="94">
        <f t="shared" si="5"/>
        <v>4</v>
      </c>
      <c r="Q11" s="94">
        <f t="shared" si="5"/>
        <v>4</v>
      </c>
      <c r="R11" s="94">
        <f t="shared" si="5"/>
        <v>5</v>
      </c>
      <c r="S11" s="94">
        <f t="shared" si="5"/>
        <v>5</v>
      </c>
      <c r="T11" s="94">
        <f t="shared" si="5"/>
        <v>4</v>
      </c>
      <c r="U11" s="94">
        <f t="shared" si="5"/>
        <v>5</v>
      </c>
      <c r="V11" s="94">
        <f t="shared" si="5"/>
        <v>4</v>
      </c>
      <c r="W11" s="94">
        <f t="shared" si="5"/>
        <v>4</v>
      </c>
      <c r="X11" s="94">
        <f t="shared" si="5"/>
        <v>5</v>
      </c>
      <c r="Y11" s="93" t="s">
        <v>39</v>
      </c>
      <c r="Z11" s="73"/>
      <c r="AA11" s="74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</row>
    <row r="12" spans="1:74" s="73" customFormat="1" ht="176.25" customHeight="1">
      <c r="A12" s="75"/>
      <c r="B12" s="135" t="s">
        <v>404</v>
      </c>
      <c r="C12" s="629"/>
      <c r="D12" s="68">
        <v>1</v>
      </c>
      <c r="E12" s="68"/>
      <c r="F12" s="68"/>
      <c r="G12" s="68"/>
      <c r="H12" s="68"/>
      <c r="I12" s="68"/>
      <c r="J12" s="68"/>
      <c r="K12" s="68">
        <v>1</v>
      </c>
      <c r="L12" s="68">
        <v>1</v>
      </c>
      <c r="M12" s="68">
        <v>1</v>
      </c>
      <c r="N12" s="69">
        <v>1</v>
      </c>
      <c r="O12" s="68">
        <v>1</v>
      </c>
      <c r="P12" s="68">
        <v>1</v>
      </c>
      <c r="Q12" s="68">
        <v>1</v>
      </c>
      <c r="R12" s="68">
        <v>1</v>
      </c>
      <c r="S12" s="68">
        <v>1</v>
      </c>
      <c r="T12" s="68">
        <v>1</v>
      </c>
      <c r="U12" s="68">
        <v>1</v>
      </c>
      <c r="V12" s="125">
        <v>1</v>
      </c>
      <c r="W12" s="68">
        <v>1</v>
      </c>
      <c r="X12" s="90">
        <v>1</v>
      </c>
      <c r="AA12" s="74"/>
    </row>
    <row r="13" spans="1:74" s="73" customFormat="1" ht="39.75">
      <c r="A13" s="75"/>
      <c r="B13" s="135" t="s">
        <v>403</v>
      </c>
      <c r="C13" s="134"/>
      <c r="D13" s="68">
        <v>1</v>
      </c>
      <c r="E13" s="68"/>
      <c r="F13" s="68"/>
      <c r="G13" s="68"/>
      <c r="H13" s="68"/>
      <c r="I13" s="68"/>
      <c r="J13" s="68"/>
      <c r="K13" s="68">
        <v>1</v>
      </c>
      <c r="L13" s="68">
        <v>0</v>
      </c>
      <c r="M13" s="68">
        <v>1</v>
      </c>
      <c r="N13" s="69">
        <v>1</v>
      </c>
      <c r="O13" s="68">
        <v>1</v>
      </c>
      <c r="P13" s="68">
        <v>1</v>
      </c>
      <c r="Q13" s="68">
        <v>1</v>
      </c>
      <c r="R13" s="68">
        <v>1</v>
      </c>
      <c r="S13" s="68">
        <v>1</v>
      </c>
      <c r="T13" s="68">
        <v>1</v>
      </c>
      <c r="U13" s="68">
        <v>1</v>
      </c>
      <c r="V13" s="125">
        <v>1</v>
      </c>
      <c r="W13" s="68">
        <v>1</v>
      </c>
      <c r="X13" s="90">
        <v>1</v>
      </c>
      <c r="AA13" s="74"/>
    </row>
    <row r="14" spans="1:74" s="73" customFormat="1" ht="92.25">
      <c r="A14" s="75"/>
      <c r="B14" s="71" t="s">
        <v>402</v>
      </c>
      <c r="C14" s="70"/>
      <c r="D14" s="68">
        <v>1</v>
      </c>
      <c r="E14" s="68"/>
      <c r="F14" s="68"/>
      <c r="G14" s="68"/>
      <c r="H14" s="68"/>
      <c r="I14" s="68"/>
      <c r="J14" s="68"/>
      <c r="K14" s="68">
        <v>1</v>
      </c>
      <c r="L14" s="68">
        <v>0</v>
      </c>
      <c r="M14" s="68">
        <v>1</v>
      </c>
      <c r="N14" s="69">
        <v>1</v>
      </c>
      <c r="O14" s="68">
        <v>1</v>
      </c>
      <c r="P14" s="68">
        <v>1</v>
      </c>
      <c r="Q14" s="68">
        <v>1</v>
      </c>
      <c r="R14" s="68">
        <v>1</v>
      </c>
      <c r="S14" s="68">
        <v>1</v>
      </c>
      <c r="T14" s="68">
        <v>1</v>
      </c>
      <c r="U14" s="68">
        <v>1</v>
      </c>
      <c r="V14" s="125">
        <v>1</v>
      </c>
      <c r="W14" s="68">
        <v>1</v>
      </c>
      <c r="X14" s="90">
        <v>1</v>
      </c>
      <c r="AA14" s="74"/>
    </row>
    <row r="15" spans="1:74" s="73" customFormat="1" ht="92.25">
      <c r="A15" s="75"/>
      <c r="B15" s="71" t="s">
        <v>401</v>
      </c>
      <c r="C15" s="70"/>
      <c r="D15" s="68">
        <v>1</v>
      </c>
      <c r="E15" s="68"/>
      <c r="F15" s="68"/>
      <c r="G15" s="68"/>
      <c r="H15" s="68"/>
      <c r="I15" s="68"/>
      <c r="J15" s="68"/>
      <c r="K15" s="68">
        <v>1</v>
      </c>
      <c r="L15" s="68">
        <v>0</v>
      </c>
      <c r="M15" s="68">
        <v>1</v>
      </c>
      <c r="N15" s="69">
        <v>1</v>
      </c>
      <c r="O15" s="68">
        <v>1</v>
      </c>
      <c r="P15" s="68">
        <v>1</v>
      </c>
      <c r="Q15" s="68">
        <v>1</v>
      </c>
      <c r="R15" s="68">
        <v>1</v>
      </c>
      <c r="S15" s="68">
        <v>1</v>
      </c>
      <c r="T15" s="68">
        <v>1</v>
      </c>
      <c r="U15" s="68">
        <v>1</v>
      </c>
      <c r="V15" s="125">
        <v>1</v>
      </c>
      <c r="W15" s="68">
        <v>1</v>
      </c>
      <c r="X15" s="90">
        <v>1</v>
      </c>
      <c r="AA15" s="74"/>
    </row>
    <row r="16" spans="1:74" s="73" customFormat="1" ht="39.75">
      <c r="A16" s="75"/>
      <c r="B16" s="71" t="s">
        <v>400</v>
      </c>
      <c r="C16" s="70"/>
      <c r="D16" s="68">
        <v>1</v>
      </c>
      <c r="E16" s="68"/>
      <c r="F16" s="68"/>
      <c r="G16" s="68"/>
      <c r="H16" s="68"/>
      <c r="I16" s="68"/>
      <c r="J16" s="68"/>
      <c r="K16" s="68">
        <v>1</v>
      </c>
      <c r="L16" s="68">
        <v>1</v>
      </c>
      <c r="M16" s="68">
        <v>1</v>
      </c>
      <c r="N16" s="69">
        <v>1</v>
      </c>
      <c r="O16" s="68">
        <v>1</v>
      </c>
      <c r="P16" s="68">
        <v>1</v>
      </c>
      <c r="Q16" s="68">
        <v>1</v>
      </c>
      <c r="R16" s="68">
        <v>1</v>
      </c>
      <c r="S16" s="68">
        <v>1</v>
      </c>
      <c r="T16" s="68">
        <v>1</v>
      </c>
      <c r="U16" s="68">
        <v>1</v>
      </c>
      <c r="V16" s="125">
        <v>1</v>
      </c>
      <c r="W16" s="68">
        <v>1</v>
      </c>
      <c r="X16" s="90">
        <v>1</v>
      </c>
      <c r="AA16" s="74"/>
    </row>
    <row r="17" spans="1:74" s="73" customFormat="1" ht="57">
      <c r="A17" s="75"/>
      <c r="B17" s="135" t="s">
        <v>399</v>
      </c>
      <c r="C17" s="134"/>
      <c r="D17" s="68">
        <v>1</v>
      </c>
      <c r="E17" s="68"/>
      <c r="F17" s="68"/>
      <c r="G17" s="68"/>
      <c r="H17" s="68"/>
      <c r="I17" s="68"/>
      <c r="J17" s="68"/>
      <c r="K17" s="68">
        <v>1</v>
      </c>
      <c r="L17" s="68">
        <v>0</v>
      </c>
      <c r="M17" s="68">
        <v>1</v>
      </c>
      <c r="N17" s="69">
        <v>1</v>
      </c>
      <c r="O17" s="68">
        <v>1</v>
      </c>
      <c r="P17" s="68">
        <v>1</v>
      </c>
      <c r="Q17" s="68">
        <v>0</v>
      </c>
      <c r="R17" s="68">
        <v>1</v>
      </c>
      <c r="S17" s="68">
        <v>1</v>
      </c>
      <c r="T17" s="68">
        <v>1</v>
      </c>
      <c r="U17" s="68">
        <v>1</v>
      </c>
      <c r="V17" s="125">
        <v>1</v>
      </c>
      <c r="W17" s="68">
        <v>1</v>
      </c>
      <c r="X17" s="90">
        <v>1</v>
      </c>
      <c r="AA17" s="74"/>
    </row>
    <row r="18" spans="1:74" s="73" customFormat="1" ht="55.5">
      <c r="A18" s="75"/>
      <c r="B18" s="210" t="s">
        <v>398</v>
      </c>
      <c r="C18" s="150"/>
      <c r="D18" s="68">
        <v>1</v>
      </c>
      <c r="E18" s="68"/>
      <c r="F18" s="68"/>
      <c r="G18" s="68"/>
      <c r="H18" s="68"/>
      <c r="I18" s="68"/>
      <c r="J18" s="68"/>
      <c r="K18" s="68">
        <v>1</v>
      </c>
      <c r="L18" s="68">
        <v>0</v>
      </c>
      <c r="M18" s="68">
        <v>1</v>
      </c>
      <c r="N18" s="69">
        <v>1</v>
      </c>
      <c r="O18" s="68">
        <v>1</v>
      </c>
      <c r="P18" s="68">
        <v>0</v>
      </c>
      <c r="Q18" s="68">
        <v>0</v>
      </c>
      <c r="R18" s="68">
        <v>1</v>
      </c>
      <c r="S18" s="68">
        <v>1</v>
      </c>
      <c r="T18" s="68">
        <v>1</v>
      </c>
      <c r="U18" s="68">
        <v>1</v>
      </c>
      <c r="V18" s="125">
        <v>0</v>
      </c>
      <c r="W18" s="68">
        <v>0</v>
      </c>
      <c r="X18" s="90">
        <v>1</v>
      </c>
      <c r="AA18" s="74"/>
    </row>
    <row r="19" spans="1:74" ht="61.5">
      <c r="A19" s="72"/>
      <c r="B19" s="71" t="s">
        <v>397</v>
      </c>
      <c r="C19" s="70"/>
      <c r="D19" s="628">
        <v>1</v>
      </c>
      <c r="E19" s="628"/>
      <c r="F19" s="628"/>
      <c r="G19" s="628"/>
      <c r="H19" s="628"/>
      <c r="I19" s="628"/>
      <c r="J19" s="628"/>
      <c r="K19" s="626">
        <v>1</v>
      </c>
      <c r="L19" s="626">
        <v>0</v>
      </c>
      <c r="M19" s="626">
        <v>1</v>
      </c>
      <c r="N19" s="627">
        <v>1</v>
      </c>
      <c r="O19" s="626">
        <v>1</v>
      </c>
      <c r="P19" s="626">
        <v>0</v>
      </c>
      <c r="Q19" s="626">
        <v>1</v>
      </c>
      <c r="R19" s="626">
        <v>1</v>
      </c>
      <c r="S19" s="626">
        <v>1</v>
      </c>
      <c r="T19" s="626">
        <v>0</v>
      </c>
      <c r="U19" s="626">
        <v>1</v>
      </c>
      <c r="V19" s="125">
        <v>0</v>
      </c>
      <c r="W19" s="626">
        <v>0</v>
      </c>
      <c r="X19" s="625">
        <v>1</v>
      </c>
      <c r="AA19" s="20"/>
    </row>
    <row r="20" spans="1:74" ht="39.75">
      <c r="A20" s="145" t="s">
        <v>375</v>
      </c>
      <c r="B20" s="145"/>
      <c r="C20" s="590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1"/>
      <c r="U20" s="589"/>
      <c r="V20" s="589"/>
      <c r="W20" s="589"/>
      <c r="X20" s="141"/>
      <c r="AA20" s="20"/>
    </row>
    <row r="21" spans="1:74" ht="39.75">
      <c r="A21" s="140" t="s">
        <v>374</v>
      </c>
      <c r="B21" s="139"/>
      <c r="C21" s="138"/>
      <c r="D21" s="137">
        <f>+SUM(D28,D36,D49,D61,D70,D79,D88,D95)/D25</f>
        <v>4.749348958333333</v>
      </c>
      <c r="E21" s="137" t="e">
        <f>+SUM(E28,E36,E49,E61,E70,E79,E88,E95)/E25</f>
        <v>#DIV/0!</v>
      </c>
      <c r="F21" s="137" t="e">
        <f>+SUM(F28,F36,F49,F61,F70,F79,F88,F95)/F25</f>
        <v>#DIV/0!</v>
      </c>
      <c r="G21" s="137" t="e">
        <f t="shared" ref="G21:I21" si="6">+SUM(G28,G36,G49,G61,G70,G79,G88,G95)/G25</f>
        <v>#DIV/0!</v>
      </c>
      <c r="H21" s="137" t="e">
        <f t="shared" si="6"/>
        <v>#DIV/0!</v>
      </c>
      <c r="I21" s="137" t="e">
        <f t="shared" si="6"/>
        <v>#DIV/0!</v>
      </c>
      <c r="J21" s="137"/>
      <c r="K21" s="137">
        <f>+SUM(K28,K36,K50,K61,K70,K79,K88,K95)/8</f>
        <v>4.3682291666666666</v>
      </c>
      <c r="L21" s="137">
        <f>+SUM(L28,L37,L50,L61,L70,L79,L88,L95)/8</f>
        <v>4.125</v>
      </c>
      <c r="M21" s="137">
        <f t="shared" ref="M21:R21" si="7">+SUM(M28,M36,M49,M61,M70,M79,M88,M95)/8</f>
        <v>4.352822580645161</v>
      </c>
      <c r="N21" s="137">
        <f t="shared" si="7"/>
        <v>4.4567099567099566</v>
      </c>
      <c r="O21" s="137">
        <f t="shared" si="7"/>
        <v>4.4126344086021501</v>
      </c>
      <c r="P21" s="137">
        <f t="shared" si="7"/>
        <v>3.5773809523809526</v>
      </c>
      <c r="Q21" s="137">
        <f t="shared" si="7"/>
        <v>4.1377952755905509</v>
      </c>
      <c r="R21" s="137">
        <f t="shared" si="7"/>
        <v>3.5057367149758454</v>
      </c>
      <c r="S21" s="137">
        <f>+SUM(S28,S37,S50,S61,S70,S79,S88,S95)/8</f>
        <v>4.1006810897435901</v>
      </c>
      <c r="T21" s="137">
        <f>+SUM(T28,T37,T50,T61,T70,T79,T88,T95)/8</f>
        <v>4.0523989898989896</v>
      </c>
      <c r="U21" s="168"/>
      <c r="V21" s="168"/>
      <c r="W21" s="168"/>
      <c r="X21" s="136">
        <f>+SUM(X28,X36,X49,X61,X70,X79,X88,X95)/8</f>
        <v>4.0398279730740461</v>
      </c>
      <c r="AA21" s="20"/>
    </row>
    <row r="22" spans="1:74" ht="39.75">
      <c r="A22" s="140" t="s">
        <v>85</v>
      </c>
      <c r="B22" s="139"/>
      <c r="C22" s="138"/>
      <c r="D22" s="137">
        <f>+SUM(D103,D118,D139,D163,D187)/D26</f>
        <v>4.3765405701754387</v>
      </c>
      <c r="E22" s="137" t="e">
        <f t="shared" ref="E22:I22" si="8">+SUM(E103,E118,E139,E163,E187)/E26</f>
        <v>#DIV/0!</v>
      </c>
      <c r="F22" s="137" t="e">
        <f t="shared" ref="F22" si="9">+SUM(F103,F118,F139,F163,F187)/F26</f>
        <v>#DIV/0!</v>
      </c>
      <c r="G22" s="137" t="e">
        <f t="shared" si="8"/>
        <v>#DIV/0!</v>
      </c>
      <c r="H22" s="137" t="e">
        <f t="shared" si="8"/>
        <v>#DIV/0!</v>
      </c>
      <c r="I22" s="137" t="e">
        <f t="shared" si="8"/>
        <v>#DIV/0!</v>
      </c>
      <c r="J22" s="137"/>
      <c r="K22" s="137">
        <f t="shared" ref="K22:T22" si="10">+SUM(K103,K118,K139,K163,K187)/K26</f>
        <v>3.9022829131652661</v>
      </c>
      <c r="L22" s="137">
        <f t="shared" si="10"/>
        <v>2.5</v>
      </c>
      <c r="M22" s="137">
        <f t="shared" si="10"/>
        <v>4.4715266784728414</v>
      </c>
      <c r="N22" s="137">
        <f t="shared" si="10"/>
        <v>4.476064336353005</v>
      </c>
      <c r="O22" s="137">
        <f t="shared" si="10"/>
        <v>4.4110053347591043</v>
      </c>
      <c r="P22" s="137">
        <f t="shared" si="10"/>
        <v>3.3053809523809519</v>
      </c>
      <c r="Q22" s="137">
        <f t="shared" si="10"/>
        <v>3.8886622719954125</v>
      </c>
      <c r="R22" s="137">
        <f t="shared" si="10"/>
        <v>3.5128107556367021</v>
      </c>
      <c r="S22" s="137">
        <f t="shared" si="10"/>
        <v>3.4609351432880846</v>
      </c>
      <c r="T22" s="137">
        <f t="shared" si="10"/>
        <v>1.9944793813296648</v>
      </c>
      <c r="U22" s="168"/>
      <c r="V22" s="168"/>
      <c r="W22" s="168"/>
      <c r="X22" s="136">
        <f>+SUM(X103,X118,X139,X163,X187)/X26</f>
        <v>4.2622516157489976</v>
      </c>
      <c r="AA22" s="20"/>
    </row>
    <row r="23" spans="1:74" ht="39.75">
      <c r="A23" s="140" t="s">
        <v>84</v>
      </c>
      <c r="B23" s="139"/>
      <c r="C23" s="138"/>
      <c r="D23" s="137">
        <f>+SUM(D28,D36,D49,D61,D70,D79,D88,D95,D103,D118,D139,D163,D187)/D24</f>
        <v>4.6250794956140355</v>
      </c>
      <c r="E23" s="137" t="e">
        <f t="shared" ref="E23:I23" si="11">+SUM(E28,E36,E49,E61,E70,E79,E88,E95,E103,E118,E139,E163,E187)/E24</f>
        <v>#DIV/0!</v>
      </c>
      <c r="F23" s="137" t="e">
        <f t="shared" si="11"/>
        <v>#DIV/0!</v>
      </c>
      <c r="G23" s="137" t="e">
        <f t="shared" si="11"/>
        <v>#DIV/0!</v>
      </c>
      <c r="H23" s="137" t="e">
        <f t="shared" si="11"/>
        <v>#DIV/0!</v>
      </c>
      <c r="I23" s="137" t="e">
        <f t="shared" si="11"/>
        <v>#DIV/0!</v>
      </c>
      <c r="J23" s="137"/>
      <c r="K23" s="137">
        <f>+SUM(K28,K36,K50,K61,K70,K79,K88,K95,K103,K118,K139,K163,K187)/K24</f>
        <v>4.241152915711738</v>
      </c>
      <c r="L23" s="137">
        <f>+SUM(L28,L37,L50,L61,L70,L79,L88,L95,L103,L118,L139,L163,L187)/L24</f>
        <v>3.9444444444444446</v>
      </c>
      <c r="M23" s="137">
        <f t="shared" ref="M23:R23" si="12">+SUM(M28,M36,M49,M61,M70,M79,M88,M95,M103,M118,M139,M163,M187)/M24</f>
        <v>4.3984780028865762</v>
      </c>
      <c r="N23" s="137">
        <f t="shared" si="12"/>
        <v>4.4641539488803597</v>
      </c>
      <c r="O23" s="137">
        <f t="shared" si="12"/>
        <v>4.4120913839878009</v>
      </c>
      <c r="P23" s="137">
        <f t="shared" si="12"/>
        <v>3.4727655677655678</v>
      </c>
      <c r="Q23" s="137">
        <f t="shared" si="12"/>
        <v>4.0547509410588383</v>
      </c>
      <c r="R23" s="137">
        <f t="shared" si="12"/>
        <v>3.5084574998454059</v>
      </c>
      <c r="S23" s="137">
        <f>+SUM(S28,S37,S50,S61,S70,S79,S88,S95,S103,S118,S139,S163,S187)/S24</f>
        <v>3.9262049225284525</v>
      </c>
      <c r="T23" s="137">
        <f>+SUM(T28,T37,T50,T61,T70,T79,T88,T95,T103,T118,T139,T163,T187)/T24</f>
        <v>3.2608914481415567</v>
      </c>
      <c r="U23" s="168"/>
      <c r="V23" s="168"/>
      <c r="W23" s="168"/>
      <c r="X23" s="136">
        <f>+SUM(X28,X36,X49,X61,X70,X79,X88,X95,X103,X118,X139,X163,X187)/X24</f>
        <v>4.1253755279490285</v>
      </c>
      <c r="AA23" s="20"/>
    </row>
    <row r="24" spans="1:74" s="580" customFormat="1" ht="39.75" hidden="1" customHeight="1">
      <c r="A24" s="588"/>
      <c r="B24" s="586" t="s">
        <v>373</v>
      </c>
      <c r="C24" s="585"/>
      <c r="D24" s="584">
        <v>12</v>
      </c>
      <c r="E24" s="584">
        <f>+E25+E26</f>
        <v>11</v>
      </c>
      <c r="F24" s="584">
        <f>+F25+F26</f>
        <v>11</v>
      </c>
      <c r="G24" s="584">
        <f t="shared" ref="G24:I24" si="13">+G25+G26</f>
        <v>11</v>
      </c>
      <c r="H24" s="584">
        <f t="shared" si="13"/>
        <v>11</v>
      </c>
      <c r="I24" s="584">
        <f t="shared" si="13"/>
        <v>13</v>
      </c>
      <c r="J24" s="584"/>
      <c r="K24" s="584">
        <v>11</v>
      </c>
      <c r="L24" s="584">
        <v>9</v>
      </c>
      <c r="M24" s="584">
        <v>13</v>
      </c>
      <c r="N24" s="584">
        <v>13</v>
      </c>
      <c r="O24" s="584">
        <v>12</v>
      </c>
      <c r="P24" s="584">
        <v>13</v>
      </c>
      <c r="Q24" s="584">
        <v>12</v>
      </c>
      <c r="R24" s="584">
        <v>13</v>
      </c>
      <c r="S24" s="584">
        <v>11</v>
      </c>
      <c r="T24" s="587">
        <v>13</v>
      </c>
      <c r="U24" s="583"/>
      <c r="V24" s="583"/>
      <c r="W24" s="583"/>
      <c r="X24" s="587">
        <v>13</v>
      </c>
      <c r="AA24" s="581"/>
    </row>
    <row r="25" spans="1:74" s="580" customFormat="1" ht="39.75" hidden="1" customHeight="1">
      <c r="A25" s="586"/>
      <c r="B25" s="586" t="s">
        <v>372</v>
      </c>
      <c r="C25" s="585"/>
      <c r="D25" s="584">
        <v>8</v>
      </c>
      <c r="E25" s="584">
        <v>6</v>
      </c>
      <c r="F25" s="584">
        <v>6</v>
      </c>
      <c r="G25" s="584">
        <v>6</v>
      </c>
      <c r="H25" s="584">
        <v>6</v>
      </c>
      <c r="I25" s="584">
        <v>8</v>
      </c>
      <c r="J25" s="584"/>
      <c r="K25" s="584">
        <v>8</v>
      </c>
      <c r="L25" s="584">
        <v>8</v>
      </c>
      <c r="M25" s="584">
        <v>8</v>
      </c>
      <c r="N25" s="584">
        <v>8</v>
      </c>
      <c r="O25" s="584">
        <v>8</v>
      </c>
      <c r="P25" s="584">
        <v>8</v>
      </c>
      <c r="Q25" s="584">
        <v>8</v>
      </c>
      <c r="R25" s="584">
        <v>8</v>
      </c>
      <c r="S25" s="584">
        <v>8</v>
      </c>
      <c r="T25" s="587">
        <v>8</v>
      </c>
      <c r="U25" s="583"/>
      <c r="V25" s="583"/>
      <c r="W25" s="583"/>
      <c r="X25" s="587">
        <v>8</v>
      </c>
      <c r="AA25" s="581"/>
    </row>
    <row r="26" spans="1:74" s="580" customFormat="1" ht="39.75" hidden="1" customHeight="1">
      <c r="A26" s="586"/>
      <c r="B26" s="586" t="s">
        <v>371</v>
      </c>
      <c r="C26" s="585"/>
      <c r="D26" s="584">
        <f>+D24-D25</f>
        <v>4</v>
      </c>
      <c r="E26" s="584">
        <v>5</v>
      </c>
      <c r="F26" s="584">
        <v>5</v>
      </c>
      <c r="G26" s="584">
        <v>5</v>
      </c>
      <c r="H26" s="584">
        <v>5</v>
      </c>
      <c r="I26" s="584">
        <v>5</v>
      </c>
      <c r="J26" s="584"/>
      <c r="K26" s="584">
        <f t="shared" ref="K26:T26" si="14">+K24-K25</f>
        <v>3</v>
      </c>
      <c r="L26" s="584">
        <f t="shared" si="14"/>
        <v>1</v>
      </c>
      <c r="M26" s="584">
        <f t="shared" si="14"/>
        <v>5</v>
      </c>
      <c r="N26" s="584">
        <f t="shared" si="14"/>
        <v>5</v>
      </c>
      <c r="O26" s="584">
        <f t="shared" si="14"/>
        <v>4</v>
      </c>
      <c r="P26" s="584">
        <f t="shared" si="14"/>
        <v>5</v>
      </c>
      <c r="Q26" s="584">
        <f t="shared" si="14"/>
        <v>4</v>
      </c>
      <c r="R26" s="584">
        <f t="shared" si="14"/>
        <v>5</v>
      </c>
      <c r="S26" s="584">
        <f t="shared" si="14"/>
        <v>3</v>
      </c>
      <c r="T26" s="584">
        <f t="shared" si="14"/>
        <v>5</v>
      </c>
      <c r="U26" s="583"/>
      <c r="V26" s="583"/>
      <c r="W26" s="583"/>
      <c r="X26" s="582">
        <f>+X24-X25</f>
        <v>5</v>
      </c>
      <c r="AA26" s="581"/>
    </row>
    <row r="27" spans="1:74" s="102" customFormat="1" ht="39.75">
      <c r="A27" s="85">
        <v>2.1</v>
      </c>
      <c r="B27" s="85" t="s">
        <v>370</v>
      </c>
      <c r="C27" s="96" t="s">
        <v>30</v>
      </c>
      <c r="D27" s="579">
        <f>+SUM(D29:D34)</f>
        <v>5</v>
      </c>
      <c r="E27" s="579">
        <f t="shared" ref="E27:I27" si="15">+SUM(E29:E34)</f>
        <v>0</v>
      </c>
      <c r="F27" s="579">
        <f t="shared" ref="F27" si="16">+SUM(F29:F34)</f>
        <v>0</v>
      </c>
      <c r="G27" s="579">
        <f t="shared" si="15"/>
        <v>0</v>
      </c>
      <c r="H27" s="579">
        <f t="shared" si="15"/>
        <v>0</v>
      </c>
      <c r="I27" s="579">
        <f t="shared" si="15"/>
        <v>0</v>
      </c>
      <c r="J27" s="579"/>
      <c r="K27" s="579">
        <f t="shared" ref="K27:T27" si="17">+SUM(K29:K34)</f>
        <v>4</v>
      </c>
      <c r="L27" s="579">
        <f t="shared" si="17"/>
        <v>5</v>
      </c>
      <c r="M27" s="579">
        <f t="shared" si="17"/>
        <v>4</v>
      </c>
      <c r="N27" s="579">
        <f t="shared" si="17"/>
        <v>3</v>
      </c>
      <c r="O27" s="579">
        <f t="shared" si="17"/>
        <v>3</v>
      </c>
      <c r="P27" s="579">
        <f t="shared" si="17"/>
        <v>2</v>
      </c>
      <c r="Q27" s="579">
        <f t="shared" si="17"/>
        <v>4</v>
      </c>
      <c r="R27" s="579">
        <f t="shared" si="17"/>
        <v>4</v>
      </c>
      <c r="S27" s="579">
        <f t="shared" si="17"/>
        <v>5</v>
      </c>
      <c r="T27" s="579">
        <f t="shared" si="17"/>
        <v>2</v>
      </c>
      <c r="U27" s="168"/>
      <c r="V27" s="168"/>
      <c r="W27" s="168"/>
      <c r="X27" s="579">
        <f>+SUM(X29:X34)</f>
        <v>2</v>
      </c>
      <c r="AA27" s="103"/>
    </row>
    <row r="28" spans="1:74" s="577" customFormat="1" ht="39.75">
      <c r="A28" s="578"/>
      <c r="B28" s="578"/>
      <c r="C28" s="469" t="s">
        <v>10</v>
      </c>
      <c r="D28" s="132">
        <f>IF(D27&lt;1,0,IF(D27&lt;2,1,IF(D27&lt;3,2,IF(D27&lt;4,3,IF(D27&lt;5,4,IF(D27=5,5,))))))</f>
        <v>5</v>
      </c>
      <c r="E28" s="132">
        <f t="shared" ref="E28:I28" si="18">IF(E27&lt;1,0,IF(E27&lt;2,1,IF(E27&lt;3,2,IF(E27&lt;4,3,IF(E27&lt;5,4,IF(E27=5,5,))))))</f>
        <v>0</v>
      </c>
      <c r="F28" s="132">
        <f t="shared" si="18"/>
        <v>0</v>
      </c>
      <c r="G28" s="132">
        <f t="shared" si="18"/>
        <v>0</v>
      </c>
      <c r="H28" s="132">
        <f t="shared" si="18"/>
        <v>0</v>
      </c>
      <c r="I28" s="132">
        <f t="shared" si="18"/>
        <v>0</v>
      </c>
      <c r="J28" s="132"/>
      <c r="K28" s="132">
        <f t="shared" ref="K28:T28" si="19">IF(K27&lt;1,0,IF(K27&lt;2,1,IF(K27&lt;3,2,IF(K27&lt;4,3,IF(K27&lt;5,4,IF(K27=5,5,))))))</f>
        <v>4</v>
      </c>
      <c r="L28" s="132">
        <f t="shared" si="19"/>
        <v>5</v>
      </c>
      <c r="M28" s="132">
        <f t="shared" si="19"/>
        <v>4</v>
      </c>
      <c r="N28" s="132">
        <f t="shared" si="19"/>
        <v>3</v>
      </c>
      <c r="O28" s="132">
        <f t="shared" si="19"/>
        <v>3</v>
      </c>
      <c r="P28" s="132">
        <f t="shared" si="19"/>
        <v>2</v>
      </c>
      <c r="Q28" s="132">
        <f t="shared" si="19"/>
        <v>4</v>
      </c>
      <c r="R28" s="132">
        <f t="shared" si="19"/>
        <v>4</v>
      </c>
      <c r="S28" s="132">
        <f t="shared" si="19"/>
        <v>5</v>
      </c>
      <c r="T28" s="132">
        <f t="shared" si="19"/>
        <v>2</v>
      </c>
      <c r="U28" s="515"/>
      <c r="V28" s="515"/>
      <c r="W28" s="515"/>
      <c r="X28" s="132">
        <f>IF(X27&lt;1,0,IF(X27&lt;2,1,IF(X27&lt;3,2,IF(X27&lt;4,3,IF(X27&lt;5,4,IF(X27=5,5,))))))</f>
        <v>2</v>
      </c>
      <c r="Y28" s="1"/>
      <c r="Z28" s="1"/>
      <c r="AA28" s="20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</row>
    <row r="29" spans="1:74" s="102" customFormat="1" ht="92.25">
      <c r="A29" s="75"/>
      <c r="B29" s="91" t="s">
        <v>369</v>
      </c>
      <c r="C29" s="70"/>
      <c r="D29" s="68">
        <v>1</v>
      </c>
      <c r="E29" s="68"/>
      <c r="F29" s="68"/>
      <c r="G29" s="68"/>
      <c r="H29" s="68"/>
      <c r="I29" s="68"/>
      <c r="J29" s="68"/>
      <c r="K29" s="68">
        <v>1</v>
      </c>
      <c r="L29" s="68">
        <v>1</v>
      </c>
      <c r="M29" s="68">
        <v>1</v>
      </c>
      <c r="N29" s="69">
        <v>1</v>
      </c>
      <c r="O29" s="68">
        <v>1</v>
      </c>
      <c r="P29" s="68">
        <v>1</v>
      </c>
      <c r="Q29" s="68">
        <v>1</v>
      </c>
      <c r="R29" s="68">
        <v>1</v>
      </c>
      <c r="S29" s="68">
        <v>1</v>
      </c>
      <c r="T29" s="68">
        <v>1</v>
      </c>
      <c r="U29" s="200"/>
      <c r="V29" s="200"/>
      <c r="W29" s="200"/>
      <c r="X29" s="68">
        <v>1</v>
      </c>
      <c r="AA29" s="103"/>
    </row>
    <row r="30" spans="1:74" s="102" customFormat="1" ht="59.25" customHeight="1">
      <c r="A30" s="75"/>
      <c r="B30" s="91" t="s">
        <v>368</v>
      </c>
      <c r="C30" s="70"/>
      <c r="D30" s="68">
        <v>1</v>
      </c>
      <c r="E30" s="68"/>
      <c r="F30" s="68"/>
      <c r="G30" s="68"/>
      <c r="H30" s="68"/>
      <c r="I30" s="68"/>
      <c r="J30" s="68"/>
      <c r="K30" s="68">
        <v>1</v>
      </c>
      <c r="L30" s="68">
        <v>1</v>
      </c>
      <c r="M30" s="68">
        <v>1</v>
      </c>
      <c r="N30" s="69">
        <v>1</v>
      </c>
      <c r="O30" s="68">
        <v>1</v>
      </c>
      <c r="P30" s="68">
        <v>1</v>
      </c>
      <c r="Q30" s="68">
        <v>1</v>
      </c>
      <c r="R30" s="68">
        <v>1</v>
      </c>
      <c r="S30" s="68">
        <v>1</v>
      </c>
      <c r="T30" s="68">
        <v>1</v>
      </c>
      <c r="U30" s="200"/>
      <c r="V30" s="200"/>
      <c r="W30" s="200"/>
      <c r="X30" s="68">
        <v>1</v>
      </c>
      <c r="AA30" s="103"/>
    </row>
    <row r="31" spans="1:74" s="102" customFormat="1" ht="249.75">
      <c r="A31" s="75"/>
      <c r="B31" s="151" t="s">
        <v>367</v>
      </c>
      <c r="C31" s="321"/>
      <c r="D31" s="711">
        <v>1</v>
      </c>
      <c r="E31" s="711"/>
      <c r="F31" s="711"/>
      <c r="G31" s="711"/>
      <c r="H31" s="711"/>
      <c r="I31" s="711"/>
      <c r="J31" s="677"/>
      <c r="K31" s="711">
        <v>1</v>
      </c>
      <c r="L31" s="711">
        <v>1</v>
      </c>
      <c r="M31" s="711">
        <v>1</v>
      </c>
      <c r="N31" s="730">
        <v>1</v>
      </c>
      <c r="O31" s="711">
        <v>1</v>
      </c>
      <c r="P31" s="711">
        <v>0</v>
      </c>
      <c r="Q31" s="711">
        <v>1</v>
      </c>
      <c r="R31" s="711">
        <v>1</v>
      </c>
      <c r="S31" s="711">
        <v>1</v>
      </c>
      <c r="T31" s="711">
        <v>0</v>
      </c>
      <c r="U31" s="576"/>
      <c r="V31" s="576"/>
      <c r="W31" s="576"/>
      <c r="X31" s="711">
        <v>0</v>
      </c>
      <c r="AA31" s="103"/>
    </row>
    <row r="32" spans="1:74" s="102" customFormat="1" ht="123">
      <c r="A32" s="75"/>
      <c r="B32" s="91" t="s">
        <v>366</v>
      </c>
      <c r="C32" s="164"/>
      <c r="D32" s="713"/>
      <c r="E32" s="713"/>
      <c r="F32" s="713"/>
      <c r="G32" s="713"/>
      <c r="H32" s="713"/>
      <c r="I32" s="713"/>
      <c r="J32" s="679"/>
      <c r="K32" s="713"/>
      <c r="L32" s="713"/>
      <c r="M32" s="713"/>
      <c r="N32" s="731"/>
      <c r="O32" s="713"/>
      <c r="P32" s="713"/>
      <c r="Q32" s="713"/>
      <c r="R32" s="713"/>
      <c r="S32" s="713"/>
      <c r="T32" s="713"/>
      <c r="U32" s="515"/>
      <c r="V32" s="515"/>
      <c r="W32" s="515"/>
      <c r="X32" s="713"/>
      <c r="AA32" s="103"/>
    </row>
    <row r="33" spans="1:74" s="102" customFormat="1" ht="194.25">
      <c r="A33" s="75"/>
      <c r="B33" s="151" t="s">
        <v>365</v>
      </c>
      <c r="C33" s="150"/>
      <c r="D33" s="199">
        <v>1</v>
      </c>
      <c r="E33" s="199"/>
      <c r="F33" s="199"/>
      <c r="G33" s="199"/>
      <c r="H33" s="199"/>
      <c r="I33" s="199"/>
      <c r="J33" s="199"/>
      <c r="K33" s="199">
        <v>1</v>
      </c>
      <c r="L33" s="199">
        <v>1</v>
      </c>
      <c r="M33" s="199">
        <v>1</v>
      </c>
      <c r="N33" s="575">
        <v>0</v>
      </c>
      <c r="O33" s="199">
        <v>0</v>
      </c>
      <c r="P33" s="199">
        <v>0</v>
      </c>
      <c r="Q33" s="199">
        <v>1</v>
      </c>
      <c r="R33" s="574">
        <v>1</v>
      </c>
      <c r="S33" s="68">
        <v>1</v>
      </c>
      <c r="T33" s="199">
        <v>0</v>
      </c>
      <c r="U33" s="200"/>
      <c r="V33" s="200"/>
      <c r="W33" s="200"/>
      <c r="X33" s="199">
        <v>0</v>
      </c>
      <c r="AA33" s="103"/>
    </row>
    <row r="34" spans="1:74" s="102" customFormat="1" ht="166.5">
      <c r="A34" s="148"/>
      <c r="B34" s="520" t="s">
        <v>364</v>
      </c>
      <c r="C34" s="321"/>
      <c r="D34" s="199">
        <v>1</v>
      </c>
      <c r="E34" s="199"/>
      <c r="F34" s="199"/>
      <c r="G34" s="199"/>
      <c r="H34" s="199"/>
      <c r="I34" s="199"/>
      <c r="J34" s="199"/>
      <c r="K34" s="199">
        <v>0</v>
      </c>
      <c r="L34" s="199">
        <v>1</v>
      </c>
      <c r="M34" s="199">
        <v>0</v>
      </c>
      <c r="N34" s="575">
        <v>0</v>
      </c>
      <c r="O34" s="199">
        <v>0</v>
      </c>
      <c r="P34" s="199">
        <v>0</v>
      </c>
      <c r="Q34" s="199">
        <v>0</v>
      </c>
      <c r="R34" s="574">
        <v>0</v>
      </c>
      <c r="S34" s="68">
        <v>1</v>
      </c>
      <c r="T34" s="280">
        <v>0</v>
      </c>
      <c r="U34" s="516"/>
      <c r="V34" s="516"/>
      <c r="W34" s="516"/>
      <c r="X34" s="280">
        <v>0</v>
      </c>
      <c r="AA34" s="103"/>
    </row>
    <row r="35" spans="1:74" s="557" customFormat="1" ht="39.75">
      <c r="A35" s="560">
        <v>2.2000000000000002</v>
      </c>
      <c r="B35" s="559" t="s">
        <v>445</v>
      </c>
      <c r="C35" s="96" t="s">
        <v>176</v>
      </c>
      <c r="D35" s="205">
        <f>+D43*100/D44</f>
        <v>64.0625</v>
      </c>
      <c r="E35" s="205" t="e">
        <f t="shared" ref="E35:I35" si="20">+E43*100/E44</f>
        <v>#DIV/0!</v>
      </c>
      <c r="F35" s="205" t="e">
        <f t="shared" ref="F35" si="21">+F43*100/F44</f>
        <v>#DIV/0!</v>
      </c>
      <c r="G35" s="205" t="e">
        <f t="shared" si="20"/>
        <v>#DIV/0!</v>
      </c>
      <c r="H35" s="205" t="e">
        <f t="shared" si="20"/>
        <v>#DIV/0!</v>
      </c>
      <c r="I35" s="205" t="e">
        <f t="shared" si="20"/>
        <v>#DIV/0!</v>
      </c>
      <c r="J35" s="205"/>
      <c r="K35" s="205">
        <f t="shared" ref="K35:T35" si="22">+K43*100/K44</f>
        <v>37</v>
      </c>
      <c r="L35" s="205">
        <f t="shared" si="22"/>
        <v>26.315789473684209</v>
      </c>
      <c r="M35" s="205">
        <f t="shared" si="22"/>
        <v>67.741935483870961</v>
      </c>
      <c r="N35" s="205">
        <f t="shared" si="22"/>
        <v>67.532467532467535</v>
      </c>
      <c r="O35" s="205">
        <f t="shared" si="22"/>
        <v>75.806451612903231</v>
      </c>
      <c r="P35" s="205">
        <f t="shared" si="22"/>
        <v>28.571428571428573</v>
      </c>
      <c r="Q35" s="205">
        <f t="shared" si="22"/>
        <v>28.346456692913385</v>
      </c>
      <c r="R35" s="205">
        <f t="shared" si="22"/>
        <v>21.014492753623188</v>
      </c>
      <c r="S35" s="205">
        <f t="shared" si="22"/>
        <v>7.6923076923076925</v>
      </c>
      <c r="T35" s="205">
        <f t="shared" si="22"/>
        <v>27.272727272727273</v>
      </c>
      <c r="U35" s="206"/>
      <c r="V35" s="206"/>
      <c r="W35" s="206"/>
      <c r="X35" s="205">
        <f>+X43*100/X44</f>
        <v>46.970830216903515</v>
      </c>
      <c r="AA35" s="558"/>
    </row>
    <row r="36" spans="1:74" s="550" customFormat="1" ht="48" hidden="1" customHeight="1">
      <c r="A36" s="81"/>
      <c r="B36" s="556"/>
      <c r="C36" s="573" t="s">
        <v>354</v>
      </c>
      <c r="D36" s="572">
        <f>+IF(D35&lt;30,D35*5/30,IF(D35&gt;=30,5))</f>
        <v>5</v>
      </c>
      <c r="E36" s="572" t="e">
        <f t="shared" ref="E36:I36" si="23">+IF(E35&lt;30,E35*5/30,IF(E35&gt;=30,5))</f>
        <v>#DIV/0!</v>
      </c>
      <c r="F36" s="572" t="e">
        <f t="shared" si="23"/>
        <v>#DIV/0!</v>
      </c>
      <c r="G36" s="572" t="e">
        <f t="shared" si="23"/>
        <v>#DIV/0!</v>
      </c>
      <c r="H36" s="572" t="e">
        <f t="shared" si="23"/>
        <v>#DIV/0!</v>
      </c>
      <c r="I36" s="572" t="e">
        <f t="shared" si="23"/>
        <v>#DIV/0!</v>
      </c>
      <c r="J36" s="572"/>
      <c r="K36" s="572">
        <f t="shared" ref="K36:T36" si="24">+IF(K35&lt;30,K35*5/30,IF(K35&gt;=30,5))</f>
        <v>5</v>
      </c>
      <c r="L36" s="572">
        <f t="shared" si="24"/>
        <v>4.3859649122807012</v>
      </c>
      <c r="M36" s="572">
        <f t="shared" si="24"/>
        <v>5</v>
      </c>
      <c r="N36" s="572">
        <f t="shared" si="24"/>
        <v>5</v>
      </c>
      <c r="O36" s="572">
        <f t="shared" si="24"/>
        <v>5</v>
      </c>
      <c r="P36" s="572">
        <f t="shared" si="24"/>
        <v>4.7619047619047619</v>
      </c>
      <c r="Q36" s="572">
        <f t="shared" si="24"/>
        <v>4.7244094488188981</v>
      </c>
      <c r="R36" s="572">
        <f t="shared" si="24"/>
        <v>3.5024154589371981</v>
      </c>
      <c r="S36" s="572">
        <f t="shared" si="24"/>
        <v>1.2820512820512819</v>
      </c>
      <c r="T36" s="572">
        <f t="shared" si="24"/>
        <v>4.5454545454545459</v>
      </c>
      <c r="U36" s="515"/>
      <c r="V36" s="515"/>
      <c r="W36" s="515"/>
      <c r="X36" s="572">
        <f>+IF(X35&lt;30,X35*5/30,IF(X35&gt;=30,5))</f>
        <v>5</v>
      </c>
      <c r="Y36" s="102"/>
      <c r="Z36" s="102"/>
      <c r="AA36" s="103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</row>
    <row r="37" spans="1:74" s="550" customFormat="1" ht="48" hidden="1" customHeight="1">
      <c r="A37" s="554"/>
      <c r="B37" s="553"/>
      <c r="C37" s="552" t="s">
        <v>353</v>
      </c>
      <c r="D37" s="551">
        <f>+IF(D47&lt;6,D47*5/6,IF(D47&gt;=6,5))</f>
        <v>-1.4895833333333286</v>
      </c>
      <c r="E37" s="551" t="e">
        <f t="shared" ref="E37:I37" si="25">+IF(E47&lt;6,E47*5/6,IF(E47&gt;=6,5))</f>
        <v>#DIV/0!</v>
      </c>
      <c r="F37" s="551" t="e">
        <f t="shared" ref="F37" si="26">+IF(F47&lt;6,F47*5/6,IF(F47&gt;=6,5))</f>
        <v>#DIV/0!</v>
      </c>
      <c r="G37" s="551" t="e">
        <f t="shared" si="25"/>
        <v>#DIV/0!</v>
      </c>
      <c r="H37" s="551" t="e">
        <f t="shared" si="25"/>
        <v>#DIV/0!</v>
      </c>
      <c r="I37" s="551" t="e">
        <f t="shared" si="25"/>
        <v>#DIV/0!</v>
      </c>
      <c r="J37" s="551"/>
      <c r="K37" s="551">
        <f t="shared" ref="K37:T37" si="27">+IF(K47&lt;6,K47*5/6,IF(K47&gt;=6,5))</f>
        <v>-1.3916666666666682</v>
      </c>
      <c r="L37" s="551">
        <f t="shared" si="27"/>
        <v>5</v>
      </c>
      <c r="M37" s="551">
        <f t="shared" si="27"/>
        <v>-3.1720430107533559E-2</v>
      </c>
      <c r="N37" s="551">
        <f t="shared" si="27"/>
        <v>2.9437229437229462</v>
      </c>
      <c r="O37" s="551">
        <f t="shared" si="27"/>
        <v>1.5220430107526894</v>
      </c>
      <c r="P37" s="551">
        <f t="shared" si="27"/>
        <v>-3.2154761904761888</v>
      </c>
      <c r="Q37" s="551">
        <f t="shared" si="27"/>
        <v>6.3713910761154693E-2</v>
      </c>
      <c r="R37" s="551">
        <f t="shared" si="27"/>
        <v>5</v>
      </c>
      <c r="S37" s="551">
        <f t="shared" si="27"/>
        <v>3.2019230769230771</v>
      </c>
      <c r="T37" s="551">
        <f t="shared" si="27"/>
        <v>5</v>
      </c>
      <c r="U37" s="200"/>
      <c r="V37" s="200"/>
      <c r="W37" s="200"/>
      <c r="X37" s="551">
        <f>+IF(X47&lt;6,X47*5/6,IF(X47&gt;=6,5))</f>
        <v>1.7423585140862603</v>
      </c>
      <c r="Y37" s="102"/>
      <c r="Z37" s="102"/>
      <c r="AA37" s="103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</row>
    <row r="38" spans="1:74" s="557" customFormat="1" ht="39.75">
      <c r="A38" s="530"/>
      <c r="B38" s="571" t="s">
        <v>362</v>
      </c>
      <c r="C38" s="570" t="s">
        <v>163</v>
      </c>
      <c r="D38" s="569">
        <f>+D39+D40</f>
        <v>64</v>
      </c>
      <c r="E38" s="569">
        <f t="shared" ref="E38:H38" si="28">+E39+E40</f>
        <v>0</v>
      </c>
      <c r="F38" s="569">
        <f t="shared" si="28"/>
        <v>0</v>
      </c>
      <c r="G38" s="569">
        <f t="shared" si="28"/>
        <v>0</v>
      </c>
      <c r="H38" s="569">
        <f t="shared" si="28"/>
        <v>0</v>
      </c>
      <c r="I38" s="569">
        <f>+I39+I40</f>
        <v>0</v>
      </c>
      <c r="J38" s="569"/>
      <c r="K38" s="536">
        <f t="shared" ref="K38:T38" si="29">+K39+K40</f>
        <v>50</v>
      </c>
      <c r="L38" s="536">
        <f t="shared" si="29"/>
        <v>19</v>
      </c>
      <c r="M38" s="536">
        <f t="shared" si="29"/>
        <v>124</v>
      </c>
      <c r="N38" s="536">
        <f t="shared" si="29"/>
        <v>77</v>
      </c>
      <c r="O38" s="536">
        <f t="shared" si="29"/>
        <v>62</v>
      </c>
      <c r="P38" s="536">
        <f t="shared" si="29"/>
        <v>17.5</v>
      </c>
      <c r="Q38" s="536">
        <f t="shared" si="29"/>
        <v>127</v>
      </c>
      <c r="R38" s="536">
        <f t="shared" si="29"/>
        <v>69</v>
      </c>
      <c r="S38" s="536">
        <f t="shared" si="29"/>
        <v>26</v>
      </c>
      <c r="T38" s="536">
        <f t="shared" si="29"/>
        <v>33</v>
      </c>
      <c r="U38" s="564"/>
      <c r="V38" s="564"/>
      <c r="W38" s="564"/>
      <c r="X38" s="536">
        <f>+X39+X40</f>
        <v>668.5</v>
      </c>
      <c r="Y38" s="39"/>
      <c r="AA38" s="558"/>
    </row>
    <row r="39" spans="1:74" s="557" customFormat="1" ht="39.75">
      <c r="A39" s="530"/>
      <c r="B39" s="567" t="s">
        <v>361</v>
      </c>
      <c r="C39" s="565" t="s">
        <v>163</v>
      </c>
      <c r="D39" s="540">
        <v>54</v>
      </c>
      <c r="E39" s="540"/>
      <c r="F39" s="540"/>
      <c r="G39" s="540"/>
      <c r="H39" s="540"/>
      <c r="I39" s="540">
        <f>+SUM(E39:H39)</f>
        <v>0</v>
      </c>
      <c r="J39" s="543"/>
      <c r="K39" s="543">
        <v>44</v>
      </c>
      <c r="L39" s="363">
        <v>19</v>
      </c>
      <c r="M39" s="540">
        <v>119</v>
      </c>
      <c r="N39" s="568">
        <v>73</v>
      </c>
      <c r="O39" s="540">
        <v>58</v>
      </c>
      <c r="P39" s="540">
        <v>17.5</v>
      </c>
      <c r="Q39" s="540">
        <v>113</v>
      </c>
      <c r="R39" s="540">
        <v>61</v>
      </c>
      <c r="S39" s="540">
        <v>23</v>
      </c>
      <c r="T39" s="540">
        <v>22</v>
      </c>
      <c r="U39" s="562"/>
      <c r="V39" s="562"/>
      <c r="W39" s="562"/>
      <c r="X39" s="540">
        <f>+SUM(D39:W39)</f>
        <v>603.5</v>
      </c>
      <c r="Y39" s="39"/>
      <c r="AA39" s="558"/>
    </row>
    <row r="40" spans="1:74" s="557" customFormat="1" ht="39.75">
      <c r="A40" s="530"/>
      <c r="B40" s="567" t="s">
        <v>360</v>
      </c>
      <c r="C40" s="565" t="s">
        <v>163</v>
      </c>
      <c r="D40" s="540">
        <v>10</v>
      </c>
      <c r="E40" s="540"/>
      <c r="F40" s="540"/>
      <c r="G40" s="540"/>
      <c r="H40" s="540"/>
      <c r="I40" s="540">
        <f t="shared" ref="I40:I43" si="30">+SUM(E40:H40)</f>
        <v>0</v>
      </c>
      <c r="J40" s="543"/>
      <c r="K40" s="543">
        <v>6</v>
      </c>
      <c r="L40" s="363">
        <v>0</v>
      </c>
      <c r="M40" s="540">
        <v>5</v>
      </c>
      <c r="N40" s="543">
        <v>4</v>
      </c>
      <c r="O40" s="540">
        <v>4</v>
      </c>
      <c r="P40" s="540">
        <v>0</v>
      </c>
      <c r="Q40" s="540">
        <v>14</v>
      </c>
      <c r="R40" s="540">
        <v>8</v>
      </c>
      <c r="S40" s="540">
        <v>3</v>
      </c>
      <c r="T40" s="540">
        <v>11</v>
      </c>
      <c r="U40" s="562"/>
      <c r="V40" s="562"/>
      <c r="W40" s="562"/>
      <c r="X40" s="540">
        <f>+SUM(D40:W40)</f>
        <v>65</v>
      </c>
      <c r="AA40" s="558"/>
    </row>
    <row r="41" spans="1:74" s="538" customFormat="1" ht="39.75">
      <c r="A41" s="566"/>
      <c r="B41" s="306" t="s">
        <v>359</v>
      </c>
      <c r="C41" s="565" t="s">
        <v>163</v>
      </c>
      <c r="D41" s="540">
        <v>10</v>
      </c>
      <c r="E41" s="540"/>
      <c r="F41" s="540"/>
      <c r="G41" s="540"/>
      <c r="H41" s="540"/>
      <c r="I41" s="540">
        <f t="shared" si="30"/>
        <v>0</v>
      </c>
      <c r="J41" s="543"/>
      <c r="K41" s="543">
        <v>1</v>
      </c>
      <c r="L41" s="363">
        <v>0</v>
      </c>
      <c r="M41" s="540">
        <v>1</v>
      </c>
      <c r="N41" s="543">
        <v>2</v>
      </c>
      <c r="O41" s="540">
        <v>1</v>
      </c>
      <c r="P41" s="540">
        <v>0</v>
      </c>
      <c r="Q41" s="540">
        <v>10</v>
      </c>
      <c r="R41" s="540">
        <v>0</v>
      </c>
      <c r="S41" s="540">
        <v>2</v>
      </c>
      <c r="T41" s="540">
        <v>0</v>
      </c>
      <c r="U41" s="541"/>
      <c r="V41" s="541"/>
      <c r="W41" s="541"/>
      <c r="X41" s="540">
        <f>+SUM(D41:W41)</f>
        <v>27</v>
      </c>
      <c r="AA41" s="539"/>
    </row>
    <row r="42" spans="1:74" s="538" customFormat="1" ht="39.75">
      <c r="A42" s="566"/>
      <c r="B42" s="306" t="s">
        <v>358</v>
      </c>
      <c r="C42" s="565" t="s">
        <v>163</v>
      </c>
      <c r="D42" s="540">
        <v>13</v>
      </c>
      <c r="E42" s="540"/>
      <c r="F42" s="540"/>
      <c r="G42" s="540"/>
      <c r="H42" s="540"/>
      <c r="I42" s="540">
        <f t="shared" si="30"/>
        <v>0</v>
      </c>
      <c r="J42" s="543"/>
      <c r="K42" s="543">
        <v>30.5</v>
      </c>
      <c r="L42" s="363">
        <v>14</v>
      </c>
      <c r="M42" s="540">
        <v>39</v>
      </c>
      <c r="N42" s="543">
        <v>23</v>
      </c>
      <c r="O42" s="540">
        <v>14</v>
      </c>
      <c r="P42" s="540">
        <v>12.5</v>
      </c>
      <c r="Q42" s="540">
        <v>81</v>
      </c>
      <c r="R42" s="540">
        <v>54.5</v>
      </c>
      <c r="S42" s="540">
        <v>22</v>
      </c>
      <c r="T42" s="540">
        <v>24</v>
      </c>
      <c r="U42" s="541"/>
      <c r="V42" s="541"/>
      <c r="W42" s="541"/>
      <c r="X42" s="540">
        <f>+SUM(D42:W42)</f>
        <v>327.5</v>
      </c>
      <c r="AA42" s="539"/>
    </row>
    <row r="43" spans="1:74" s="538" customFormat="1" ht="39.75">
      <c r="A43" s="566"/>
      <c r="B43" s="306" t="s">
        <v>357</v>
      </c>
      <c r="C43" s="565" t="s">
        <v>163</v>
      </c>
      <c r="D43" s="540">
        <v>41</v>
      </c>
      <c r="E43" s="540"/>
      <c r="F43" s="540"/>
      <c r="G43" s="540"/>
      <c r="H43" s="540"/>
      <c r="I43" s="540">
        <f t="shared" si="30"/>
        <v>0</v>
      </c>
      <c r="J43" s="543"/>
      <c r="K43" s="543">
        <v>18.5</v>
      </c>
      <c r="L43" s="363">
        <v>5</v>
      </c>
      <c r="M43" s="540">
        <v>84</v>
      </c>
      <c r="N43" s="543">
        <v>52</v>
      </c>
      <c r="O43" s="540">
        <v>47</v>
      </c>
      <c r="P43" s="540">
        <v>5</v>
      </c>
      <c r="Q43" s="540">
        <v>36</v>
      </c>
      <c r="R43" s="540">
        <v>14.5</v>
      </c>
      <c r="S43" s="540">
        <v>2</v>
      </c>
      <c r="T43" s="540">
        <v>9</v>
      </c>
      <c r="U43" s="541"/>
      <c r="V43" s="541"/>
      <c r="W43" s="541"/>
      <c r="X43" s="540">
        <f>+SUM(D43:W43)</f>
        <v>314</v>
      </c>
      <c r="AA43" s="539"/>
    </row>
    <row r="44" spans="1:74" s="464" customFormat="1" ht="39.75">
      <c r="A44" s="530"/>
      <c r="B44" s="75" t="s">
        <v>347</v>
      </c>
      <c r="C44" s="565" t="s">
        <v>163</v>
      </c>
      <c r="D44" s="536">
        <f>SUM(D41:D43)</f>
        <v>64</v>
      </c>
      <c r="E44" s="536">
        <f t="shared" ref="E44:I44" si="31">SUM(E41:E43)</f>
        <v>0</v>
      </c>
      <c r="F44" s="536">
        <f t="shared" si="31"/>
        <v>0</v>
      </c>
      <c r="G44" s="536">
        <f t="shared" si="31"/>
        <v>0</v>
      </c>
      <c r="H44" s="536">
        <f t="shared" si="31"/>
        <v>0</v>
      </c>
      <c r="I44" s="536">
        <f t="shared" si="31"/>
        <v>0</v>
      </c>
      <c r="J44" s="536"/>
      <c r="K44" s="536">
        <f t="shared" ref="K44:T44" si="32">SUM(K41:K43)</f>
        <v>50</v>
      </c>
      <c r="L44" s="536">
        <f t="shared" si="32"/>
        <v>19</v>
      </c>
      <c r="M44" s="536">
        <f t="shared" si="32"/>
        <v>124</v>
      </c>
      <c r="N44" s="536">
        <f t="shared" si="32"/>
        <v>77</v>
      </c>
      <c r="O44" s="536">
        <f t="shared" si="32"/>
        <v>62</v>
      </c>
      <c r="P44" s="536">
        <f t="shared" si="32"/>
        <v>17.5</v>
      </c>
      <c r="Q44" s="536">
        <f t="shared" si="32"/>
        <v>127</v>
      </c>
      <c r="R44" s="536">
        <f t="shared" si="32"/>
        <v>69</v>
      </c>
      <c r="S44" s="536">
        <f t="shared" si="32"/>
        <v>26</v>
      </c>
      <c r="T44" s="536">
        <f t="shared" si="32"/>
        <v>33</v>
      </c>
      <c r="U44" s="564"/>
      <c r="V44" s="564"/>
      <c r="W44" s="564"/>
      <c r="X44" s="536">
        <f>SUM(X41:X43)</f>
        <v>668.5</v>
      </c>
      <c r="AA44" s="465"/>
    </row>
    <row r="45" spans="1:74" s="464" customFormat="1" ht="39.75">
      <c r="A45" s="530"/>
      <c r="B45" s="533" t="s">
        <v>346</v>
      </c>
      <c r="C45" s="486"/>
      <c r="D45" s="532"/>
      <c r="E45" s="532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68"/>
      <c r="U45" s="531"/>
      <c r="V45" s="531"/>
      <c r="W45" s="531"/>
      <c r="X45" s="68"/>
      <c r="AA45" s="465"/>
    </row>
    <row r="46" spans="1:74" s="464" customFormat="1" ht="39.75">
      <c r="A46" s="530"/>
      <c r="B46" s="529" t="s">
        <v>356</v>
      </c>
      <c r="C46" s="70" t="s">
        <v>176</v>
      </c>
      <c r="D46" s="526">
        <v>65.849999999999994</v>
      </c>
      <c r="E46" s="526"/>
      <c r="F46" s="526"/>
      <c r="G46" s="526"/>
      <c r="H46" s="526"/>
      <c r="I46" s="526"/>
      <c r="J46" s="526"/>
      <c r="K46" s="526">
        <v>38.67</v>
      </c>
      <c r="L46" s="526">
        <v>17.649999999999999</v>
      </c>
      <c r="M46" s="526">
        <v>67.78</v>
      </c>
      <c r="N46" s="527">
        <v>64</v>
      </c>
      <c r="O46" s="563">
        <v>73.98</v>
      </c>
      <c r="P46" s="526">
        <v>32.43</v>
      </c>
      <c r="Q46" s="490">
        <v>28.27</v>
      </c>
      <c r="R46" s="526">
        <v>14.29</v>
      </c>
      <c r="S46" s="526">
        <v>3.85</v>
      </c>
      <c r="T46" s="526">
        <v>17.86</v>
      </c>
      <c r="U46" s="240"/>
      <c r="V46" s="240"/>
      <c r="W46" s="240"/>
      <c r="X46" s="526">
        <v>44.88</v>
      </c>
      <c r="Y46" s="525"/>
      <c r="AA46" s="465"/>
    </row>
    <row r="47" spans="1:74" s="464" customFormat="1" ht="39.75">
      <c r="A47" s="530"/>
      <c r="B47" s="75" t="s">
        <v>344</v>
      </c>
      <c r="C47" s="70" t="s">
        <v>176</v>
      </c>
      <c r="D47" s="561">
        <f>+D35-D46</f>
        <v>-1.7874999999999943</v>
      </c>
      <c r="E47" s="561" t="e">
        <f t="shared" ref="E47:I47" si="33">+E35-E46</f>
        <v>#DIV/0!</v>
      </c>
      <c r="F47" s="561" t="e">
        <f t="shared" si="33"/>
        <v>#DIV/0!</v>
      </c>
      <c r="G47" s="561" t="e">
        <f t="shared" si="33"/>
        <v>#DIV/0!</v>
      </c>
      <c r="H47" s="561" t="e">
        <f t="shared" si="33"/>
        <v>#DIV/0!</v>
      </c>
      <c r="I47" s="561" t="e">
        <f t="shared" si="33"/>
        <v>#DIV/0!</v>
      </c>
      <c r="J47" s="561"/>
      <c r="K47" s="561">
        <f t="shared" ref="K47:T47" si="34">+K35-K46</f>
        <v>-1.6700000000000017</v>
      </c>
      <c r="L47" s="561">
        <f t="shared" si="34"/>
        <v>8.6657894736842103</v>
      </c>
      <c r="M47" s="561">
        <f t="shared" si="34"/>
        <v>-3.8064516129040271E-2</v>
      </c>
      <c r="N47" s="561">
        <f t="shared" si="34"/>
        <v>3.5324675324675354</v>
      </c>
      <c r="O47" s="561">
        <f t="shared" si="34"/>
        <v>1.8264516129032273</v>
      </c>
      <c r="P47" s="561">
        <f t="shared" si="34"/>
        <v>-3.8585714285714268</v>
      </c>
      <c r="Q47" s="561">
        <f t="shared" si="34"/>
        <v>7.6456692913385638E-2</v>
      </c>
      <c r="R47" s="561">
        <f t="shared" si="34"/>
        <v>6.7244927536231884</v>
      </c>
      <c r="S47" s="561">
        <f t="shared" si="34"/>
        <v>3.8423076923076924</v>
      </c>
      <c r="T47" s="561">
        <f t="shared" si="34"/>
        <v>9.4127272727272739</v>
      </c>
      <c r="U47" s="562"/>
      <c r="V47" s="562"/>
      <c r="W47" s="562"/>
      <c r="X47" s="561">
        <f>+X35-X46</f>
        <v>2.0908302169035125</v>
      </c>
      <c r="AA47" s="465"/>
    </row>
    <row r="48" spans="1:74" s="557" customFormat="1" ht="39.75">
      <c r="A48" s="560">
        <v>2.2999999999999998</v>
      </c>
      <c r="B48" s="559" t="s">
        <v>446</v>
      </c>
      <c r="C48" s="96" t="s">
        <v>176</v>
      </c>
      <c r="D48" s="205">
        <f>+SUM(D53:D55)*100/D56</f>
        <v>35.9375</v>
      </c>
      <c r="E48" s="205" t="e">
        <f t="shared" ref="E48:I48" si="35">+SUM(E53:E55)*100/E56</f>
        <v>#DIV/0!</v>
      </c>
      <c r="F48" s="205" t="e">
        <f t="shared" ref="F48" si="36">+SUM(F53:F55)*100/F56</f>
        <v>#DIV/0!</v>
      </c>
      <c r="G48" s="205" t="e">
        <f t="shared" si="35"/>
        <v>#DIV/0!</v>
      </c>
      <c r="H48" s="205" t="e">
        <f t="shared" si="35"/>
        <v>#DIV/0!</v>
      </c>
      <c r="I48" s="205" t="e">
        <f t="shared" si="35"/>
        <v>#DIV/0!</v>
      </c>
      <c r="J48" s="205"/>
      <c r="K48" s="205">
        <f t="shared" ref="K48:T48" si="37">+SUM(K53:K55)*100/K56</f>
        <v>10</v>
      </c>
      <c r="L48" s="205">
        <f t="shared" si="37"/>
        <v>15.789473684210526</v>
      </c>
      <c r="M48" s="205">
        <f t="shared" si="37"/>
        <v>33.87096774193548</v>
      </c>
      <c r="N48" s="205">
        <f t="shared" si="37"/>
        <v>55.844155844155843</v>
      </c>
      <c r="O48" s="205">
        <f t="shared" si="37"/>
        <v>51.612903225806448</v>
      </c>
      <c r="P48" s="205">
        <f t="shared" si="37"/>
        <v>34.285714285714285</v>
      </c>
      <c r="Q48" s="205">
        <f t="shared" si="37"/>
        <v>16.535433070866141</v>
      </c>
      <c r="R48" s="205">
        <f t="shared" si="37"/>
        <v>6.5217391304347823</v>
      </c>
      <c r="S48" s="205">
        <f t="shared" si="37"/>
        <v>11.538461538461538</v>
      </c>
      <c r="T48" s="205">
        <f t="shared" si="37"/>
        <v>10.606060606060606</v>
      </c>
      <c r="U48" s="206"/>
      <c r="V48" s="206"/>
      <c r="W48" s="206"/>
      <c r="X48" s="205">
        <f>+SUM(X53:X55)*100/X56</f>
        <v>27.823485415108451</v>
      </c>
      <c r="AA48" s="558"/>
    </row>
    <row r="49" spans="1:74" s="550" customFormat="1" ht="48" hidden="1" customHeight="1">
      <c r="A49" s="81"/>
      <c r="B49" s="556"/>
      <c r="C49" s="555" t="s">
        <v>354</v>
      </c>
      <c r="D49" s="132">
        <f>+IF(D48&lt;60,D48*5/60,IF(D48&gt;=60,5))</f>
        <v>2.9947916666666665</v>
      </c>
      <c r="E49" s="132" t="e">
        <f t="shared" ref="E49:I49" si="38">+IF(E48&lt;60,E48*5/60,IF(E48&gt;=60,5))</f>
        <v>#DIV/0!</v>
      </c>
      <c r="F49" s="132" t="e">
        <f t="shared" si="38"/>
        <v>#DIV/0!</v>
      </c>
      <c r="G49" s="132" t="e">
        <f t="shared" si="38"/>
        <v>#DIV/0!</v>
      </c>
      <c r="H49" s="132" t="e">
        <f t="shared" si="38"/>
        <v>#DIV/0!</v>
      </c>
      <c r="I49" s="132" t="e">
        <f t="shared" si="38"/>
        <v>#DIV/0!</v>
      </c>
      <c r="J49" s="132"/>
      <c r="K49" s="132">
        <f t="shared" ref="K49:T49" si="39">+IF(K48&lt;60,K48*5/60,IF(K48&gt;=60,5))</f>
        <v>0.83333333333333337</v>
      </c>
      <c r="L49" s="132">
        <f t="shared" si="39"/>
        <v>1.3157894736842104</v>
      </c>
      <c r="M49" s="132">
        <f t="shared" si="39"/>
        <v>2.82258064516129</v>
      </c>
      <c r="N49" s="132">
        <f t="shared" si="39"/>
        <v>4.6536796536796539</v>
      </c>
      <c r="O49" s="132">
        <f t="shared" si="39"/>
        <v>4.301075268817204</v>
      </c>
      <c r="P49" s="132">
        <f t="shared" si="39"/>
        <v>2.8571428571428568</v>
      </c>
      <c r="Q49" s="132">
        <f t="shared" si="39"/>
        <v>1.3779527559055116</v>
      </c>
      <c r="R49" s="132">
        <f t="shared" si="39"/>
        <v>0.54347826086956519</v>
      </c>
      <c r="S49" s="132">
        <f t="shared" si="39"/>
        <v>0.96153846153846156</v>
      </c>
      <c r="T49" s="132">
        <f t="shared" si="39"/>
        <v>0.88383838383838387</v>
      </c>
      <c r="U49" s="515"/>
      <c r="V49" s="515"/>
      <c r="W49" s="515"/>
      <c r="X49" s="132">
        <f>+IF(X48&lt;60,X48*5/60,IF(X48&gt;=60,5))</f>
        <v>2.3186237845923707</v>
      </c>
      <c r="Y49" s="102"/>
      <c r="Z49" s="102"/>
      <c r="AA49" s="103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</row>
    <row r="50" spans="1:74" s="550" customFormat="1" ht="48" hidden="1" customHeight="1">
      <c r="A50" s="554"/>
      <c r="B50" s="553"/>
      <c r="C50" s="552" t="s">
        <v>353</v>
      </c>
      <c r="D50" s="551">
        <f>+IF(D59&lt;12,D59*5/12,IF(D59&gt;=12,5))</f>
        <v>-0.60937499999999944</v>
      </c>
      <c r="E50" s="551" t="e">
        <f t="shared" ref="E50:I50" si="40">+IF(E59&lt;12,E59*5/12,IF(E59&gt;=12,5))</f>
        <v>#DIV/0!</v>
      </c>
      <c r="F50" s="551" t="e">
        <f t="shared" ref="F50" si="41">+IF(F59&lt;12,F59*5/12,IF(F59&gt;=12,5))</f>
        <v>#DIV/0!</v>
      </c>
      <c r="G50" s="551" t="e">
        <f t="shared" si="40"/>
        <v>#DIV/0!</v>
      </c>
      <c r="H50" s="551" t="e">
        <f t="shared" si="40"/>
        <v>#DIV/0!</v>
      </c>
      <c r="I50" s="551" t="e">
        <f t="shared" si="40"/>
        <v>#DIV/0!</v>
      </c>
      <c r="J50" s="551"/>
      <c r="K50" s="551">
        <f t="shared" ref="K50:T50" si="42">+IF(K59&lt;12,K59*5/12,IF(K59&gt;=12,5))</f>
        <v>1.9458333333333335</v>
      </c>
      <c r="L50" s="551">
        <f t="shared" si="42"/>
        <v>5</v>
      </c>
      <c r="M50" s="551">
        <f t="shared" si="42"/>
        <v>0.86290322580644985</v>
      </c>
      <c r="N50" s="551">
        <f t="shared" si="42"/>
        <v>1.0475649350649352</v>
      </c>
      <c r="O50" s="551">
        <f t="shared" si="42"/>
        <v>-0.17379032258064697</v>
      </c>
      <c r="P50" s="551">
        <f t="shared" si="42"/>
        <v>-0.35595238095238163</v>
      </c>
      <c r="Q50" s="551">
        <f t="shared" si="42"/>
        <v>-0.14356955380577427</v>
      </c>
      <c r="R50" s="551">
        <f t="shared" si="42"/>
        <v>1.3965579710144926</v>
      </c>
      <c r="S50" s="551">
        <f t="shared" si="42"/>
        <v>1.6035256410256409</v>
      </c>
      <c r="T50" s="551">
        <f t="shared" si="42"/>
        <v>4.4191919191919196</v>
      </c>
      <c r="U50" s="200"/>
      <c r="V50" s="200"/>
      <c r="W50" s="200"/>
      <c r="X50" s="551">
        <f>+IF(X59&lt;12,X59*5/12,IF(X59&gt;=12,5))</f>
        <v>0.80978558962852143</v>
      </c>
      <c r="Y50" s="102"/>
      <c r="Z50" s="102"/>
      <c r="AA50" s="103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</row>
    <row r="51" spans="1:74" s="538" customFormat="1" ht="39.75">
      <c r="A51" s="306"/>
      <c r="B51" s="549" t="s">
        <v>352</v>
      </c>
      <c r="C51" s="548" t="s">
        <v>163</v>
      </c>
      <c r="D51" s="547">
        <f>+D44-D52</f>
        <v>41</v>
      </c>
      <c r="E51" s="547">
        <f t="shared" ref="E51:I51" si="43">+E44-E52</f>
        <v>0</v>
      </c>
      <c r="F51" s="547">
        <f t="shared" si="43"/>
        <v>0</v>
      </c>
      <c r="G51" s="547">
        <f t="shared" si="43"/>
        <v>0</v>
      </c>
      <c r="H51" s="547">
        <f t="shared" si="43"/>
        <v>0</v>
      </c>
      <c r="I51" s="547">
        <f t="shared" si="43"/>
        <v>0</v>
      </c>
      <c r="J51" s="547"/>
      <c r="K51" s="545">
        <f t="shared" ref="K51:T51" si="44">+K44-K52</f>
        <v>45</v>
      </c>
      <c r="L51" s="545">
        <f t="shared" si="44"/>
        <v>16</v>
      </c>
      <c r="M51" s="545">
        <f t="shared" si="44"/>
        <v>82</v>
      </c>
      <c r="N51" s="545">
        <f t="shared" si="44"/>
        <v>34</v>
      </c>
      <c r="O51" s="545">
        <f t="shared" si="44"/>
        <v>30</v>
      </c>
      <c r="P51" s="545">
        <f t="shared" si="44"/>
        <v>11.5</v>
      </c>
      <c r="Q51" s="545">
        <f t="shared" si="44"/>
        <v>106</v>
      </c>
      <c r="R51" s="545">
        <f t="shared" si="44"/>
        <v>64.5</v>
      </c>
      <c r="S51" s="545">
        <f t="shared" si="44"/>
        <v>23</v>
      </c>
      <c r="T51" s="545">
        <f t="shared" si="44"/>
        <v>29.5</v>
      </c>
      <c r="U51" s="546"/>
      <c r="V51" s="546"/>
      <c r="W51" s="546"/>
      <c r="X51" s="545">
        <f>+X44-X52</f>
        <v>482.5</v>
      </c>
      <c r="Y51" s="39"/>
      <c r="AA51" s="539"/>
    </row>
    <row r="52" spans="1:74" s="538" customFormat="1" ht="39.75">
      <c r="A52" s="306"/>
      <c r="B52" s="75" t="s">
        <v>351</v>
      </c>
      <c r="C52" s="70" t="s">
        <v>163</v>
      </c>
      <c r="D52" s="536">
        <f>SUM(D53:D55)</f>
        <v>23</v>
      </c>
      <c r="E52" s="536">
        <f t="shared" ref="E52:I52" si="45">SUM(E53:E55)</f>
        <v>0</v>
      </c>
      <c r="F52" s="536">
        <f t="shared" si="45"/>
        <v>0</v>
      </c>
      <c r="G52" s="536">
        <f t="shared" si="45"/>
        <v>0</v>
      </c>
      <c r="H52" s="536">
        <f t="shared" si="45"/>
        <v>0</v>
      </c>
      <c r="I52" s="536">
        <f t="shared" si="45"/>
        <v>0</v>
      </c>
      <c r="J52" s="536"/>
      <c r="K52" s="536">
        <f t="shared" ref="K52:T52" si="46">SUM(K53:K55)</f>
        <v>5</v>
      </c>
      <c r="L52" s="536">
        <f t="shared" si="46"/>
        <v>3</v>
      </c>
      <c r="M52" s="536">
        <f t="shared" si="46"/>
        <v>42</v>
      </c>
      <c r="N52" s="536">
        <f t="shared" si="46"/>
        <v>43</v>
      </c>
      <c r="O52" s="536">
        <f t="shared" si="46"/>
        <v>32</v>
      </c>
      <c r="P52" s="536">
        <f t="shared" si="46"/>
        <v>6</v>
      </c>
      <c r="Q52" s="536">
        <f t="shared" si="46"/>
        <v>21</v>
      </c>
      <c r="R52" s="536">
        <f t="shared" si="46"/>
        <v>4.5</v>
      </c>
      <c r="S52" s="536">
        <f t="shared" si="46"/>
        <v>3</v>
      </c>
      <c r="T52" s="536">
        <f t="shared" si="46"/>
        <v>3.5</v>
      </c>
      <c r="U52" s="537"/>
      <c r="V52" s="537"/>
      <c r="W52" s="537"/>
      <c r="X52" s="536">
        <f>SUM(X53:X55)</f>
        <v>186</v>
      </c>
      <c r="AA52" s="539"/>
    </row>
    <row r="53" spans="1:74" s="538" customFormat="1" ht="42">
      <c r="A53" s="306"/>
      <c r="B53" s="306" t="s">
        <v>350</v>
      </c>
      <c r="C53" s="70" t="s">
        <v>163</v>
      </c>
      <c r="D53" s="540">
        <v>16</v>
      </c>
      <c r="E53" s="540"/>
      <c r="F53" s="540"/>
      <c r="G53" s="540"/>
      <c r="H53" s="540"/>
      <c r="I53" s="540">
        <f t="shared" ref="I53:I55" si="47">+SUM(E53:H53)</f>
        <v>0</v>
      </c>
      <c r="J53" s="543"/>
      <c r="K53" s="543">
        <v>4</v>
      </c>
      <c r="L53" s="540">
        <v>2.5</v>
      </c>
      <c r="M53" s="540">
        <v>34</v>
      </c>
      <c r="N53" s="542">
        <v>36</v>
      </c>
      <c r="O53" s="540">
        <v>24</v>
      </c>
      <c r="P53" s="544">
        <v>4</v>
      </c>
      <c r="Q53" s="540">
        <v>19</v>
      </c>
      <c r="R53" s="540">
        <v>4</v>
      </c>
      <c r="S53" s="540">
        <v>3</v>
      </c>
      <c r="T53" s="540">
        <v>0</v>
      </c>
      <c r="U53" s="541"/>
      <c r="V53" s="541"/>
      <c r="W53" s="541"/>
      <c r="X53" s="540">
        <f>+SUM(D53:W53)</f>
        <v>146.5</v>
      </c>
      <c r="AA53" s="539"/>
    </row>
    <row r="54" spans="1:74" s="538" customFormat="1" ht="42">
      <c r="A54" s="306"/>
      <c r="B54" s="306" t="s">
        <v>349</v>
      </c>
      <c r="C54" s="70" t="s">
        <v>163</v>
      </c>
      <c r="D54" s="540">
        <v>7</v>
      </c>
      <c r="E54" s="540"/>
      <c r="F54" s="540"/>
      <c r="G54" s="540"/>
      <c r="H54" s="540"/>
      <c r="I54" s="540">
        <f t="shared" si="47"/>
        <v>0</v>
      </c>
      <c r="J54" s="543"/>
      <c r="K54" s="543">
        <v>1</v>
      </c>
      <c r="L54" s="540">
        <v>0.5</v>
      </c>
      <c r="M54" s="540">
        <v>8</v>
      </c>
      <c r="N54" s="542">
        <v>6</v>
      </c>
      <c r="O54" s="540">
        <v>8</v>
      </c>
      <c r="P54" s="540">
        <v>2</v>
      </c>
      <c r="Q54" s="540">
        <v>2</v>
      </c>
      <c r="R54" s="540">
        <v>0.5</v>
      </c>
      <c r="S54" s="540">
        <v>0</v>
      </c>
      <c r="T54" s="540">
        <v>2.5</v>
      </c>
      <c r="U54" s="541"/>
      <c r="V54" s="541"/>
      <c r="W54" s="541"/>
      <c r="X54" s="540">
        <f>+SUM(D54:W54)</f>
        <v>37.5</v>
      </c>
      <c r="AA54" s="539"/>
    </row>
    <row r="55" spans="1:74" s="538" customFormat="1" ht="42">
      <c r="A55" s="306"/>
      <c r="B55" s="306" t="s">
        <v>348</v>
      </c>
      <c r="C55" s="70" t="s">
        <v>163</v>
      </c>
      <c r="D55" s="540">
        <v>0</v>
      </c>
      <c r="E55" s="540"/>
      <c r="F55" s="540"/>
      <c r="G55" s="540"/>
      <c r="H55" s="540"/>
      <c r="I55" s="540">
        <f t="shared" si="47"/>
        <v>0</v>
      </c>
      <c r="J55" s="543"/>
      <c r="K55" s="543">
        <v>0</v>
      </c>
      <c r="L55" s="363">
        <v>0</v>
      </c>
      <c r="M55" s="540">
        <v>0</v>
      </c>
      <c r="N55" s="542">
        <v>1</v>
      </c>
      <c r="O55" s="540">
        <v>0</v>
      </c>
      <c r="P55" s="540">
        <v>0</v>
      </c>
      <c r="Q55" s="540">
        <v>0</v>
      </c>
      <c r="R55" s="540">
        <v>0</v>
      </c>
      <c r="S55" s="540">
        <v>0</v>
      </c>
      <c r="T55" s="540">
        <v>1</v>
      </c>
      <c r="U55" s="541"/>
      <c r="V55" s="541"/>
      <c r="W55" s="541"/>
      <c r="X55" s="540">
        <f>+SUM(D55:W55)</f>
        <v>2</v>
      </c>
      <c r="AA55" s="539"/>
    </row>
    <row r="56" spans="1:74" s="534" customFormat="1" ht="39.75">
      <c r="A56" s="75"/>
      <c r="B56" s="75" t="s">
        <v>347</v>
      </c>
      <c r="C56" s="70" t="s">
        <v>163</v>
      </c>
      <c r="D56" s="536">
        <f>+D44</f>
        <v>64</v>
      </c>
      <c r="E56" s="536">
        <f t="shared" ref="E56:I56" si="48">+E44</f>
        <v>0</v>
      </c>
      <c r="F56" s="536">
        <f t="shared" ref="F56" si="49">+F44</f>
        <v>0</v>
      </c>
      <c r="G56" s="536">
        <f t="shared" si="48"/>
        <v>0</v>
      </c>
      <c r="H56" s="536">
        <f t="shared" si="48"/>
        <v>0</v>
      </c>
      <c r="I56" s="536">
        <f t="shared" si="48"/>
        <v>0</v>
      </c>
      <c r="J56" s="536"/>
      <c r="K56" s="536">
        <f t="shared" ref="K56:T56" si="50">+K44</f>
        <v>50</v>
      </c>
      <c r="L56" s="536">
        <f t="shared" si="50"/>
        <v>19</v>
      </c>
      <c r="M56" s="536">
        <f t="shared" si="50"/>
        <v>124</v>
      </c>
      <c r="N56" s="536">
        <f t="shared" si="50"/>
        <v>77</v>
      </c>
      <c r="O56" s="536">
        <f t="shared" si="50"/>
        <v>62</v>
      </c>
      <c r="P56" s="536">
        <f t="shared" si="50"/>
        <v>17.5</v>
      </c>
      <c r="Q56" s="536">
        <f t="shared" si="50"/>
        <v>127</v>
      </c>
      <c r="R56" s="536">
        <f t="shared" si="50"/>
        <v>69</v>
      </c>
      <c r="S56" s="536">
        <f t="shared" si="50"/>
        <v>26</v>
      </c>
      <c r="T56" s="536">
        <f t="shared" si="50"/>
        <v>33</v>
      </c>
      <c r="U56" s="537"/>
      <c r="V56" s="537"/>
      <c r="W56" s="537"/>
      <c r="X56" s="536">
        <f>+X44</f>
        <v>668.5</v>
      </c>
      <c r="AA56" s="535"/>
    </row>
    <row r="57" spans="1:74" s="464" customFormat="1" ht="39.75">
      <c r="A57" s="530"/>
      <c r="B57" s="533" t="s">
        <v>346</v>
      </c>
      <c r="C57" s="486"/>
      <c r="D57" s="532"/>
      <c r="E57" s="532"/>
      <c r="F57" s="532"/>
      <c r="G57" s="532"/>
      <c r="H57" s="532"/>
      <c r="I57" s="532"/>
      <c r="J57" s="532"/>
      <c r="K57" s="532"/>
      <c r="L57" s="532"/>
      <c r="M57" s="532"/>
      <c r="N57" s="532"/>
      <c r="O57" s="532"/>
      <c r="P57" s="532"/>
      <c r="Q57" s="532"/>
      <c r="R57" s="532"/>
      <c r="S57" s="532"/>
      <c r="T57" s="68"/>
      <c r="U57" s="531"/>
      <c r="V57" s="531"/>
      <c r="W57" s="531"/>
      <c r="X57" s="68"/>
      <c r="AA57" s="465"/>
    </row>
    <row r="58" spans="1:74" s="464" customFormat="1" ht="39.75">
      <c r="A58" s="530"/>
      <c r="B58" s="529" t="s">
        <v>345</v>
      </c>
      <c r="C58" s="70" t="s">
        <v>176</v>
      </c>
      <c r="D58" s="526">
        <v>37.4</v>
      </c>
      <c r="E58" s="526"/>
      <c r="F58" s="526"/>
      <c r="G58" s="526"/>
      <c r="H58" s="526"/>
      <c r="I58" s="526"/>
      <c r="J58" s="528"/>
      <c r="K58" s="490">
        <v>5.33</v>
      </c>
      <c r="L58" s="526">
        <v>0</v>
      </c>
      <c r="M58" s="526">
        <v>31.8</v>
      </c>
      <c r="N58" s="527">
        <v>53.33</v>
      </c>
      <c r="O58" s="526">
        <v>52.03</v>
      </c>
      <c r="P58" s="526">
        <v>35.14</v>
      </c>
      <c r="Q58" s="490">
        <v>16.88</v>
      </c>
      <c r="R58" s="526">
        <v>3.17</v>
      </c>
      <c r="S58" s="526">
        <v>7.69</v>
      </c>
      <c r="T58" s="526">
        <v>0</v>
      </c>
      <c r="U58" s="200"/>
      <c r="V58" s="200"/>
      <c r="W58" s="200"/>
      <c r="X58" s="526">
        <v>25.88</v>
      </c>
      <c r="Y58" s="525"/>
      <c r="AA58" s="465"/>
    </row>
    <row r="59" spans="1:74" s="464" customFormat="1" ht="39.75">
      <c r="A59" s="524"/>
      <c r="B59" s="148" t="s">
        <v>344</v>
      </c>
      <c r="C59" s="124" t="s">
        <v>176</v>
      </c>
      <c r="D59" s="522">
        <f>+D48-D58</f>
        <v>-1.4624999999999986</v>
      </c>
      <c r="E59" s="522" t="e">
        <f t="shared" ref="E59:I59" si="51">+E48-E58</f>
        <v>#DIV/0!</v>
      </c>
      <c r="F59" s="522" t="e">
        <f t="shared" si="51"/>
        <v>#DIV/0!</v>
      </c>
      <c r="G59" s="522" t="e">
        <f t="shared" si="51"/>
        <v>#DIV/0!</v>
      </c>
      <c r="H59" s="522" t="e">
        <f t="shared" si="51"/>
        <v>#DIV/0!</v>
      </c>
      <c r="I59" s="522" t="e">
        <f t="shared" si="51"/>
        <v>#DIV/0!</v>
      </c>
      <c r="J59" s="522"/>
      <c r="K59" s="522">
        <f t="shared" ref="K59:T59" si="52">+K48-K58</f>
        <v>4.67</v>
      </c>
      <c r="L59" s="522">
        <f t="shared" si="52"/>
        <v>15.789473684210526</v>
      </c>
      <c r="M59" s="522">
        <f t="shared" si="52"/>
        <v>2.0709677419354797</v>
      </c>
      <c r="N59" s="522">
        <f t="shared" si="52"/>
        <v>2.5141558441558445</v>
      </c>
      <c r="O59" s="522">
        <f t="shared" si="52"/>
        <v>-0.41709677419355273</v>
      </c>
      <c r="P59" s="522">
        <f t="shared" si="52"/>
        <v>-0.85428571428571587</v>
      </c>
      <c r="Q59" s="522">
        <f t="shared" si="52"/>
        <v>-0.34456692913385822</v>
      </c>
      <c r="R59" s="522">
        <f t="shared" si="52"/>
        <v>3.3517391304347823</v>
      </c>
      <c r="S59" s="522">
        <f t="shared" si="52"/>
        <v>3.8484615384615379</v>
      </c>
      <c r="T59" s="522">
        <f t="shared" si="52"/>
        <v>10.606060606060606</v>
      </c>
      <c r="U59" s="523"/>
      <c r="V59" s="523"/>
      <c r="W59" s="523"/>
      <c r="X59" s="522">
        <f>+X48-X58</f>
        <v>1.9434854151084515</v>
      </c>
      <c r="AA59" s="465"/>
    </row>
    <row r="60" spans="1:74" s="102" customFormat="1" ht="42" customHeight="1">
      <c r="A60" s="85">
        <v>2.4</v>
      </c>
      <c r="B60" s="85" t="s">
        <v>343</v>
      </c>
      <c r="C60" s="96" t="s">
        <v>30</v>
      </c>
      <c r="D60" s="82">
        <f>+SUM(D62:D68)</f>
        <v>7</v>
      </c>
      <c r="E60" s="82"/>
      <c r="F60" s="82"/>
      <c r="G60" s="82"/>
      <c r="H60" s="82"/>
      <c r="I60" s="82">
        <f t="shared" ref="I60" si="53">+SUM(I62:I68)</f>
        <v>0</v>
      </c>
      <c r="J60" s="82"/>
      <c r="K60" s="82">
        <f t="shared" ref="K60:T60" si="54">+SUM(K62:K68)</f>
        <v>7</v>
      </c>
      <c r="L60" s="82">
        <f t="shared" si="54"/>
        <v>6</v>
      </c>
      <c r="M60" s="82">
        <f t="shared" si="54"/>
        <v>7</v>
      </c>
      <c r="N60" s="82">
        <f t="shared" si="54"/>
        <v>7</v>
      </c>
      <c r="O60" s="82">
        <f t="shared" si="54"/>
        <v>7</v>
      </c>
      <c r="P60" s="82">
        <f t="shared" si="54"/>
        <v>4</v>
      </c>
      <c r="Q60" s="82">
        <f t="shared" si="54"/>
        <v>5</v>
      </c>
      <c r="R60" s="82">
        <f t="shared" si="54"/>
        <v>4</v>
      </c>
      <c r="S60" s="82">
        <f t="shared" si="54"/>
        <v>5</v>
      </c>
      <c r="T60" s="82">
        <f t="shared" si="54"/>
        <v>7</v>
      </c>
      <c r="U60" s="154"/>
      <c r="V60" s="154"/>
      <c r="W60" s="154"/>
      <c r="X60" s="82">
        <f>+SUM(X62:X68)</f>
        <v>7</v>
      </c>
      <c r="AA60" s="103"/>
    </row>
    <row r="61" spans="1:74" s="102" customFormat="1" ht="42" hidden="1" customHeight="1">
      <c r="A61" s="81"/>
      <c r="B61" s="81"/>
      <c r="C61" s="469" t="s">
        <v>10</v>
      </c>
      <c r="D61" s="132">
        <f>IF(D60&lt;1,0,IF(D60&lt;2,1,IF(D60&lt;3,2,IF(D60&lt;5,3,IF(D60&lt;7,4,IF(D60=7,5,))))))</f>
        <v>5</v>
      </c>
      <c r="E61" s="132"/>
      <c r="F61" s="132"/>
      <c r="G61" s="132"/>
      <c r="H61" s="132"/>
      <c r="I61" s="132">
        <f t="shared" ref="I61" si="55">IF(I60&lt;1,0,IF(I60&lt;2,1,IF(I60&lt;3,2,IF(I60&lt;5,3,IF(I60&lt;7,4,IF(I60=7,5,))))))</f>
        <v>0</v>
      </c>
      <c r="J61" s="132"/>
      <c r="K61" s="132">
        <f t="shared" ref="K61:T61" si="56">IF(K60&lt;1,0,IF(K60&lt;2,1,IF(K60&lt;3,2,IF(K60&lt;5,3,IF(K60&lt;7,4,IF(K60=7,5,))))))</f>
        <v>5</v>
      </c>
      <c r="L61" s="132">
        <f t="shared" si="56"/>
        <v>4</v>
      </c>
      <c r="M61" s="132">
        <f t="shared" si="56"/>
        <v>5</v>
      </c>
      <c r="N61" s="132">
        <f t="shared" si="56"/>
        <v>5</v>
      </c>
      <c r="O61" s="132">
        <f t="shared" si="56"/>
        <v>5</v>
      </c>
      <c r="P61" s="132">
        <f t="shared" si="56"/>
        <v>3</v>
      </c>
      <c r="Q61" s="132">
        <f t="shared" si="56"/>
        <v>4</v>
      </c>
      <c r="R61" s="132">
        <f t="shared" si="56"/>
        <v>3</v>
      </c>
      <c r="S61" s="132">
        <f t="shared" si="56"/>
        <v>4</v>
      </c>
      <c r="T61" s="132">
        <f t="shared" si="56"/>
        <v>5</v>
      </c>
      <c r="U61" s="152"/>
      <c r="V61" s="152"/>
      <c r="W61" s="152"/>
      <c r="X61" s="132">
        <f>IF(X60&lt;1,0,IF(X60&lt;2,1,IF(X60&lt;3,2,IF(X60&lt;5,3,IF(X60&lt;7,4,IF(X60=7,5,))))))</f>
        <v>5</v>
      </c>
      <c r="AA61" s="103"/>
    </row>
    <row r="62" spans="1:74" s="102" customFormat="1" ht="92.25">
      <c r="A62" s="75"/>
      <c r="B62" s="91" t="s">
        <v>342</v>
      </c>
      <c r="C62" s="70"/>
      <c r="D62" s="68">
        <v>1</v>
      </c>
      <c r="E62" s="68"/>
      <c r="F62" s="68"/>
      <c r="G62" s="68"/>
      <c r="H62" s="68"/>
      <c r="I62" s="68"/>
      <c r="J62" s="68"/>
      <c r="K62" s="68">
        <v>1</v>
      </c>
      <c r="L62" s="68">
        <v>1</v>
      </c>
      <c r="M62" s="68">
        <v>1</v>
      </c>
      <c r="N62" s="69">
        <v>1</v>
      </c>
      <c r="O62" s="68">
        <v>1</v>
      </c>
      <c r="P62" s="68">
        <v>1</v>
      </c>
      <c r="Q62" s="68">
        <v>1</v>
      </c>
      <c r="R62" s="68">
        <v>1</v>
      </c>
      <c r="S62" s="68">
        <v>1</v>
      </c>
      <c r="T62" s="68">
        <v>1</v>
      </c>
      <c r="U62" s="149"/>
      <c r="V62" s="149"/>
      <c r="W62" s="149"/>
      <c r="X62" s="68">
        <v>1</v>
      </c>
      <c r="Y62" s="92"/>
      <c r="Z62" s="383"/>
      <c r="AA62" s="103"/>
    </row>
    <row r="63" spans="1:74" s="102" customFormat="1" ht="61.5">
      <c r="A63" s="75"/>
      <c r="B63" s="91" t="s">
        <v>341</v>
      </c>
      <c r="C63" s="70"/>
      <c r="D63" s="68">
        <v>1</v>
      </c>
      <c r="E63" s="68"/>
      <c r="F63" s="68"/>
      <c r="G63" s="68"/>
      <c r="H63" s="68"/>
      <c r="I63" s="68"/>
      <c r="J63" s="68"/>
      <c r="K63" s="68">
        <v>1</v>
      </c>
      <c r="L63" s="68">
        <v>1</v>
      </c>
      <c r="M63" s="68">
        <v>1</v>
      </c>
      <c r="N63" s="69">
        <v>1</v>
      </c>
      <c r="O63" s="68">
        <v>1</v>
      </c>
      <c r="P63" s="68">
        <v>0</v>
      </c>
      <c r="Q63" s="68">
        <v>1</v>
      </c>
      <c r="R63" s="68">
        <v>1</v>
      </c>
      <c r="S63" s="68">
        <v>0</v>
      </c>
      <c r="T63" s="68">
        <v>1</v>
      </c>
      <c r="U63" s="149"/>
      <c r="V63" s="149"/>
      <c r="W63" s="149"/>
      <c r="X63" s="68">
        <v>1</v>
      </c>
      <c r="AA63" s="103"/>
    </row>
    <row r="64" spans="1:74" s="102" customFormat="1" ht="92.25">
      <c r="A64" s="75"/>
      <c r="B64" s="91" t="s">
        <v>340</v>
      </c>
      <c r="C64" s="70"/>
      <c r="D64" s="68">
        <v>1</v>
      </c>
      <c r="E64" s="68"/>
      <c r="F64" s="68"/>
      <c r="G64" s="68"/>
      <c r="H64" s="68"/>
      <c r="I64" s="68"/>
      <c r="J64" s="68"/>
      <c r="K64" s="68">
        <v>1</v>
      </c>
      <c r="L64" s="68">
        <v>0</v>
      </c>
      <c r="M64" s="68">
        <v>1</v>
      </c>
      <c r="N64" s="69">
        <v>1</v>
      </c>
      <c r="O64" s="68">
        <v>1</v>
      </c>
      <c r="P64" s="68">
        <v>1</v>
      </c>
      <c r="Q64" s="68">
        <v>1</v>
      </c>
      <c r="R64" s="68">
        <v>1</v>
      </c>
      <c r="S64" s="68">
        <v>1</v>
      </c>
      <c r="T64" s="68">
        <v>1</v>
      </c>
      <c r="U64" s="149"/>
      <c r="V64" s="149"/>
      <c r="W64" s="149"/>
      <c r="X64" s="68">
        <v>1</v>
      </c>
      <c r="AA64" s="103"/>
    </row>
    <row r="65" spans="1:27" s="102" customFormat="1" ht="83.25">
      <c r="A65" s="75"/>
      <c r="B65" s="151" t="s">
        <v>339</v>
      </c>
      <c r="C65" s="150"/>
      <c r="D65" s="68">
        <v>1</v>
      </c>
      <c r="E65" s="68"/>
      <c r="F65" s="68"/>
      <c r="G65" s="68"/>
      <c r="H65" s="68"/>
      <c r="I65" s="68"/>
      <c r="J65" s="68"/>
      <c r="K65" s="68">
        <v>1</v>
      </c>
      <c r="L65" s="68">
        <v>1</v>
      </c>
      <c r="M65" s="68">
        <v>1</v>
      </c>
      <c r="N65" s="69">
        <v>1</v>
      </c>
      <c r="O65" s="68">
        <v>1</v>
      </c>
      <c r="P65" s="68">
        <v>0</v>
      </c>
      <c r="Q65" s="68">
        <v>1</v>
      </c>
      <c r="R65" s="68">
        <v>0</v>
      </c>
      <c r="S65" s="68">
        <v>1</v>
      </c>
      <c r="T65" s="68">
        <v>1</v>
      </c>
      <c r="U65" s="149"/>
      <c r="V65" s="149"/>
      <c r="W65" s="149"/>
      <c r="X65" s="68">
        <v>1</v>
      </c>
      <c r="AA65" s="103"/>
    </row>
    <row r="66" spans="1:27" s="102" customFormat="1" ht="55.5">
      <c r="A66" s="75"/>
      <c r="B66" s="151" t="s">
        <v>338</v>
      </c>
      <c r="C66" s="150"/>
      <c r="D66" s="68">
        <v>1</v>
      </c>
      <c r="E66" s="68"/>
      <c r="F66" s="68"/>
      <c r="G66" s="68"/>
      <c r="H66" s="68"/>
      <c r="I66" s="68"/>
      <c r="J66" s="68"/>
      <c r="K66" s="68">
        <v>1</v>
      </c>
      <c r="L66" s="68">
        <v>1</v>
      </c>
      <c r="M66" s="68">
        <v>1</v>
      </c>
      <c r="N66" s="69">
        <v>1</v>
      </c>
      <c r="O66" s="68">
        <v>1</v>
      </c>
      <c r="P66" s="68">
        <v>1</v>
      </c>
      <c r="Q66" s="68">
        <v>1</v>
      </c>
      <c r="R66" s="68">
        <v>1</v>
      </c>
      <c r="S66" s="68">
        <v>1</v>
      </c>
      <c r="T66" s="68">
        <v>1</v>
      </c>
      <c r="U66" s="149"/>
      <c r="V66" s="149"/>
      <c r="W66" s="149"/>
      <c r="X66" s="68">
        <v>1</v>
      </c>
      <c r="AA66" s="103"/>
    </row>
    <row r="67" spans="1:27" s="102" customFormat="1" ht="61.5">
      <c r="A67" s="75"/>
      <c r="B67" s="91" t="s">
        <v>337</v>
      </c>
      <c r="C67" s="70"/>
      <c r="D67" s="68">
        <v>1</v>
      </c>
      <c r="E67" s="68"/>
      <c r="F67" s="68"/>
      <c r="G67" s="68"/>
      <c r="H67" s="68"/>
      <c r="I67" s="68"/>
      <c r="J67" s="68"/>
      <c r="K67" s="68">
        <v>1</v>
      </c>
      <c r="L67" s="68">
        <v>1</v>
      </c>
      <c r="M67" s="68">
        <v>1</v>
      </c>
      <c r="N67" s="69">
        <v>1</v>
      </c>
      <c r="O67" s="68">
        <v>1</v>
      </c>
      <c r="P67" s="68">
        <v>1</v>
      </c>
      <c r="Q67" s="68">
        <v>0</v>
      </c>
      <c r="R67" s="68">
        <v>0</v>
      </c>
      <c r="S67" s="68">
        <v>1</v>
      </c>
      <c r="T67" s="68">
        <v>1</v>
      </c>
      <c r="U67" s="149"/>
      <c r="V67" s="149"/>
      <c r="W67" s="149"/>
      <c r="X67" s="68">
        <v>1</v>
      </c>
      <c r="AA67" s="103"/>
    </row>
    <row r="68" spans="1:27" s="102" customFormat="1" ht="61.5">
      <c r="A68" s="148"/>
      <c r="B68" s="147" t="s">
        <v>336</v>
      </c>
      <c r="C68" s="124"/>
      <c r="D68" s="68">
        <v>1</v>
      </c>
      <c r="E68" s="68"/>
      <c r="F68" s="68"/>
      <c r="G68" s="68"/>
      <c r="H68" s="68"/>
      <c r="I68" s="68"/>
      <c r="J68" s="68"/>
      <c r="K68" s="68">
        <v>1</v>
      </c>
      <c r="L68" s="68">
        <v>1</v>
      </c>
      <c r="M68" s="68">
        <v>1</v>
      </c>
      <c r="N68" s="69">
        <v>1</v>
      </c>
      <c r="O68" s="68">
        <v>1</v>
      </c>
      <c r="P68" s="68">
        <v>0</v>
      </c>
      <c r="Q68" s="68">
        <v>0</v>
      </c>
      <c r="R68" s="68">
        <v>0</v>
      </c>
      <c r="S68" s="68">
        <v>0</v>
      </c>
      <c r="T68" s="677">
        <v>1</v>
      </c>
      <c r="U68" s="146"/>
      <c r="V68" s="146"/>
      <c r="W68" s="146"/>
      <c r="X68" s="677">
        <v>1</v>
      </c>
      <c r="AA68" s="103"/>
    </row>
    <row r="69" spans="1:27" s="102" customFormat="1" ht="39.75">
      <c r="A69" s="85">
        <v>2.5</v>
      </c>
      <c r="B69" s="85" t="s">
        <v>335</v>
      </c>
      <c r="C69" s="96" t="s">
        <v>30</v>
      </c>
      <c r="D69" s="82">
        <f>+SUM(D71:D77)</f>
        <v>7</v>
      </c>
      <c r="E69" s="82"/>
      <c r="F69" s="82"/>
      <c r="G69" s="82"/>
      <c r="H69" s="82"/>
      <c r="I69" s="82">
        <f t="shared" ref="I69" si="57">+SUM(I71:I77)</f>
        <v>0</v>
      </c>
      <c r="J69" s="82"/>
      <c r="K69" s="82">
        <f t="shared" ref="K69:T69" si="58">+SUM(K71:K77)</f>
        <v>7</v>
      </c>
      <c r="L69" s="82">
        <f t="shared" si="58"/>
        <v>6</v>
      </c>
      <c r="M69" s="82">
        <f t="shared" si="58"/>
        <v>7</v>
      </c>
      <c r="N69" s="82">
        <f t="shared" si="58"/>
        <v>7</v>
      </c>
      <c r="O69" s="82">
        <f t="shared" si="58"/>
        <v>7</v>
      </c>
      <c r="P69" s="82">
        <f t="shared" si="58"/>
        <v>7</v>
      </c>
      <c r="Q69" s="82">
        <f t="shared" si="58"/>
        <v>7</v>
      </c>
      <c r="R69" s="82">
        <f t="shared" si="58"/>
        <v>6</v>
      </c>
      <c r="S69" s="82">
        <f t="shared" si="58"/>
        <v>7</v>
      </c>
      <c r="T69" s="82">
        <f t="shared" si="58"/>
        <v>7</v>
      </c>
      <c r="U69" s="154"/>
      <c r="V69" s="154"/>
      <c r="W69" s="154"/>
      <c r="X69" s="82">
        <f>+SUM(X71:X77)</f>
        <v>7</v>
      </c>
      <c r="AA69" s="103"/>
    </row>
    <row r="70" spans="1:27" s="102" customFormat="1" ht="39.75">
      <c r="A70" s="81"/>
      <c r="B70" s="81"/>
      <c r="C70" s="469" t="s">
        <v>10</v>
      </c>
      <c r="D70" s="132">
        <f>IF(D69&lt;1,0,IF(D69&lt;2,1,IF(D69&lt;4,2,IF(D69&lt;6,3,IF(D69&lt;7,4,IF(D69=7,5,))))))</f>
        <v>5</v>
      </c>
      <c r="E70" s="132"/>
      <c r="F70" s="132"/>
      <c r="G70" s="132"/>
      <c r="H70" s="132"/>
      <c r="I70" s="132">
        <f t="shared" ref="I70" si="59">IF(I69&lt;1,0,IF(I69&lt;2,1,IF(I69&lt;4,2,IF(I69&lt;6,3,IF(I69&lt;7,4,IF(I69=7,5,))))))</f>
        <v>0</v>
      </c>
      <c r="J70" s="132"/>
      <c r="K70" s="132">
        <f t="shared" ref="K70:T70" si="60">IF(K69&lt;1,0,IF(K69&lt;2,1,IF(K69&lt;4,2,IF(K69&lt;6,3,IF(K69&lt;7,4,IF(K69=7,5,))))))</f>
        <v>5</v>
      </c>
      <c r="L70" s="132">
        <f t="shared" si="60"/>
        <v>4</v>
      </c>
      <c r="M70" s="132">
        <f t="shared" si="60"/>
        <v>5</v>
      </c>
      <c r="N70" s="132">
        <f t="shared" si="60"/>
        <v>5</v>
      </c>
      <c r="O70" s="132">
        <f t="shared" si="60"/>
        <v>5</v>
      </c>
      <c r="P70" s="132">
        <f t="shared" si="60"/>
        <v>5</v>
      </c>
      <c r="Q70" s="132">
        <f t="shared" si="60"/>
        <v>5</v>
      </c>
      <c r="R70" s="132">
        <f t="shared" si="60"/>
        <v>4</v>
      </c>
      <c r="S70" s="132">
        <f t="shared" si="60"/>
        <v>5</v>
      </c>
      <c r="T70" s="132">
        <f t="shared" si="60"/>
        <v>5</v>
      </c>
      <c r="U70" s="152"/>
      <c r="V70" s="152"/>
      <c r="W70" s="152"/>
      <c r="X70" s="132">
        <f>IF(X69&lt;1,0,IF(X69&lt;2,1,IF(X69&lt;4,2,IF(X69&lt;6,3,IF(X69&lt;7,4,IF(X69=7,5,))))))</f>
        <v>5</v>
      </c>
      <c r="AA70" s="103"/>
    </row>
    <row r="71" spans="1:27" s="102" customFormat="1" ht="61.5">
      <c r="A71" s="75"/>
      <c r="B71" s="91" t="s">
        <v>334</v>
      </c>
      <c r="C71" s="70"/>
      <c r="D71" s="68">
        <v>1</v>
      </c>
      <c r="E71" s="68"/>
      <c r="F71" s="68"/>
      <c r="G71" s="68"/>
      <c r="H71" s="68"/>
      <c r="I71" s="68"/>
      <c r="J71" s="68"/>
      <c r="K71" s="68">
        <v>1</v>
      </c>
      <c r="L71" s="68">
        <v>1</v>
      </c>
      <c r="M71" s="68">
        <v>1</v>
      </c>
      <c r="N71" s="69">
        <v>1</v>
      </c>
      <c r="O71" s="68">
        <v>1</v>
      </c>
      <c r="P71" s="68">
        <v>1</v>
      </c>
      <c r="Q71" s="68">
        <v>1</v>
      </c>
      <c r="R71" s="68">
        <v>1</v>
      </c>
      <c r="S71" s="68">
        <v>1</v>
      </c>
      <c r="T71" s="68">
        <v>1</v>
      </c>
      <c r="U71" s="149"/>
      <c r="V71" s="149"/>
      <c r="W71" s="149"/>
      <c r="X71" s="68">
        <v>1</v>
      </c>
      <c r="AA71" s="103"/>
    </row>
    <row r="72" spans="1:27" s="102" customFormat="1" ht="55.5">
      <c r="A72" s="75"/>
      <c r="B72" s="151" t="s">
        <v>333</v>
      </c>
      <c r="C72" s="150"/>
      <c r="D72" s="68">
        <v>1</v>
      </c>
      <c r="E72" s="68"/>
      <c r="F72" s="68"/>
      <c r="G72" s="68"/>
      <c r="H72" s="68"/>
      <c r="I72" s="68"/>
      <c r="J72" s="68"/>
      <c r="K72" s="68">
        <v>1</v>
      </c>
      <c r="L72" s="68">
        <v>1</v>
      </c>
      <c r="M72" s="68">
        <v>1</v>
      </c>
      <c r="N72" s="69">
        <v>1</v>
      </c>
      <c r="O72" s="68">
        <v>1</v>
      </c>
      <c r="P72" s="68">
        <v>1</v>
      </c>
      <c r="Q72" s="68">
        <v>1</v>
      </c>
      <c r="R72" s="68">
        <v>1</v>
      </c>
      <c r="S72" s="68">
        <v>1</v>
      </c>
      <c r="T72" s="68">
        <v>1</v>
      </c>
      <c r="U72" s="149"/>
      <c r="V72" s="149"/>
      <c r="W72" s="149"/>
      <c r="X72" s="68">
        <v>1</v>
      </c>
      <c r="AA72" s="103"/>
    </row>
    <row r="73" spans="1:27" s="102" customFormat="1" ht="83.25">
      <c r="A73" s="75"/>
      <c r="B73" s="151" t="s">
        <v>332</v>
      </c>
      <c r="C73" s="150"/>
      <c r="D73" s="68">
        <v>1</v>
      </c>
      <c r="E73" s="68"/>
      <c r="F73" s="68"/>
      <c r="G73" s="68"/>
      <c r="H73" s="68"/>
      <c r="I73" s="68"/>
      <c r="J73" s="68"/>
      <c r="K73" s="68">
        <v>1</v>
      </c>
      <c r="L73" s="68">
        <v>1</v>
      </c>
      <c r="M73" s="68">
        <v>1</v>
      </c>
      <c r="N73" s="69">
        <v>1</v>
      </c>
      <c r="O73" s="68">
        <v>1</v>
      </c>
      <c r="P73" s="68">
        <v>1</v>
      </c>
      <c r="Q73" s="68">
        <v>1</v>
      </c>
      <c r="R73" s="68">
        <v>1</v>
      </c>
      <c r="S73" s="68">
        <v>1</v>
      </c>
      <c r="T73" s="68">
        <v>1</v>
      </c>
      <c r="U73" s="149"/>
      <c r="V73" s="149"/>
      <c r="W73" s="149"/>
      <c r="X73" s="68">
        <v>1</v>
      </c>
      <c r="AA73" s="103"/>
    </row>
    <row r="74" spans="1:27" s="102" customFormat="1" ht="123">
      <c r="A74" s="75"/>
      <c r="B74" s="91" t="s">
        <v>331</v>
      </c>
      <c r="C74" s="70"/>
      <c r="D74" s="68">
        <v>1</v>
      </c>
      <c r="E74" s="68"/>
      <c r="F74" s="68"/>
      <c r="G74" s="68"/>
      <c r="H74" s="68"/>
      <c r="I74" s="68"/>
      <c r="J74" s="68"/>
      <c r="K74" s="68">
        <v>1</v>
      </c>
      <c r="L74" s="68">
        <v>1</v>
      </c>
      <c r="M74" s="68">
        <v>1</v>
      </c>
      <c r="N74" s="69">
        <v>1</v>
      </c>
      <c r="O74" s="68">
        <v>1</v>
      </c>
      <c r="P74" s="68">
        <v>1</v>
      </c>
      <c r="Q74" s="68">
        <v>1</v>
      </c>
      <c r="R74" s="68">
        <v>1</v>
      </c>
      <c r="S74" s="68">
        <v>1</v>
      </c>
      <c r="T74" s="68">
        <v>1</v>
      </c>
      <c r="U74" s="149"/>
      <c r="V74" s="149"/>
      <c r="W74" s="149"/>
      <c r="X74" s="68">
        <v>1</v>
      </c>
      <c r="AA74" s="103"/>
    </row>
    <row r="75" spans="1:27" s="102" customFormat="1" ht="111">
      <c r="A75" s="75"/>
      <c r="B75" s="151" t="s">
        <v>330</v>
      </c>
      <c r="C75" s="150"/>
      <c r="D75" s="68">
        <v>1</v>
      </c>
      <c r="E75" s="68"/>
      <c r="F75" s="68"/>
      <c r="G75" s="68"/>
      <c r="H75" s="68"/>
      <c r="I75" s="68"/>
      <c r="J75" s="68"/>
      <c r="K75" s="68">
        <v>1</v>
      </c>
      <c r="L75" s="68">
        <v>0</v>
      </c>
      <c r="M75" s="68">
        <v>1</v>
      </c>
      <c r="N75" s="69">
        <v>1</v>
      </c>
      <c r="O75" s="68">
        <v>1</v>
      </c>
      <c r="P75" s="68">
        <v>1</v>
      </c>
      <c r="Q75" s="68">
        <v>1</v>
      </c>
      <c r="R75" s="68">
        <v>1</v>
      </c>
      <c r="S75" s="68">
        <v>1</v>
      </c>
      <c r="T75" s="68">
        <v>1</v>
      </c>
      <c r="U75" s="149"/>
      <c r="V75" s="149"/>
      <c r="W75" s="149"/>
      <c r="X75" s="68">
        <v>1</v>
      </c>
      <c r="AA75" s="103"/>
    </row>
    <row r="76" spans="1:27" s="102" customFormat="1" ht="61.5">
      <c r="A76" s="75"/>
      <c r="B76" s="91" t="s">
        <v>329</v>
      </c>
      <c r="C76" s="70"/>
      <c r="D76" s="68">
        <v>1</v>
      </c>
      <c r="E76" s="68"/>
      <c r="F76" s="68"/>
      <c r="G76" s="68"/>
      <c r="H76" s="68"/>
      <c r="I76" s="68"/>
      <c r="J76" s="68"/>
      <c r="K76" s="68">
        <v>1</v>
      </c>
      <c r="L76" s="68">
        <v>1</v>
      </c>
      <c r="M76" s="68">
        <v>1</v>
      </c>
      <c r="N76" s="69">
        <v>1</v>
      </c>
      <c r="O76" s="68">
        <v>1</v>
      </c>
      <c r="P76" s="68">
        <v>1</v>
      </c>
      <c r="Q76" s="68">
        <v>1</v>
      </c>
      <c r="R76" s="68">
        <v>1</v>
      </c>
      <c r="S76" s="68">
        <v>1</v>
      </c>
      <c r="T76" s="68">
        <v>1</v>
      </c>
      <c r="U76" s="149"/>
      <c r="V76" s="149"/>
      <c r="W76" s="149"/>
      <c r="X76" s="68">
        <v>1</v>
      </c>
      <c r="AA76" s="103"/>
    </row>
    <row r="77" spans="1:27" s="102" customFormat="1" ht="55.5">
      <c r="A77" s="148"/>
      <c r="B77" s="520" t="s">
        <v>328</v>
      </c>
      <c r="C77" s="321"/>
      <c r="D77" s="68">
        <v>1</v>
      </c>
      <c r="E77" s="68"/>
      <c r="F77" s="68"/>
      <c r="G77" s="68"/>
      <c r="H77" s="68"/>
      <c r="I77" s="68"/>
      <c r="J77" s="68"/>
      <c r="K77" s="68">
        <v>1</v>
      </c>
      <c r="L77" s="68">
        <v>1</v>
      </c>
      <c r="M77" s="68">
        <v>1</v>
      </c>
      <c r="N77" s="69">
        <v>1</v>
      </c>
      <c r="O77" s="68">
        <v>1</v>
      </c>
      <c r="P77" s="90">
        <v>1</v>
      </c>
      <c r="Q77" s="68">
        <v>1</v>
      </c>
      <c r="R77" s="68">
        <v>0</v>
      </c>
      <c r="S77" s="68">
        <v>1</v>
      </c>
      <c r="T77" s="677">
        <v>1</v>
      </c>
      <c r="U77" s="146"/>
      <c r="V77" s="146"/>
      <c r="W77" s="146"/>
      <c r="X77" s="677">
        <v>1</v>
      </c>
      <c r="AA77" s="103"/>
    </row>
    <row r="78" spans="1:27" s="102" customFormat="1" ht="39.75">
      <c r="A78" s="85">
        <v>2.6</v>
      </c>
      <c r="B78" s="85" t="s">
        <v>327</v>
      </c>
      <c r="C78" s="96" t="s">
        <v>30</v>
      </c>
      <c r="D78" s="82">
        <f>+SUM(D80:D86)</f>
        <v>7</v>
      </c>
      <c r="E78" s="82">
        <f t="shared" ref="E78:I78" si="61">+SUM(E80:E86)</f>
        <v>0</v>
      </c>
      <c r="F78" s="82">
        <f t="shared" ref="F78" si="62">+SUM(F80:F86)</f>
        <v>0</v>
      </c>
      <c r="G78" s="82">
        <f t="shared" si="61"/>
        <v>0</v>
      </c>
      <c r="H78" s="82">
        <f t="shared" si="61"/>
        <v>0</v>
      </c>
      <c r="I78" s="82">
        <f t="shared" si="61"/>
        <v>0</v>
      </c>
      <c r="J78" s="82"/>
      <c r="K78" s="82">
        <f t="shared" ref="K78:T78" si="63">+SUM(K80:K86)</f>
        <v>7</v>
      </c>
      <c r="L78" s="82">
        <f t="shared" si="63"/>
        <v>6</v>
      </c>
      <c r="M78" s="82">
        <f t="shared" si="63"/>
        <v>6</v>
      </c>
      <c r="N78" s="82">
        <f t="shared" si="63"/>
        <v>5</v>
      </c>
      <c r="O78" s="82">
        <f t="shared" si="63"/>
        <v>5</v>
      </c>
      <c r="P78" s="82">
        <f t="shared" si="63"/>
        <v>4</v>
      </c>
      <c r="Q78" s="82">
        <f t="shared" si="63"/>
        <v>6</v>
      </c>
      <c r="R78" s="82">
        <f t="shared" si="63"/>
        <v>5</v>
      </c>
      <c r="S78" s="82">
        <f t="shared" si="63"/>
        <v>6</v>
      </c>
      <c r="T78" s="82">
        <f t="shared" si="63"/>
        <v>4</v>
      </c>
      <c r="U78" s="168"/>
      <c r="V78" s="168"/>
      <c r="W78" s="168"/>
      <c r="X78" s="82">
        <f>+SUM(X80:X86)</f>
        <v>4</v>
      </c>
      <c r="AA78" s="103"/>
    </row>
    <row r="79" spans="1:27" s="102" customFormat="1" ht="39.75">
      <c r="A79" s="81"/>
      <c r="B79" s="81"/>
      <c r="C79" s="469" t="s">
        <v>10</v>
      </c>
      <c r="D79" s="132">
        <f>IF(D78&lt;1,0,IF(D78&lt;2,1,IF(D78&lt;4,2,IF(D78&lt;6,3,IF(D78&lt;7,4,IF(D78=7,5,))))))</f>
        <v>5</v>
      </c>
      <c r="E79" s="132">
        <f t="shared" ref="E79:I79" si="64">IF(E78&lt;1,0,IF(E78&lt;2,1,IF(E78&lt;4,2,IF(E78&lt;6,3,IF(E78&lt;7,4,IF(E78=7,5,))))))</f>
        <v>0</v>
      </c>
      <c r="F79" s="132">
        <f t="shared" si="64"/>
        <v>0</v>
      </c>
      <c r="G79" s="132">
        <f t="shared" si="64"/>
        <v>0</v>
      </c>
      <c r="H79" s="132">
        <f t="shared" si="64"/>
        <v>0</v>
      </c>
      <c r="I79" s="132">
        <f t="shared" si="64"/>
        <v>0</v>
      </c>
      <c r="J79" s="132"/>
      <c r="K79" s="132">
        <f t="shared" ref="K79:T79" si="65">IF(K78&lt;1,0,IF(K78&lt;2,1,IF(K78&lt;4,2,IF(K78&lt;6,3,IF(K78&lt;7,4,IF(K78=7,5,))))))</f>
        <v>5</v>
      </c>
      <c r="L79" s="132">
        <f t="shared" si="65"/>
        <v>4</v>
      </c>
      <c r="M79" s="132">
        <f t="shared" si="65"/>
        <v>4</v>
      </c>
      <c r="N79" s="132">
        <f t="shared" si="65"/>
        <v>3</v>
      </c>
      <c r="O79" s="132">
        <f t="shared" si="65"/>
        <v>3</v>
      </c>
      <c r="P79" s="132">
        <f t="shared" si="65"/>
        <v>3</v>
      </c>
      <c r="Q79" s="132">
        <f t="shared" si="65"/>
        <v>4</v>
      </c>
      <c r="R79" s="132">
        <f t="shared" si="65"/>
        <v>3</v>
      </c>
      <c r="S79" s="132">
        <f t="shared" si="65"/>
        <v>4</v>
      </c>
      <c r="T79" s="132">
        <f t="shared" si="65"/>
        <v>3</v>
      </c>
      <c r="U79" s="515"/>
      <c r="V79" s="515"/>
      <c r="W79" s="515"/>
      <c r="X79" s="132">
        <f>IF(X78&lt;1,0,IF(X78&lt;2,1,IF(X78&lt;4,2,IF(X78&lt;6,3,IF(X78&lt;7,4,IF(X78=7,5,))))))</f>
        <v>3</v>
      </c>
      <c r="AA79" s="103"/>
    </row>
    <row r="80" spans="1:27" s="102" customFormat="1" ht="61.5">
      <c r="A80" s="75"/>
      <c r="B80" s="91" t="s">
        <v>326</v>
      </c>
      <c r="C80" s="70"/>
      <c r="D80" s="68">
        <v>1</v>
      </c>
      <c r="E80" s="68"/>
      <c r="F80" s="68"/>
      <c r="G80" s="68"/>
      <c r="H80" s="68"/>
      <c r="I80" s="68"/>
      <c r="J80" s="68"/>
      <c r="K80" s="68">
        <v>1</v>
      </c>
      <c r="L80" s="68">
        <v>1</v>
      </c>
      <c r="M80" s="68">
        <v>1</v>
      </c>
      <c r="N80" s="69">
        <v>1</v>
      </c>
      <c r="O80" s="68">
        <v>1</v>
      </c>
      <c r="P80" s="68">
        <v>1</v>
      </c>
      <c r="Q80" s="68">
        <v>1</v>
      </c>
      <c r="R80" s="68">
        <v>1</v>
      </c>
      <c r="S80" s="68">
        <v>1</v>
      </c>
      <c r="T80" s="68">
        <v>1</v>
      </c>
      <c r="U80" s="200"/>
      <c r="V80" s="200"/>
      <c r="W80" s="200"/>
      <c r="X80" s="68">
        <v>1</v>
      </c>
      <c r="AA80" s="103"/>
    </row>
    <row r="81" spans="1:27" s="102" customFormat="1" ht="83.25">
      <c r="A81" s="75"/>
      <c r="B81" s="151" t="s">
        <v>325</v>
      </c>
      <c r="C81" s="70"/>
      <c r="D81" s="68">
        <v>1</v>
      </c>
      <c r="E81" s="68"/>
      <c r="F81" s="68"/>
      <c r="G81" s="68"/>
      <c r="H81" s="68"/>
      <c r="I81" s="68"/>
      <c r="J81" s="68"/>
      <c r="K81" s="68">
        <v>1</v>
      </c>
      <c r="L81" s="68">
        <v>1</v>
      </c>
      <c r="M81" s="68">
        <v>1</v>
      </c>
      <c r="N81" s="69">
        <v>0</v>
      </c>
      <c r="O81" s="68">
        <v>0</v>
      </c>
      <c r="P81" s="68">
        <v>1</v>
      </c>
      <c r="Q81" s="68">
        <v>1</v>
      </c>
      <c r="R81" s="68">
        <v>1</v>
      </c>
      <c r="S81" s="68">
        <v>1</v>
      </c>
      <c r="T81" s="68">
        <v>0</v>
      </c>
      <c r="U81" s="200"/>
      <c r="V81" s="200"/>
      <c r="W81" s="200"/>
      <c r="X81" s="68">
        <v>0</v>
      </c>
      <c r="AA81" s="103"/>
    </row>
    <row r="82" spans="1:27" s="102" customFormat="1" ht="55.5">
      <c r="A82" s="75"/>
      <c r="B82" s="151" t="s">
        <v>324</v>
      </c>
      <c r="C82" s="150"/>
      <c r="D82" s="68">
        <v>1</v>
      </c>
      <c r="E82" s="68"/>
      <c r="F82" s="68"/>
      <c r="G82" s="68"/>
      <c r="H82" s="68"/>
      <c r="I82" s="68"/>
      <c r="J82" s="68"/>
      <c r="K82" s="68">
        <v>1</v>
      </c>
      <c r="L82" s="68">
        <v>1</v>
      </c>
      <c r="M82" s="68">
        <v>1</v>
      </c>
      <c r="N82" s="69">
        <v>1</v>
      </c>
      <c r="O82" s="68">
        <v>1</v>
      </c>
      <c r="P82" s="68">
        <v>1</v>
      </c>
      <c r="Q82" s="68">
        <v>1</v>
      </c>
      <c r="R82" s="68">
        <v>1</v>
      </c>
      <c r="S82" s="68">
        <v>1</v>
      </c>
      <c r="T82" s="68">
        <v>1</v>
      </c>
      <c r="U82" s="200"/>
      <c r="V82" s="200"/>
      <c r="W82" s="200"/>
      <c r="X82" s="68">
        <v>1</v>
      </c>
      <c r="AA82" s="103"/>
    </row>
    <row r="83" spans="1:27" s="102" customFormat="1" ht="55.5">
      <c r="A83" s="75"/>
      <c r="B83" s="151" t="s">
        <v>323</v>
      </c>
      <c r="C83" s="150"/>
      <c r="D83" s="68">
        <v>1</v>
      </c>
      <c r="E83" s="68"/>
      <c r="F83" s="68"/>
      <c r="G83" s="68"/>
      <c r="H83" s="68"/>
      <c r="I83" s="68"/>
      <c r="J83" s="68"/>
      <c r="K83" s="68">
        <v>1</v>
      </c>
      <c r="L83" s="68">
        <v>1</v>
      </c>
      <c r="M83" s="68">
        <v>1</v>
      </c>
      <c r="N83" s="69">
        <v>1</v>
      </c>
      <c r="O83" s="68">
        <v>1</v>
      </c>
      <c r="P83" s="68">
        <v>1</v>
      </c>
      <c r="Q83" s="68">
        <v>1</v>
      </c>
      <c r="R83" s="68">
        <v>1</v>
      </c>
      <c r="S83" s="68">
        <v>1</v>
      </c>
      <c r="T83" s="68">
        <v>1</v>
      </c>
      <c r="U83" s="200"/>
      <c r="V83" s="200"/>
      <c r="W83" s="200"/>
      <c r="X83" s="68">
        <v>1</v>
      </c>
      <c r="AA83" s="103"/>
    </row>
    <row r="84" spans="1:27" s="102" customFormat="1" ht="61.5">
      <c r="A84" s="75"/>
      <c r="B84" s="91" t="s">
        <v>322</v>
      </c>
      <c r="C84" s="70"/>
      <c r="D84" s="68">
        <v>1</v>
      </c>
      <c r="E84" s="68"/>
      <c r="F84" s="68"/>
      <c r="G84" s="68"/>
      <c r="H84" s="68"/>
      <c r="I84" s="68"/>
      <c r="J84" s="68"/>
      <c r="K84" s="68">
        <v>1</v>
      </c>
      <c r="L84" s="68">
        <v>0</v>
      </c>
      <c r="M84" s="68">
        <v>1</v>
      </c>
      <c r="N84" s="69">
        <v>1</v>
      </c>
      <c r="O84" s="68">
        <v>1</v>
      </c>
      <c r="P84" s="68">
        <v>0</v>
      </c>
      <c r="Q84" s="68">
        <v>1</v>
      </c>
      <c r="R84" s="519">
        <v>1</v>
      </c>
      <c r="S84" s="68">
        <v>1</v>
      </c>
      <c r="T84" s="68">
        <v>1</v>
      </c>
      <c r="U84" s="200"/>
      <c r="V84" s="200"/>
      <c r="W84" s="200"/>
      <c r="X84" s="68">
        <v>1</v>
      </c>
      <c r="AA84" s="103"/>
    </row>
    <row r="85" spans="1:27" s="102" customFormat="1" ht="114">
      <c r="A85" s="75"/>
      <c r="B85" s="163" t="s">
        <v>321</v>
      </c>
      <c r="C85" s="134"/>
      <c r="D85" s="68">
        <v>1</v>
      </c>
      <c r="E85" s="68"/>
      <c r="F85" s="68"/>
      <c r="G85" s="68"/>
      <c r="H85" s="68"/>
      <c r="I85" s="68"/>
      <c r="J85" s="68"/>
      <c r="K85" s="68">
        <v>1</v>
      </c>
      <c r="L85" s="68">
        <v>1</v>
      </c>
      <c r="M85" s="68"/>
      <c r="N85" s="131">
        <v>1</v>
      </c>
      <c r="O85" s="68">
        <v>1</v>
      </c>
      <c r="P85" s="68">
        <v>0</v>
      </c>
      <c r="Q85" s="68">
        <v>0</v>
      </c>
      <c r="R85" s="519">
        <v>0</v>
      </c>
      <c r="S85" s="68">
        <v>1</v>
      </c>
      <c r="T85" s="68">
        <v>0</v>
      </c>
      <c r="U85" s="521"/>
      <c r="V85" s="521"/>
      <c r="W85" s="521"/>
      <c r="X85" s="68">
        <v>0</v>
      </c>
      <c r="AA85" s="103"/>
    </row>
    <row r="86" spans="1:27" s="102" customFormat="1" ht="55.5">
      <c r="A86" s="148"/>
      <c r="B86" s="520" t="s">
        <v>320</v>
      </c>
      <c r="C86" s="321"/>
      <c r="D86" s="68">
        <v>1</v>
      </c>
      <c r="E86" s="68"/>
      <c r="F86" s="68"/>
      <c r="G86" s="68"/>
      <c r="H86" s="68"/>
      <c r="I86" s="68"/>
      <c r="J86" s="68"/>
      <c r="K86" s="68">
        <v>1</v>
      </c>
      <c r="L86" s="68">
        <v>1</v>
      </c>
      <c r="M86" s="68">
        <v>1</v>
      </c>
      <c r="N86" s="69">
        <v>0</v>
      </c>
      <c r="O86" s="68">
        <v>0</v>
      </c>
      <c r="P86" s="68">
        <v>0</v>
      </c>
      <c r="Q86" s="68">
        <v>1</v>
      </c>
      <c r="R86" s="519">
        <v>0</v>
      </c>
      <c r="S86" s="68">
        <v>0</v>
      </c>
      <c r="T86" s="677">
        <v>0</v>
      </c>
      <c r="U86" s="516"/>
      <c r="V86" s="516"/>
      <c r="W86" s="516"/>
      <c r="X86" s="677">
        <v>0</v>
      </c>
      <c r="Y86" s="518"/>
      <c r="AA86" s="103"/>
    </row>
    <row r="87" spans="1:27" s="102" customFormat="1" ht="61.5">
      <c r="A87" s="85">
        <v>2.7</v>
      </c>
      <c r="B87" s="85" t="s">
        <v>319</v>
      </c>
      <c r="C87" s="96" t="s">
        <v>30</v>
      </c>
      <c r="D87" s="82">
        <f>+SUM(D89:D93)</f>
        <v>5</v>
      </c>
      <c r="E87" s="82">
        <f t="shared" ref="E87:I87" si="66">+SUM(E89:E93)</f>
        <v>0</v>
      </c>
      <c r="F87" s="82">
        <f t="shared" ref="F87" si="67">+SUM(F89:F93)</f>
        <v>0</v>
      </c>
      <c r="G87" s="82">
        <f t="shared" si="66"/>
        <v>0</v>
      </c>
      <c r="H87" s="82">
        <f t="shared" si="66"/>
        <v>0</v>
      </c>
      <c r="I87" s="82">
        <f t="shared" si="66"/>
        <v>0</v>
      </c>
      <c r="J87" s="82"/>
      <c r="K87" s="82">
        <f t="shared" ref="K87:T87" si="68">+SUM(K89:K93)</f>
        <v>5</v>
      </c>
      <c r="L87" s="82">
        <f t="shared" si="68"/>
        <v>4</v>
      </c>
      <c r="M87" s="82">
        <f t="shared" si="68"/>
        <v>5</v>
      </c>
      <c r="N87" s="82">
        <f t="shared" si="68"/>
        <v>5</v>
      </c>
      <c r="O87" s="82">
        <f t="shared" si="68"/>
        <v>5</v>
      </c>
      <c r="P87" s="82">
        <f t="shared" si="68"/>
        <v>4</v>
      </c>
      <c r="Q87" s="82">
        <f t="shared" si="68"/>
        <v>5</v>
      </c>
      <c r="R87" s="82">
        <f t="shared" si="68"/>
        <v>5</v>
      </c>
      <c r="S87" s="82">
        <f t="shared" si="68"/>
        <v>5</v>
      </c>
      <c r="T87" s="82">
        <f t="shared" si="68"/>
        <v>4</v>
      </c>
      <c r="U87" s="168"/>
      <c r="V87" s="168"/>
      <c r="W87" s="168"/>
      <c r="X87" s="82">
        <f>+SUM(X89:X93)</f>
        <v>5</v>
      </c>
      <c r="AA87" s="103"/>
    </row>
    <row r="88" spans="1:27" s="102" customFormat="1" ht="39.75">
      <c r="A88" s="81"/>
      <c r="B88" s="81"/>
      <c r="C88" s="469" t="s">
        <v>10</v>
      </c>
      <c r="D88" s="132">
        <f>IF(D87&lt;1,0,IF(D87&lt;2,1,IF(D87&lt;3,2,IF(D87&lt;4,3,IF(D87&lt;5,4,IF(D87=5,5,))))))</f>
        <v>5</v>
      </c>
      <c r="E88" s="132">
        <f t="shared" ref="E88:I88" si="69">IF(E87&lt;1,0,IF(E87&lt;2,1,IF(E87&lt;3,2,IF(E87&lt;4,3,IF(E87&lt;5,4,IF(E87=5,5,))))))</f>
        <v>0</v>
      </c>
      <c r="F88" s="132">
        <f t="shared" si="69"/>
        <v>0</v>
      </c>
      <c r="G88" s="132">
        <f t="shared" si="69"/>
        <v>0</v>
      </c>
      <c r="H88" s="132">
        <f t="shared" si="69"/>
        <v>0</v>
      </c>
      <c r="I88" s="132">
        <f t="shared" si="69"/>
        <v>0</v>
      </c>
      <c r="J88" s="132"/>
      <c r="K88" s="132">
        <f t="shared" ref="K88:T88" si="70">IF(K87&lt;1,0,IF(K87&lt;2,1,IF(K87&lt;3,2,IF(K87&lt;4,3,IF(K87&lt;5,4,IF(K87=5,5,))))))</f>
        <v>5</v>
      </c>
      <c r="L88" s="132">
        <f t="shared" si="70"/>
        <v>4</v>
      </c>
      <c r="M88" s="132">
        <f t="shared" si="70"/>
        <v>5</v>
      </c>
      <c r="N88" s="132">
        <f t="shared" si="70"/>
        <v>5</v>
      </c>
      <c r="O88" s="132">
        <f t="shared" si="70"/>
        <v>5</v>
      </c>
      <c r="P88" s="132">
        <f t="shared" si="70"/>
        <v>4</v>
      </c>
      <c r="Q88" s="132">
        <f t="shared" si="70"/>
        <v>5</v>
      </c>
      <c r="R88" s="132">
        <f t="shared" si="70"/>
        <v>5</v>
      </c>
      <c r="S88" s="132">
        <f t="shared" si="70"/>
        <v>5</v>
      </c>
      <c r="T88" s="132">
        <f t="shared" si="70"/>
        <v>4</v>
      </c>
      <c r="U88" s="515"/>
      <c r="V88" s="515"/>
      <c r="W88" s="515"/>
      <c r="X88" s="132">
        <f>IF(X87&lt;1,0,IF(X87&lt;2,1,IF(X87&lt;3,2,IF(X87&lt;4,3,IF(X87&lt;5,4,IF(X87=5,5,))))))</f>
        <v>5</v>
      </c>
      <c r="AA88" s="103"/>
    </row>
    <row r="89" spans="1:27" s="102" customFormat="1" ht="83.25">
      <c r="A89" s="75"/>
      <c r="B89" s="151" t="s">
        <v>318</v>
      </c>
      <c r="C89" s="150"/>
      <c r="D89" s="68">
        <v>1</v>
      </c>
      <c r="E89" s="68"/>
      <c r="F89" s="68"/>
      <c r="G89" s="68"/>
      <c r="H89" s="68"/>
      <c r="I89" s="68"/>
      <c r="J89" s="68"/>
      <c r="K89" s="68">
        <v>1</v>
      </c>
      <c r="L89" s="68">
        <v>1</v>
      </c>
      <c r="M89" s="68">
        <v>1</v>
      </c>
      <c r="N89" s="69">
        <v>1</v>
      </c>
      <c r="O89" s="517">
        <v>1</v>
      </c>
      <c r="P89" s="68">
        <v>1</v>
      </c>
      <c r="Q89" s="68">
        <v>1</v>
      </c>
      <c r="R89" s="68">
        <v>1</v>
      </c>
      <c r="S89" s="68">
        <v>1</v>
      </c>
      <c r="T89" s="68">
        <v>1</v>
      </c>
      <c r="U89" s="200"/>
      <c r="V89" s="200"/>
      <c r="W89" s="200"/>
      <c r="X89" s="68">
        <v>1</v>
      </c>
      <c r="AA89" s="103"/>
    </row>
    <row r="90" spans="1:27" s="102" customFormat="1" ht="123">
      <c r="A90" s="75"/>
      <c r="B90" s="91" t="s">
        <v>317</v>
      </c>
      <c r="C90" s="70"/>
      <c r="D90" s="68">
        <v>1</v>
      </c>
      <c r="E90" s="68"/>
      <c r="F90" s="68"/>
      <c r="G90" s="68"/>
      <c r="H90" s="68"/>
      <c r="I90" s="68"/>
      <c r="J90" s="68"/>
      <c r="K90" s="68">
        <v>1</v>
      </c>
      <c r="L90" s="68">
        <v>1</v>
      </c>
      <c r="M90" s="68">
        <v>1</v>
      </c>
      <c r="N90" s="69">
        <v>1</v>
      </c>
      <c r="O90" s="517">
        <v>1</v>
      </c>
      <c r="P90" s="68">
        <v>1</v>
      </c>
      <c r="Q90" s="68">
        <v>1</v>
      </c>
      <c r="R90" s="68">
        <v>1</v>
      </c>
      <c r="S90" s="68">
        <v>1</v>
      </c>
      <c r="T90" s="68">
        <v>1</v>
      </c>
      <c r="U90" s="200"/>
      <c r="V90" s="200"/>
      <c r="W90" s="200"/>
      <c r="X90" s="68">
        <v>1</v>
      </c>
      <c r="AA90" s="103"/>
    </row>
    <row r="91" spans="1:27" s="102" customFormat="1" ht="55.5">
      <c r="A91" s="75"/>
      <c r="B91" s="151" t="s">
        <v>316</v>
      </c>
      <c r="C91" s="150"/>
      <c r="D91" s="68">
        <v>1</v>
      </c>
      <c r="E91" s="68"/>
      <c r="F91" s="68"/>
      <c r="G91" s="68"/>
      <c r="H91" s="68"/>
      <c r="I91" s="68"/>
      <c r="J91" s="68"/>
      <c r="K91" s="68">
        <v>1</v>
      </c>
      <c r="L91" s="68">
        <v>1</v>
      </c>
      <c r="M91" s="68">
        <v>1</v>
      </c>
      <c r="N91" s="69">
        <v>1</v>
      </c>
      <c r="O91" s="517">
        <v>1</v>
      </c>
      <c r="P91" s="68">
        <v>1</v>
      </c>
      <c r="Q91" s="68">
        <v>1</v>
      </c>
      <c r="R91" s="68">
        <v>1</v>
      </c>
      <c r="S91" s="68">
        <v>1</v>
      </c>
      <c r="T91" s="68">
        <v>1</v>
      </c>
      <c r="U91" s="200"/>
      <c r="V91" s="200"/>
      <c r="W91" s="200"/>
      <c r="X91" s="68">
        <v>1</v>
      </c>
      <c r="AA91" s="103"/>
    </row>
    <row r="92" spans="1:27" s="102" customFormat="1" ht="83.25">
      <c r="A92" s="75"/>
      <c r="B92" s="151" t="s">
        <v>315</v>
      </c>
      <c r="C92" s="150"/>
      <c r="D92" s="68">
        <v>1</v>
      </c>
      <c r="E92" s="68"/>
      <c r="F92" s="68"/>
      <c r="G92" s="68"/>
      <c r="H92" s="68"/>
      <c r="I92" s="68"/>
      <c r="J92" s="68"/>
      <c r="K92" s="68">
        <v>1</v>
      </c>
      <c r="L92" s="68">
        <v>0</v>
      </c>
      <c r="M92" s="68">
        <v>1</v>
      </c>
      <c r="N92" s="69">
        <v>1</v>
      </c>
      <c r="O92" s="517">
        <v>1</v>
      </c>
      <c r="P92" s="68">
        <v>0</v>
      </c>
      <c r="Q92" s="68">
        <v>1</v>
      </c>
      <c r="R92" s="68">
        <v>1</v>
      </c>
      <c r="S92" s="68">
        <v>1</v>
      </c>
      <c r="T92" s="68">
        <v>1</v>
      </c>
      <c r="U92" s="200"/>
      <c r="V92" s="200"/>
      <c r="W92" s="200"/>
      <c r="X92" s="68">
        <v>1</v>
      </c>
      <c r="AA92" s="103"/>
    </row>
    <row r="93" spans="1:27" s="102" customFormat="1" ht="61.5">
      <c r="A93" s="148"/>
      <c r="B93" s="147" t="s">
        <v>314</v>
      </c>
      <c r="C93" s="124"/>
      <c r="D93" s="68">
        <v>1</v>
      </c>
      <c r="E93" s="68"/>
      <c r="F93" s="68"/>
      <c r="G93" s="68"/>
      <c r="H93" s="68"/>
      <c r="I93" s="68"/>
      <c r="J93" s="68"/>
      <c r="K93" s="68">
        <v>1</v>
      </c>
      <c r="L93" s="68">
        <v>1</v>
      </c>
      <c r="M93" s="68">
        <v>1</v>
      </c>
      <c r="N93" s="69">
        <v>1</v>
      </c>
      <c r="O93" s="517">
        <v>1</v>
      </c>
      <c r="P93" s="68">
        <v>1</v>
      </c>
      <c r="Q93" s="68">
        <v>1</v>
      </c>
      <c r="R93" s="68">
        <v>1</v>
      </c>
      <c r="S93" s="68">
        <v>1</v>
      </c>
      <c r="T93" s="677">
        <v>0</v>
      </c>
      <c r="U93" s="516"/>
      <c r="V93" s="516"/>
      <c r="W93" s="516"/>
      <c r="X93" s="677">
        <v>1</v>
      </c>
      <c r="AA93" s="103"/>
    </row>
    <row r="94" spans="1:27" s="102" customFormat="1" ht="61.5">
      <c r="A94" s="85">
        <v>2.8</v>
      </c>
      <c r="B94" s="85" t="s">
        <v>313</v>
      </c>
      <c r="C94" s="96" t="s">
        <v>30</v>
      </c>
      <c r="D94" s="82">
        <f>+SUM(D96:D100)</f>
        <v>5</v>
      </c>
      <c r="E94" s="82">
        <f t="shared" ref="E94:I94" si="71">+SUM(E96:E100)</f>
        <v>0</v>
      </c>
      <c r="F94" s="82">
        <f t="shared" ref="F94" si="72">+SUM(F96:F100)</f>
        <v>0</v>
      </c>
      <c r="G94" s="82">
        <f t="shared" si="71"/>
        <v>0</v>
      </c>
      <c r="H94" s="82">
        <f t="shared" si="71"/>
        <v>0</v>
      </c>
      <c r="I94" s="82">
        <f t="shared" si="71"/>
        <v>0</v>
      </c>
      <c r="J94" s="82"/>
      <c r="K94" s="82">
        <f t="shared" ref="K94:T94" si="73">+SUM(K96:K100)</f>
        <v>4</v>
      </c>
      <c r="L94" s="82">
        <f t="shared" si="73"/>
        <v>2</v>
      </c>
      <c r="M94" s="82">
        <f t="shared" si="73"/>
        <v>4</v>
      </c>
      <c r="N94" s="82">
        <f t="shared" si="73"/>
        <v>5</v>
      </c>
      <c r="O94" s="82">
        <f t="shared" si="73"/>
        <v>5</v>
      </c>
      <c r="P94" s="82">
        <f t="shared" si="73"/>
        <v>4</v>
      </c>
      <c r="Q94" s="82">
        <f t="shared" si="73"/>
        <v>5</v>
      </c>
      <c r="R94" s="82">
        <f t="shared" si="73"/>
        <v>5</v>
      </c>
      <c r="S94" s="82">
        <f t="shared" si="73"/>
        <v>5</v>
      </c>
      <c r="T94" s="82">
        <f t="shared" si="73"/>
        <v>4</v>
      </c>
      <c r="U94" s="168"/>
      <c r="V94" s="168"/>
      <c r="W94" s="168"/>
      <c r="X94" s="82">
        <f>+SUM(X96:X100)</f>
        <v>5</v>
      </c>
      <c r="AA94" s="103"/>
    </row>
    <row r="95" spans="1:27" s="102" customFormat="1" ht="39.75">
      <c r="A95" s="81"/>
      <c r="B95" s="81"/>
      <c r="C95" s="469" t="s">
        <v>10</v>
      </c>
      <c r="D95" s="132">
        <f>IF(D94&lt;1,0,IF(D94&lt;2,1,IF(D94&lt;3,2,IF(D94&lt;4,3,IF(D94&lt;5,4,IF(D94=5,5,))))))</f>
        <v>5</v>
      </c>
      <c r="E95" s="132">
        <f t="shared" ref="E95:I95" si="74">IF(E94&lt;1,0,IF(E94&lt;2,1,IF(E94&lt;3,2,IF(E94&lt;4,3,IF(E94&lt;5,4,IF(E94=5,5,))))))</f>
        <v>0</v>
      </c>
      <c r="F95" s="132">
        <f t="shared" si="74"/>
        <v>0</v>
      </c>
      <c r="G95" s="132">
        <f t="shared" si="74"/>
        <v>0</v>
      </c>
      <c r="H95" s="132">
        <f t="shared" si="74"/>
        <v>0</v>
      </c>
      <c r="I95" s="132">
        <f t="shared" si="74"/>
        <v>0</v>
      </c>
      <c r="J95" s="132"/>
      <c r="K95" s="132">
        <f t="shared" ref="K95:T95" si="75">IF(K94&lt;1,0,IF(K94&lt;2,1,IF(K94&lt;3,2,IF(K94&lt;4,3,IF(K94&lt;5,4,IF(K94=5,5,))))))</f>
        <v>4</v>
      </c>
      <c r="L95" s="132">
        <f t="shared" si="75"/>
        <v>2</v>
      </c>
      <c r="M95" s="132">
        <f t="shared" si="75"/>
        <v>4</v>
      </c>
      <c r="N95" s="132">
        <f t="shared" si="75"/>
        <v>5</v>
      </c>
      <c r="O95" s="132">
        <f t="shared" si="75"/>
        <v>5</v>
      </c>
      <c r="P95" s="132">
        <f t="shared" si="75"/>
        <v>4</v>
      </c>
      <c r="Q95" s="132">
        <f t="shared" si="75"/>
        <v>5</v>
      </c>
      <c r="R95" s="132">
        <f t="shared" si="75"/>
        <v>5</v>
      </c>
      <c r="S95" s="132">
        <f t="shared" si="75"/>
        <v>5</v>
      </c>
      <c r="T95" s="132">
        <f t="shared" si="75"/>
        <v>4</v>
      </c>
      <c r="U95" s="515"/>
      <c r="V95" s="515"/>
      <c r="W95" s="515"/>
      <c r="X95" s="132">
        <f>IF(X94&lt;1,0,IF(X94&lt;2,1,IF(X94&lt;3,2,IF(X94&lt;4,3,IF(X94&lt;5,4,IF(X94=5,5,))))))</f>
        <v>5</v>
      </c>
      <c r="AA95" s="103"/>
    </row>
    <row r="96" spans="1:27" s="102" customFormat="1" ht="61.5">
      <c r="A96" s="75"/>
      <c r="B96" s="91" t="s">
        <v>312</v>
      </c>
      <c r="C96" s="70"/>
      <c r="D96" s="68">
        <v>1</v>
      </c>
      <c r="E96" s="68"/>
      <c r="F96" s="68"/>
      <c r="G96" s="68"/>
      <c r="H96" s="68"/>
      <c r="I96" s="68"/>
      <c r="J96" s="68"/>
      <c r="K96" s="68">
        <v>1</v>
      </c>
      <c r="L96" s="68">
        <v>1</v>
      </c>
      <c r="M96" s="68">
        <v>1</v>
      </c>
      <c r="N96" s="69">
        <v>1</v>
      </c>
      <c r="O96" s="68">
        <v>1</v>
      </c>
      <c r="P96" s="68">
        <v>1</v>
      </c>
      <c r="Q96" s="68">
        <v>1</v>
      </c>
      <c r="R96" s="68">
        <v>1</v>
      </c>
      <c r="S96" s="68">
        <v>1</v>
      </c>
      <c r="T96" s="68">
        <v>1</v>
      </c>
      <c r="U96" s="200"/>
      <c r="V96" s="200"/>
      <c r="W96" s="200"/>
      <c r="X96" s="68">
        <v>1</v>
      </c>
      <c r="AA96" s="103"/>
    </row>
    <row r="97" spans="1:27" s="102" customFormat="1" ht="92.25">
      <c r="A97" s="75"/>
      <c r="B97" s="91" t="s">
        <v>311</v>
      </c>
      <c r="C97" s="70"/>
      <c r="D97" s="68">
        <v>1</v>
      </c>
      <c r="E97" s="68"/>
      <c r="F97" s="68"/>
      <c r="G97" s="68"/>
      <c r="H97" s="68"/>
      <c r="I97" s="68"/>
      <c r="J97" s="68"/>
      <c r="K97" s="68">
        <v>1</v>
      </c>
      <c r="L97" s="68">
        <v>1</v>
      </c>
      <c r="M97" s="68">
        <v>1</v>
      </c>
      <c r="N97" s="69">
        <v>1</v>
      </c>
      <c r="O97" s="68">
        <v>1</v>
      </c>
      <c r="P97" s="68">
        <v>1</v>
      </c>
      <c r="Q97" s="68">
        <v>1</v>
      </c>
      <c r="R97" s="68">
        <v>1</v>
      </c>
      <c r="S97" s="68">
        <v>1</v>
      </c>
      <c r="T97" s="68">
        <v>1</v>
      </c>
      <c r="U97" s="200"/>
      <c r="V97" s="200"/>
      <c r="W97" s="200"/>
      <c r="X97" s="68">
        <v>1</v>
      </c>
      <c r="AA97" s="103"/>
    </row>
    <row r="98" spans="1:27" s="102" customFormat="1" ht="55.5">
      <c r="A98" s="75"/>
      <c r="B98" s="151" t="s">
        <v>310</v>
      </c>
      <c r="C98" s="150"/>
      <c r="D98" s="68">
        <v>1</v>
      </c>
      <c r="E98" s="68"/>
      <c r="F98" s="68"/>
      <c r="G98" s="68"/>
      <c r="H98" s="68"/>
      <c r="I98" s="68"/>
      <c r="J98" s="68"/>
      <c r="K98" s="68">
        <v>1</v>
      </c>
      <c r="L98" s="68">
        <v>0</v>
      </c>
      <c r="M98" s="90">
        <v>1</v>
      </c>
      <c r="N98" s="131">
        <v>1</v>
      </c>
      <c r="O98" s="68">
        <v>1</v>
      </c>
      <c r="P98" s="68">
        <v>1</v>
      </c>
      <c r="Q98" s="68">
        <v>1</v>
      </c>
      <c r="R98" s="68">
        <v>1</v>
      </c>
      <c r="S98" s="68">
        <v>1</v>
      </c>
      <c r="T98" s="68">
        <v>1</v>
      </c>
      <c r="U98" s="200"/>
      <c r="V98" s="200"/>
      <c r="W98" s="200"/>
      <c r="X98" s="68">
        <v>1</v>
      </c>
      <c r="AA98" s="103"/>
    </row>
    <row r="99" spans="1:27" s="102" customFormat="1" ht="83.25">
      <c r="A99" s="75"/>
      <c r="B99" s="151" t="s">
        <v>309</v>
      </c>
      <c r="C99" s="150"/>
      <c r="D99" s="68">
        <v>1</v>
      </c>
      <c r="E99" s="68"/>
      <c r="F99" s="68"/>
      <c r="G99" s="68"/>
      <c r="H99" s="68"/>
      <c r="I99" s="68"/>
      <c r="J99" s="68"/>
      <c r="K99" s="68">
        <v>0</v>
      </c>
      <c r="L99" s="68">
        <v>0</v>
      </c>
      <c r="M99" s="90">
        <v>1</v>
      </c>
      <c r="N99" s="131">
        <v>1</v>
      </c>
      <c r="O99" s="68">
        <v>1</v>
      </c>
      <c r="P99" s="68">
        <v>1</v>
      </c>
      <c r="Q99" s="68">
        <v>1</v>
      </c>
      <c r="R99" s="68">
        <v>1</v>
      </c>
      <c r="S99" s="68">
        <v>1</v>
      </c>
      <c r="T99" s="68">
        <v>1</v>
      </c>
      <c r="U99" s="200"/>
      <c r="V99" s="200"/>
      <c r="W99" s="200"/>
      <c r="X99" s="68">
        <v>1</v>
      </c>
      <c r="AA99" s="103"/>
    </row>
    <row r="100" spans="1:27" s="102" customFormat="1" ht="85.5">
      <c r="A100" s="75"/>
      <c r="B100" s="163" t="s">
        <v>308</v>
      </c>
      <c r="C100" s="134"/>
      <c r="D100" s="68">
        <v>1</v>
      </c>
      <c r="E100" s="68"/>
      <c r="F100" s="68"/>
      <c r="G100" s="68"/>
      <c r="H100" s="68"/>
      <c r="I100" s="68"/>
      <c r="J100" s="68"/>
      <c r="K100" s="68">
        <v>1</v>
      </c>
      <c r="L100" s="68">
        <v>0</v>
      </c>
      <c r="M100" s="68">
        <v>0</v>
      </c>
      <c r="N100" s="69">
        <v>1</v>
      </c>
      <c r="O100" s="68">
        <v>1</v>
      </c>
      <c r="P100" s="68">
        <v>0</v>
      </c>
      <c r="Q100" s="68">
        <v>1</v>
      </c>
      <c r="R100" s="68">
        <v>1</v>
      </c>
      <c r="S100" s="68">
        <v>1</v>
      </c>
      <c r="T100" s="68">
        <v>0</v>
      </c>
      <c r="U100" s="200"/>
      <c r="V100" s="200"/>
      <c r="W100" s="200"/>
      <c r="X100" s="68">
        <v>1</v>
      </c>
      <c r="AA100" s="103"/>
    </row>
    <row r="101" spans="1:27" s="102" customFormat="1" ht="39.75">
      <c r="A101" s="162">
        <v>2.9</v>
      </c>
      <c r="B101" s="162" t="s">
        <v>307</v>
      </c>
      <c r="C101" s="161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59"/>
      <c r="U101" s="294"/>
      <c r="V101" s="294"/>
      <c r="W101" s="294"/>
      <c r="X101" s="159"/>
      <c r="AA101" s="103"/>
    </row>
    <row r="102" spans="1:27" s="474" customFormat="1" ht="61.5">
      <c r="A102" s="514"/>
      <c r="B102" s="85" t="s">
        <v>306</v>
      </c>
      <c r="C102" s="96" t="s">
        <v>176</v>
      </c>
      <c r="D102" s="205">
        <f>+D116</f>
        <v>100</v>
      </c>
      <c r="E102" s="205" t="e">
        <f t="shared" ref="E102:I102" si="76">+E116</f>
        <v>#DIV/0!</v>
      </c>
      <c r="F102" s="205" t="e">
        <f t="shared" ref="F102" si="77">+F116</f>
        <v>#DIV/0!</v>
      </c>
      <c r="G102" s="205" t="e">
        <f t="shared" si="76"/>
        <v>#DIV/0!</v>
      </c>
      <c r="H102" s="205" t="e">
        <f t="shared" si="76"/>
        <v>#DIV/0!</v>
      </c>
      <c r="I102" s="205" t="e">
        <f t="shared" si="76"/>
        <v>#DIV/0!</v>
      </c>
      <c r="J102" s="205"/>
      <c r="K102" s="205">
        <f>+K116</f>
        <v>92.436974789915965</v>
      </c>
      <c r="L102" s="411">
        <v>0</v>
      </c>
      <c r="M102" s="205">
        <f t="shared" ref="M102:T102" si="78">+M116</f>
        <v>85.239852398523979</v>
      </c>
      <c r="N102" s="205">
        <f t="shared" si="78"/>
        <v>87.052341597796143</v>
      </c>
      <c r="O102" s="205">
        <f t="shared" si="78"/>
        <v>88.950276243093924</v>
      </c>
      <c r="P102" s="205">
        <f t="shared" si="78"/>
        <v>66.666666666666671</v>
      </c>
      <c r="Q102" s="205">
        <f t="shared" si="78"/>
        <v>78.571428571428569</v>
      </c>
      <c r="R102" s="205">
        <f t="shared" si="78"/>
        <v>82.173174872665541</v>
      </c>
      <c r="S102" s="205">
        <f t="shared" si="78"/>
        <v>94.117647058823536</v>
      </c>
      <c r="T102" s="205">
        <f t="shared" si="78"/>
        <v>60.919540229885058</v>
      </c>
      <c r="U102" s="380"/>
      <c r="V102" s="380"/>
      <c r="W102" s="380"/>
      <c r="X102" s="205">
        <f>+X116</f>
        <v>82.769230769230774</v>
      </c>
      <c r="Y102" s="512"/>
      <c r="AA102" s="475"/>
    </row>
    <row r="103" spans="1:27" s="474" customFormat="1" ht="39.75">
      <c r="A103" s="513"/>
      <c r="B103" s="81"/>
      <c r="C103" s="469" t="s">
        <v>10</v>
      </c>
      <c r="D103" s="132">
        <f>+IF(D102&lt;100,D102*5/100,IF(D102&gt;=100,5))</f>
        <v>5</v>
      </c>
      <c r="E103" s="132" t="e">
        <f t="shared" ref="E103:I103" si="79">+IF(E102&lt;100,E102*5/100,IF(E102&gt;=100,5))</f>
        <v>#DIV/0!</v>
      </c>
      <c r="F103" s="132" t="e">
        <f t="shared" si="79"/>
        <v>#DIV/0!</v>
      </c>
      <c r="G103" s="132" t="e">
        <f t="shared" si="79"/>
        <v>#DIV/0!</v>
      </c>
      <c r="H103" s="132" t="e">
        <f t="shared" si="79"/>
        <v>#DIV/0!</v>
      </c>
      <c r="I103" s="132" t="e">
        <f t="shared" si="79"/>
        <v>#DIV/0!</v>
      </c>
      <c r="J103" s="132"/>
      <c r="K103" s="132">
        <f t="shared" ref="K103:T103" si="80">+IF(K102&lt;100,K102*5/100,IF(K102&gt;=100,5))</f>
        <v>4.6218487394957979</v>
      </c>
      <c r="L103" s="378">
        <f t="shared" si="80"/>
        <v>0</v>
      </c>
      <c r="M103" s="132">
        <f t="shared" si="80"/>
        <v>4.2619926199261986</v>
      </c>
      <c r="N103" s="132">
        <f t="shared" si="80"/>
        <v>4.3526170798898072</v>
      </c>
      <c r="O103" s="132">
        <f t="shared" si="80"/>
        <v>4.4475138121546962</v>
      </c>
      <c r="P103" s="132">
        <f t="shared" si="80"/>
        <v>3.3333333333333339</v>
      </c>
      <c r="Q103" s="132">
        <f t="shared" si="80"/>
        <v>3.9285714285714284</v>
      </c>
      <c r="R103" s="132">
        <f t="shared" si="80"/>
        <v>4.1086587436332769</v>
      </c>
      <c r="S103" s="132">
        <f t="shared" si="80"/>
        <v>4.7058823529411766</v>
      </c>
      <c r="T103" s="132">
        <f t="shared" si="80"/>
        <v>3.0459770114942528</v>
      </c>
      <c r="U103" s="377"/>
      <c r="V103" s="377"/>
      <c r="W103" s="377"/>
      <c r="X103" s="132">
        <f>+IF(X102&lt;100,X102*5/100,IF(X102&gt;=100,5))</f>
        <v>4.1384615384615389</v>
      </c>
      <c r="Y103" s="512"/>
      <c r="AA103" s="475"/>
    </row>
    <row r="104" spans="1:27" s="474" customFormat="1" ht="39.75">
      <c r="A104" s="306"/>
      <c r="B104" s="511" t="s">
        <v>305</v>
      </c>
      <c r="C104" s="164" t="s">
        <v>163</v>
      </c>
      <c r="D104" s="363">
        <v>99</v>
      </c>
      <c r="E104" s="363"/>
      <c r="F104" s="363"/>
      <c r="G104" s="363"/>
      <c r="H104" s="363"/>
      <c r="I104" s="363">
        <f>+SUM(E104:H104)</f>
        <v>0</v>
      </c>
      <c r="J104" s="510"/>
      <c r="K104" s="508">
        <v>143</v>
      </c>
      <c r="L104" s="509"/>
      <c r="M104" s="508">
        <v>227</v>
      </c>
      <c r="N104" s="363">
        <v>438</v>
      </c>
      <c r="O104" s="508">
        <v>195</v>
      </c>
      <c r="P104" s="363">
        <v>29</v>
      </c>
      <c r="Q104" s="508">
        <v>295</v>
      </c>
      <c r="R104" s="363">
        <v>658</v>
      </c>
      <c r="S104" s="363">
        <v>210</v>
      </c>
      <c r="T104" s="363">
        <v>324</v>
      </c>
      <c r="U104" s="200"/>
      <c r="V104" s="488"/>
      <c r="W104" s="488"/>
      <c r="X104" s="363">
        <f t="shared" ref="X104:X111" si="81">+SUM(D104:W104)</f>
        <v>2618</v>
      </c>
      <c r="Y104" s="39"/>
      <c r="AA104" s="475"/>
    </row>
    <row r="105" spans="1:27" s="474" customFormat="1" ht="39.75">
      <c r="A105" s="306"/>
      <c r="B105" s="503" t="s">
        <v>304</v>
      </c>
      <c r="C105" s="70" t="s">
        <v>163</v>
      </c>
      <c r="D105" s="505">
        <f>+D113-D106-D107-D108-D109-D110-D111</f>
        <v>93</v>
      </c>
      <c r="E105" s="505">
        <f t="shared" ref="E105:I105" si="82">+E113-E106-E107-E108-E109-E110-E111</f>
        <v>0</v>
      </c>
      <c r="F105" s="505">
        <f t="shared" si="82"/>
        <v>0</v>
      </c>
      <c r="G105" s="505">
        <f t="shared" si="82"/>
        <v>0</v>
      </c>
      <c r="H105" s="505">
        <f t="shared" si="82"/>
        <v>0</v>
      </c>
      <c r="I105" s="505">
        <f t="shared" si="82"/>
        <v>0</v>
      </c>
      <c r="J105" s="505"/>
      <c r="K105" s="505">
        <f t="shared" ref="K105:T105" si="83">+K113-K106-K107-K108-K109-K110-K111</f>
        <v>102</v>
      </c>
      <c r="L105" s="507">
        <f t="shared" si="83"/>
        <v>0</v>
      </c>
      <c r="M105" s="506">
        <f t="shared" si="83"/>
        <v>227</v>
      </c>
      <c r="N105" s="505">
        <f t="shared" si="83"/>
        <v>312</v>
      </c>
      <c r="O105" s="505">
        <f t="shared" si="83"/>
        <v>145</v>
      </c>
      <c r="P105" s="505">
        <f t="shared" si="83"/>
        <v>14</v>
      </c>
      <c r="Q105" s="505">
        <f t="shared" si="83"/>
        <v>191</v>
      </c>
      <c r="R105" s="505">
        <f t="shared" si="83"/>
        <v>457</v>
      </c>
      <c r="S105" s="505">
        <f t="shared" si="83"/>
        <v>102</v>
      </c>
      <c r="T105" s="505">
        <f t="shared" si="83"/>
        <v>151</v>
      </c>
      <c r="U105" s="200"/>
      <c r="V105" s="200"/>
      <c r="W105" s="200"/>
      <c r="X105" s="504">
        <f t="shared" si="81"/>
        <v>1794</v>
      </c>
      <c r="AA105" s="475"/>
    </row>
    <row r="106" spans="1:27" s="474" customFormat="1" ht="39.75">
      <c r="A106" s="306"/>
      <c r="B106" s="91" t="s">
        <v>303</v>
      </c>
      <c r="C106" s="70" t="s">
        <v>163</v>
      </c>
      <c r="D106" s="363">
        <v>0</v>
      </c>
      <c r="E106" s="363"/>
      <c r="F106" s="363"/>
      <c r="G106" s="363"/>
      <c r="H106" s="363"/>
      <c r="I106" s="363">
        <f t="shared" ref="I106:I113" si="84">+SUM(E106:H106)</f>
        <v>0</v>
      </c>
      <c r="J106" s="502"/>
      <c r="K106" s="502">
        <v>0</v>
      </c>
      <c r="L106" s="501"/>
      <c r="M106" s="492">
        <v>0</v>
      </c>
      <c r="N106" s="363">
        <v>1</v>
      </c>
      <c r="O106" s="490">
        <v>0</v>
      </c>
      <c r="P106" s="363">
        <v>1</v>
      </c>
      <c r="Q106" s="363">
        <v>0</v>
      </c>
      <c r="R106" s="363">
        <v>0</v>
      </c>
      <c r="S106" s="363">
        <v>0</v>
      </c>
      <c r="T106" s="363">
        <v>1</v>
      </c>
      <c r="U106" s="500"/>
      <c r="V106" s="488"/>
      <c r="W106" s="488"/>
      <c r="X106" s="363">
        <f t="shared" si="81"/>
        <v>3</v>
      </c>
      <c r="AA106" s="475"/>
    </row>
    <row r="107" spans="1:27" s="474" customFormat="1" ht="39.75">
      <c r="A107" s="306"/>
      <c r="B107" s="91" t="s">
        <v>302</v>
      </c>
      <c r="C107" s="70" t="s">
        <v>163</v>
      </c>
      <c r="D107" s="363">
        <v>0</v>
      </c>
      <c r="E107" s="363"/>
      <c r="F107" s="363"/>
      <c r="G107" s="363"/>
      <c r="H107" s="363"/>
      <c r="I107" s="363">
        <f t="shared" si="84"/>
        <v>0</v>
      </c>
      <c r="J107" s="502"/>
      <c r="K107" s="502">
        <v>0</v>
      </c>
      <c r="L107" s="501"/>
      <c r="M107" s="492">
        <v>1</v>
      </c>
      <c r="N107" s="363">
        <v>2</v>
      </c>
      <c r="O107" s="490">
        <v>2</v>
      </c>
      <c r="P107" s="363">
        <v>0</v>
      </c>
      <c r="Q107" s="363">
        <v>1</v>
      </c>
      <c r="R107" s="363">
        <v>4</v>
      </c>
      <c r="S107" s="363">
        <v>1</v>
      </c>
      <c r="T107" s="363">
        <v>1</v>
      </c>
      <c r="U107" s="500"/>
      <c r="V107" s="488"/>
      <c r="W107" s="488"/>
      <c r="X107" s="363">
        <f t="shared" si="81"/>
        <v>12</v>
      </c>
      <c r="AA107" s="475"/>
    </row>
    <row r="108" spans="1:27" s="474" customFormat="1" ht="61.5">
      <c r="A108" s="306"/>
      <c r="B108" s="91" t="s">
        <v>301</v>
      </c>
      <c r="C108" s="70" t="s">
        <v>163</v>
      </c>
      <c r="D108" s="363">
        <v>3</v>
      </c>
      <c r="E108" s="363"/>
      <c r="F108" s="363"/>
      <c r="G108" s="363"/>
      <c r="H108" s="363"/>
      <c r="I108" s="363">
        <f t="shared" si="84"/>
        <v>0</v>
      </c>
      <c r="J108" s="502"/>
      <c r="K108" s="502">
        <v>8</v>
      </c>
      <c r="L108" s="501"/>
      <c r="M108" s="492">
        <v>4</v>
      </c>
      <c r="N108" s="363">
        <v>4</v>
      </c>
      <c r="O108" s="490">
        <v>16</v>
      </c>
      <c r="P108" s="363">
        <v>2</v>
      </c>
      <c r="Q108" s="363">
        <v>7</v>
      </c>
      <c r="R108" s="363">
        <v>27</v>
      </c>
      <c r="S108" s="363">
        <v>10</v>
      </c>
      <c r="T108" s="363">
        <v>8</v>
      </c>
      <c r="U108" s="500"/>
      <c r="V108" s="488"/>
      <c r="W108" s="488"/>
      <c r="X108" s="363">
        <f t="shared" si="81"/>
        <v>89</v>
      </c>
      <c r="AA108" s="475"/>
    </row>
    <row r="109" spans="1:27" s="474" customFormat="1" ht="61.5">
      <c r="A109" s="306"/>
      <c r="B109" s="91" t="s">
        <v>300</v>
      </c>
      <c r="C109" s="70" t="s">
        <v>163</v>
      </c>
      <c r="D109" s="363">
        <v>1</v>
      </c>
      <c r="E109" s="363"/>
      <c r="F109" s="363"/>
      <c r="G109" s="363"/>
      <c r="H109" s="363"/>
      <c r="I109" s="363">
        <f t="shared" si="84"/>
        <v>0</v>
      </c>
      <c r="J109" s="502"/>
      <c r="K109" s="502">
        <v>0</v>
      </c>
      <c r="L109" s="501"/>
      <c r="M109" s="492">
        <v>0</v>
      </c>
      <c r="N109" s="363">
        <v>3</v>
      </c>
      <c r="O109" s="490">
        <v>4</v>
      </c>
      <c r="P109" s="363">
        <v>1</v>
      </c>
      <c r="Q109" s="363">
        <v>1</v>
      </c>
      <c r="R109" s="363">
        <v>12</v>
      </c>
      <c r="S109" s="363">
        <v>3</v>
      </c>
      <c r="T109" s="363">
        <v>15</v>
      </c>
      <c r="U109" s="500"/>
      <c r="V109" s="488"/>
      <c r="W109" s="488"/>
      <c r="X109" s="363">
        <f t="shared" si="81"/>
        <v>40</v>
      </c>
      <c r="AA109" s="475"/>
    </row>
    <row r="110" spans="1:27" s="474" customFormat="1" ht="39.75">
      <c r="A110" s="306"/>
      <c r="B110" s="91" t="s">
        <v>299</v>
      </c>
      <c r="C110" s="70" t="s">
        <v>163</v>
      </c>
      <c r="D110" s="363">
        <v>1</v>
      </c>
      <c r="E110" s="363"/>
      <c r="F110" s="363"/>
      <c r="G110" s="363"/>
      <c r="H110" s="363"/>
      <c r="I110" s="363">
        <f t="shared" si="84"/>
        <v>0</v>
      </c>
      <c r="J110" s="502"/>
      <c r="K110" s="502">
        <v>2</v>
      </c>
      <c r="L110" s="501"/>
      <c r="M110" s="492">
        <v>27</v>
      </c>
      <c r="N110" s="363">
        <v>14</v>
      </c>
      <c r="O110" s="490">
        <v>4</v>
      </c>
      <c r="P110" s="363">
        <v>0</v>
      </c>
      <c r="Q110" s="363">
        <v>11</v>
      </c>
      <c r="R110" s="363">
        <v>12</v>
      </c>
      <c r="S110" s="363">
        <v>83</v>
      </c>
      <c r="T110" s="363">
        <v>7</v>
      </c>
      <c r="U110" s="500"/>
      <c r="V110" s="488"/>
      <c r="W110" s="488"/>
      <c r="X110" s="363">
        <f t="shared" si="81"/>
        <v>161</v>
      </c>
      <c r="AA110" s="475"/>
    </row>
    <row r="111" spans="1:27" s="474" customFormat="1" ht="39.75">
      <c r="A111" s="306"/>
      <c r="B111" s="503" t="s">
        <v>298</v>
      </c>
      <c r="C111" s="70" t="s">
        <v>163</v>
      </c>
      <c r="D111" s="363">
        <v>0</v>
      </c>
      <c r="E111" s="363"/>
      <c r="F111" s="363"/>
      <c r="G111" s="363"/>
      <c r="H111" s="363"/>
      <c r="I111" s="363">
        <f t="shared" si="84"/>
        <v>0</v>
      </c>
      <c r="J111" s="502"/>
      <c r="K111" s="502">
        <v>9</v>
      </c>
      <c r="L111" s="501"/>
      <c r="M111" s="492">
        <v>40</v>
      </c>
      <c r="N111" s="363">
        <v>47</v>
      </c>
      <c r="O111" s="490">
        <v>20</v>
      </c>
      <c r="P111" s="363">
        <v>8</v>
      </c>
      <c r="Q111" s="363">
        <v>54</v>
      </c>
      <c r="R111" s="363">
        <v>105</v>
      </c>
      <c r="S111" s="363">
        <v>7</v>
      </c>
      <c r="T111" s="363">
        <v>102</v>
      </c>
      <c r="U111" s="500"/>
      <c r="V111" s="488"/>
      <c r="W111" s="488"/>
      <c r="X111" s="363">
        <f t="shared" si="81"/>
        <v>392</v>
      </c>
      <c r="AA111" s="475"/>
    </row>
    <row r="112" spans="1:27" s="474" customFormat="1" ht="61.5">
      <c r="A112" s="306"/>
      <c r="B112" s="499" t="s">
        <v>297</v>
      </c>
      <c r="C112" s="498" t="s">
        <v>163</v>
      </c>
      <c r="D112" s="494">
        <f>+D105+D108</f>
        <v>96</v>
      </c>
      <c r="E112" s="494">
        <f t="shared" ref="E112:I112" si="85">+E105+E108</f>
        <v>0</v>
      </c>
      <c r="F112" s="494">
        <f t="shared" ref="F112" si="86">+F105+F108</f>
        <v>0</v>
      </c>
      <c r="G112" s="494">
        <f t="shared" si="85"/>
        <v>0</v>
      </c>
      <c r="H112" s="494">
        <f t="shared" si="85"/>
        <v>0</v>
      </c>
      <c r="I112" s="494">
        <f t="shared" si="85"/>
        <v>0</v>
      </c>
      <c r="J112" s="494"/>
      <c r="K112" s="494">
        <f t="shared" ref="K112:T112" si="87">+K105+K108</f>
        <v>110</v>
      </c>
      <c r="L112" s="497">
        <f t="shared" si="87"/>
        <v>0</v>
      </c>
      <c r="M112" s="496">
        <f t="shared" si="87"/>
        <v>231</v>
      </c>
      <c r="N112" s="494">
        <f t="shared" si="87"/>
        <v>316</v>
      </c>
      <c r="O112" s="494">
        <f t="shared" si="87"/>
        <v>161</v>
      </c>
      <c r="P112" s="494">
        <f t="shared" si="87"/>
        <v>16</v>
      </c>
      <c r="Q112" s="494">
        <f t="shared" si="87"/>
        <v>198</v>
      </c>
      <c r="R112" s="494">
        <f t="shared" si="87"/>
        <v>484</v>
      </c>
      <c r="S112" s="494">
        <f t="shared" si="87"/>
        <v>112</v>
      </c>
      <c r="T112" s="494">
        <f t="shared" si="87"/>
        <v>159</v>
      </c>
      <c r="U112" s="495"/>
      <c r="V112" s="495"/>
      <c r="W112" s="495"/>
      <c r="X112" s="494">
        <f>+X105+X108</f>
        <v>1883</v>
      </c>
      <c r="AA112" s="475"/>
    </row>
    <row r="113" spans="1:27" s="474" customFormat="1" ht="39.75">
      <c r="A113" s="306"/>
      <c r="B113" s="493" t="s">
        <v>296</v>
      </c>
      <c r="C113" s="486" t="s">
        <v>163</v>
      </c>
      <c r="D113" s="363">
        <v>98</v>
      </c>
      <c r="E113" s="363"/>
      <c r="F113" s="363"/>
      <c r="G113" s="363"/>
      <c r="H113" s="363"/>
      <c r="I113" s="363">
        <f t="shared" si="84"/>
        <v>0</v>
      </c>
      <c r="J113" s="492"/>
      <c r="K113" s="490">
        <v>121</v>
      </c>
      <c r="L113" s="491"/>
      <c r="M113" s="490">
        <v>299</v>
      </c>
      <c r="N113" s="363">
        <v>383</v>
      </c>
      <c r="O113" s="490">
        <v>191</v>
      </c>
      <c r="P113" s="363">
        <v>26</v>
      </c>
      <c r="Q113" s="490">
        <v>265</v>
      </c>
      <c r="R113" s="363">
        <v>617</v>
      </c>
      <c r="S113" s="363">
        <v>206</v>
      </c>
      <c r="T113" s="363">
        <v>285</v>
      </c>
      <c r="U113" s="489"/>
      <c r="V113" s="488"/>
      <c r="W113" s="488"/>
      <c r="X113" s="363">
        <f>+SUM(D113:W113)</f>
        <v>2491</v>
      </c>
      <c r="AA113" s="475"/>
    </row>
    <row r="114" spans="1:27" s="474" customFormat="1" ht="39.75">
      <c r="A114" s="306"/>
      <c r="B114" s="487" t="s">
        <v>295</v>
      </c>
      <c r="C114" s="486" t="s">
        <v>163</v>
      </c>
      <c r="D114" s="483">
        <f>+D113-D106-D107-D109-D110</f>
        <v>96</v>
      </c>
      <c r="E114" s="483">
        <f t="shared" ref="E114:I114" si="88">+E113-E106-E107-E109-E110</f>
        <v>0</v>
      </c>
      <c r="F114" s="483">
        <f t="shared" si="88"/>
        <v>0</v>
      </c>
      <c r="G114" s="483">
        <f t="shared" si="88"/>
        <v>0</v>
      </c>
      <c r="H114" s="483">
        <f t="shared" si="88"/>
        <v>0</v>
      </c>
      <c r="I114" s="483">
        <f t="shared" si="88"/>
        <v>0</v>
      </c>
      <c r="J114" s="483"/>
      <c r="K114" s="483">
        <f t="shared" ref="K114:T114" si="89">+K113-K106-K107-K109-K110</f>
        <v>119</v>
      </c>
      <c r="L114" s="485">
        <f t="shared" si="89"/>
        <v>0</v>
      </c>
      <c r="M114" s="483">
        <f t="shared" si="89"/>
        <v>271</v>
      </c>
      <c r="N114" s="483">
        <f t="shared" si="89"/>
        <v>363</v>
      </c>
      <c r="O114" s="483">
        <f t="shared" si="89"/>
        <v>181</v>
      </c>
      <c r="P114" s="483">
        <f t="shared" si="89"/>
        <v>24</v>
      </c>
      <c r="Q114" s="483">
        <f t="shared" si="89"/>
        <v>252</v>
      </c>
      <c r="R114" s="483">
        <f t="shared" si="89"/>
        <v>589</v>
      </c>
      <c r="S114" s="483">
        <f t="shared" si="89"/>
        <v>119</v>
      </c>
      <c r="T114" s="483">
        <f t="shared" si="89"/>
        <v>261</v>
      </c>
      <c r="U114" s="484"/>
      <c r="V114" s="484"/>
      <c r="W114" s="484"/>
      <c r="X114" s="483">
        <f>+X113-X106-X107-X109-X110</f>
        <v>2275</v>
      </c>
      <c r="AA114" s="475"/>
    </row>
    <row r="115" spans="1:27" s="474" customFormat="1" ht="39.75">
      <c r="A115" s="306"/>
      <c r="B115" s="482" t="s">
        <v>294</v>
      </c>
      <c r="C115" s="70" t="s">
        <v>176</v>
      </c>
      <c r="D115" s="479">
        <f>+D113*100/D104</f>
        <v>98.98989898989899</v>
      </c>
      <c r="E115" s="479" t="e">
        <f t="shared" ref="E115:I115" si="90">+E113*100/E104</f>
        <v>#DIV/0!</v>
      </c>
      <c r="F115" s="479" t="e">
        <f t="shared" ref="F115" si="91">+F113*100/F104</f>
        <v>#DIV/0!</v>
      </c>
      <c r="G115" s="479" t="e">
        <f t="shared" si="90"/>
        <v>#DIV/0!</v>
      </c>
      <c r="H115" s="479" t="e">
        <f t="shared" si="90"/>
        <v>#DIV/0!</v>
      </c>
      <c r="I115" s="479" t="e">
        <f t="shared" si="90"/>
        <v>#DIV/0!</v>
      </c>
      <c r="J115" s="479"/>
      <c r="K115" s="479">
        <f>+K113*100/K104</f>
        <v>84.615384615384613</v>
      </c>
      <c r="L115" s="481">
        <v>0</v>
      </c>
      <c r="M115" s="479">
        <f t="shared" ref="M115:T115" si="92">+M113*100/M104</f>
        <v>131.71806167400882</v>
      </c>
      <c r="N115" s="479">
        <f t="shared" si="92"/>
        <v>87.44292237442923</v>
      </c>
      <c r="O115" s="479">
        <f t="shared" si="92"/>
        <v>97.948717948717942</v>
      </c>
      <c r="P115" s="479">
        <f t="shared" si="92"/>
        <v>89.65517241379311</v>
      </c>
      <c r="Q115" s="479">
        <f t="shared" si="92"/>
        <v>89.830508474576277</v>
      </c>
      <c r="R115" s="479">
        <f t="shared" si="92"/>
        <v>93.768996960486319</v>
      </c>
      <c r="S115" s="479">
        <f t="shared" si="92"/>
        <v>98.095238095238102</v>
      </c>
      <c r="T115" s="479">
        <f t="shared" si="92"/>
        <v>87.962962962962962</v>
      </c>
      <c r="U115" s="480"/>
      <c r="V115" s="480"/>
      <c r="W115" s="480"/>
      <c r="X115" s="479">
        <f>+X113*100/X104</f>
        <v>95.148968678380442</v>
      </c>
      <c r="AA115" s="475"/>
    </row>
    <row r="116" spans="1:27" s="474" customFormat="1" ht="61.5">
      <c r="A116" s="306"/>
      <c r="B116" s="75" t="s">
        <v>293</v>
      </c>
      <c r="C116" s="124" t="s">
        <v>176</v>
      </c>
      <c r="D116" s="476">
        <f>+D112*100/D114</f>
        <v>100</v>
      </c>
      <c r="E116" s="476" t="e">
        <f t="shared" ref="E116:I116" si="93">+E112*100/E114</f>
        <v>#DIV/0!</v>
      </c>
      <c r="F116" s="476" t="e">
        <f t="shared" ref="F116" si="94">+F112*100/F114</f>
        <v>#DIV/0!</v>
      </c>
      <c r="G116" s="476" t="e">
        <f t="shared" si="93"/>
        <v>#DIV/0!</v>
      </c>
      <c r="H116" s="476" t="e">
        <f t="shared" si="93"/>
        <v>#DIV/0!</v>
      </c>
      <c r="I116" s="476" t="e">
        <f t="shared" si="93"/>
        <v>#DIV/0!</v>
      </c>
      <c r="J116" s="476"/>
      <c r="K116" s="476">
        <f>+K112*100/K114</f>
        <v>92.436974789915965</v>
      </c>
      <c r="L116" s="478">
        <v>0</v>
      </c>
      <c r="M116" s="476">
        <f t="shared" ref="M116:T116" si="95">+M112*100/M114</f>
        <v>85.239852398523979</v>
      </c>
      <c r="N116" s="476">
        <f t="shared" si="95"/>
        <v>87.052341597796143</v>
      </c>
      <c r="O116" s="476">
        <f t="shared" si="95"/>
        <v>88.950276243093924</v>
      </c>
      <c r="P116" s="476">
        <f t="shared" si="95"/>
        <v>66.666666666666671</v>
      </c>
      <c r="Q116" s="476">
        <f t="shared" si="95"/>
        <v>78.571428571428569</v>
      </c>
      <c r="R116" s="476">
        <f t="shared" si="95"/>
        <v>82.173174872665541</v>
      </c>
      <c r="S116" s="476">
        <f t="shared" si="95"/>
        <v>94.117647058823536</v>
      </c>
      <c r="T116" s="476">
        <f t="shared" si="95"/>
        <v>60.919540229885058</v>
      </c>
      <c r="U116" s="477"/>
      <c r="V116" s="477"/>
      <c r="W116" s="477"/>
      <c r="X116" s="476">
        <f>+X112*100/X114</f>
        <v>82.769230769230774</v>
      </c>
      <c r="AA116" s="475"/>
    </row>
    <row r="117" spans="1:27" s="464" customFormat="1" ht="65.25">
      <c r="A117" s="473"/>
      <c r="B117" s="685" t="s">
        <v>292</v>
      </c>
      <c r="C117" s="96" t="s">
        <v>171</v>
      </c>
      <c r="D117" s="205">
        <f>+D119/D123</f>
        <v>4.016578947368421</v>
      </c>
      <c r="E117" s="205" t="e">
        <f t="shared" ref="E117:I117" si="96">+E119/E123</f>
        <v>#DIV/0!</v>
      </c>
      <c r="F117" s="205" t="e">
        <f t="shared" ref="F117" si="97">+F119/F123</f>
        <v>#DIV/0!</v>
      </c>
      <c r="G117" s="205" t="e">
        <f t="shared" si="96"/>
        <v>#DIV/0!</v>
      </c>
      <c r="H117" s="205" t="e">
        <f t="shared" si="96"/>
        <v>#DIV/0!</v>
      </c>
      <c r="I117" s="205" t="e">
        <f t="shared" si="96"/>
        <v>#DIV/0!</v>
      </c>
      <c r="J117" s="687" t="s">
        <v>437</v>
      </c>
      <c r="K117" s="205">
        <f>+K119/K123</f>
        <v>4.41</v>
      </c>
      <c r="L117" s="411">
        <v>0</v>
      </c>
      <c r="M117" s="205">
        <f t="shared" ref="M117:T117" si="98">+M119/M123</f>
        <v>4.3590816326530613</v>
      </c>
      <c r="N117" s="205">
        <f t="shared" si="98"/>
        <v>4.077488151658768</v>
      </c>
      <c r="O117" s="205">
        <f t="shared" si="98"/>
        <v>4.0164</v>
      </c>
      <c r="P117" s="205">
        <f t="shared" si="98"/>
        <v>4.2649999999999997</v>
      </c>
      <c r="Q117" s="205">
        <f t="shared" si="98"/>
        <v>4.217941176470589</v>
      </c>
      <c r="R117" s="205">
        <f t="shared" si="98"/>
        <v>4.1136075949367079</v>
      </c>
      <c r="S117" s="205">
        <f t="shared" si="98"/>
        <v>3.8500000000000005</v>
      </c>
      <c r="T117" s="205">
        <f t="shared" si="98"/>
        <v>4.2622784810126584</v>
      </c>
      <c r="U117" s="154"/>
      <c r="V117" s="154"/>
      <c r="W117" s="154"/>
      <c r="X117" s="57">
        <v>4.16</v>
      </c>
      <c r="AA117" s="465"/>
    </row>
    <row r="118" spans="1:27" s="464" customFormat="1" ht="39.75">
      <c r="A118" s="471"/>
      <c r="B118" s="686"/>
      <c r="C118" s="469" t="s">
        <v>10</v>
      </c>
      <c r="D118" s="467">
        <f>+D117</f>
        <v>4.016578947368421</v>
      </c>
      <c r="E118" s="467" t="e">
        <f t="shared" ref="E118:I118" si="99">+E117</f>
        <v>#DIV/0!</v>
      </c>
      <c r="F118" s="467" t="e">
        <f t="shared" si="99"/>
        <v>#DIV/0!</v>
      </c>
      <c r="G118" s="467" t="e">
        <f t="shared" si="99"/>
        <v>#DIV/0!</v>
      </c>
      <c r="H118" s="467" t="e">
        <f t="shared" si="99"/>
        <v>#DIV/0!</v>
      </c>
      <c r="I118" s="467" t="e">
        <f t="shared" si="99"/>
        <v>#DIV/0!</v>
      </c>
      <c r="J118" s="467"/>
      <c r="K118" s="467">
        <f t="shared" ref="K118:T118" si="100">+K117</f>
        <v>4.41</v>
      </c>
      <c r="L118" s="468">
        <f t="shared" si="100"/>
        <v>0</v>
      </c>
      <c r="M118" s="467">
        <f t="shared" si="100"/>
        <v>4.3590816326530613</v>
      </c>
      <c r="N118" s="467">
        <f t="shared" si="100"/>
        <v>4.077488151658768</v>
      </c>
      <c r="O118" s="467">
        <f t="shared" si="100"/>
        <v>4.0164</v>
      </c>
      <c r="P118" s="467">
        <f t="shared" si="100"/>
        <v>4.2649999999999997</v>
      </c>
      <c r="Q118" s="467">
        <f t="shared" si="100"/>
        <v>4.217941176470589</v>
      </c>
      <c r="R118" s="467">
        <f t="shared" si="100"/>
        <v>4.1136075949367079</v>
      </c>
      <c r="S118" s="467">
        <f t="shared" si="100"/>
        <v>3.8500000000000005</v>
      </c>
      <c r="T118" s="467">
        <f t="shared" si="100"/>
        <v>4.2622784810126584</v>
      </c>
      <c r="U118" s="156"/>
      <c r="V118" s="156"/>
      <c r="W118" s="156"/>
      <c r="X118" s="466">
        <f>+X117</f>
        <v>4.16</v>
      </c>
      <c r="AA118" s="465"/>
    </row>
    <row r="119" spans="1:27" s="413" customFormat="1" ht="39.75">
      <c r="A119" s="422"/>
      <c r="B119" s="463" t="s">
        <v>291</v>
      </c>
      <c r="C119" s="164"/>
      <c r="D119" s="461">
        <f>((D120*D124)+(D121*D125)+(D122*D126))</f>
        <v>152.63</v>
      </c>
      <c r="E119" s="461">
        <f t="shared" ref="E119:I119" si="101">((E120*E124)+(E121*E125)+(E122*E126))</f>
        <v>0</v>
      </c>
      <c r="F119" s="461">
        <f t="shared" si="101"/>
        <v>0</v>
      </c>
      <c r="G119" s="461">
        <f t="shared" si="101"/>
        <v>0</v>
      </c>
      <c r="H119" s="461">
        <f t="shared" si="101"/>
        <v>0</v>
      </c>
      <c r="I119" s="461">
        <f t="shared" si="101"/>
        <v>0</v>
      </c>
      <c r="J119" s="461"/>
      <c r="K119" s="461">
        <f t="shared" ref="K119:T119" si="102">((K120*K124)+(K121*K125)+(K122*K126))</f>
        <v>255.78</v>
      </c>
      <c r="L119" s="462">
        <f t="shared" si="102"/>
        <v>0</v>
      </c>
      <c r="M119" s="461">
        <f t="shared" si="102"/>
        <v>427.19</v>
      </c>
      <c r="N119" s="461">
        <f t="shared" si="102"/>
        <v>860.35</v>
      </c>
      <c r="O119" s="461">
        <f t="shared" si="102"/>
        <v>200.82</v>
      </c>
      <c r="P119" s="461">
        <f t="shared" si="102"/>
        <v>59.71</v>
      </c>
      <c r="Q119" s="461">
        <f t="shared" si="102"/>
        <v>286.82000000000005</v>
      </c>
      <c r="R119" s="461">
        <f t="shared" si="102"/>
        <v>649.94999999999982</v>
      </c>
      <c r="S119" s="461">
        <f t="shared" si="102"/>
        <v>161.70000000000002</v>
      </c>
      <c r="T119" s="461">
        <f t="shared" si="102"/>
        <v>336.72</v>
      </c>
      <c r="U119" s="152"/>
      <c r="V119" s="152"/>
      <c r="W119" s="152"/>
      <c r="X119" s="460">
        <f>((X120*X124)+(X121*X125)+(X122*X126))</f>
        <v>3425.98</v>
      </c>
      <c r="Y119" s="39" t="s">
        <v>290</v>
      </c>
      <c r="AA119" s="414"/>
    </row>
    <row r="120" spans="1:27" s="413" customFormat="1" ht="39.75">
      <c r="A120" s="422"/>
      <c r="B120" s="432" t="s">
        <v>289</v>
      </c>
      <c r="C120" s="431"/>
      <c r="D120" s="453">
        <v>4.01</v>
      </c>
      <c r="E120" s="453"/>
      <c r="F120" s="453"/>
      <c r="G120" s="453"/>
      <c r="H120" s="453"/>
      <c r="I120" s="453"/>
      <c r="J120" s="456"/>
      <c r="K120" s="446">
        <v>4.41</v>
      </c>
      <c r="L120" s="418"/>
      <c r="M120" s="459">
        <v>4.2300000000000004</v>
      </c>
      <c r="N120" s="457">
        <v>4.03</v>
      </c>
      <c r="O120" s="453">
        <v>3.99</v>
      </c>
      <c r="P120" s="453">
        <v>4.21</v>
      </c>
      <c r="Q120" s="453">
        <v>4.1900000000000004</v>
      </c>
      <c r="R120" s="453">
        <v>4.0999999999999996</v>
      </c>
      <c r="S120" s="453">
        <v>3.85</v>
      </c>
      <c r="T120" s="453">
        <v>4.22</v>
      </c>
      <c r="U120" s="149"/>
      <c r="V120" s="149"/>
      <c r="W120" s="149"/>
      <c r="X120" s="452">
        <v>4.16</v>
      </c>
      <c r="AA120" s="414"/>
    </row>
    <row r="121" spans="1:27" s="413" customFormat="1" ht="39.75">
      <c r="A121" s="422"/>
      <c r="B121" s="432" t="s">
        <v>288</v>
      </c>
      <c r="C121" s="431"/>
      <c r="D121" s="438">
        <v>0</v>
      </c>
      <c r="E121" s="438"/>
      <c r="F121" s="438"/>
      <c r="G121" s="438"/>
      <c r="H121" s="438"/>
      <c r="I121" s="438"/>
      <c r="J121" s="444"/>
      <c r="K121" s="442">
        <v>0</v>
      </c>
      <c r="L121" s="418"/>
      <c r="M121" s="458">
        <v>4.6100000000000003</v>
      </c>
      <c r="N121" s="457">
        <v>4.51</v>
      </c>
      <c r="O121" s="452">
        <v>4.24</v>
      </c>
      <c r="P121" s="453">
        <v>4.24</v>
      </c>
      <c r="Q121" s="453">
        <v>4.57</v>
      </c>
      <c r="R121" s="453">
        <v>4.2699999999999996</v>
      </c>
      <c r="S121" s="438">
        <v>0</v>
      </c>
      <c r="T121" s="453">
        <v>4.49</v>
      </c>
      <c r="U121" s="149"/>
      <c r="V121" s="149"/>
      <c r="W121" s="149"/>
      <c r="X121" s="452">
        <v>4.5199999999999996</v>
      </c>
      <c r="AA121" s="414"/>
    </row>
    <row r="122" spans="1:27" s="413" customFormat="1" ht="39.75">
      <c r="A122" s="422"/>
      <c r="B122" s="432" t="s">
        <v>287</v>
      </c>
      <c r="C122" s="431"/>
      <c r="D122" s="453">
        <v>4.26</v>
      </c>
      <c r="E122" s="453"/>
      <c r="F122" s="453"/>
      <c r="G122" s="453"/>
      <c r="H122" s="453"/>
      <c r="I122" s="453"/>
      <c r="J122" s="456"/>
      <c r="K122" s="442">
        <v>0</v>
      </c>
      <c r="L122" s="418"/>
      <c r="M122" s="455">
        <v>4.9000000000000004</v>
      </c>
      <c r="N122" s="454">
        <v>4.82</v>
      </c>
      <c r="O122" s="453">
        <v>4.18</v>
      </c>
      <c r="P122" s="453">
        <v>4.83</v>
      </c>
      <c r="Q122" s="438">
        <v>0</v>
      </c>
      <c r="R122" s="453">
        <v>4.51</v>
      </c>
      <c r="S122" s="438">
        <v>0</v>
      </c>
      <c r="T122" s="453">
        <v>4.6500000000000004</v>
      </c>
      <c r="U122" s="149"/>
      <c r="V122" s="149"/>
      <c r="W122" s="149"/>
      <c r="X122" s="452">
        <v>4.59</v>
      </c>
      <c r="AA122" s="414"/>
    </row>
    <row r="123" spans="1:27" s="413" customFormat="1" ht="39.75">
      <c r="A123" s="422"/>
      <c r="B123" s="91" t="s">
        <v>286</v>
      </c>
      <c r="C123" s="70"/>
      <c r="D123" s="435">
        <f>D124+D125+D126</f>
        <v>38</v>
      </c>
      <c r="E123" s="435">
        <f t="shared" ref="E123:I123" si="103">E124+E125+E126</f>
        <v>0</v>
      </c>
      <c r="F123" s="435">
        <f t="shared" si="103"/>
        <v>0</v>
      </c>
      <c r="G123" s="435">
        <f t="shared" si="103"/>
        <v>0</v>
      </c>
      <c r="H123" s="435">
        <f t="shared" si="103"/>
        <v>0</v>
      </c>
      <c r="I123" s="435">
        <f t="shared" si="103"/>
        <v>0</v>
      </c>
      <c r="J123" s="435"/>
      <c r="K123" s="435">
        <f t="shared" ref="K123:T123" si="104">K124+K125+K126</f>
        <v>58</v>
      </c>
      <c r="L123" s="436">
        <f t="shared" si="104"/>
        <v>0</v>
      </c>
      <c r="M123" s="449">
        <f t="shared" si="104"/>
        <v>98</v>
      </c>
      <c r="N123" s="435">
        <f t="shared" si="104"/>
        <v>211</v>
      </c>
      <c r="O123" s="435">
        <f t="shared" si="104"/>
        <v>50</v>
      </c>
      <c r="P123" s="435">
        <f t="shared" si="104"/>
        <v>14</v>
      </c>
      <c r="Q123" s="448">
        <f t="shared" si="104"/>
        <v>68</v>
      </c>
      <c r="R123" s="435">
        <f t="shared" si="104"/>
        <v>158</v>
      </c>
      <c r="S123" s="448">
        <f t="shared" si="104"/>
        <v>42</v>
      </c>
      <c r="T123" s="435">
        <f t="shared" si="104"/>
        <v>79</v>
      </c>
      <c r="U123" s="149"/>
      <c r="V123" s="149"/>
      <c r="W123" s="149"/>
      <c r="X123" s="451">
        <f>X124+X125+X126</f>
        <v>816</v>
      </c>
      <c r="AA123" s="414"/>
    </row>
    <row r="124" spans="1:27" s="413" customFormat="1" ht="39.75">
      <c r="A124" s="422"/>
      <c r="B124" s="432" t="s">
        <v>283</v>
      </c>
      <c r="C124" s="431"/>
      <c r="D124" s="437">
        <v>37</v>
      </c>
      <c r="E124" s="437"/>
      <c r="F124" s="437"/>
      <c r="G124" s="437"/>
      <c r="H124" s="437"/>
      <c r="I124" s="437"/>
      <c r="J124" s="443"/>
      <c r="K124" s="446">
        <v>58</v>
      </c>
      <c r="L124" s="441"/>
      <c r="M124" s="440">
        <v>67</v>
      </c>
      <c r="N124" s="439">
        <v>194</v>
      </c>
      <c r="O124" s="437">
        <v>44</v>
      </c>
      <c r="P124" s="437">
        <v>8</v>
      </c>
      <c r="Q124" s="437">
        <v>63</v>
      </c>
      <c r="R124" s="437">
        <v>151</v>
      </c>
      <c r="S124" s="437">
        <v>42</v>
      </c>
      <c r="T124" s="437">
        <v>69</v>
      </c>
      <c r="U124" s="149"/>
      <c r="V124" s="149"/>
      <c r="W124" s="149"/>
      <c r="X124" s="386">
        <f>+SUM(D124:W124)</f>
        <v>733</v>
      </c>
      <c r="AA124" s="414"/>
    </row>
    <row r="125" spans="1:27" s="413" customFormat="1" ht="39.75">
      <c r="A125" s="422"/>
      <c r="B125" s="432" t="s">
        <v>282</v>
      </c>
      <c r="C125" s="431"/>
      <c r="D125" s="438">
        <v>0</v>
      </c>
      <c r="E125" s="438"/>
      <c r="F125" s="438"/>
      <c r="G125" s="438"/>
      <c r="H125" s="438"/>
      <c r="I125" s="438"/>
      <c r="J125" s="444"/>
      <c r="K125" s="442">
        <v>0</v>
      </c>
      <c r="L125" s="441"/>
      <c r="M125" s="450">
        <v>28</v>
      </c>
      <c r="N125" s="439">
        <v>11</v>
      </c>
      <c r="O125" s="437">
        <v>3</v>
      </c>
      <c r="P125" s="437">
        <v>5</v>
      </c>
      <c r="Q125" s="437">
        <v>5</v>
      </c>
      <c r="R125" s="437">
        <v>3</v>
      </c>
      <c r="S125" s="438">
        <v>0</v>
      </c>
      <c r="T125" s="437">
        <v>6</v>
      </c>
      <c r="U125" s="149"/>
      <c r="V125" s="149"/>
      <c r="W125" s="149"/>
      <c r="X125" s="386">
        <f>+SUM(D125:W125)</f>
        <v>61</v>
      </c>
      <c r="AA125" s="414"/>
    </row>
    <row r="126" spans="1:27" s="413" customFormat="1" ht="39.75">
      <c r="A126" s="422"/>
      <c r="B126" s="432" t="s">
        <v>281</v>
      </c>
      <c r="C126" s="431"/>
      <c r="D126" s="437">
        <v>1</v>
      </c>
      <c r="E126" s="437"/>
      <c r="F126" s="437"/>
      <c r="G126" s="437"/>
      <c r="H126" s="437"/>
      <c r="I126" s="437"/>
      <c r="J126" s="443"/>
      <c r="K126" s="442">
        <v>0</v>
      </c>
      <c r="L126" s="441"/>
      <c r="M126" s="440">
        <v>3</v>
      </c>
      <c r="N126" s="439">
        <v>6</v>
      </c>
      <c r="O126" s="437">
        <v>3</v>
      </c>
      <c r="P126" s="437">
        <v>1</v>
      </c>
      <c r="Q126" s="438">
        <v>0</v>
      </c>
      <c r="R126" s="437">
        <v>4</v>
      </c>
      <c r="S126" s="438">
        <v>0</v>
      </c>
      <c r="T126" s="437">
        <v>4</v>
      </c>
      <c r="U126" s="149"/>
      <c r="V126" s="149"/>
      <c r="W126" s="149"/>
      <c r="X126" s="386">
        <f>+SUM(D126:W126)</f>
        <v>22</v>
      </c>
      <c r="AA126" s="414"/>
    </row>
    <row r="127" spans="1:27" s="413" customFormat="1" ht="39.75">
      <c r="A127" s="422"/>
      <c r="B127" s="91" t="s">
        <v>285</v>
      </c>
      <c r="C127" s="70"/>
      <c r="D127" s="435">
        <f>D128+D129+D130</f>
        <v>100</v>
      </c>
      <c r="E127" s="435">
        <f t="shared" ref="E127:I127" si="105">E128+E129+E130</f>
        <v>0</v>
      </c>
      <c r="F127" s="435">
        <f t="shared" si="105"/>
        <v>0</v>
      </c>
      <c r="G127" s="435">
        <f t="shared" si="105"/>
        <v>0</v>
      </c>
      <c r="H127" s="435">
        <f t="shared" si="105"/>
        <v>0</v>
      </c>
      <c r="I127" s="435">
        <f t="shared" si="105"/>
        <v>0</v>
      </c>
      <c r="J127" s="435"/>
      <c r="K127" s="435">
        <f t="shared" ref="K127:T127" si="106">K128+K129+K130</f>
        <v>143</v>
      </c>
      <c r="L127" s="436">
        <f t="shared" si="106"/>
        <v>0</v>
      </c>
      <c r="M127" s="449">
        <f t="shared" si="106"/>
        <v>459</v>
      </c>
      <c r="N127" s="435">
        <f t="shared" si="106"/>
        <v>468</v>
      </c>
      <c r="O127" s="435">
        <f t="shared" si="106"/>
        <v>214</v>
      </c>
      <c r="P127" s="435">
        <f t="shared" si="106"/>
        <v>41</v>
      </c>
      <c r="Q127" s="448">
        <f t="shared" si="106"/>
        <v>312</v>
      </c>
      <c r="R127" s="435">
        <f t="shared" si="106"/>
        <v>675</v>
      </c>
      <c r="S127" s="448">
        <f t="shared" si="106"/>
        <v>210</v>
      </c>
      <c r="T127" s="435">
        <f t="shared" si="106"/>
        <v>368</v>
      </c>
      <c r="U127" s="149"/>
      <c r="V127" s="149"/>
      <c r="W127" s="149"/>
      <c r="X127" s="447">
        <f>X128+X129+X130</f>
        <v>2990</v>
      </c>
      <c r="AA127" s="414"/>
    </row>
    <row r="128" spans="1:27" s="413" customFormat="1" ht="39.75">
      <c r="A128" s="422"/>
      <c r="B128" s="432" t="s">
        <v>283</v>
      </c>
      <c r="C128" s="431"/>
      <c r="D128" s="437">
        <v>99</v>
      </c>
      <c r="E128" s="437"/>
      <c r="F128" s="437"/>
      <c r="G128" s="437"/>
      <c r="H128" s="437"/>
      <c r="I128" s="437"/>
      <c r="J128" s="443"/>
      <c r="K128" s="446">
        <v>143</v>
      </c>
      <c r="L128" s="441"/>
      <c r="M128" s="440">
        <v>325</v>
      </c>
      <c r="N128" s="439">
        <v>438</v>
      </c>
      <c r="O128" s="437">
        <v>195</v>
      </c>
      <c r="P128" s="437">
        <v>29</v>
      </c>
      <c r="Q128" s="437">
        <v>295</v>
      </c>
      <c r="R128" s="437">
        <v>658</v>
      </c>
      <c r="S128" s="437">
        <v>210</v>
      </c>
      <c r="T128" s="437">
        <v>324</v>
      </c>
      <c r="U128" s="149"/>
      <c r="V128" s="149"/>
      <c r="W128" s="149"/>
      <c r="X128" s="445">
        <f>+SUM(D128:W128)</f>
        <v>2716</v>
      </c>
      <c r="AA128" s="414"/>
    </row>
    <row r="129" spans="1:27" s="413" customFormat="1" ht="39.75">
      <c r="A129" s="422"/>
      <c r="B129" s="432" t="s">
        <v>282</v>
      </c>
      <c r="C129" s="431"/>
      <c r="D129" s="438">
        <v>0</v>
      </c>
      <c r="E129" s="438"/>
      <c r="F129" s="438"/>
      <c r="G129" s="438"/>
      <c r="H129" s="438"/>
      <c r="I129" s="438"/>
      <c r="J129" s="444"/>
      <c r="K129" s="442">
        <v>0</v>
      </c>
      <c r="L129" s="441"/>
      <c r="M129" s="440">
        <v>125</v>
      </c>
      <c r="N129" s="439">
        <v>22</v>
      </c>
      <c r="O129" s="437">
        <v>15</v>
      </c>
      <c r="P129" s="437">
        <v>11</v>
      </c>
      <c r="Q129" s="437">
        <v>17</v>
      </c>
      <c r="R129" s="437">
        <v>12</v>
      </c>
      <c r="S129" s="438">
        <v>0</v>
      </c>
      <c r="T129" s="437">
        <v>27</v>
      </c>
      <c r="U129" s="149"/>
      <c r="V129" s="149"/>
      <c r="W129" s="149"/>
      <c r="X129" s="386">
        <f>+SUM(D129:W129)</f>
        <v>229</v>
      </c>
      <c r="AA129" s="414"/>
    </row>
    <row r="130" spans="1:27" s="413" customFormat="1" ht="39.75">
      <c r="A130" s="422"/>
      <c r="B130" s="432" t="s">
        <v>281</v>
      </c>
      <c r="C130" s="431"/>
      <c r="D130" s="437">
        <v>1</v>
      </c>
      <c r="E130" s="437"/>
      <c r="F130" s="437"/>
      <c r="G130" s="437"/>
      <c r="H130" s="437"/>
      <c r="I130" s="437"/>
      <c r="J130" s="443"/>
      <c r="K130" s="442">
        <v>0</v>
      </c>
      <c r="L130" s="441"/>
      <c r="M130" s="440">
        <v>9</v>
      </c>
      <c r="N130" s="439">
        <v>8</v>
      </c>
      <c r="O130" s="437">
        <v>4</v>
      </c>
      <c r="P130" s="437">
        <v>1</v>
      </c>
      <c r="Q130" s="438">
        <v>0</v>
      </c>
      <c r="R130" s="437">
        <v>5</v>
      </c>
      <c r="S130" s="438">
        <v>0</v>
      </c>
      <c r="T130" s="437">
        <v>17</v>
      </c>
      <c r="U130" s="149"/>
      <c r="V130" s="149"/>
      <c r="W130" s="149"/>
      <c r="X130" s="386">
        <f>+SUM(D130:W130)</f>
        <v>45</v>
      </c>
      <c r="AA130" s="414"/>
    </row>
    <row r="131" spans="1:27" s="413" customFormat="1" ht="39.75">
      <c r="A131" s="422"/>
      <c r="B131" s="91" t="s">
        <v>284</v>
      </c>
      <c r="C131" s="70"/>
      <c r="D131" s="435">
        <f>D132+D133+D134</f>
        <v>152.63</v>
      </c>
      <c r="E131" s="435">
        <f t="shared" ref="E131:I131" si="107">E132+E133+E134</f>
        <v>0</v>
      </c>
      <c r="F131" s="435">
        <f t="shared" si="107"/>
        <v>0</v>
      </c>
      <c r="G131" s="435">
        <f t="shared" si="107"/>
        <v>0</v>
      </c>
      <c r="H131" s="435">
        <f t="shared" si="107"/>
        <v>0</v>
      </c>
      <c r="I131" s="435">
        <f t="shared" si="107"/>
        <v>0</v>
      </c>
      <c r="J131" s="435"/>
      <c r="K131" s="435">
        <f t="shared" ref="K131:T131" si="108">K132+K133+K134</f>
        <v>255.78</v>
      </c>
      <c r="L131" s="436">
        <f t="shared" si="108"/>
        <v>0</v>
      </c>
      <c r="M131" s="435">
        <f t="shared" si="108"/>
        <v>427.19</v>
      </c>
      <c r="N131" s="435">
        <f t="shared" si="108"/>
        <v>860.35</v>
      </c>
      <c r="O131" s="435">
        <f t="shared" si="108"/>
        <v>200.82</v>
      </c>
      <c r="P131" s="435">
        <f t="shared" si="108"/>
        <v>59.71</v>
      </c>
      <c r="Q131" s="435">
        <f t="shared" si="108"/>
        <v>286.82000000000005</v>
      </c>
      <c r="R131" s="435">
        <f t="shared" si="108"/>
        <v>649.94999999999982</v>
      </c>
      <c r="S131" s="435">
        <f t="shared" si="108"/>
        <v>161.70000000000002</v>
      </c>
      <c r="T131" s="435">
        <f t="shared" si="108"/>
        <v>336.72</v>
      </c>
      <c r="U131" s="149"/>
      <c r="V131" s="149"/>
      <c r="W131" s="149"/>
      <c r="X131" s="434">
        <f>X132+X133+X134</f>
        <v>3425.98</v>
      </c>
      <c r="AA131" s="414"/>
    </row>
    <row r="132" spans="1:27" s="413" customFormat="1" ht="35.25" customHeight="1">
      <c r="A132" s="422"/>
      <c r="B132" s="432" t="s">
        <v>283</v>
      </c>
      <c r="C132" s="431"/>
      <c r="D132" s="429">
        <f>D120*D124</f>
        <v>148.37</v>
      </c>
      <c r="E132" s="429">
        <f t="shared" ref="E132:I134" si="109">E120*E124</f>
        <v>0</v>
      </c>
      <c r="F132" s="429">
        <f t="shared" ref="F132" si="110">F120*F124</f>
        <v>0</v>
      </c>
      <c r="G132" s="429">
        <f t="shared" si="109"/>
        <v>0</v>
      </c>
      <c r="H132" s="429">
        <f t="shared" si="109"/>
        <v>0</v>
      </c>
      <c r="I132" s="429">
        <f t="shared" si="109"/>
        <v>0</v>
      </c>
      <c r="J132" s="429"/>
      <c r="K132" s="429">
        <f t="shared" ref="K132:T134" si="111">K120*K124</f>
        <v>255.78</v>
      </c>
      <c r="L132" s="430">
        <f t="shared" si="111"/>
        <v>0</v>
      </c>
      <c r="M132" s="429">
        <f t="shared" si="111"/>
        <v>283.41000000000003</v>
      </c>
      <c r="N132" s="429">
        <f t="shared" si="111"/>
        <v>781.82</v>
      </c>
      <c r="O132" s="429">
        <f t="shared" si="111"/>
        <v>175.56</v>
      </c>
      <c r="P132" s="429">
        <f t="shared" si="111"/>
        <v>33.68</v>
      </c>
      <c r="Q132" s="429">
        <f t="shared" si="111"/>
        <v>263.97000000000003</v>
      </c>
      <c r="R132" s="429">
        <f t="shared" si="111"/>
        <v>619.09999999999991</v>
      </c>
      <c r="S132" s="429">
        <f t="shared" si="111"/>
        <v>161.70000000000002</v>
      </c>
      <c r="T132" s="429">
        <f t="shared" si="111"/>
        <v>291.18</v>
      </c>
      <c r="U132" s="149"/>
      <c r="V132" s="149"/>
      <c r="W132" s="149"/>
      <c r="X132" s="433">
        <f>X120*X124</f>
        <v>3049.28</v>
      </c>
      <c r="AA132" s="414"/>
    </row>
    <row r="133" spans="1:27" s="413" customFormat="1" ht="39.75">
      <c r="A133" s="422"/>
      <c r="B133" s="432" t="s">
        <v>282</v>
      </c>
      <c r="C133" s="431"/>
      <c r="D133" s="430">
        <f>D121*D125</f>
        <v>0</v>
      </c>
      <c r="E133" s="430">
        <f t="shared" si="109"/>
        <v>0</v>
      </c>
      <c r="F133" s="430">
        <f t="shared" ref="F133" si="112">F121*F125</f>
        <v>0</v>
      </c>
      <c r="G133" s="430">
        <f t="shared" si="109"/>
        <v>0</v>
      </c>
      <c r="H133" s="430">
        <f t="shared" si="109"/>
        <v>0</v>
      </c>
      <c r="I133" s="430">
        <f t="shared" si="109"/>
        <v>0</v>
      </c>
      <c r="J133" s="430"/>
      <c r="K133" s="429">
        <f t="shared" si="111"/>
        <v>0</v>
      </c>
      <c r="L133" s="430">
        <f t="shared" si="111"/>
        <v>0</v>
      </c>
      <c r="M133" s="429">
        <f t="shared" si="111"/>
        <v>129.08000000000001</v>
      </c>
      <c r="N133" s="429">
        <f t="shared" si="111"/>
        <v>49.61</v>
      </c>
      <c r="O133" s="429">
        <f t="shared" si="111"/>
        <v>12.72</v>
      </c>
      <c r="P133" s="429">
        <f t="shared" si="111"/>
        <v>21.200000000000003</v>
      </c>
      <c r="Q133" s="429">
        <f t="shared" si="111"/>
        <v>22.85</v>
      </c>
      <c r="R133" s="429">
        <f t="shared" si="111"/>
        <v>12.809999999999999</v>
      </c>
      <c r="S133" s="418">
        <v>0</v>
      </c>
      <c r="T133" s="429">
        <f>T121*T125</f>
        <v>26.94</v>
      </c>
      <c r="U133" s="149"/>
      <c r="V133" s="149"/>
      <c r="W133" s="149"/>
      <c r="X133" s="428">
        <f>X121*X125</f>
        <v>275.71999999999997</v>
      </c>
      <c r="AA133" s="414"/>
    </row>
    <row r="134" spans="1:27" s="413" customFormat="1" ht="39.75">
      <c r="A134" s="422"/>
      <c r="B134" s="432" t="s">
        <v>281</v>
      </c>
      <c r="C134" s="431"/>
      <c r="D134" s="429">
        <f>D122*D126</f>
        <v>4.26</v>
      </c>
      <c r="E134" s="429">
        <f t="shared" si="109"/>
        <v>0</v>
      </c>
      <c r="F134" s="429">
        <f t="shared" ref="F134" si="113">F122*F126</f>
        <v>0</v>
      </c>
      <c r="G134" s="429">
        <f t="shared" si="109"/>
        <v>0</v>
      </c>
      <c r="H134" s="429">
        <f t="shared" si="109"/>
        <v>0</v>
      </c>
      <c r="I134" s="429">
        <f t="shared" si="109"/>
        <v>0</v>
      </c>
      <c r="J134" s="429"/>
      <c r="K134" s="429">
        <f t="shared" si="111"/>
        <v>0</v>
      </c>
      <c r="L134" s="430">
        <f t="shared" si="111"/>
        <v>0</v>
      </c>
      <c r="M134" s="429">
        <f t="shared" si="111"/>
        <v>14.700000000000001</v>
      </c>
      <c r="N134" s="429">
        <f t="shared" si="111"/>
        <v>28.92</v>
      </c>
      <c r="O134" s="429">
        <f t="shared" si="111"/>
        <v>12.54</v>
      </c>
      <c r="P134" s="429">
        <f t="shared" si="111"/>
        <v>4.83</v>
      </c>
      <c r="Q134" s="430">
        <f t="shared" si="111"/>
        <v>0</v>
      </c>
      <c r="R134" s="429">
        <f t="shared" si="111"/>
        <v>18.04</v>
      </c>
      <c r="S134" s="418">
        <v>0</v>
      </c>
      <c r="T134" s="429">
        <f>T122*T126</f>
        <v>18.600000000000001</v>
      </c>
      <c r="U134" s="149"/>
      <c r="V134" s="149"/>
      <c r="W134" s="149"/>
      <c r="X134" s="428">
        <f>X122*X126</f>
        <v>100.97999999999999</v>
      </c>
      <c r="AA134" s="414"/>
    </row>
    <row r="135" spans="1:27" s="413" customFormat="1" ht="39.75">
      <c r="A135" s="422"/>
      <c r="B135" s="427" t="s">
        <v>280</v>
      </c>
      <c r="C135" s="70"/>
      <c r="D135" s="424">
        <f>(D124/D128)*100</f>
        <v>37.373737373737377</v>
      </c>
      <c r="E135" s="424" t="e">
        <f t="shared" ref="E135:I135" si="114">(E124/E128)*100</f>
        <v>#DIV/0!</v>
      </c>
      <c r="F135" s="424" t="e">
        <f t="shared" ref="F135" si="115">(F124/F128)*100</f>
        <v>#DIV/0!</v>
      </c>
      <c r="G135" s="424" t="e">
        <f t="shared" si="114"/>
        <v>#DIV/0!</v>
      </c>
      <c r="H135" s="424" t="e">
        <f t="shared" si="114"/>
        <v>#DIV/0!</v>
      </c>
      <c r="I135" s="424" t="e">
        <f t="shared" si="114"/>
        <v>#DIV/0!</v>
      </c>
      <c r="J135" s="424"/>
      <c r="K135" s="424">
        <f>(K124/K128)*100</f>
        <v>40.55944055944056</v>
      </c>
      <c r="L135" s="425">
        <v>0</v>
      </c>
      <c r="M135" s="424">
        <f t="shared" ref="M135:T136" si="116">(M124/M128)*100</f>
        <v>20.615384615384617</v>
      </c>
      <c r="N135" s="424">
        <f t="shared" si="116"/>
        <v>44.292237442922371</v>
      </c>
      <c r="O135" s="424">
        <f t="shared" si="116"/>
        <v>22.564102564102566</v>
      </c>
      <c r="P135" s="424">
        <f t="shared" si="116"/>
        <v>27.586206896551722</v>
      </c>
      <c r="Q135" s="424">
        <f t="shared" si="116"/>
        <v>21.35593220338983</v>
      </c>
      <c r="R135" s="424">
        <f t="shared" si="116"/>
        <v>22.948328267477201</v>
      </c>
      <c r="S135" s="424">
        <f t="shared" si="116"/>
        <v>20</v>
      </c>
      <c r="T135" s="424">
        <f t="shared" si="116"/>
        <v>21.296296296296298</v>
      </c>
      <c r="U135" s="149"/>
      <c r="V135" s="149"/>
      <c r="W135" s="149"/>
      <c r="X135" s="423">
        <f>(X124/X128)*100</f>
        <v>26.988217967599411</v>
      </c>
      <c r="AA135" s="414"/>
    </row>
    <row r="136" spans="1:27" s="413" customFormat="1" ht="39.75">
      <c r="A136" s="422"/>
      <c r="B136" s="427" t="s">
        <v>279</v>
      </c>
      <c r="C136" s="70"/>
      <c r="D136" s="425">
        <v>0</v>
      </c>
      <c r="E136" s="425">
        <v>0</v>
      </c>
      <c r="F136" s="425">
        <v>0</v>
      </c>
      <c r="G136" s="425">
        <v>0</v>
      </c>
      <c r="H136" s="425">
        <v>0</v>
      </c>
      <c r="I136" s="425">
        <v>0</v>
      </c>
      <c r="J136" s="426"/>
      <c r="K136" s="418">
        <v>0</v>
      </c>
      <c r="L136" s="425">
        <v>0</v>
      </c>
      <c r="M136" s="424">
        <f t="shared" si="116"/>
        <v>22.400000000000002</v>
      </c>
      <c r="N136" s="424">
        <f t="shared" si="116"/>
        <v>50</v>
      </c>
      <c r="O136" s="424">
        <f t="shared" si="116"/>
        <v>20</v>
      </c>
      <c r="P136" s="424">
        <f t="shared" si="116"/>
        <v>45.454545454545453</v>
      </c>
      <c r="Q136" s="424">
        <f t="shared" si="116"/>
        <v>29.411764705882355</v>
      </c>
      <c r="R136" s="424">
        <f t="shared" si="116"/>
        <v>25</v>
      </c>
      <c r="S136" s="418">
        <v>0</v>
      </c>
      <c r="T136" s="424">
        <f>(T125/T129)*100</f>
        <v>22.222222222222221</v>
      </c>
      <c r="U136" s="149"/>
      <c r="V136" s="149"/>
      <c r="W136" s="149"/>
      <c r="X136" s="423">
        <f>(X125/X129)*100</f>
        <v>26.637554585152838</v>
      </c>
      <c r="AA136" s="414"/>
    </row>
    <row r="137" spans="1:27" s="413" customFormat="1" ht="39.75">
      <c r="A137" s="422"/>
      <c r="B137" s="421" t="s">
        <v>278</v>
      </c>
      <c r="C137" s="124"/>
      <c r="D137" s="417">
        <f>(D126/D130)*100</f>
        <v>100</v>
      </c>
      <c r="E137" s="417" t="e">
        <f t="shared" ref="E137:I137" si="117">(E126/E130)*100</f>
        <v>#DIV/0!</v>
      </c>
      <c r="F137" s="417" t="e">
        <f t="shared" ref="F137" si="118">(F126/F130)*100</f>
        <v>#DIV/0!</v>
      </c>
      <c r="G137" s="417" t="e">
        <f t="shared" si="117"/>
        <v>#DIV/0!</v>
      </c>
      <c r="H137" s="417" t="e">
        <f t="shared" si="117"/>
        <v>#DIV/0!</v>
      </c>
      <c r="I137" s="417" t="e">
        <f t="shared" si="117"/>
        <v>#DIV/0!</v>
      </c>
      <c r="J137" s="420"/>
      <c r="K137" s="418">
        <v>0</v>
      </c>
      <c r="L137" s="419">
        <v>0</v>
      </c>
      <c r="M137" s="417">
        <f>(M126/M130)*100</f>
        <v>33.333333333333329</v>
      </c>
      <c r="N137" s="417">
        <f>(N126/N130)*100</f>
        <v>75</v>
      </c>
      <c r="O137" s="417">
        <f>(O126/O130)*100</f>
        <v>75</v>
      </c>
      <c r="P137" s="417">
        <f>(P126/P130)*100</f>
        <v>100</v>
      </c>
      <c r="Q137" s="419">
        <v>0</v>
      </c>
      <c r="R137" s="417">
        <f>(R126/R130)*100</f>
        <v>80</v>
      </c>
      <c r="S137" s="418">
        <v>0</v>
      </c>
      <c r="T137" s="417">
        <f>(T126/T130)*100</f>
        <v>23.52941176470588</v>
      </c>
      <c r="U137" s="416"/>
      <c r="V137" s="416"/>
      <c r="W137" s="416"/>
      <c r="X137" s="415">
        <f>(X126/X130)*100</f>
        <v>48.888888888888886</v>
      </c>
      <c r="AA137" s="414"/>
    </row>
    <row r="138" spans="1:27" s="73" customFormat="1" ht="61.5">
      <c r="A138" s="85"/>
      <c r="B138" s="85" t="s">
        <v>277</v>
      </c>
      <c r="C138" s="96" t="s">
        <v>171</v>
      </c>
      <c r="D138" s="205">
        <f>+D140*100/D161</f>
        <v>62.5</v>
      </c>
      <c r="E138" s="205" t="e">
        <f t="shared" ref="E138:I138" si="119">+E140*100/E161</f>
        <v>#DIV/0!</v>
      </c>
      <c r="F138" s="205" t="e">
        <f t="shared" ref="F138" si="120">+F140*100/F161</f>
        <v>#DIV/0!</v>
      </c>
      <c r="G138" s="205" t="e">
        <f t="shared" si="119"/>
        <v>#DIV/0!</v>
      </c>
      <c r="H138" s="205" t="e">
        <f t="shared" si="119"/>
        <v>#DIV/0!</v>
      </c>
      <c r="I138" s="205" t="e">
        <f t="shared" si="119"/>
        <v>#DIV/0!</v>
      </c>
      <c r="J138" s="205"/>
      <c r="K138" s="411">
        <v>0</v>
      </c>
      <c r="L138" s="411">
        <v>0</v>
      </c>
      <c r="M138" s="205">
        <f t="shared" ref="M138:R138" si="121">+M140*100/M161</f>
        <v>51.442307692307693</v>
      </c>
      <c r="N138" s="205">
        <f t="shared" si="121"/>
        <v>48.958333333333336</v>
      </c>
      <c r="O138" s="205">
        <f t="shared" si="121"/>
        <v>65</v>
      </c>
      <c r="P138" s="205">
        <f t="shared" si="121"/>
        <v>62.5</v>
      </c>
      <c r="Q138" s="205">
        <f t="shared" si="121"/>
        <v>116.66666666666667</v>
      </c>
      <c r="R138" s="205">
        <f t="shared" si="121"/>
        <v>80</v>
      </c>
      <c r="S138" s="411">
        <v>0</v>
      </c>
      <c r="T138" s="205">
        <f>+T140*100/T161</f>
        <v>0</v>
      </c>
      <c r="U138" s="206"/>
      <c r="V138" s="206"/>
      <c r="W138" s="206"/>
      <c r="X138" s="205">
        <f>+X140*100/X161</f>
        <v>48.818897637795274</v>
      </c>
      <c r="Y138" s="464"/>
      <c r="AA138" s="74"/>
    </row>
    <row r="139" spans="1:27" s="102" customFormat="1" ht="39.75">
      <c r="A139" s="81"/>
      <c r="B139" s="81"/>
      <c r="C139" s="95" t="s">
        <v>10</v>
      </c>
      <c r="D139" s="132">
        <f>+IF(D138&lt;25,D138*5/25,IF(D138&gt;=25,5))</f>
        <v>5</v>
      </c>
      <c r="E139" s="132" t="e">
        <f t="shared" ref="E139:I139" si="122">+IF(E138&lt;25,E138*5/25,IF(E138&gt;=25,5))</f>
        <v>#DIV/0!</v>
      </c>
      <c r="F139" s="132" t="e">
        <f t="shared" si="122"/>
        <v>#DIV/0!</v>
      </c>
      <c r="G139" s="132" t="e">
        <f t="shared" si="122"/>
        <v>#DIV/0!</v>
      </c>
      <c r="H139" s="132" t="e">
        <f t="shared" si="122"/>
        <v>#DIV/0!</v>
      </c>
      <c r="I139" s="132" t="e">
        <f t="shared" si="122"/>
        <v>#DIV/0!</v>
      </c>
      <c r="J139" s="132"/>
      <c r="K139" s="378">
        <v>0</v>
      </c>
      <c r="L139" s="378">
        <v>0</v>
      </c>
      <c r="M139" s="410">
        <f t="shared" ref="M139:R139" si="123">+IF(M138&lt;25,M138*5/25,IF(M138&gt;=25,5))</f>
        <v>5</v>
      </c>
      <c r="N139" s="410">
        <f t="shared" si="123"/>
        <v>5</v>
      </c>
      <c r="O139" s="132">
        <f t="shared" si="123"/>
        <v>5</v>
      </c>
      <c r="P139" s="132">
        <f t="shared" si="123"/>
        <v>5</v>
      </c>
      <c r="Q139" s="132">
        <f t="shared" si="123"/>
        <v>5</v>
      </c>
      <c r="R139" s="132">
        <f t="shared" si="123"/>
        <v>5</v>
      </c>
      <c r="S139" s="378">
        <v>0</v>
      </c>
      <c r="T139" s="132">
        <f>+IF(T138&lt;25,T138*5/25,IF(T138&gt;=25,5))</f>
        <v>0</v>
      </c>
      <c r="U139" s="264"/>
      <c r="V139" s="264"/>
      <c r="W139" s="264"/>
      <c r="X139" s="410">
        <f>+IF(X138&lt;25,X138*5/25,IF(X138&gt;=25,5))</f>
        <v>5</v>
      </c>
      <c r="Y139" s="383"/>
      <c r="AA139" s="103"/>
    </row>
    <row r="140" spans="1:27" s="102" customFormat="1" ht="61.5">
      <c r="A140" s="75"/>
      <c r="B140" s="249" t="s">
        <v>276</v>
      </c>
      <c r="C140" s="244"/>
      <c r="D140" s="408">
        <f>SUM(D143,D145,D147,D149,D152,D154,D156,D158,D160)</f>
        <v>1.25</v>
      </c>
      <c r="E140" s="408">
        <f t="shared" ref="E140:I140" si="124">SUM(E143,E145,E147,E149,E152,E154,E156,E158,E160)</f>
        <v>0</v>
      </c>
      <c r="F140" s="408">
        <f t="shared" ref="F140" si="125">SUM(F143,F145,F147,F149,F152,F154,F156,F158,F160)</f>
        <v>0</v>
      </c>
      <c r="G140" s="408">
        <f t="shared" si="124"/>
        <v>0</v>
      </c>
      <c r="H140" s="408">
        <f t="shared" si="124"/>
        <v>0</v>
      </c>
      <c r="I140" s="408">
        <f t="shared" si="124"/>
        <v>0</v>
      </c>
      <c r="J140" s="408"/>
      <c r="K140" s="408">
        <f t="shared" ref="K140:T140" si="126">SUM(K143,K145,K147,K149,K152,K154,K156,K158,K160)</f>
        <v>0</v>
      </c>
      <c r="L140" s="408">
        <f t="shared" si="126"/>
        <v>0</v>
      </c>
      <c r="M140" s="409">
        <f t="shared" si="126"/>
        <v>26.75</v>
      </c>
      <c r="N140" s="409">
        <f t="shared" si="126"/>
        <v>11.75</v>
      </c>
      <c r="O140" s="408">
        <f t="shared" si="126"/>
        <v>6.5</v>
      </c>
      <c r="P140" s="408">
        <f t="shared" si="126"/>
        <v>1.25</v>
      </c>
      <c r="Q140" s="408">
        <f t="shared" si="126"/>
        <v>10.5</v>
      </c>
      <c r="R140" s="408">
        <f t="shared" si="126"/>
        <v>4</v>
      </c>
      <c r="S140" s="408">
        <f t="shared" si="126"/>
        <v>0</v>
      </c>
      <c r="T140" s="408">
        <f t="shared" si="126"/>
        <v>0</v>
      </c>
      <c r="U140" s="407"/>
      <c r="V140" s="407"/>
      <c r="W140" s="407"/>
      <c r="X140" s="406">
        <f>SUM(X143,X145,X147,X149,X152,X154,X156,X158,X160)</f>
        <v>62</v>
      </c>
      <c r="Y140" s="39"/>
      <c r="AA140" s="103"/>
    </row>
    <row r="141" spans="1:27" s="228" customFormat="1" ht="39.75">
      <c r="A141" s="72"/>
      <c r="B141" s="289" t="s">
        <v>188</v>
      </c>
      <c r="C141" s="288" t="s">
        <v>168</v>
      </c>
      <c r="D141" s="405">
        <f>D142+D144+D146+D148</f>
        <v>2</v>
      </c>
      <c r="E141" s="405">
        <f t="shared" ref="E141:I141" si="127">E142+E144+E146+E148</f>
        <v>0</v>
      </c>
      <c r="F141" s="405">
        <f t="shared" si="127"/>
        <v>0</v>
      </c>
      <c r="G141" s="405">
        <f t="shared" si="127"/>
        <v>0</v>
      </c>
      <c r="H141" s="405">
        <f t="shared" si="127"/>
        <v>0</v>
      </c>
      <c r="I141" s="405">
        <f t="shared" si="127"/>
        <v>0</v>
      </c>
      <c r="J141" s="405"/>
      <c r="K141" s="405">
        <f t="shared" ref="K141:T141" si="128">K142+K144+K146+K148</f>
        <v>0</v>
      </c>
      <c r="L141" s="405">
        <f t="shared" si="128"/>
        <v>0</v>
      </c>
      <c r="M141" s="403">
        <f t="shared" si="128"/>
        <v>44</v>
      </c>
      <c r="N141" s="403">
        <f t="shared" si="128"/>
        <v>19</v>
      </c>
      <c r="O141" s="405">
        <f t="shared" si="128"/>
        <v>18</v>
      </c>
      <c r="P141" s="405">
        <f t="shared" si="128"/>
        <v>4</v>
      </c>
      <c r="Q141" s="405">
        <f t="shared" si="128"/>
        <v>16</v>
      </c>
      <c r="R141" s="405">
        <f t="shared" si="128"/>
        <v>9</v>
      </c>
      <c r="S141" s="405">
        <f t="shared" si="128"/>
        <v>0</v>
      </c>
      <c r="T141" s="405">
        <f t="shared" si="128"/>
        <v>0</v>
      </c>
      <c r="U141" s="404"/>
      <c r="V141" s="404"/>
      <c r="W141" s="404"/>
      <c r="X141" s="403">
        <f>X142+X144+X146+X148</f>
        <v>112</v>
      </c>
      <c r="AA141" s="229"/>
    </row>
    <row r="142" spans="1:27" s="228" customFormat="1" ht="39.75">
      <c r="A142" s="72"/>
      <c r="B142" s="249" t="s">
        <v>275</v>
      </c>
      <c r="C142" s="244"/>
      <c r="D142" s="193"/>
      <c r="E142" s="193"/>
      <c r="F142" s="193"/>
      <c r="G142" s="193"/>
      <c r="H142" s="193"/>
      <c r="I142" s="363">
        <f t="shared" ref="I142" si="129">+SUM(E142:H142)</f>
        <v>0</v>
      </c>
      <c r="J142" s="372"/>
      <c r="K142" s="370"/>
      <c r="L142" s="370"/>
      <c r="M142" s="194">
        <v>1</v>
      </c>
      <c r="N142" s="390">
        <v>0</v>
      </c>
      <c r="O142" s="193">
        <v>13</v>
      </c>
      <c r="P142" s="193">
        <v>3</v>
      </c>
      <c r="Q142" s="193">
        <v>1</v>
      </c>
      <c r="R142" s="193">
        <v>4</v>
      </c>
      <c r="S142" s="370"/>
      <c r="T142" s="193">
        <v>0</v>
      </c>
      <c r="U142" s="221"/>
      <c r="V142" s="221"/>
      <c r="W142" s="221"/>
      <c r="X142" s="386">
        <f>+SUM(D142:W142)</f>
        <v>22</v>
      </c>
      <c r="AA142" s="229"/>
    </row>
    <row r="143" spans="1:27" s="228" customFormat="1" ht="39.75">
      <c r="A143" s="72"/>
      <c r="B143" s="248" t="s">
        <v>150</v>
      </c>
      <c r="C143" s="244"/>
      <c r="D143" s="246">
        <f>D142*0.25</f>
        <v>0</v>
      </c>
      <c r="E143" s="246">
        <f t="shared" ref="E143:I143" si="130">E142*0.25</f>
        <v>0</v>
      </c>
      <c r="F143" s="246">
        <f t="shared" si="130"/>
        <v>0</v>
      </c>
      <c r="G143" s="246">
        <f t="shared" si="130"/>
        <v>0</v>
      </c>
      <c r="H143" s="246">
        <f t="shared" si="130"/>
        <v>0</v>
      </c>
      <c r="I143" s="246">
        <f t="shared" si="130"/>
        <v>0</v>
      </c>
      <c r="J143" s="395"/>
      <c r="K143" s="394"/>
      <c r="L143" s="394"/>
      <c r="M143" s="400">
        <f t="shared" ref="M143:R143" si="131">M142*0.25</f>
        <v>0.25</v>
      </c>
      <c r="N143" s="401">
        <f t="shared" si="131"/>
        <v>0</v>
      </c>
      <c r="O143" s="246">
        <f t="shared" si="131"/>
        <v>3.25</v>
      </c>
      <c r="P143" s="246">
        <f t="shared" si="131"/>
        <v>0.75</v>
      </c>
      <c r="Q143" s="365">
        <f t="shared" si="131"/>
        <v>0.25</v>
      </c>
      <c r="R143" s="246">
        <f t="shared" si="131"/>
        <v>1</v>
      </c>
      <c r="S143" s="394"/>
      <c r="T143" s="246">
        <f>T142*0.25</f>
        <v>0</v>
      </c>
      <c r="U143" s="247"/>
      <c r="V143" s="247"/>
      <c r="W143" s="247"/>
      <c r="X143" s="400">
        <f>X142*0.25</f>
        <v>5.5</v>
      </c>
      <c r="AA143" s="229"/>
    </row>
    <row r="144" spans="1:27" s="228" customFormat="1" ht="61.5">
      <c r="A144" s="72"/>
      <c r="B144" s="249" t="s">
        <v>274</v>
      </c>
      <c r="C144" s="244"/>
      <c r="D144" s="193">
        <v>1</v>
      </c>
      <c r="E144" s="193"/>
      <c r="F144" s="193"/>
      <c r="G144" s="193"/>
      <c r="H144" s="193"/>
      <c r="I144" s="363">
        <f t="shared" ref="I144" si="132">+SUM(E144:H144)</f>
        <v>0</v>
      </c>
      <c r="J144" s="372"/>
      <c r="K144" s="370"/>
      <c r="L144" s="370"/>
      <c r="M144" s="194">
        <v>26</v>
      </c>
      <c r="N144" s="390">
        <v>11</v>
      </c>
      <c r="O144" s="193">
        <v>3</v>
      </c>
      <c r="P144" s="193">
        <v>1</v>
      </c>
      <c r="Q144" s="193">
        <v>4</v>
      </c>
      <c r="R144" s="193">
        <v>3</v>
      </c>
      <c r="S144" s="370"/>
      <c r="T144" s="193">
        <v>0</v>
      </c>
      <c r="U144" s="247"/>
      <c r="V144" s="221"/>
      <c r="W144" s="221"/>
      <c r="X144" s="386">
        <f>+SUM(D144:W144)</f>
        <v>49</v>
      </c>
      <c r="AA144" s="229"/>
    </row>
    <row r="145" spans="1:27" s="228" customFormat="1" ht="39.75">
      <c r="A145" s="72"/>
      <c r="B145" s="248" t="s">
        <v>150</v>
      </c>
      <c r="C145" s="244"/>
      <c r="D145" s="246">
        <f>D144*0.5</f>
        <v>0.5</v>
      </c>
      <c r="E145" s="246">
        <f t="shared" ref="E145:I145" si="133">E144*0.5</f>
        <v>0</v>
      </c>
      <c r="F145" s="246">
        <f t="shared" si="133"/>
        <v>0</v>
      </c>
      <c r="G145" s="246">
        <f t="shared" si="133"/>
        <v>0</v>
      </c>
      <c r="H145" s="246">
        <f t="shared" si="133"/>
        <v>0</v>
      </c>
      <c r="I145" s="246">
        <f t="shared" si="133"/>
        <v>0</v>
      </c>
      <c r="J145" s="395"/>
      <c r="K145" s="370"/>
      <c r="L145" s="370"/>
      <c r="M145" s="400">
        <f t="shared" ref="M145:R145" si="134">M144*0.5</f>
        <v>13</v>
      </c>
      <c r="N145" s="401">
        <f t="shared" si="134"/>
        <v>5.5</v>
      </c>
      <c r="O145" s="246">
        <f t="shared" si="134"/>
        <v>1.5</v>
      </c>
      <c r="P145" s="246">
        <f t="shared" si="134"/>
        <v>0.5</v>
      </c>
      <c r="Q145" s="365">
        <f t="shared" si="134"/>
        <v>2</v>
      </c>
      <c r="R145" s="246">
        <f t="shared" si="134"/>
        <v>1.5</v>
      </c>
      <c r="S145" s="370"/>
      <c r="T145" s="246">
        <f>T144*0.5</f>
        <v>0</v>
      </c>
      <c r="U145" s="247"/>
      <c r="V145" s="247"/>
      <c r="W145" s="247"/>
      <c r="X145" s="400">
        <f>X144*0.5</f>
        <v>24.5</v>
      </c>
      <c r="AA145" s="229"/>
    </row>
    <row r="146" spans="1:27" s="228" customFormat="1" ht="92.25">
      <c r="A146" s="72"/>
      <c r="B146" s="249" t="s">
        <v>273</v>
      </c>
      <c r="C146" s="244"/>
      <c r="D146" s="193">
        <v>1</v>
      </c>
      <c r="E146" s="193"/>
      <c r="F146" s="193"/>
      <c r="G146" s="193"/>
      <c r="H146" s="193"/>
      <c r="I146" s="363">
        <f t="shared" ref="I146" si="135">+SUM(E146:H146)</f>
        <v>0</v>
      </c>
      <c r="J146" s="372"/>
      <c r="K146" s="370"/>
      <c r="L146" s="370"/>
      <c r="M146" s="194">
        <v>14</v>
      </c>
      <c r="N146" s="390">
        <v>7</v>
      </c>
      <c r="O146" s="193">
        <v>1</v>
      </c>
      <c r="P146" s="193"/>
      <c r="Q146" s="193">
        <v>11</v>
      </c>
      <c r="R146" s="193">
        <v>2</v>
      </c>
      <c r="S146" s="370"/>
      <c r="T146" s="193">
        <v>0</v>
      </c>
      <c r="U146" s="247"/>
      <c r="V146" s="221"/>
      <c r="W146" s="221"/>
      <c r="X146" s="386">
        <f>+SUM(D146:W146)</f>
        <v>36</v>
      </c>
      <c r="AA146" s="229"/>
    </row>
    <row r="147" spans="1:27" s="228" customFormat="1" ht="39.75">
      <c r="A147" s="72"/>
      <c r="B147" s="248" t="s">
        <v>150</v>
      </c>
      <c r="C147" s="244"/>
      <c r="D147" s="246">
        <f>D146*0.75</f>
        <v>0.75</v>
      </c>
      <c r="E147" s="246">
        <f t="shared" ref="E147:I147" si="136">E146*0.75</f>
        <v>0</v>
      </c>
      <c r="F147" s="246">
        <f t="shared" si="136"/>
        <v>0</v>
      </c>
      <c r="G147" s="246">
        <f t="shared" si="136"/>
        <v>0</v>
      </c>
      <c r="H147" s="246">
        <f t="shared" si="136"/>
        <v>0</v>
      </c>
      <c r="I147" s="246">
        <f t="shared" si="136"/>
        <v>0</v>
      </c>
      <c r="J147" s="395"/>
      <c r="K147" s="370"/>
      <c r="L147" s="370"/>
      <c r="M147" s="400">
        <f t="shared" ref="M147:R147" si="137">M146*0.75</f>
        <v>10.5</v>
      </c>
      <c r="N147" s="401">
        <f t="shared" si="137"/>
        <v>5.25</v>
      </c>
      <c r="O147" s="246">
        <f t="shared" si="137"/>
        <v>0.75</v>
      </c>
      <c r="P147" s="246">
        <f t="shared" si="137"/>
        <v>0</v>
      </c>
      <c r="Q147" s="365">
        <f t="shared" si="137"/>
        <v>8.25</v>
      </c>
      <c r="R147" s="246">
        <f t="shared" si="137"/>
        <v>1.5</v>
      </c>
      <c r="S147" s="370"/>
      <c r="T147" s="246">
        <f>T146*0.75</f>
        <v>0</v>
      </c>
      <c r="U147" s="247"/>
      <c r="V147" s="247"/>
      <c r="W147" s="247"/>
      <c r="X147" s="402">
        <f>X146*0.75</f>
        <v>27</v>
      </c>
      <c r="AA147" s="229"/>
    </row>
    <row r="148" spans="1:27" s="228" customFormat="1" ht="39.75">
      <c r="A148" s="72"/>
      <c r="B148" s="249" t="s">
        <v>272</v>
      </c>
      <c r="C148" s="244"/>
      <c r="D148" s="193"/>
      <c r="E148" s="193"/>
      <c r="F148" s="193"/>
      <c r="G148" s="193"/>
      <c r="H148" s="193"/>
      <c r="I148" s="363">
        <f t="shared" ref="I148" si="138">+SUM(E148:H148)</f>
        <v>0</v>
      </c>
      <c r="J148" s="372"/>
      <c r="K148" s="370"/>
      <c r="L148" s="370"/>
      <c r="M148" s="194">
        <v>3</v>
      </c>
      <c r="N148" s="390">
        <v>1</v>
      </c>
      <c r="O148" s="193">
        <v>1</v>
      </c>
      <c r="P148" s="193"/>
      <c r="Q148" s="193">
        <v>0</v>
      </c>
      <c r="R148" s="193">
        <v>0</v>
      </c>
      <c r="S148" s="370"/>
      <c r="T148" s="193">
        <v>0</v>
      </c>
      <c r="U148" s="247"/>
      <c r="V148" s="221"/>
      <c r="W148" s="221"/>
      <c r="X148" s="386">
        <f>+SUM(D148:W148)</f>
        <v>5</v>
      </c>
      <c r="AA148" s="229"/>
    </row>
    <row r="149" spans="1:27" s="228" customFormat="1" ht="39.75">
      <c r="A149" s="72"/>
      <c r="B149" s="248" t="s">
        <v>150</v>
      </c>
      <c r="C149" s="244"/>
      <c r="D149" s="246">
        <f>D148*1</f>
        <v>0</v>
      </c>
      <c r="E149" s="246">
        <f t="shared" ref="E149:I149" si="139">E148*1</f>
        <v>0</v>
      </c>
      <c r="F149" s="246">
        <f t="shared" si="139"/>
        <v>0</v>
      </c>
      <c r="G149" s="246">
        <f t="shared" si="139"/>
        <v>0</v>
      </c>
      <c r="H149" s="246">
        <f t="shared" si="139"/>
        <v>0</v>
      </c>
      <c r="I149" s="246">
        <f t="shared" si="139"/>
        <v>0</v>
      </c>
      <c r="J149" s="395"/>
      <c r="K149" s="394"/>
      <c r="L149" s="394"/>
      <c r="M149" s="400">
        <f t="shared" ref="M149:R149" si="140">M148*1</f>
        <v>3</v>
      </c>
      <c r="N149" s="401">
        <f t="shared" si="140"/>
        <v>1</v>
      </c>
      <c r="O149" s="246">
        <f t="shared" si="140"/>
        <v>1</v>
      </c>
      <c r="P149" s="246">
        <f t="shared" si="140"/>
        <v>0</v>
      </c>
      <c r="Q149" s="365">
        <f t="shared" si="140"/>
        <v>0</v>
      </c>
      <c r="R149" s="246">
        <f t="shared" si="140"/>
        <v>0</v>
      </c>
      <c r="S149" s="394"/>
      <c r="T149" s="246">
        <f>T148*1</f>
        <v>0</v>
      </c>
      <c r="U149" s="247"/>
      <c r="V149" s="247"/>
      <c r="W149" s="247"/>
      <c r="X149" s="400">
        <f>X148*1</f>
        <v>5</v>
      </c>
      <c r="AA149" s="229"/>
    </row>
    <row r="150" spans="1:27" s="228" customFormat="1" ht="39.75">
      <c r="A150" s="72"/>
      <c r="B150" s="289" t="s">
        <v>183</v>
      </c>
      <c r="C150" s="399" t="s">
        <v>168</v>
      </c>
      <c r="D150" s="396">
        <f>D151+D153+D155+D157+D159</f>
        <v>0</v>
      </c>
      <c r="E150" s="396">
        <f t="shared" ref="E150:I150" si="141">E151+E153+E155+E157+E159</f>
        <v>0</v>
      </c>
      <c r="F150" s="396">
        <f t="shared" si="141"/>
        <v>0</v>
      </c>
      <c r="G150" s="396">
        <f t="shared" si="141"/>
        <v>0</v>
      </c>
      <c r="H150" s="396">
        <f t="shared" si="141"/>
        <v>0</v>
      </c>
      <c r="I150" s="396">
        <f t="shared" si="141"/>
        <v>0</v>
      </c>
      <c r="J150" s="396"/>
      <c r="K150" s="396">
        <f t="shared" ref="K150:T150" si="142">K151+K153+K155+K157+K159</f>
        <v>0</v>
      </c>
      <c r="L150" s="396">
        <f t="shared" si="142"/>
        <v>0</v>
      </c>
      <c r="M150" s="396">
        <f t="shared" si="142"/>
        <v>0</v>
      </c>
      <c r="N150" s="398">
        <f t="shared" si="142"/>
        <v>0</v>
      </c>
      <c r="O150" s="396">
        <f t="shared" si="142"/>
        <v>0</v>
      </c>
      <c r="P150" s="396">
        <f t="shared" si="142"/>
        <v>0</v>
      </c>
      <c r="Q150" s="396">
        <f t="shared" si="142"/>
        <v>0</v>
      </c>
      <c r="R150" s="396">
        <f t="shared" si="142"/>
        <v>0</v>
      </c>
      <c r="S150" s="396">
        <f t="shared" si="142"/>
        <v>0</v>
      </c>
      <c r="T150" s="396">
        <f t="shared" si="142"/>
        <v>0</v>
      </c>
      <c r="U150" s="397"/>
      <c r="V150" s="397"/>
      <c r="W150" s="397"/>
      <c r="X150" s="396">
        <f>X151+X153+X155+X157+X159</f>
        <v>0</v>
      </c>
      <c r="AA150" s="229"/>
    </row>
    <row r="151" spans="1:27" s="228" customFormat="1" ht="61.5">
      <c r="A151" s="72"/>
      <c r="B151" s="249" t="s">
        <v>261</v>
      </c>
      <c r="C151" s="244"/>
      <c r="D151" s="193"/>
      <c r="E151" s="193"/>
      <c r="F151" s="193"/>
      <c r="G151" s="193"/>
      <c r="H151" s="193"/>
      <c r="I151" s="363">
        <f t="shared" ref="I151" si="143">+SUM(E151:H151)</f>
        <v>0</v>
      </c>
      <c r="J151" s="372"/>
      <c r="K151" s="370"/>
      <c r="L151" s="370"/>
      <c r="M151" s="193">
        <f>+SUM(C151:L151)</f>
        <v>0</v>
      </c>
      <c r="N151" s="196">
        <f>+SUM(C151:M151)</f>
        <v>0</v>
      </c>
      <c r="O151" s="193">
        <v>0</v>
      </c>
      <c r="P151" s="193">
        <v>0</v>
      </c>
      <c r="Q151" s="193">
        <f>+SUM(M151:P151)</f>
        <v>0</v>
      </c>
      <c r="R151" s="193">
        <v>0</v>
      </c>
      <c r="S151" s="370"/>
      <c r="T151" s="193">
        <v>0</v>
      </c>
      <c r="U151" s="247"/>
      <c r="V151" s="221"/>
      <c r="W151" s="221"/>
      <c r="X151" s="363">
        <f>+SUM(D151:W151)</f>
        <v>0</v>
      </c>
      <c r="AA151" s="229"/>
    </row>
    <row r="152" spans="1:27" s="228" customFormat="1" ht="39.75">
      <c r="A152" s="72"/>
      <c r="B152" s="248" t="s">
        <v>150</v>
      </c>
      <c r="C152" s="244"/>
      <c r="D152" s="246">
        <f>D151*0.125</f>
        <v>0</v>
      </c>
      <c r="E152" s="246">
        <f t="shared" ref="E152:I152" si="144">E151*0.125</f>
        <v>0</v>
      </c>
      <c r="F152" s="246">
        <f t="shared" si="144"/>
        <v>0</v>
      </c>
      <c r="G152" s="246">
        <f t="shared" si="144"/>
        <v>0</v>
      </c>
      <c r="H152" s="246">
        <f t="shared" si="144"/>
        <v>0</v>
      </c>
      <c r="I152" s="246">
        <f t="shared" si="144"/>
        <v>0</v>
      </c>
      <c r="J152" s="395"/>
      <c r="K152" s="370"/>
      <c r="L152" s="370"/>
      <c r="M152" s="246">
        <f t="shared" ref="M152:R152" si="145">M151*0.125</f>
        <v>0</v>
      </c>
      <c r="N152" s="250">
        <f t="shared" si="145"/>
        <v>0</v>
      </c>
      <c r="O152" s="246">
        <f t="shared" si="145"/>
        <v>0</v>
      </c>
      <c r="P152" s="246">
        <f t="shared" si="145"/>
        <v>0</v>
      </c>
      <c r="Q152" s="246">
        <f t="shared" si="145"/>
        <v>0</v>
      </c>
      <c r="R152" s="246">
        <f t="shared" si="145"/>
        <v>0</v>
      </c>
      <c r="S152" s="370"/>
      <c r="T152" s="246">
        <f>T151*0.125</f>
        <v>0</v>
      </c>
      <c r="U152" s="247"/>
      <c r="V152" s="247"/>
      <c r="W152" s="247"/>
      <c r="X152" s="246">
        <f>X151*0.125</f>
        <v>0</v>
      </c>
      <c r="AA152" s="229"/>
    </row>
    <row r="153" spans="1:27" s="228" customFormat="1" ht="39.75">
      <c r="A153" s="72"/>
      <c r="B153" s="249" t="s">
        <v>181</v>
      </c>
      <c r="C153" s="244"/>
      <c r="D153" s="193"/>
      <c r="E153" s="193"/>
      <c r="F153" s="193"/>
      <c r="G153" s="193"/>
      <c r="H153" s="193"/>
      <c r="I153" s="363">
        <f t="shared" ref="I153" si="146">+SUM(E153:H153)</f>
        <v>0</v>
      </c>
      <c r="J153" s="372"/>
      <c r="K153" s="370"/>
      <c r="L153" s="370"/>
      <c r="M153" s="193">
        <f>+SUM(C153:L153)</f>
        <v>0</v>
      </c>
      <c r="N153" s="196">
        <f>+SUM(C153:M153)</f>
        <v>0</v>
      </c>
      <c r="O153" s="193">
        <v>0</v>
      </c>
      <c r="P153" s="193">
        <v>0</v>
      </c>
      <c r="Q153" s="193">
        <f>+SUM(M153:P153)</f>
        <v>0</v>
      </c>
      <c r="R153" s="193">
        <v>0</v>
      </c>
      <c r="S153" s="370"/>
      <c r="T153" s="193">
        <v>0</v>
      </c>
      <c r="U153" s="247"/>
      <c r="V153" s="247"/>
      <c r="W153" s="247"/>
      <c r="X153" s="363">
        <f>+SUM(D153:W153)</f>
        <v>0</v>
      </c>
      <c r="AA153" s="229"/>
    </row>
    <row r="154" spans="1:27" s="228" customFormat="1" ht="39.75">
      <c r="A154" s="72"/>
      <c r="B154" s="248" t="s">
        <v>150</v>
      </c>
      <c r="C154" s="244"/>
      <c r="D154" s="246">
        <f>D153*0.25</f>
        <v>0</v>
      </c>
      <c r="E154" s="246">
        <f t="shared" ref="E154:I154" si="147">E153*0.25</f>
        <v>0</v>
      </c>
      <c r="F154" s="246">
        <f t="shared" si="147"/>
        <v>0</v>
      </c>
      <c r="G154" s="246">
        <f t="shared" si="147"/>
        <v>0</v>
      </c>
      <c r="H154" s="246">
        <f t="shared" si="147"/>
        <v>0</v>
      </c>
      <c r="I154" s="246">
        <f t="shared" si="147"/>
        <v>0</v>
      </c>
      <c r="J154" s="395"/>
      <c r="K154" s="370"/>
      <c r="L154" s="370"/>
      <c r="M154" s="246">
        <f t="shared" ref="M154:R154" si="148">M153*0.25</f>
        <v>0</v>
      </c>
      <c r="N154" s="250">
        <f t="shared" si="148"/>
        <v>0</v>
      </c>
      <c r="O154" s="246">
        <f t="shared" si="148"/>
        <v>0</v>
      </c>
      <c r="P154" s="246">
        <f t="shared" si="148"/>
        <v>0</v>
      </c>
      <c r="Q154" s="246">
        <f t="shared" si="148"/>
        <v>0</v>
      </c>
      <c r="R154" s="246">
        <f t="shared" si="148"/>
        <v>0</v>
      </c>
      <c r="S154" s="370"/>
      <c r="T154" s="246">
        <f>T153*0.25</f>
        <v>0</v>
      </c>
      <c r="U154" s="247"/>
      <c r="V154" s="247"/>
      <c r="W154" s="247"/>
      <c r="X154" s="246">
        <f>X153*0.25</f>
        <v>0</v>
      </c>
      <c r="AA154" s="229"/>
    </row>
    <row r="155" spans="1:27" s="228" customFormat="1" ht="61.5">
      <c r="A155" s="72"/>
      <c r="B155" s="249" t="s">
        <v>180</v>
      </c>
      <c r="C155" s="244"/>
      <c r="D155" s="193"/>
      <c r="E155" s="193"/>
      <c r="F155" s="193"/>
      <c r="G155" s="193"/>
      <c r="H155" s="193"/>
      <c r="I155" s="363">
        <f t="shared" ref="I155" si="149">+SUM(E155:H155)</f>
        <v>0</v>
      </c>
      <c r="J155" s="372"/>
      <c r="K155" s="370"/>
      <c r="L155" s="370"/>
      <c r="M155" s="193">
        <f>+SUM(C155:L155)</f>
        <v>0</v>
      </c>
      <c r="N155" s="196">
        <f>+SUM(C155:M155)</f>
        <v>0</v>
      </c>
      <c r="O155" s="193">
        <v>0</v>
      </c>
      <c r="P155" s="193">
        <v>0</v>
      </c>
      <c r="Q155" s="193">
        <f>+SUM(M155:P155)</f>
        <v>0</v>
      </c>
      <c r="R155" s="193">
        <v>0</v>
      </c>
      <c r="S155" s="370"/>
      <c r="T155" s="193">
        <v>0</v>
      </c>
      <c r="U155" s="247"/>
      <c r="V155" s="247"/>
      <c r="W155" s="247"/>
      <c r="X155" s="363">
        <f>+SUM(D155:W155)</f>
        <v>0</v>
      </c>
      <c r="AA155" s="229"/>
    </row>
    <row r="156" spans="1:27" s="228" customFormat="1" ht="39.75">
      <c r="A156" s="72"/>
      <c r="B156" s="248" t="s">
        <v>150</v>
      </c>
      <c r="C156" s="244"/>
      <c r="D156" s="246">
        <f>D155*0.5</f>
        <v>0</v>
      </c>
      <c r="E156" s="246">
        <f t="shared" ref="E156:I156" si="150">E155*0.5</f>
        <v>0</v>
      </c>
      <c r="F156" s="246">
        <f t="shared" si="150"/>
        <v>0</v>
      </c>
      <c r="G156" s="246">
        <f t="shared" si="150"/>
        <v>0</v>
      </c>
      <c r="H156" s="246">
        <f t="shared" si="150"/>
        <v>0</v>
      </c>
      <c r="I156" s="246">
        <f t="shared" si="150"/>
        <v>0</v>
      </c>
      <c r="J156" s="395"/>
      <c r="K156" s="370"/>
      <c r="L156" s="370"/>
      <c r="M156" s="246">
        <f t="shared" ref="M156:R156" si="151">M155*0.5</f>
        <v>0</v>
      </c>
      <c r="N156" s="250">
        <f t="shared" si="151"/>
        <v>0</v>
      </c>
      <c r="O156" s="246">
        <f t="shared" si="151"/>
        <v>0</v>
      </c>
      <c r="P156" s="246">
        <f t="shared" si="151"/>
        <v>0</v>
      </c>
      <c r="Q156" s="246">
        <f t="shared" si="151"/>
        <v>0</v>
      </c>
      <c r="R156" s="246">
        <f t="shared" si="151"/>
        <v>0</v>
      </c>
      <c r="S156" s="370"/>
      <c r="T156" s="246">
        <f>T155*0.5</f>
        <v>0</v>
      </c>
      <c r="U156" s="247"/>
      <c r="V156" s="247"/>
      <c r="W156" s="247"/>
      <c r="X156" s="246">
        <f>X155*0.5</f>
        <v>0</v>
      </c>
      <c r="AA156" s="229"/>
    </row>
    <row r="157" spans="1:27" s="228" customFormat="1" ht="61.5">
      <c r="A157" s="72"/>
      <c r="B157" s="249" t="s">
        <v>271</v>
      </c>
      <c r="C157" s="244"/>
      <c r="D157" s="193"/>
      <c r="E157" s="193"/>
      <c r="F157" s="193"/>
      <c r="G157" s="193"/>
      <c r="H157" s="193"/>
      <c r="I157" s="363">
        <f t="shared" ref="I157" si="152">+SUM(E157:H157)</f>
        <v>0</v>
      </c>
      <c r="J157" s="372"/>
      <c r="K157" s="370"/>
      <c r="L157" s="370"/>
      <c r="M157" s="193">
        <f>+SUM(C157:L157)</f>
        <v>0</v>
      </c>
      <c r="N157" s="196">
        <f>+SUM(C157:M157)</f>
        <v>0</v>
      </c>
      <c r="O157" s="193">
        <v>0</v>
      </c>
      <c r="P157" s="193">
        <v>0</v>
      </c>
      <c r="Q157" s="193">
        <f>+SUM(M157:P157)</f>
        <v>0</v>
      </c>
      <c r="R157" s="193">
        <v>0</v>
      </c>
      <c r="S157" s="370"/>
      <c r="T157" s="193">
        <v>0</v>
      </c>
      <c r="U157" s="247"/>
      <c r="V157" s="247"/>
      <c r="W157" s="247"/>
      <c r="X157" s="363">
        <f>+SUM(D157:W157)</f>
        <v>0</v>
      </c>
      <c r="AA157" s="229"/>
    </row>
    <row r="158" spans="1:27" s="228" customFormat="1" ht="39.75">
      <c r="A158" s="72"/>
      <c r="B158" s="248" t="s">
        <v>150</v>
      </c>
      <c r="C158" s="244"/>
      <c r="D158" s="246">
        <f>D157*0.75</f>
        <v>0</v>
      </c>
      <c r="E158" s="246">
        <f t="shared" ref="E158:I158" si="153">E157*0.75</f>
        <v>0</v>
      </c>
      <c r="F158" s="246">
        <f t="shared" si="153"/>
        <v>0</v>
      </c>
      <c r="G158" s="246">
        <f t="shared" si="153"/>
        <v>0</v>
      </c>
      <c r="H158" s="246">
        <f t="shared" si="153"/>
        <v>0</v>
      </c>
      <c r="I158" s="246">
        <f t="shared" si="153"/>
        <v>0</v>
      </c>
      <c r="J158" s="395"/>
      <c r="K158" s="370"/>
      <c r="L158" s="370"/>
      <c r="M158" s="246">
        <f t="shared" ref="M158:R158" si="154">M157*0.75</f>
        <v>0</v>
      </c>
      <c r="N158" s="250">
        <f t="shared" si="154"/>
        <v>0</v>
      </c>
      <c r="O158" s="246">
        <f t="shared" si="154"/>
        <v>0</v>
      </c>
      <c r="P158" s="246">
        <f t="shared" si="154"/>
        <v>0</v>
      </c>
      <c r="Q158" s="246">
        <f t="shared" si="154"/>
        <v>0</v>
      </c>
      <c r="R158" s="246">
        <f t="shared" si="154"/>
        <v>0</v>
      </c>
      <c r="S158" s="370"/>
      <c r="T158" s="246">
        <f>T157*0.75</f>
        <v>0</v>
      </c>
      <c r="U158" s="247"/>
      <c r="V158" s="247"/>
      <c r="W158" s="247"/>
      <c r="X158" s="246">
        <f>X157*0.75</f>
        <v>0</v>
      </c>
      <c r="AA158" s="229"/>
    </row>
    <row r="159" spans="1:27" s="228" customFormat="1" ht="39.75">
      <c r="A159" s="72"/>
      <c r="B159" s="249" t="s">
        <v>270</v>
      </c>
      <c r="C159" s="244"/>
      <c r="D159" s="193"/>
      <c r="E159" s="193"/>
      <c r="F159" s="193"/>
      <c r="G159" s="193"/>
      <c r="H159" s="193"/>
      <c r="I159" s="363">
        <f t="shared" ref="I159" si="155">+SUM(E159:H159)</f>
        <v>0</v>
      </c>
      <c r="J159" s="372"/>
      <c r="K159" s="370"/>
      <c r="L159" s="370"/>
      <c r="M159" s="193">
        <f>+SUM(C159:L159)</f>
        <v>0</v>
      </c>
      <c r="N159" s="196">
        <f>+SUM(C159:M159)</f>
        <v>0</v>
      </c>
      <c r="O159" s="193">
        <v>0</v>
      </c>
      <c r="P159" s="193">
        <v>0</v>
      </c>
      <c r="Q159" s="193">
        <f>+SUM(M159:P159)</f>
        <v>0</v>
      </c>
      <c r="R159" s="193">
        <v>0</v>
      </c>
      <c r="S159" s="370"/>
      <c r="T159" s="193">
        <v>0</v>
      </c>
      <c r="U159" s="247"/>
      <c r="V159" s="247"/>
      <c r="W159" s="247"/>
      <c r="X159" s="363">
        <f>+SUM(D159:W159)</f>
        <v>0</v>
      </c>
      <c r="AA159" s="229"/>
    </row>
    <row r="160" spans="1:27" s="228" customFormat="1" ht="39.75">
      <c r="A160" s="72"/>
      <c r="B160" s="248" t="s">
        <v>150</v>
      </c>
      <c r="C160" s="244"/>
      <c r="D160" s="246">
        <f>D159*1</f>
        <v>0</v>
      </c>
      <c r="E160" s="246">
        <f t="shared" ref="E160:I160" si="156">E159*1</f>
        <v>0</v>
      </c>
      <c r="F160" s="246">
        <f t="shared" si="156"/>
        <v>0</v>
      </c>
      <c r="G160" s="246">
        <f t="shared" si="156"/>
        <v>0</v>
      </c>
      <c r="H160" s="246">
        <f t="shared" si="156"/>
        <v>0</v>
      </c>
      <c r="I160" s="246">
        <f t="shared" si="156"/>
        <v>0</v>
      </c>
      <c r="J160" s="395"/>
      <c r="K160" s="394"/>
      <c r="L160" s="394"/>
      <c r="M160" s="246">
        <f t="shared" ref="M160:R160" si="157">M159*1</f>
        <v>0</v>
      </c>
      <c r="N160" s="250">
        <f t="shared" si="157"/>
        <v>0</v>
      </c>
      <c r="O160" s="246">
        <f t="shared" si="157"/>
        <v>0</v>
      </c>
      <c r="P160" s="246">
        <f t="shared" si="157"/>
        <v>0</v>
      </c>
      <c r="Q160" s="246">
        <f t="shared" si="157"/>
        <v>0</v>
      </c>
      <c r="R160" s="246">
        <f t="shared" si="157"/>
        <v>0</v>
      </c>
      <c r="S160" s="394"/>
      <c r="T160" s="246">
        <f>T159*1</f>
        <v>0</v>
      </c>
      <c r="U160" s="247"/>
      <c r="V160" s="247"/>
      <c r="W160" s="247"/>
      <c r="X160" s="246">
        <f>X159*1</f>
        <v>0</v>
      </c>
      <c r="AA160" s="229"/>
    </row>
    <row r="161" spans="1:27" s="464" customFormat="1" ht="39.75">
      <c r="A161" s="148"/>
      <c r="B161" s="369" t="s">
        <v>269</v>
      </c>
      <c r="C161" s="271"/>
      <c r="D161" s="193">
        <v>2</v>
      </c>
      <c r="E161" s="193"/>
      <c r="F161" s="193"/>
      <c r="G161" s="193"/>
      <c r="H161" s="193"/>
      <c r="I161" s="363">
        <f t="shared" ref="I161" si="158">+SUM(E161:H161)</f>
        <v>0</v>
      </c>
      <c r="J161" s="192"/>
      <c r="K161" s="192"/>
      <c r="L161" s="192"/>
      <c r="M161" s="193">
        <f>36+16</f>
        <v>52</v>
      </c>
      <c r="N161" s="196">
        <f>19+5</f>
        <v>24</v>
      </c>
      <c r="O161" s="192">
        <f>7+3</f>
        <v>10</v>
      </c>
      <c r="P161" s="193">
        <v>2</v>
      </c>
      <c r="Q161" s="193">
        <f>5+4</f>
        <v>9</v>
      </c>
      <c r="R161" s="193">
        <v>5</v>
      </c>
      <c r="S161" s="192"/>
      <c r="T161" s="192">
        <f>18+5</f>
        <v>23</v>
      </c>
      <c r="U161" s="698"/>
      <c r="V161" s="699"/>
      <c r="W161" s="699"/>
      <c r="X161" s="363">
        <f>+SUM(D161:W161)</f>
        <v>127</v>
      </c>
      <c r="Y161" s="700" t="s">
        <v>268</v>
      </c>
      <c r="AA161" s="465"/>
    </row>
    <row r="162" spans="1:27" s="73" customFormat="1" ht="55.5" customHeight="1">
      <c r="A162" s="85"/>
      <c r="B162" s="155" t="s">
        <v>267</v>
      </c>
      <c r="C162" s="96" t="s">
        <v>171</v>
      </c>
      <c r="D162" s="382" t="s">
        <v>266</v>
      </c>
      <c r="E162" s="697" t="s">
        <v>266</v>
      </c>
      <c r="F162" s="697" t="s">
        <v>266</v>
      </c>
      <c r="G162" s="697" t="s">
        <v>266</v>
      </c>
      <c r="H162" s="697" t="s">
        <v>266</v>
      </c>
      <c r="I162" s="697" t="s">
        <v>266</v>
      </c>
      <c r="J162" s="382"/>
      <c r="K162" s="381">
        <v>0</v>
      </c>
      <c r="L162" s="381">
        <v>0</v>
      </c>
      <c r="M162" s="379">
        <f>M164*100/M185</f>
        <v>141.66666666666666</v>
      </c>
      <c r="N162" s="379">
        <f>N164*100/N185</f>
        <v>56.25</v>
      </c>
      <c r="O162" s="382" t="s">
        <v>266</v>
      </c>
      <c r="P162" s="379">
        <f>P164*100/P185</f>
        <v>10.714285714285714</v>
      </c>
      <c r="Q162" s="381">
        <v>0</v>
      </c>
      <c r="R162" s="379">
        <f>R164*100/R185</f>
        <v>20.833333333333332</v>
      </c>
      <c r="S162" s="381">
        <v>0</v>
      </c>
      <c r="T162" s="379">
        <f>T164*100/T185</f>
        <v>0</v>
      </c>
      <c r="U162" s="380"/>
      <c r="V162" s="380"/>
      <c r="W162" s="380"/>
      <c r="X162" s="379">
        <f>X164*100/X185</f>
        <v>49.03846153846154</v>
      </c>
      <c r="AA162" s="74"/>
    </row>
    <row r="163" spans="1:27" s="73" customFormat="1" ht="39.75">
      <c r="A163" s="81"/>
      <c r="B163" s="153"/>
      <c r="C163" s="95" t="s">
        <v>10</v>
      </c>
      <c r="D163" s="378">
        <v>0</v>
      </c>
      <c r="E163" s="378">
        <v>0</v>
      </c>
      <c r="F163" s="378">
        <v>0</v>
      </c>
      <c r="G163" s="378">
        <v>0</v>
      </c>
      <c r="H163" s="378">
        <v>0</v>
      </c>
      <c r="I163" s="378">
        <v>0</v>
      </c>
      <c r="J163" s="378"/>
      <c r="K163" s="378">
        <f>+IF(K162&lt;50,K162*5/50,IF(K162&gt;=50,5))</f>
        <v>0</v>
      </c>
      <c r="L163" s="378">
        <f>+IF(L162&lt;50,L162*5/50,IF(L162&gt;=50,5))</f>
        <v>0</v>
      </c>
      <c r="M163" s="132">
        <f>+IF(M162&lt;50,M162*5/50,IF(M162&gt;=50,5))</f>
        <v>5</v>
      </c>
      <c r="N163" s="132">
        <f>+IF(N162&lt;50,N162*5/50,IF(N162&gt;=50,5))</f>
        <v>5</v>
      </c>
      <c r="O163" s="378">
        <v>0</v>
      </c>
      <c r="P163" s="132">
        <f>+IF(P162&lt;50,P162*5/50,IF(P162&gt;=50,5))</f>
        <v>1.0714285714285714</v>
      </c>
      <c r="Q163" s="378">
        <f>+IF(Q162&lt;50,Q162*5/50,IF(Q162&gt;=50,5))</f>
        <v>0</v>
      </c>
      <c r="R163" s="132">
        <f>+IF(R162&lt;50,R162*5/50,IF(R162&gt;=50,5))</f>
        <v>2.083333333333333</v>
      </c>
      <c r="S163" s="378">
        <f>+IF(S162&lt;50,S162*5/50,IF(S162&gt;=50,5))</f>
        <v>0</v>
      </c>
      <c r="T163" s="132">
        <f>+IF(T162&lt;50,T162*5/50,IF(T162&gt;=50,5))</f>
        <v>0</v>
      </c>
      <c r="U163" s="377"/>
      <c r="V163" s="377"/>
      <c r="W163" s="377"/>
      <c r="X163" s="132">
        <f>+IF(X162&lt;50,X162*5/50,IF(X162&gt;=50,5))</f>
        <v>4.9038461538461542</v>
      </c>
      <c r="AA163" s="74"/>
    </row>
    <row r="164" spans="1:27" s="73" customFormat="1" ht="39.75">
      <c r="A164" s="75"/>
      <c r="B164" s="376" t="s">
        <v>265</v>
      </c>
      <c r="C164" s="244"/>
      <c r="D164" s="199">
        <f>D167+D169+D171+D173+D176+D178+D180+D182+D184</f>
        <v>0</v>
      </c>
      <c r="E164" s="199">
        <f t="shared" ref="E164:I164" si="159">E167+E169+E171+E173+E176+E178+E180+E182+E184</f>
        <v>0</v>
      </c>
      <c r="F164" s="199">
        <f t="shared" ref="F164" si="160">F167+F169+F171+F173+F176+F178+F180+F182+F184</f>
        <v>0</v>
      </c>
      <c r="G164" s="199">
        <f t="shared" si="159"/>
        <v>0</v>
      </c>
      <c r="H164" s="199">
        <f t="shared" si="159"/>
        <v>0</v>
      </c>
      <c r="I164" s="199">
        <f t="shared" si="159"/>
        <v>0</v>
      </c>
      <c r="J164" s="199"/>
      <c r="K164" s="199">
        <f t="shared" ref="K164:T164" si="161">K167+K169+K171+K173+K176+K178+K180+K182+K184</f>
        <v>0</v>
      </c>
      <c r="L164" s="199">
        <f t="shared" si="161"/>
        <v>0</v>
      </c>
      <c r="M164" s="199">
        <f t="shared" si="161"/>
        <v>8.5</v>
      </c>
      <c r="N164" s="199">
        <f t="shared" si="161"/>
        <v>2.25</v>
      </c>
      <c r="O164" s="199">
        <f t="shared" si="161"/>
        <v>0</v>
      </c>
      <c r="P164" s="199">
        <f t="shared" si="161"/>
        <v>0.75</v>
      </c>
      <c r="Q164" s="199">
        <f t="shared" si="161"/>
        <v>0</v>
      </c>
      <c r="R164" s="199">
        <f t="shared" si="161"/>
        <v>1.25</v>
      </c>
      <c r="S164" s="199">
        <f t="shared" si="161"/>
        <v>0</v>
      </c>
      <c r="T164" s="199">
        <f t="shared" si="161"/>
        <v>0</v>
      </c>
      <c r="U164" s="373"/>
      <c r="V164" s="373"/>
      <c r="W164" s="373"/>
      <c r="X164" s="199">
        <f>X167+X169+X171+X173+X176+X178+X180+X182+X184</f>
        <v>12.75</v>
      </c>
      <c r="Y164" s="39"/>
      <c r="AA164" s="74"/>
    </row>
    <row r="165" spans="1:27" s="73" customFormat="1" ht="39.75">
      <c r="A165" s="75"/>
      <c r="B165" s="289" t="s">
        <v>188</v>
      </c>
      <c r="C165" s="375" t="s">
        <v>168</v>
      </c>
      <c r="D165" s="286">
        <f>D166+D168+D170+D172</f>
        <v>0</v>
      </c>
      <c r="E165" s="286">
        <f t="shared" ref="E165:I165" si="162">E166+E168+E170+E172</f>
        <v>0</v>
      </c>
      <c r="F165" s="286">
        <f t="shared" si="162"/>
        <v>0</v>
      </c>
      <c r="G165" s="286">
        <f t="shared" si="162"/>
        <v>0</v>
      </c>
      <c r="H165" s="286">
        <f t="shared" si="162"/>
        <v>0</v>
      </c>
      <c r="I165" s="286">
        <f t="shared" si="162"/>
        <v>0</v>
      </c>
      <c r="J165" s="286"/>
      <c r="K165" s="286">
        <f t="shared" ref="K165:T165" si="163">K166+K168+K170+K172</f>
        <v>0</v>
      </c>
      <c r="L165" s="286">
        <f t="shared" si="163"/>
        <v>0</v>
      </c>
      <c r="M165" s="286">
        <f t="shared" si="163"/>
        <v>12</v>
      </c>
      <c r="N165" s="286">
        <f t="shared" si="163"/>
        <v>5</v>
      </c>
      <c r="O165" s="286">
        <f t="shared" si="163"/>
        <v>0</v>
      </c>
      <c r="P165" s="286">
        <f t="shared" si="163"/>
        <v>3</v>
      </c>
      <c r="Q165" s="286">
        <f t="shared" si="163"/>
        <v>0</v>
      </c>
      <c r="R165" s="286">
        <f t="shared" si="163"/>
        <v>5</v>
      </c>
      <c r="S165" s="286">
        <f t="shared" si="163"/>
        <v>0</v>
      </c>
      <c r="T165" s="286">
        <f t="shared" si="163"/>
        <v>0</v>
      </c>
      <c r="U165" s="287"/>
      <c r="V165" s="287"/>
      <c r="W165" s="287"/>
      <c r="X165" s="286">
        <f>X166+X168+X170+X172</f>
        <v>25</v>
      </c>
      <c r="AA165" s="74"/>
    </row>
    <row r="166" spans="1:27" s="73" customFormat="1" ht="92.25">
      <c r="A166" s="75"/>
      <c r="B166" s="249" t="s">
        <v>264</v>
      </c>
      <c r="C166" s="244"/>
      <c r="D166" s="193">
        <v>0</v>
      </c>
      <c r="E166" s="193">
        <v>0</v>
      </c>
      <c r="F166" s="193">
        <v>0</v>
      </c>
      <c r="G166" s="193">
        <v>0</v>
      </c>
      <c r="H166" s="193">
        <v>0</v>
      </c>
      <c r="I166" s="363">
        <f t="shared" ref="I166" si="164">+SUM(E166:H166)</f>
        <v>0</v>
      </c>
      <c r="J166" s="372"/>
      <c r="K166" s="370"/>
      <c r="L166" s="370"/>
      <c r="M166" s="193">
        <v>4</v>
      </c>
      <c r="N166" s="196">
        <v>3</v>
      </c>
      <c r="O166" s="193">
        <v>0</v>
      </c>
      <c r="P166" s="193">
        <v>3</v>
      </c>
      <c r="Q166" s="370"/>
      <c r="R166" s="193">
        <v>5</v>
      </c>
      <c r="S166" s="370"/>
      <c r="T166" s="193">
        <v>0</v>
      </c>
      <c r="U166" s="197"/>
      <c r="V166" s="197"/>
      <c r="W166" s="197"/>
      <c r="X166" s="363">
        <f>+SUM(D166:W166)</f>
        <v>15</v>
      </c>
      <c r="AA166" s="74"/>
    </row>
    <row r="167" spans="1:27" s="73" customFormat="1" ht="39.75">
      <c r="A167" s="75"/>
      <c r="B167" s="248" t="s">
        <v>150</v>
      </c>
      <c r="C167" s="244"/>
      <c r="D167" s="68">
        <f>+D166*0.25</f>
        <v>0</v>
      </c>
      <c r="E167" s="68">
        <f t="shared" ref="E167:I167" si="165">+E166*0.25</f>
        <v>0</v>
      </c>
      <c r="F167" s="68">
        <f t="shared" si="165"/>
        <v>0</v>
      </c>
      <c r="G167" s="68">
        <f t="shared" si="165"/>
        <v>0</v>
      </c>
      <c r="H167" s="68">
        <f t="shared" si="165"/>
        <v>0</v>
      </c>
      <c r="I167" s="68">
        <f t="shared" si="165"/>
        <v>0</v>
      </c>
      <c r="J167" s="371"/>
      <c r="K167" s="370"/>
      <c r="L167" s="370"/>
      <c r="M167" s="68">
        <f>+M166*0.25</f>
        <v>1</v>
      </c>
      <c r="N167" s="69">
        <f>+N166*0.25</f>
        <v>0.75</v>
      </c>
      <c r="O167" s="68">
        <f>+O166*0.25</f>
        <v>0</v>
      </c>
      <c r="P167" s="68">
        <f>+P166*0.25</f>
        <v>0.75</v>
      </c>
      <c r="Q167" s="370"/>
      <c r="R167" s="68">
        <f>+R166*0.25</f>
        <v>1.25</v>
      </c>
      <c r="S167" s="370"/>
      <c r="T167" s="68">
        <f>+T166*0.25</f>
        <v>0</v>
      </c>
      <c r="U167" s="197"/>
      <c r="V167" s="197"/>
      <c r="W167" s="197"/>
      <c r="X167" s="68">
        <f>+X166*0.25</f>
        <v>3.75</v>
      </c>
      <c r="AA167" s="74"/>
    </row>
    <row r="168" spans="1:27" s="73" customFormat="1" ht="61.5">
      <c r="A168" s="75"/>
      <c r="B168" s="249" t="s">
        <v>263</v>
      </c>
      <c r="C168" s="244"/>
      <c r="D168" s="193">
        <v>0</v>
      </c>
      <c r="E168" s="193">
        <v>0</v>
      </c>
      <c r="F168" s="193">
        <v>0</v>
      </c>
      <c r="G168" s="193">
        <v>0</v>
      </c>
      <c r="H168" s="193">
        <v>0</v>
      </c>
      <c r="I168" s="363">
        <f t="shared" ref="I168" si="166">+SUM(E168:H168)</f>
        <v>0</v>
      </c>
      <c r="J168" s="372"/>
      <c r="K168" s="370"/>
      <c r="L168" s="370"/>
      <c r="M168" s="193">
        <v>1</v>
      </c>
      <c r="N168" s="196">
        <v>1</v>
      </c>
      <c r="O168" s="193">
        <v>0</v>
      </c>
      <c r="P168" s="193"/>
      <c r="Q168" s="370"/>
      <c r="R168" s="193">
        <v>0</v>
      </c>
      <c r="S168" s="370"/>
      <c r="T168" s="193">
        <v>0</v>
      </c>
      <c r="U168" s="197"/>
      <c r="V168" s="197"/>
      <c r="W168" s="197"/>
      <c r="X168" s="363">
        <f>+SUM(D168:W168)</f>
        <v>2</v>
      </c>
      <c r="AA168" s="74"/>
    </row>
    <row r="169" spans="1:27" s="73" customFormat="1" ht="39.75">
      <c r="A169" s="75"/>
      <c r="B169" s="248" t="s">
        <v>150</v>
      </c>
      <c r="C169" s="244"/>
      <c r="D169" s="68">
        <f>+D168*0.5</f>
        <v>0</v>
      </c>
      <c r="E169" s="68">
        <f t="shared" ref="E169:I169" si="167">+E168*0.5</f>
        <v>0</v>
      </c>
      <c r="F169" s="68">
        <f t="shared" si="167"/>
        <v>0</v>
      </c>
      <c r="G169" s="68">
        <f t="shared" si="167"/>
        <v>0</v>
      </c>
      <c r="H169" s="68">
        <f t="shared" si="167"/>
        <v>0</v>
      </c>
      <c r="I169" s="68">
        <f t="shared" si="167"/>
        <v>0</v>
      </c>
      <c r="J169" s="371"/>
      <c r="K169" s="370"/>
      <c r="L169" s="370"/>
      <c r="M169" s="68">
        <f>+M168*0.5</f>
        <v>0.5</v>
      </c>
      <c r="N169" s="69">
        <f>+N168*0.5</f>
        <v>0.5</v>
      </c>
      <c r="O169" s="68">
        <f>+O168*0.5</f>
        <v>0</v>
      </c>
      <c r="P169" s="68">
        <f>+P168*0.5</f>
        <v>0</v>
      </c>
      <c r="Q169" s="370"/>
      <c r="R169" s="68">
        <f>+R168*0.5</f>
        <v>0</v>
      </c>
      <c r="S169" s="370"/>
      <c r="T169" s="68">
        <f>+T168*0.5</f>
        <v>0</v>
      </c>
      <c r="U169" s="197"/>
      <c r="V169" s="197"/>
      <c r="W169" s="197"/>
      <c r="X169" s="68">
        <f>+X168*0.5</f>
        <v>1</v>
      </c>
      <c r="AA169" s="74"/>
    </row>
    <row r="170" spans="1:27" s="73" customFormat="1" ht="184.5">
      <c r="A170" s="75"/>
      <c r="B170" s="249" t="s">
        <v>185</v>
      </c>
      <c r="C170" s="244"/>
      <c r="D170" s="193">
        <v>0</v>
      </c>
      <c r="E170" s="193">
        <v>0</v>
      </c>
      <c r="F170" s="193">
        <v>0</v>
      </c>
      <c r="G170" s="193">
        <v>0</v>
      </c>
      <c r="H170" s="193">
        <v>0</v>
      </c>
      <c r="I170" s="363">
        <f t="shared" ref="I170" si="168">+SUM(E170:H170)</f>
        <v>0</v>
      </c>
      <c r="J170" s="372"/>
      <c r="K170" s="370"/>
      <c r="L170" s="370"/>
      <c r="M170" s="193">
        <v>0</v>
      </c>
      <c r="N170" s="196">
        <v>0</v>
      </c>
      <c r="O170" s="193">
        <v>0</v>
      </c>
      <c r="P170" s="193"/>
      <c r="Q170" s="370"/>
      <c r="R170" s="193">
        <v>0</v>
      </c>
      <c r="S170" s="370"/>
      <c r="T170" s="193">
        <v>0</v>
      </c>
      <c r="U170" s="197"/>
      <c r="V170" s="197"/>
      <c r="W170" s="197"/>
      <c r="X170" s="363">
        <f>+SUM(D170:W170)</f>
        <v>0</v>
      </c>
      <c r="AA170" s="74"/>
    </row>
    <row r="171" spans="1:27" s="73" customFormat="1" ht="39.75">
      <c r="A171" s="75"/>
      <c r="B171" s="249" t="s">
        <v>150</v>
      </c>
      <c r="C171" s="244"/>
      <c r="D171" s="68">
        <f>+D170*0.75</f>
        <v>0</v>
      </c>
      <c r="E171" s="68">
        <f t="shared" ref="E171:I171" si="169">+E170*0.75</f>
        <v>0</v>
      </c>
      <c r="F171" s="68">
        <f t="shared" si="169"/>
        <v>0</v>
      </c>
      <c r="G171" s="68">
        <f t="shared" si="169"/>
        <v>0</v>
      </c>
      <c r="H171" s="68">
        <f t="shared" si="169"/>
        <v>0</v>
      </c>
      <c r="I171" s="68">
        <f t="shared" si="169"/>
        <v>0</v>
      </c>
      <c r="J171" s="371"/>
      <c r="K171" s="370"/>
      <c r="L171" s="370"/>
      <c r="M171" s="68">
        <f>+M170*0.75</f>
        <v>0</v>
      </c>
      <c r="N171" s="69">
        <f>+N170*0.75</f>
        <v>0</v>
      </c>
      <c r="O171" s="68">
        <f>+O170*0.75</f>
        <v>0</v>
      </c>
      <c r="P171" s="68">
        <f>+P170*0.75</f>
        <v>0</v>
      </c>
      <c r="Q171" s="370"/>
      <c r="R171" s="68">
        <f>+R170*0.75</f>
        <v>0</v>
      </c>
      <c r="S171" s="370"/>
      <c r="T171" s="68">
        <f>+T170*0.75</f>
        <v>0</v>
      </c>
      <c r="U171" s="197"/>
      <c r="V171" s="197"/>
      <c r="W171" s="197"/>
      <c r="X171" s="68">
        <f>+X170*0.75</f>
        <v>0</v>
      </c>
      <c r="AA171" s="74"/>
    </row>
    <row r="172" spans="1:27" s="73" customFormat="1" ht="166.5">
      <c r="A172" s="75"/>
      <c r="B172" s="252" t="s">
        <v>262</v>
      </c>
      <c r="C172" s="244"/>
      <c r="D172" s="193">
        <v>0</v>
      </c>
      <c r="E172" s="193">
        <v>0</v>
      </c>
      <c r="F172" s="193">
        <v>0</v>
      </c>
      <c r="G172" s="193">
        <v>0</v>
      </c>
      <c r="H172" s="193">
        <v>0</v>
      </c>
      <c r="I172" s="193">
        <v>0</v>
      </c>
      <c r="J172" s="372"/>
      <c r="K172" s="370"/>
      <c r="L172" s="370"/>
      <c r="M172" s="193">
        <v>7</v>
      </c>
      <c r="N172" s="196">
        <v>1</v>
      </c>
      <c r="O172" s="193">
        <v>0</v>
      </c>
      <c r="P172" s="193"/>
      <c r="Q172" s="370"/>
      <c r="R172" s="193">
        <v>0</v>
      </c>
      <c r="S172" s="370"/>
      <c r="T172" s="193">
        <v>0</v>
      </c>
      <c r="U172" s="197"/>
      <c r="V172" s="197"/>
      <c r="W172" s="197"/>
      <c r="X172" s="363">
        <f>+SUM(D172:W172)</f>
        <v>8</v>
      </c>
      <c r="AA172" s="74"/>
    </row>
    <row r="173" spans="1:27" s="73" customFormat="1" ht="39.75">
      <c r="A173" s="75"/>
      <c r="B173" s="248" t="s">
        <v>150</v>
      </c>
      <c r="C173" s="244"/>
      <c r="D173" s="68">
        <f>+D172*1</f>
        <v>0</v>
      </c>
      <c r="E173" s="68">
        <f t="shared" ref="E173:I173" si="170">+E172*1</f>
        <v>0</v>
      </c>
      <c r="F173" s="68">
        <f t="shared" si="170"/>
        <v>0</v>
      </c>
      <c r="G173" s="68">
        <f t="shared" si="170"/>
        <v>0</v>
      </c>
      <c r="H173" s="68">
        <f t="shared" si="170"/>
        <v>0</v>
      </c>
      <c r="I173" s="68">
        <f t="shared" si="170"/>
        <v>0</v>
      </c>
      <c r="J173" s="371"/>
      <c r="K173" s="370"/>
      <c r="L173" s="370"/>
      <c r="M173" s="68">
        <f>+M172*1</f>
        <v>7</v>
      </c>
      <c r="N173" s="69">
        <f>+N172*1</f>
        <v>1</v>
      </c>
      <c r="O173" s="68">
        <f>+O172*1</f>
        <v>0</v>
      </c>
      <c r="P173" s="68">
        <f>+P172*1</f>
        <v>0</v>
      </c>
      <c r="Q173" s="370"/>
      <c r="R173" s="68">
        <f>+R172*1</f>
        <v>0</v>
      </c>
      <c r="S173" s="370"/>
      <c r="T173" s="68">
        <f>+T172*1</f>
        <v>0</v>
      </c>
      <c r="U173" s="197"/>
      <c r="V173" s="197"/>
      <c r="W173" s="197"/>
      <c r="X173" s="68">
        <f>+X172*1</f>
        <v>8</v>
      </c>
      <c r="AA173" s="74"/>
    </row>
    <row r="174" spans="1:27" s="73" customFormat="1" ht="39.75">
      <c r="A174" s="75"/>
      <c r="B174" s="289" t="s">
        <v>183</v>
      </c>
      <c r="C174" s="375" t="s">
        <v>168</v>
      </c>
      <c r="D174" s="199">
        <f>+D175+D177+D179+D181+D183</f>
        <v>0</v>
      </c>
      <c r="E174" s="199">
        <f t="shared" ref="E174:I174" si="171">+E175+E177+E179+E181+E183</f>
        <v>0</v>
      </c>
      <c r="F174" s="199">
        <f t="shared" si="171"/>
        <v>0</v>
      </c>
      <c r="G174" s="199">
        <f t="shared" si="171"/>
        <v>0</v>
      </c>
      <c r="H174" s="199">
        <f t="shared" si="171"/>
        <v>0</v>
      </c>
      <c r="I174" s="199">
        <f t="shared" si="171"/>
        <v>0</v>
      </c>
      <c r="J174" s="199"/>
      <c r="K174" s="199">
        <f t="shared" ref="K174:T174" si="172">+K175+K177+K179+K181+K183</f>
        <v>0</v>
      </c>
      <c r="L174" s="199">
        <f t="shared" si="172"/>
        <v>0</v>
      </c>
      <c r="M174" s="199">
        <f t="shared" si="172"/>
        <v>0</v>
      </c>
      <c r="N174" s="374">
        <f t="shared" si="172"/>
        <v>0</v>
      </c>
      <c r="O174" s="199">
        <f t="shared" si="172"/>
        <v>0</v>
      </c>
      <c r="P174" s="199">
        <f t="shared" si="172"/>
        <v>0</v>
      </c>
      <c r="Q174" s="199">
        <f t="shared" si="172"/>
        <v>0</v>
      </c>
      <c r="R174" s="199">
        <f t="shared" si="172"/>
        <v>0</v>
      </c>
      <c r="S174" s="199">
        <f t="shared" si="172"/>
        <v>0</v>
      </c>
      <c r="T174" s="199">
        <f t="shared" si="172"/>
        <v>0</v>
      </c>
      <c r="U174" s="373"/>
      <c r="V174" s="373"/>
      <c r="W174" s="373"/>
      <c r="X174" s="199">
        <f>+X175+X177+X179+X181+X183</f>
        <v>0</v>
      </c>
      <c r="AA174" s="74"/>
    </row>
    <row r="175" spans="1:27" s="73" customFormat="1" ht="61.5">
      <c r="A175" s="75"/>
      <c r="B175" s="249" t="s">
        <v>261</v>
      </c>
      <c r="C175" s="244"/>
      <c r="D175" s="193">
        <v>0</v>
      </c>
      <c r="E175" s="193">
        <v>0</v>
      </c>
      <c r="F175" s="193">
        <v>0</v>
      </c>
      <c r="G175" s="193">
        <v>0</v>
      </c>
      <c r="H175" s="193">
        <v>0</v>
      </c>
      <c r="I175" s="363">
        <f t="shared" ref="I175" si="173">+SUM(E175:H175)</f>
        <v>0</v>
      </c>
      <c r="J175" s="372"/>
      <c r="K175" s="370"/>
      <c r="L175" s="370"/>
      <c r="M175" s="193">
        <f>+SUM(C175:L175)</f>
        <v>0</v>
      </c>
      <c r="N175" s="196">
        <f>+SUM(C175:M175)</f>
        <v>0</v>
      </c>
      <c r="O175" s="193">
        <v>0</v>
      </c>
      <c r="P175" s="193"/>
      <c r="Q175" s="370"/>
      <c r="R175" s="193">
        <v>0</v>
      </c>
      <c r="S175" s="370"/>
      <c r="T175" s="193">
        <v>0</v>
      </c>
      <c r="U175" s="197"/>
      <c r="V175" s="197"/>
      <c r="W175" s="197"/>
      <c r="X175" s="363">
        <f>+SUM(D175:W175)</f>
        <v>0</v>
      </c>
      <c r="AA175" s="74"/>
    </row>
    <row r="176" spans="1:27" s="102" customFormat="1" ht="39.75">
      <c r="A176" s="75"/>
      <c r="B176" s="248" t="s">
        <v>150</v>
      </c>
      <c r="C176" s="244"/>
      <c r="D176" s="68">
        <f>+D175*0.125</f>
        <v>0</v>
      </c>
      <c r="E176" s="68">
        <f t="shared" ref="E176:I176" si="174">+E175*0.125</f>
        <v>0</v>
      </c>
      <c r="F176" s="68">
        <f t="shared" si="174"/>
        <v>0</v>
      </c>
      <c r="G176" s="68">
        <f t="shared" si="174"/>
        <v>0</v>
      </c>
      <c r="H176" s="68">
        <f t="shared" si="174"/>
        <v>0</v>
      </c>
      <c r="I176" s="68">
        <f t="shared" si="174"/>
        <v>0</v>
      </c>
      <c r="J176" s="371"/>
      <c r="K176" s="370"/>
      <c r="L176" s="370"/>
      <c r="M176" s="68">
        <f>+M175*0.125</f>
        <v>0</v>
      </c>
      <c r="N176" s="69">
        <f>+N175*0.125</f>
        <v>0</v>
      </c>
      <c r="O176" s="68">
        <f>+O175*0.125</f>
        <v>0</v>
      </c>
      <c r="P176" s="68">
        <f>+P175*0.125</f>
        <v>0</v>
      </c>
      <c r="Q176" s="370"/>
      <c r="R176" s="68">
        <f>+R175*0.125</f>
        <v>0</v>
      </c>
      <c r="S176" s="370"/>
      <c r="T176" s="68">
        <f>+T175*0.125</f>
        <v>0</v>
      </c>
      <c r="U176" s="197"/>
      <c r="V176" s="197"/>
      <c r="W176" s="197"/>
      <c r="X176" s="68">
        <f>+X175*0.125</f>
        <v>0</v>
      </c>
      <c r="AA176" s="103"/>
    </row>
    <row r="177" spans="1:27" s="228" customFormat="1" ht="39.75">
      <c r="A177" s="75"/>
      <c r="B177" s="249" t="s">
        <v>181</v>
      </c>
      <c r="C177" s="244"/>
      <c r="D177" s="193">
        <v>0</v>
      </c>
      <c r="E177" s="193">
        <v>0</v>
      </c>
      <c r="F177" s="193">
        <v>0</v>
      </c>
      <c r="G177" s="193">
        <v>0</v>
      </c>
      <c r="H177" s="193">
        <v>0</v>
      </c>
      <c r="I177" s="363">
        <f t="shared" ref="I177" si="175">+SUM(E177:H177)</f>
        <v>0</v>
      </c>
      <c r="J177" s="372"/>
      <c r="K177" s="370"/>
      <c r="L177" s="370"/>
      <c r="M177" s="193">
        <f>+SUM(C177:L177)</f>
        <v>0</v>
      </c>
      <c r="N177" s="196">
        <f>+SUM(C177:M177)</f>
        <v>0</v>
      </c>
      <c r="O177" s="193">
        <v>0</v>
      </c>
      <c r="P177" s="193"/>
      <c r="Q177" s="370"/>
      <c r="R177" s="193">
        <v>0</v>
      </c>
      <c r="S177" s="370"/>
      <c r="T177" s="193">
        <v>0</v>
      </c>
      <c r="U177" s="197"/>
      <c r="V177" s="197"/>
      <c r="W177" s="197"/>
      <c r="X177" s="363">
        <f>+SUM(D177:W177)</f>
        <v>0</v>
      </c>
      <c r="AA177" s="229"/>
    </row>
    <row r="178" spans="1:27" s="228" customFormat="1" ht="39.75">
      <c r="A178" s="75"/>
      <c r="B178" s="248" t="s">
        <v>150</v>
      </c>
      <c r="C178" s="244"/>
      <c r="D178" s="68">
        <f>+D177*0.25</f>
        <v>0</v>
      </c>
      <c r="E178" s="68">
        <f t="shared" ref="E178:I178" si="176">+E177*0.25</f>
        <v>0</v>
      </c>
      <c r="F178" s="68">
        <f t="shared" si="176"/>
        <v>0</v>
      </c>
      <c r="G178" s="68">
        <f t="shared" si="176"/>
        <v>0</v>
      </c>
      <c r="H178" s="68">
        <f t="shared" si="176"/>
        <v>0</v>
      </c>
      <c r="I178" s="68">
        <f t="shared" si="176"/>
        <v>0</v>
      </c>
      <c r="J178" s="371"/>
      <c r="K178" s="370"/>
      <c r="L178" s="370"/>
      <c r="M178" s="68">
        <f>+M177*0.25</f>
        <v>0</v>
      </c>
      <c r="N178" s="69">
        <f>+N177*0.25</f>
        <v>0</v>
      </c>
      <c r="O178" s="68">
        <f>+O177*0.25</f>
        <v>0</v>
      </c>
      <c r="P178" s="68">
        <f>+P177*0.25</f>
        <v>0</v>
      </c>
      <c r="Q178" s="370"/>
      <c r="R178" s="68">
        <f>+R177*0.25</f>
        <v>0</v>
      </c>
      <c r="S178" s="370"/>
      <c r="T178" s="68">
        <f>+T177*0.25</f>
        <v>0</v>
      </c>
      <c r="U178" s="197"/>
      <c r="V178" s="197"/>
      <c r="W178" s="197"/>
      <c r="X178" s="68">
        <f>+X177*0.25</f>
        <v>0</v>
      </c>
      <c r="AA178" s="229"/>
    </row>
    <row r="179" spans="1:27" s="228" customFormat="1" ht="61.5">
      <c r="A179" s="75"/>
      <c r="B179" s="249" t="s">
        <v>180</v>
      </c>
      <c r="C179" s="244"/>
      <c r="D179" s="193">
        <v>0</v>
      </c>
      <c r="E179" s="193">
        <v>0</v>
      </c>
      <c r="F179" s="193">
        <v>0</v>
      </c>
      <c r="G179" s="193">
        <v>0</v>
      </c>
      <c r="H179" s="193">
        <v>0</v>
      </c>
      <c r="I179" s="363">
        <f t="shared" ref="I179" si="177">+SUM(E179:H179)</f>
        <v>0</v>
      </c>
      <c r="J179" s="372"/>
      <c r="K179" s="370"/>
      <c r="L179" s="370"/>
      <c r="M179" s="193">
        <f>+SUM(C179:L179)</f>
        <v>0</v>
      </c>
      <c r="N179" s="196">
        <f>+SUM(C179:M179)</f>
        <v>0</v>
      </c>
      <c r="O179" s="193">
        <v>0</v>
      </c>
      <c r="P179" s="193"/>
      <c r="Q179" s="370"/>
      <c r="R179" s="193">
        <v>0</v>
      </c>
      <c r="S179" s="370"/>
      <c r="T179" s="193">
        <v>0</v>
      </c>
      <c r="U179" s="197"/>
      <c r="V179" s="197"/>
      <c r="W179" s="197"/>
      <c r="X179" s="363">
        <f>+SUM(D179:W179)</f>
        <v>0</v>
      </c>
      <c r="AA179" s="229"/>
    </row>
    <row r="180" spans="1:27" s="228" customFormat="1" ht="39.75">
      <c r="A180" s="75"/>
      <c r="B180" s="248" t="s">
        <v>150</v>
      </c>
      <c r="C180" s="244"/>
      <c r="D180" s="68">
        <f>+D179*0.5</f>
        <v>0</v>
      </c>
      <c r="E180" s="68">
        <f t="shared" ref="E180:I180" si="178">+E179*0.5</f>
        <v>0</v>
      </c>
      <c r="F180" s="68">
        <f t="shared" si="178"/>
        <v>0</v>
      </c>
      <c r="G180" s="68">
        <f t="shared" si="178"/>
        <v>0</v>
      </c>
      <c r="H180" s="68">
        <f t="shared" si="178"/>
        <v>0</v>
      </c>
      <c r="I180" s="68">
        <f t="shared" si="178"/>
        <v>0</v>
      </c>
      <c r="J180" s="371"/>
      <c r="K180" s="370"/>
      <c r="L180" s="370"/>
      <c r="M180" s="68">
        <f>+M179*0.5</f>
        <v>0</v>
      </c>
      <c r="N180" s="69">
        <f>+N179*0.5</f>
        <v>0</v>
      </c>
      <c r="O180" s="68">
        <f>+O179*0.5</f>
        <v>0</v>
      </c>
      <c r="P180" s="68">
        <f>+P179*0.5</f>
        <v>0</v>
      </c>
      <c r="Q180" s="370"/>
      <c r="R180" s="68">
        <f>+R179*0.5</f>
        <v>0</v>
      </c>
      <c r="S180" s="370"/>
      <c r="T180" s="68">
        <f>+T179*0.5</f>
        <v>0</v>
      </c>
      <c r="U180" s="197"/>
      <c r="V180" s="197"/>
      <c r="W180" s="197"/>
      <c r="X180" s="68">
        <f>+X179*0.5</f>
        <v>0</v>
      </c>
      <c r="AA180" s="229"/>
    </row>
    <row r="181" spans="1:27" s="228" customFormat="1" ht="39.75">
      <c r="A181" s="75"/>
      <c r="B181" s="252" t="s">
        <v>179</v>
      </c>
      <c r="C181" s="244"/>
      <c r="D181" s="193">
        <v>0</v>
      </c>
      <c r="E181" s="193">
        <v>0</v>
      </c>
      <c r="F181" s="193">
        <v>0</v>
      </c>
      <c r="G181" s="193">
        <v>0</v>
      </c>
      <c r="H181" s="193">
        <v>0</v>
      </c>
      <c r="I181" s="363">
        <f t="shared" ref="I181" si="179">+SUM(E181:H181)</f>
        <v>0</v>
      </c>
      <c r="J181" s="372"/>
      <c r="K181" s="370"/>
      <c r="L181" s="370"/>
      <c r="M181" s="193">
        <f>+SUM(C181:L181)</f>
        <v>0</v>
      </c>
      <c r="N181" s="196">
        <f>+SUM(C181:M181)</f>
        <v>0</v>
      </c>
      <c r="O181" s="193">
        <v>0</v>
      </c>
      <c r="P181" s="193"/>
      <c r="Q181" s="370"/>
      <c r="R181" s="193">
        <v>0</v>
      </c>
      <c r="S181" s="370"/>
      <c r="T181" s="193">
        <v>0</v>
      </c>
      <c r="U181" s="197"/>
      <c r="V181" s="197"/>
      <c r="W181" s="197"/>
      <c r="X181" s="363">
        <f>+SUM(D181:W181)</f>
        <v>0</v>
      </c>
      <c r="AA181" s="229"/>
    </row>
    <row r="182" spans="1:27" s="228" customFormat="1" ht="39.75">
      <c r="A182" s="75"/>
      <c r="B182" s="248" t="s">
        <v>150</v>
      </c>
      <c r="C182" s="244"/>
      <c r="D182" s="68">
        <f>+D181*0.75</f>
        <v>0</v>
      </c>
      <c r="E182" s="68">
        <f t="shared" ref="E182:I182" si="180">+E181*0.75</f>
        <v>0</v>
      </c>
      <c r="F182" s="68">
        <f t="shared" si="180"/>
        <v>0</v>
      </c>
      <c r="G182" s="68">
        <f t="shared" si="180"/>
        <v>0</v>
      </c>
      <c r="H182" s="68">
        <f t="shared" si="180"/>
        <v>0</v>
      </c>
      <c r="I182" s="68">
        <f t="shared" si="180"/>
        <v>0</v>
      </c>
      <c r="J182" s="371"/>
      <c r="K182" s="370"/>
      <c r="L182" s="370"/>
      <c r="M182" s="68">
        <f>+M181*0.75</f>
        <v>0</v>
      </c>
      <c r="N182" s="69">
        <f>+N181*0.75</f>
        <v>0</v>
      </c>
      <c r="O182" s="68">
        <f>+O181*0.75</f>
        <v>0</v>
      </c>
      <c r="P182" s="68">
        <f>+P181*0.75</f>
        <v>0</v>
      </c>
      <c r="Q182" s="370"/>
      <c r="R182" s="68">
        <f>+R181*0.75</f>
        <v>0</v>
      </c>
      <c r="S182" s="370"/>
      <c r="T182" s="68">
        <f>+T181*0.75</f>
        <v>0</v>
      </c>
      <c r="U182" s="197"/>
      <c r="V182" s="197"/>
      <c r="W182" s="197"/>
      <c r="X182" s="68">
        <f>+X181*0.75</f>
        <v>0</v>
      </c>
      <c r="AA182" s="229"/>
    </row>
    <row r="183" spans="1:27" s="228" customFormat="1" ht="39.75">
      <c r="A183" s="75"/>
      <c r="B183" s="249" t="s">
        <v>178</v>
      </c>
      <c r="C183" s="244"/>
      <c r="D183" s="193">
        <v>0</v>
      </c>
      <c r="E183" s="193">
        <v>0</v>
      </c>
      <c r="F183" s="193">
        <v>0</v>
      </c>
      <c r="G183" s="193">
        <v>0</v>
      </c>
      <c r="H183" s="193">
        <v>0</v>
      </c>
      <c r="I183" s="363">
        <f t="shared" ref="I183" si="181">+SUM(E183:H183)</f>
        <v>0</v>
      </c>
      <c r="J183" s="372"/>
      <c r="K183" s="370"/>
      <c r="L183" s="370"/>
      <c r="M183" s="193">
        <f>+SUM(C183:L183)</f>
        <v>0</v>
      </c>
      <c r="N183" s="196">
        <f>+SUM(C183:M183)</f>
        <v>0</v>
      </c>
      <c r="O183" s="193">
        <v>0</v>
      </c>
      <c r="P183" s="193"/>
      <c r="Q183" s="370"/>
      <c r="R183" s="193">
        <v>0</v>
      </c>
      <c r="S183" s="370"/>
      <c r="T183" s="193">
        <v>0</v>
      </c>
      <c r="U183" s="197"/>
      <c r="V183" s="197"/>
      <c r="W183" s="197"/>
      <c r="X183" s="363">
        <f>+SUM(D183:W183)</f>
        <v>0</v>
      </c>
      <c r="AA183" s="229"/>
    </row>
    <row r="184" spans="1:27" s="228" customFormat="1" ht="39.75">
      <c r="A184" s="75"/>
      <c r="B184" s="248" t="s">
        <v>150</v>
      </c>
      <c r="C184" s="244"/>
      <c r="D184" s="68">
        <f>+D183*1</f>
        <v>0</v>
      </c>
      <c r="E184" s="68">
        <f t="shared" ref="E184:I184" si="182">+E183*1</f>
        <v>0</v>
      </c>
      <c r="F184" s="68">
        <f t="shared" si="182"/>
        <v>0</v>
      </c>
      <c r="G184" s="68">
        <f t="shared" si="182"/>
        <v>0</v>
      </c>
      <c r="H184" s="68">
        <f t="shared" si="182"/>
        <v>0</v>
      </c>
      <c r="I184" s="68">
        <f t="shared" si="182"/>
        <v>0</v>
      </c>
      <c r="J184" s="371"/>
      <c r="K184" s="370"/>
      <c r="L184" s="370"/>
      <c r="M184" s="68">
        <f>+M183*1</f>
        <v>0</v>
      </c>
      <c r="N184" s="69">
        <f>+N183*1</f>
        <v>0</v>
      </c>
      <c r="O184" s="68">
        <f>+O183*1</f>
        <v>0</v>
      </c>
      <c r="P184" s="68">
        <f>+P183*1</f>
        <v>0</v>
      </c>
      <c r="Q184" s="370"/>
      <c r="R184" s="68">
        <f>+R183*1</f>
        <v>0</v>
      </c>
      <c r="S184" s="370"/>
      <c r="T184" s="68">
        <f>+T183*1</f>
        <v>0</v>
      </c>
      <c r="U184" s="197"/>
      <c r="V184" s="197"/>
      <c r="W184" s="197"/>
      <c r="X184" s="68">
        <f>+X183*1</f>
        <v>0</v>
      </c>
      <c r="AA184" s="229"/>
    </row>
    <row r="185" spans="1:27" s="228" customFormat="1" ht="39.75">
      <c r="A185" s="148"/>
      <c r="B185" s="369" t="s">
        <v>260</v>
      </c>
      <c r="C185" s="271"/>
      <c r="D185" s="192">
        <v>0</v>
      </c>
      <c r="E185" s="192">
        <v>0</v>
      </c>
      <c r="F185" s="192">
        <v>0</v>
      </c>
      <c r="G185" s="192">
        <v>0</v>
      </c>
      <c r="H185" s="192">
        <v>0</v>
      </c>
      <c r="I185" s="363">
        <f t="shared" ref="I185" si="183">+SUM(E185:H185)</f>
        <v>0</v>
      </c>
      <c r="J185" s="192"/>
      <c r="K185" s="192"/>
      <c r="L185" s="192"/>
      <c r="M185" s="193">
        <v>6</v>
      </c>
      <c r="N185" s="196">
        <v>4</v>
      </c>
      <c r="O185" s="192">
        <v>0</v>
      </c>
      <c r="P185" s="193">
        <v>7</v>
      </c>
      <c r="Q185" s="192"/>
      <c r="R185" s="193">
        <v>6</v>
      </c>
      <c r="S185" s="192"/>
      <c r="T185" s="192">
        <v>3</v>
      </c>
      <c r="U185" s="191"/>
      <c r="V185" s="191"/>
      <c r="W185" s="191"/>
      <c r="X185" s="363">
        <f>+SUM(D185:W185)</f>
        <v>26</v>
      </c>
      <c r="AA185" s="229"/>
    </row>
    <row r="186" spans="1:27" s="102" customFormat="1" ht="39.75">
      <c r="A186" s="84"/>
      <c r="B186" s="85" t="s">
        <v>259</v>
      </c>
      <c r="C186" s="96" t="s">
        <v>171</v>
      </c>
      <c r="D186" s="205">
        <f>+D212/D213</f>
        <v>4.1875</v>
      </c>
      <c r="E186" s="205" t="e">
        <f t="shared" ref="E186:I186" si="184">+E212/E213</f>
        <v>#DIV/0!</v>
      </c>
      <c r="F186" s="205" t="e">
        <f t="shared" ref="F186" si="185">+F212/F213</f>
        <v>#DIV/0!</v>
      </c>
      <c r="G186" s="205" t="e">
        <f t="shared" si="184"/>
        <v>#DIV/0!</v>
      </c>
      <c r="H186" s="205" t="e">
        <f t="shared" si="184"/>
        <v>#DIV/0!</v>
      </c>
      <c r="I186" s="205" t="e">
        <f t="shared" si="184"/>
        <v>#DIV/0!</v>
      </c>
      <c r="J186" s="205"/>
      <c r="K186" s="205">
        <f t="shared" ref="K186:T186" si="186">+K212/K213</f>
        <v>3.21</v>
      </c>
      <c r="L186" s="205">
        <f t="shared" si="186"/>
        <v>3</v>
      </c>
      <c r="M186" s="205">
        <f t="shared" si="186"/>
        <v>4.4838709677419351</v>
      </c>
      <c r="N186" s="205">
        <f t="shared" si="186"/>
        <v>4.7402597402597406</v>
      </c>
      <c r="O186" s="205">
        <f t="shared" si="186"/>
        <v>5.0161290322580649</v>
      </c>
      <c r="P186" s="205">
        <f t="shared" si="186"/>
        <v>3.4285714285714284</v>
      </c>
      <c r="Q186" s="205">
        <f t="shared" si="186"/>
        <v>2.8897637795275593</v>
      </c>
      <c r="R186" s="205">
        <f t="shared" si="186"/>
        <v>2.7101449275362319</v>
      </c>
      <c r="S186" s="205">
        <f t="shared" si="186"/>
        <v>2.1923076923076925</v>
      </c>
      <c r="T186" s="205">
        <f t="shared" si="186"/>
        <v>3.1969696969696968</v>
      </c>
      <c r="U186" s="206"/>
      <c r="V186" s="206"/>
      <c r="W186" s="206"/>
      <c r="X186" s="205">
        <f>+X212/X213</f>
        <v>3.7307404637247568</v>
      </c>
      <c r="Y186" s="368"/>
      <c r="Z186" s="368"/>
      <c r="AA186" s="103"/>
    </row>
    <row r="187" spans="1:27" s="102" customFormat="1" ht="39.75">
      <c r="A187" s="80"/>
      <c r="B187" s="81"/>
      <c r="C187" s="95" t="s">
        <v>10</v>
      </c>
      <c r="D187" s="132">
        <f>+IF(D186&lt;6,D186*5/6,IF(D186&gt;=6,5))</f>
        <v>3.4895833333333335</v>
      </c>
      <c r="E187" s="132" t="e">
        <f t="shared" ref="E187:I187" si="187">+IF(E186&lt;6,E186*5/6,IF(E186&gt;=6,5))</f>
        <v>#DIV/0!</v>
      </c>
      <c r="F187" s="132" t="e">
        <f t="shared" si="187"/>
        <v>#DIV/0!</v>
      </c>
      <c r="G187" s="132" t="e">
        <f t="shared" si="187"/>
        <v>#DIV/0!</v>
      </c>
      <c r="H187" s="132" t="e">
        <f t="shared" si="187"/>
        <v>#DIV/0!</v>
      </c>
      <c r="I187" s="132" t="e">
        <f t="shared" si="187"/>
        <v>#DIV/0!</v>
      </c>
      <c r="J187" s="132"/>
      <c r="K187" s="132">
        <f t="shared" ref="K187:T187" si="188">+IF(K186&lt;6,K186*5/6,IF(K186&gt;=6,5))</f>
        <v>2.6750000000000003</v>
      </c>
      <c r="L187" s="132">
        <f t="shared" si="188"/>
        <v>2.5</v>
      </c>
      <c r="M187" s="132">
        <f t="shared" si="188"/>
        <v>3.736559139784946</v>
      </c>
      <c r="N187" s="132">
        <f t="shared" si="188"/>
        <v>3.9502164502164505</v>
      </c>
      <c r="O187" s="132">
        <f t="shared" si="188"/>
        <v>4.1801075268817209</v>
      </c>
      <c r="P187" s="132">
        <f t="shared" si="188"/>
        <v>2.8571428571428572</v>
      </c>
      <c r="Q187" s="132">
        <f t="shared" si="188"/>
        <v>2.4081364829396326</v>
      </c>
      <c r="R187" s="132">
        <f t="shared" si="188"/>
        <v>2.2584541062801935</v>
      </c>
      <c r="S187" s="132">
        <f t="shared" si="188"/>
        <v>1.8269230769230773</v>
      </c>
      <c r="T187" s="132">
        <f t="shared" si="188"/>
        <v>2.6641414141414139</v>
      </c>
      <c r="U187" s="264"/>
      <c r="V187" s="264"/>
      <c r="W187" s="264"/>
      <c r="X187" s="132">
        <f>+IF(X186&lt;6,X186*5/6,IF(X186&gt;=6,5))</f>
        <v>3.1089503864372969</v>
      </c>
      <c r="Y187" s="368"/>
      <c r="Z187" s="368"/>
      <c r="AA187" s="103"/>
    </row>
    <row r="188" spans="1:27" s="102" customFormat="1" ht="39.75">
      <c r="A188" s="72"/>
      <c r="B188" s="360" t="s">
        <v>258</v>
      </c>
      <c r="C188" s="70" t="s">
        <v>163</v>
      </c>
      <c r="D188" s="193">
        <v>10</v>
      </c>
      <c r="E188" s="193"/>
      <c r="F188" s="193"/>
      <c r="G188" s="193"/>
      <c r="H188" s="193"/>
      <c r="I188" s="363">
        <f t="shared" ref="I188" si="189">+SUM(E188:H188)</f>
        <v>0</v>
      </c>
      <c r="J188" s="193"/>
      <c r="K188" s="193">
        <v>1</v>
      </c>
      <c r="L188" s="193">
        <v>0</v>
      </c>
      <c r="M188" s="193">
        <v>1</v>
      </c>
      <c r="N188" s="196">
        <v>2</v>
      </c>
      <c r="O188" s="193">
        <v>1</v>
      </c>
      <c r="P188" s="193">
        <v>0</v>
      </c>
      <c r="Q188" s="193">
        <v>10</v>
      </c>
      <c r="R188" s="193">
        <v>0</v>
      </c>
      <c r="S188" s="193">
        <v>2</v>
      </c>
      <c r="T188" s="193">
        <v>0</v>
      </c>
      <c r="U188" s="197"/>
      <c r="V188" s="197"/>
      <c r="W188" s="197"/>
      <c r="X188" s="363">
        <f>+SUM(D188:W188)</f>
        <v>27</v>
      </c>
      <c r="Y188" s="39"/>
      <c r="Z188" s="368"/>
      <c r="AA188" s="103"/>
    </row>
    <row r="189" spans="1:27" s="228" customFormat="1" ht="39.75">
      <c r="A189" s="72"/>
      <c r="B189" s="248" t="s">
        <v>150</v>
      </c>
      <c r="C189" s="244"/>
      <c r="D189" s="361">
        <v>0</v>
      </c>
      <c r="E189" s="361">
        <v>0</v>
      </c>
      <c r="F189" s="361">
        <v>0</v>
      </c>
      <c r="G189" s="361">
        <v>0</v>
      </c>
      <c r="H189" s="361">
        <v>0</v>
      </c>
      <c r="I189" s="361">
        <v>0</v>
      </c>
      <c r="J189" s="361"/>
      <c r="K189" s="361">
        <v>0</v>
      </c>
      <c r="L189" s="361">
        <v>0</v>
      </c>
      <c r="M189" s="361">
        <v>0</v>
      </c>
      <c r="N189" s="364">
        <v>0</v>
      </c>
      <c r="O189" s="361">
        <v>0</v>
      </c>
      <c r="P189" s="361">
        <v>0</v>
      </c>
      <c r="Q189" s="361">
        <v>0</v>
      </c>
      <c r="R189" s="361">
        <v>0</v>
      </c>
      <c r="S189" s="361">
        <v>0</v>
      </c>
      <c r="T189" s="361">
        <v>0</v>
      </c>
      <c r="U189" s="362"/>
      <c r="V189" s="362"/>
      <c r="W189" s="362"/>
      <c r="X189" s="361">
        <v>0</v>
      </c>
      <c r="AA189" s="229"/>
    </row>
    <row r="190" spans="1:27" s="102" customFormat="1" ht="39.75">
      <c r="A190" s="72"/>
      <c r="B190" s="91" t="s">
        <v>257</v>
      </c>
      <c r="C190" s="70" t="s">
        <v>163</v>
      </c>
      <c r="D190" s="193">
        <v>11</v>
      </c>
      <c r="E190" s="193"/>
      <c r="F190" s="193"/>
      <c r="G190" s="193"/>
      <c r="H190" s="193"/>
      <c r="I190" s="363">
        <f t="shared" ref="I190" si="190">+SUM(E190:H190)</f>
        <v>0</v>
      </c>
      <c r="J190" s="193"/>
      <c r="K190" s="193">
        <v>28.5</v>
      </c>
      <c r="L190" s="193">
        <v>13</v>
      </c>
      <c r="M190" s="193">
        <v>30</v>
      </c>
      <c r="N190" s="196">
        <v>17</v>
      </c>
      <c r="O190" s="193">
        <v>8</v>
      </c>
      <c r="P190" s="193">
        <v>9.5</v>
      </c>
      <c r="Q190" s="193">
        <v>71</v>
      </c>
      <c r="R190" s="193">
        <v>51.5</v>
      </c>
      <c r="S190" s="193">
        <v>19</v>
      </c>
      <c r="T190" s="193">
        <v>24</v>
      </c>
      <c r="U190" s="197"/>
      <c r="V190" s="197"/>
      <c r="W190" s="197"/>
      <c r="X190" s="363">
        <f>+SUM(D190:W190)</f>
        <v>282.5</v>
      </c>
      <c r="AA190" s="103"/>
    </row>
    <row r="191" spans="1:27" s="102" customFormat="1" ht="39.75">
      <c r="A191" s="72"/>
      <c r="B191" s="248" t="s">
        <v>150</v>
      </c>
      <c r="C191" s="244"/>
      <c r="D191" s="365">
        <f>D190*2</f>
        <v>22</v>
      </c>
      <c r="E191" s="365">
        <f t="shared" ref="E191:I191" si="191">E190*2</f>
        <v>0</v>
      </c>
      <c r="F191" s="365">
        <f t="shared" si="191"/>
        <v>0</v>
      </c>
      <c r="G191" s="365">
        <f t="shared" si="191"/>
        <v>0</v>
      </c>
      <c r="H191" s="365">
        <f t="shared" si="191"/>
        <v>0</v>
      </c>
      <c r="I191" s="365">
        <f t="shared" si="191"/>
        <v>0</v>
      </c>
      <c r="J191" s="365"/>
      <c r="K191" s="365">
        <f t="shared" ref="K191:T191" si="192">K190*2</f>
        <v>57</v>
      </c>
      <c r="L191" s="365">
        <f t="shared" si="192"/>
        <v>26</v>
      </c>
      <c r="M191" s="365">
        <f t="shared" si="192"/>
        <v>60</v>
      </c>
      <c r="N191" s="367">
        <f t="shared" si="192"/>
        <v>34</v>
      </c>
      <c r="O191" s="365">
        <f t="shared" si="192"/>
        <v>16</v>
      </c>
      <c r="P191" s="365">
        <f t="shared" si="192"/>
        <v>19</v>
      </c>
      <c r="Q191" s="365">
        <f t="shared" si="192"/>
        <v>142</v>
      </c>
      <c r="R191" s="365">
        <f t="shared" si="192"/>
        <v>103</v>
      </c>
      <c r="S191" s="365">
        <f t="shared" si="192"/>
        <v>38</v>
      </c>
      <c r="T191" s="365">
        <f t="shared" si="192"/>
        <v>48</v>
      </c>
      <c r="U191" s="366"/>
      <c r="V191" s="366"/>
      <c r="W191" s="366"/>
      <c r="X191" s="365">
        <f>X190*2</f>
        <v>565</v>
      </c>
      <c r="AA191" s="103"/>
    </row>
    <row r="192" spans="1:27" s="102" customFormat="1" ht="39.75">
      <c r="A192" s="72"/>
      <c r="B192" s="91" t="s">
        <v>256</v>
      </c>
      <c r="C192" s="70" t="s">
        <v>163</v>
      </c>
      <c r="D192" s="193">
        <v>20</v>
      </c>
      <c r="E192" s="193"/>
      <c r="F192" s="193"/>
      <c r="G192" s="193"/>
      <c r="H192" s="193"/>
      <c r="I192" s="363">
        <f t="shared" ref="I192" si="193">+SUM(E192:H192)</f>
        <v>0</v>
      </c>
      <c r="J192" s="193"/>
      <c r="K192" s="193">
        <v>15.5</v>
      </c>
      <c r="L192" s="193">
        <v>3</v>
      </c>
      <c r="M192" s="193">
        <v>51</v>
      </c>
      <c r="N192" s="196">
        <v>15</v>
      </c>
      <c r="O192" s="193">
        <v>21</v>
      </c>
      <c r="P192" s="193">
        <v>2</v>
      </c>
      <c r="Q192" s="193">
        <v>25</v>
      </c>
      <c r="R192" s="193">
        <v>13</v>
      </c>
      <c r="S192" s="193">
        <v>2</v>
      </c>
      <c r="T192" s="193">
        <v>5.5</v>
      </c>
      <c r="U192" s="197"/>
      <c r="V192" s="197"/>
      <c r="W192" s="197"/>
      <c r="X192" s="363">
        <f>+SUM(D192:W192)</f>
        <v>173</v>
      </c>
      <c r="AA192" s="103"/>
    </row>
    <row r="193" spans="1:27" s="102" customFormat="1" ht="39.75">
      <c r="A193" s="72"/>
      <c r="B193" s="248" t="s">
        <v>150</v>
      </c>
      <c r="C193" s="244"/>
      <c r="D193" s="365">
        <f>D192*5</f>
        <v>100</v>
      </c>
      <c r="E193" s="365">
        <f t="shared" ref="E193:I193" si="194">E192*5</f>
        <v>0</v>
      </c>
      <c r="F193" s="365">
        <f t="shared" si="194"/>
        <v>0</v>
      </c>
      <c r="G193" s="365">
        <f t="shared" si="194"/>
        <v>0</v>
      </c>
      <c r="H193" s="365">
        <f t="shared" si="194"/>
        <v>0</v>
      </c>
      <c r="I193" s="365">
        <f t="shared" si="194"/>
        <v>0</v>
      </c>
      <c r="J193" s="365"/>
      <c r="K193" s="365">
        <f t="shared" ref="K193:T193" si="195">K192*5</f>
        <v>77.5</v>
      </c>
      <c r="L193" s="365">
        <f t="shared" si="195"/>
        <v>15</v>
      </c>
      <c r="M193" s="365">
        <f t="shared" si="195"/>
        <v>255</v>
      </c>
      <c r="N193" s="367">
        <f t="shared" si="195"/>
        <v>75</v>
      </c>
      <c r="O193" s="365">
        <f t="shared" si="195"/>
        <v>105</v>
      </c>
      <c r="P193" s="365">
        <f t="shared" si="195"/>
        <v>10</v>
      </c>
      <c r="Q193" s="365">
        <f t="shared" si="195"/>
        <v>125</v>
      </c>
      <c r="R193" s="365">
        <f t="shared" si="195"/>
        <v>65</v>
      </c>
      <c r="S193" s="365">
        <f t="shared" si="195"/>
        <v>10</v>
      </c>
      <c r="T193" s="365">
        <f t="shared" si="195"/>
        <v>27.5</v>
      </c>
      <c r="U193" s="366"/>
      <c r="V193" s="366"/>
      <c r="W193" s="366"/>
      <c r="X193" s="365">
        <f>X192*5</f>
        <v>865</v>
      </c>
      <c r="AA193" s="103"/>
    </row>
    <row r="194" spans="1:27" s="102" customFormat="1" ht="39.75">
      <c r="A194" s="72"/>
      <c r="B194" s="360" t="s">
        <v>255</v>
      </c>
      <c r="C194" s="70" t="s">
        <v>163</v>
      </c>
      <c r="D194" s="193">
        <v>0</v>
      </c>
      <c r="E194" s="193"/>
      <c r="F194" s="193"/>
      <c r="G194" s="193"/>
      <c r="H194" s="193"/>
      <c r="I194" s="363">
        <f t="shared" ref="I194" si="196">+SUM(E194:H194)</f>
        <v>0</v>
      </c>
      <c r="J194" s="193"/>
      <c r="K194" s="193">
        <v>0</v>
      </c>
      <c r="L194" s="193">
        <v>0</v>
      </c>
      <c r="M194" s="193">
        <v>0</v>
      </c>
      <c r="N194" s="196">
        <v>0</v>
      </c>
      <c r="O194" s="193">
        <v>0</v>
      </c>
      <c r="P194" s="193">
        <v>0</v>
      </c>
      <c r="Q194" s="193">
        <v>0</v>
      </c>
      <c r="R194" s="193">
        <v>0</v>
      </c>
      <c r="S194" s="193">
        <v>0</v>
      </c>
      <c r="T194" s="193">
        <v>0</v>
      </c>
      <c r="U194" s="197"/>
      <c r="V194" s="197"/>
      <c r="W194" s="197"/>
      <c r="X194" s="363">
        <f>+SUM(D194:W194)</f>
        <v>0</v>
      </c>
      <c r="AA194" s="103"/>
    </row>
    <row r="195" spans="1:27" s="102" customFormat="1" ht="39.75">
      <c r="A195" s="72"/>
      <c r="B195" s="248" t="s">
        <v>150</v>
      </c>
      <c r="C195" s="244"/>
      <c r="D195" s="361">
        <f>+D194*1</f>
        <v>0</v>
      </c>
      <c r="E195" s="361">
        <f t="shared" ref="E195:I195" si="197">+E194*1</f>
        <v>0</v>
      </c>
      <c r="F195" s="361">
        <f t="shared" si="197"/>
        <v>0</v>
      </c>
      <c r="G195" s="361">
        <f t="shared" si="197"/>
        <v>0</v>
      </c>
      <c r="H195" s="361">
        <f t="shared" si="197"/>
        <v>0</v>
      </c>
      <c r="I195" s="361">
        <f t="shared" si="197"/>
        <v>0</v>
      </c>
      <c r="J195" s="361"/>
      <c r="K195" s="361">
        <f t="shared" ref="K195:T195" si="198">+K194*1</f>
        <v>0</v>
      </c>
      <c r="L195" s="361">
        <f t="shared" si="198"/>
        <v>0</v>
      </c>
      <c r="M195" s="361">
        <f t="shared" si="198"/>
        <v>0</v>
      </c>
      <c r="N195" s="364">
        <f t="shared" si="198"/>
        <v>0</v>
      </c>
      <c r="O195" s="361">
        <f t="shared" si="198"/>
        <v>0</v>
      </c>
      <c r="P195" s="361">
        <f t="shared" si="198"/>
        <v>0</v>
      </c>
      <c r="Q195" s="361">
        <f t="shared" si="198"/>
        <v>0</v>
      </c>
      <c r="R195" s="361">
        <f t="shared" si="198"/>
        <v>0</v>
      </c>
      <c r="S195" s="361">
        <f t="shared" si="198"/>
        <v>0</v>
      </c>
      <c r="T195" s="361">
        <f t="shared" si="198"/>
        <v>0</v>
      </c>
      <c r="U195" s="362"/>
      <c r="V195" s="362"/>
      <c r="W195" s="362"/>
      <c r="X195" s="361">
        <f>+X194*1</f>
        <v>0</v>
      </c>
      <c r="AA195" s="103"/>
    </row>
    <row r="196" spans="1:27" s="102" customFormat="1" ht="39.75">
      <c r="A196" s="72"/>
      <c r="B196" s="91" t="s">
        <v>254</v>
      </c>
      <c r="C196" s="70" t="s">
        <v>163</v>
      </c>
      <c r="D196" s="193">
        <v>1</v>
      </c>
      <c r="E196" s="193"/>
      <c r="F196" s="193"/>
      <c r="G196" s="193"/>
      <c r="H196" s="193"/>
      <c r="I196" s="363">
        <f t="shared" ref="I196" si="199">+SUM(E196:H196)</f>
        <v>0</v>
      </c>
      <c r="J196" s="193"/>
      <c r="K196" s="193">
        <v>2</v>
      </c>
      <c r="L196" s="193">
        <v>0.5</v>
      </c>
      <c r="M196" s="193">
        <v>6</v>
      </c>
      <c r="N196" s="196">
        <v>4</v>
      </c>
      <c r="O196" s="193">
        <v>5</v>
      </c>
      <c r="P196" s="193">
        <v>1</v>
      </c>
      <c r="Q196" s="193">
        <v>8</v>
      </c>
      <c r="R196" s="193">
        <v>3</v>
      </c>
      <c r="S196" s="193">
        <v>3</v>
      </c>
      <c r="T196" s="193">
        <v>0</v>
      </c>
      <c r="U196" s="197"/>
      <c r="V196" s="197"/>
      <c r="W196" s="197"/>
      <c r="X196" s="363">
        <f>+SUM(D196:W196)</f>
        <v>33.5</v>
      </c>
      <c r="AA196" s="103"/>
    </row>
    <row r="197" spans="1:27" s="102" customFormat="1" ht="39.75">
      <c r="A197" s="72"/>
      <c r="B197" s="248" t="s">
        <v>150</v>
      </c>
      <c r="C197" s="244"/>
      <c r="D197" s="361">
        <f>+D196*3</f>
        <v>3</v>
      </c>
      <c r="E197" s="361">
        <f t="shared" ref="E197:I197" si="200">+E196*3</f>
        <v>0</v>
      </c>
      <c r="F197" s="361">
        <f t="shared" si="200"/>
        <v>0</v>
      </c>
      <c r="G197" s="361">
        <f t="shared" si="200"/>
        <v>0</v>
      </c>
      <c r="H197" s="361">
        <f t="shared" si="200"/>
        <v>0</v>
      </c>
      <c r="I197" s="361">
        <f t="shared" si="200"/>
        <v>0</v>
      </c>
      <c r="J197" s="361"/>
      <c r="K197" s="361">
        <f t="shared" ref="K197:T197" si="201">+K196*3</f>
        <v>6</v>
      </c>
      <c r="L197" s="361">
        <f t="shared" si="201"/>
        <v>1.5</v>
      </c>
      <c r="M197" s="361">
        <f t="shared" si="201"/>
        <v>18</v>
      </c>
      <c r="N197" s="364">
        <f t="shared" si="201"/>
        <v>12</v>
      </c>
      <c r="O197" s="361">
        <f t="shared" si="201"/>
        <v>15</v>
      </c>
      <c r="P197" s="361">
        <f t="shared" si="201"/>
        <v>3</v>
      </c>
      <c r="Q197" s="361">
        <f t="shared" si="201"/>
        <v>24</v>
      </c>
      <c r="R197" s="361">
        <f t="shared" si="201"/>
        <v>9</v>
      </c>
      <c r="S197" s="361">
        <f t="shared" si="201"/>
        <v>9</v>
      </c>
      <c r="T197" s="361">
        <f t="shared" si="201"/>
        <v>0</v>
      </c>
      <c r="U197" s="362"/>
      <c r="V197" s="362"/>
      <c r="W197" s="362"/>
      <c r="X197" s="361">
        <f>+X196*3</f>
        <v>100.5</v>
      </c>
      <c r="AA197" s="103"/>
    </row>
    <row r="198" spans="1:27" s="102" customFormat="1" ht="39.75">
      <c r="A198" s="72"/>
      <c r="B198" s="91" t="s">
        <v>253</v>
      </c>
      <c r="C198" s="70" t="s">
        <v>163</v>
      </c>
      <c r="D198" s="193">
        <v>15</v>
      </c>
      <c r="E198" s="193"/>
      <c r="F198" s="193"/>
      <c r="G198" s="193"/>
      <c r="H198" s="193"/>
      <c r="I198" s="363">
        <f t="shared" ref="I198" si="202">+SUM(E198:H198)</f>
        <v>0</v>
      </c>
      <c r="J198" s="193"/>
      <c r="K198" s="193">
        <v>2</v>
      </c>
      <c r="L198" s="193">
        <v>2</v>
      </c>
      <c r="M198" s="193">
        <v>28</v>
      </c>
      <c r="N198" s="196">
        <v>32</v>
      </c>
      <c r="O198" s="193">
        <v>19</v>
      </c>
      <c r="P198" s="193">
        <v>3</v>
      </c>
      <c r="Q198" s="193">
        <v>11</v>
      </c>
      <c r="R198" s="193">
        <v>1</v>
      </c>
      <c r="S198" s="193">
        <v>0</v>
      </c>
      <c r="T198" s="193">
        <v>0</v>
      </c>
      <c r="U198" s="197"/>
      <c r="V198" s="197"/>
      <c r="W198" s="197"/>
      <c r="X198" s="363">
        <f>+SUM(D198:W198)</f>
        <v>113</v>
      </c>
      <c r="AA198" s="103"/>
    </row>
    <row r="199" spans="1:27" s="102" customFormat="1" ht="39.75">
      <c r="A199" s="72"/>
      <c r="B199" s="248" t="s">
        <v>150</v>
      </c>
      <c r="C199" s="244"/>
      <c r="D199" s="361">
        <f>+D198*6</f>
        <v>90</v>
      </c>
      <c r="E199" s="361">
        <f t="shared" ref="E199:I199" si="203">+E198*6</f>
        <v>0</v>
      </c>
      <c r="F199" s="361">
        <f t="shared" si="203"/>
        <v>0</v>
      </c>
      <c r="G199" s="361">
        <f t="shared" si="203"/>
        <v>0</v>
      </c>
      <c r="H199" s="361">
        <f t="shared" si="203"/>
        <v>0</v>
      </c>
      <c r="I199" s="361">
        <f t="shared" si="203"/>
        <v>0</v>
      </c>
      <c r="J199" s="361"/>
      <c r="K199" s="361">
        <f t="shared" ref="K199:T199" si="204">+K198*6</f>
        <v>12</v>
      </c>
      <c r="L199" s="361">
        <f t="shared" si="204"/>
        <v>12</v>
      </c>
      <c r="M199" s="361">
        <f t="shared" si="204"/>
        <v>168</v>
      </c>
      <c r="N199" s="364">
        <f t="shared" si="204"/>
        <v>192</v>
      </c>
      <c r="O199" s="361">
        <f t="shared" si="204"/>
        <v>114</v>
      </c>
      <c r="P199" s="361">
        <f t="shared" si="204"/>
        <v>18</v>
      </c>
      <c r="Q199" s="361">
        <f t="shared" si="204"/>
        <v>66</v>
      </c>
      <c r="R199" s="361">
        <f t="shared" si="204"/>
        <v>6</v>
      </c>
      <c r="S199" s="361">
        <f t="shared" si="204"/>
        <v>0</v>
      </c>
      <c r="T199" s="361">
        <f t="shared" si="204"/>
        <v>0</v>
      </c>
      <c r="U199" s="362"/>
      <c r="V199" s="362"/>
      <c r="W199" s="362"/>
      <c r="X199" s="361">
        <f>+X198*6</f>
        <v>678</v>
      </c>
      <c r="AA199" s="103"/>
    </row>
    <row r="200" spans="1:27" s="102" customFormat="1" ht="39.75">
      <c r="A200" s="72"/>
      <c r="B200" s="360" t="s">
        <v>252</v>
      </c>
      <c r="C200" s="70" t="s">
        <v>163</v>
      </c>
      <c r="D200" s="193">
        <v>0</v>
      </c>
      <c r="E200" s="193"/>
      <c r="F200" s="193"/>
      <c r="G200" s="193"/>
      <c r="H200" s="193"/>
      <c r="I200" s="363">
        <f t="shared" ref="I200" si="205">+SUM(E200:H200)</f>
        <v>0</v>
      </c>
      <c r="J200" s="193"/>
      <c r="K200" s="193">
        <v>0</v>
      </c>
      <c r="L200" s="193">
        <v>0</v>
      </c>
      <c r="M200" s="193">
        <v>0</v>
      </c>
      <c r="N200" s="196">
        <v>0</v>
      </c>
      <c r="O200" s="193">
        <v>0</v>
      </c>
      <c r="P200" s="193">
        <v>0</v>
      </c>
      <c r="Q200" s="193">
        <v>0</v>
      </c>
      <c r="R200" s="193">
        <v>0</v>
      </c>
      <c r="S200" s="193">
        <v>0</v>
      </c>
      <c r="T200" s="193">
        <v>0</v>
      </c>
      <c r="U200" s="197"/>
      <c r="V200" s="197"/>
      <c r="W200" s="197"/>
      <c r="X200" s="363">
        <f>+SUM(D200:W200)</f>
        <v>0</v>
      </c>
      <c r="AA200" s="103"/>
    </row>
    <row r="201" spans="1:27" s="102" customFormat="1" ht="39.75">
      <c r="A201" s="72"/>
      <c r="B201" s="248" t="s">
        <v>150</v>
      </c>
      <c r="C201" s="244"/>
      <c r="D201" s="361">
        <f>+D200*3</f>
        <v>0</v>
      </c>
      <c r="E201" s="361">
        <f t="shared" ref="E201:I201" si="206">+E200*3</f>
        <v>0</v>
      </c>
      <c r="F201" s="361">
        <f t="shared" si="206"/>
        <v>0</v>
      </c>
      <c r="G201" s="361">
        <f t="shared" si="206"/>
        <v>0</v>
      </c>
      <c r="H201" s="361">
        <f t="shared" si="206"/>
        <v>0</v>
      </c>
      <c r="I201" s="361">
        <f t="shared" si="206"/>
        <v>0</v>
      </c>
      <c r="J201" s="361"/>
      <c r="K201" s="361">
        <f t="shared" ref="K201:T201" si="207">+K200*3</f>
        <v>0</v>
      </c>
      <c r="L201" s="361">
        <f t="shared" si="207"/>
        <v>0</v>
      </c>
      <c r="M201" s="361">
        <f t="shared" si="207"/>
        <v>0</v>
      </c>
      <c r="N201" s="364">
        <f t="shared" si="207"/>
        <v>0</v>
      </c>
      <c r="O201" s="361">
        <f t="shared" si="207"/>
        <v>0</v>
      </c>
      <c r="P201" s="361">
        <f t="shared" si="207"/>
        <v>0</v>
      </c>
      <c r="Q201" s="361">
        <f t="shared" si="207"/>
        <v>0</v>
      </c>
      <c r="R201" s="361">
        <f t="shared" si="207"/>
        <v>0</v>
      </c>
      <c r="S201" s="361">
        <f t="shared" si="207"/>
        <v>0</v>
      </c>
      <c r="T201" s="361">
        <f t="shared" si="207"/>
        <v>0</v>
      </c>
      <c r="U201" s="362"/>
      <c r="V201" s="362"/>
      <c r="W201" s="362"/>
      <c r="X201" s="361">
        <f>+X200*3</f>
        <v>0</v>
      </c>
      <c r="AA201" s="103"/>
    </row>
    <row r="202" spans="1:27" s="102" customFormat="1" ht="39.75">
      <c r="A202" s="72"/>
      <c r="B202" s="91" t="s">
        <v>251</v>
      </c>
      <c r="C202" s="70" t="s">
        <v>163</v>
      </c>
      <c r="D202" s="193">
        <v>1</v>
      </c>
      <c r="E202" s="193"/>
      <c r="F202" s="193"/>
      <c r="G202" s="193"/>
      <c r="H202" s="193"/>
      <c r="I202" s="363">
        <f t="shared" ref="I202" si="208">+SUM(E202:H202)</f>
        <v>0</v>
      </c>
      <c r="J202" s="193"/>
      <c r="K202" s="193">
        <v>0</v>
      </c>
      <c r="L202" s="193">
        <v>0.5</v>
      </c>
      <c r="M202" s="193">
        <v>3</v>
      </c>
      <c r="N202" s="196">
        <v>2</v>
      </c>
      <c r="O202" s="193">
        <v>1</v>
      </c>
      <c r="P202" s="194">
        <v>2</v>
      </c>
      <c r="Q202" s="193">
        <v>2</v>
      </c>
      <c r="R202" s="193">
        <v>0</v>
      </c>
      <c r="S202" s="193">
        <v>0</v>
      </c>
      <c r="T202" s="193">
        <v>0</v>
      </c>
      <c r="U202" s="197"/>
      <c r="V202" s="197"/>
      <c r="W202" s="197"/>
      <c r="X202" s="363">
        <f>+SUM(D202:W202)</f>
        <v>11.5</v>
      </c>
      <c r="AA202" s="103"/>
    </row>
    <row r="203" spans="1:27" s="102" customFormat="1" ht="39.75">
      <c r="A203" s="72"/>
      <c r="B203" s="248" t="s">
        <v>150</v>
      </c>
      <c r="C203" s="244"/>
      <c r="D203" s="361">
        <f>+D202*5</f>
        <v>5</v>
      </c>
      <c r="E203" s="361">
        <f t="shared" ref="E203:I203" si="209">+E202*5</f>
        <v>0</v>
      </c>
      <c r="F203" s="361">
        <f t="shared" si="209"/>
        <v>0</v>
      </c>
      <c r="G203" s="361">
        <f t="shared" si="209"/>
        <v>0</v>
      </c>
      <c r="H203" s="361">
        <f t="shared" si="209"/>
        <v>0</v>
      </c>
      <c r="I203" s="361">
        <f t="shared" si="209"/>
        <v>0</v>
      </c>
      <c r="J203" s="361"/>
      <c r="K203" s="361">
        <f t="shared" ref="K203:T203" si="210">+K202*5</f>
        <v>0</v>
      </c>
      <c r="L203" s="361">
        <f t="shared" si="210"/>
        <v>2.5</v>
      </c>
      <c r="M203" s="361">
        <f t="shared" si="210"/>
        <v>15</v>
      </c>
      <c r="N203" s="364">
        <f t="shared" si="210"/>
        <v>10</v>
      </c>
      <c r="O203" s="361">
        <f t="shared" si="210"/>
        <v>5</v>
      </c>
      <c r="P203" s="361">
        <f t="shared" si="210"/>
        <v>10</v>
      </c>
      <c r="Q203" s="361">
        <f t="shared" si="210"/>
        <v>10</v>
      </c>
      <c r="R203" s="361">
        <f t="shared" si="210"/>
        <v>0</v>
      </c>
      <c r="S203" s="361">
        <f t="shared" si="210"/>
        <v>0</v>
      </c>
      <c r="T203" s="361">
        <f t="shared" si="210"/>
        <v>0</v>
      </c>
      <c r="U203" s="362"/>
      <c r="V203" s="362"/>
      <c r="W203" s="362"/>
      <c r="X203" s="361">
        <f>+X202*5</f>
        <v>57.5</v>
      </c>
      <c r="AA203" s="103"/>
    </row>
    <row r="204" spans="1:27" s="102" customFormat="1" ht="39.75">
      <c r="A204" s="72"/>
      <c r="B204" s="91" t="s">
        <v>250</v>
      </c>
      <c r="C204" s="70" t="s">
        <v>163</v>
      </c>
      <c r="D204" s="193">
        <v>6</v>
      </c>
      <c r="E204" s="193"/>
      <c r="F204" s="193"/>
      <c r="G204" s="193"/>
      <c r="H204" s="193"/>
      <c r="I204" s="363">
        <f t="shared" ref="I204" si="211">+SUM(E204:H204)</f>
        <v>0</v>
      </c>
      <c r="J204" s="193"/>
      <c r="K204" s="193">
        <v>1</v>
      </c>
      <c r="L204" s="193">
        <v>0</v>
      </c>
      <c r="M204" s="193">
        <v>5</v>
      </c>
      <c r="N204" s="196">
        <v>4</v>
      </c>
      <c r="O204" s="193">
        <v>7</v>
      </c>
      <c r="P204" s="194">
        <v>0</v>
      </c>
      <c r="Q204" s="193">
        <v>0</v>
      </c>
      <c r="R204" s="193">
        <v>0.5</v>
      </c>
      <c r="S204" s="193">
        <v>0</v>
      </c>
      <c r="T204" s="193">
        <v>2.5</v>
      </c>
      <c r="U204" s="197"/>
      <c r="V204" s="197"/>
      <c r="W204" s="197"/>
      <c r="X204" s="363">
        <f>+SUM(D204:W204)</f>
        <v>26</v>
      </c>
      <c r="AA204" s="103"/>
    </row>
    <row r="205" spans="1:27" s="102" customFormat="1" ht="39.75">
      <c r="A205" s="72"/>
      <c r="B205" s="248" t="s">
        <v>150</v>
      </c>
      <c r="C205" s="70"/>
      <c r="D205" s="361">
        <f>+D204*8</f>
        <v>48</v>
      </c>
      <c r="E205" s="361">
        <f t="shared" ref="E205:I205" si="212">+E204*8</f>
        <v>0</v>
      </c>
      <c r="F205" s="361">
        <f t="shared" si="212"/>
        <v>0</v>
      </c>
      <c r="G205" s="361">
        <f t="shared" si="212"/>
        <v>0</v>
      </c>
      <c r="H205" s="361">
        <f t="shared" si="212"/>
        <v>0</v>
      </c>
      <c r="I205" s="361">
        <f t="shared" si="212"/>
        <v>0</v>
      </c>
      <c r="J205" s="361"/>
      <c r="K205" s="361">
        <f t="shared" ref="K205:T205" si="213">+K204*8</f>
        <v>8</v>
      </c>
      <c r="L205" s="361">
        <f t="shared" si="213"/>
        <v>0</v>
      </c>
      <c r="M205" s="361">
        <f t="shared" si="213"/>
        <v>40</v>
      </c>
      <c r="N205" s="364">
        <f t="shared" si="213"/>
        <v>32</v>
      </c>
      <c r="O205" s="361">
        <f t="shared" si="213"/>
        <v>56</v>
      </c>
      <c r="P205" s="361">
        <f t="shared" si="213"/>
        <v>0</v>
      </c>
      <c r="Q205" s="361">
        <f t="shared" si="213"/>
        <v>0</v>
      </c>
      <c r="R205" s="361">
        <f t="shared" si="213"/>
        <v>4</v>
      </c>
      <c r="S205" s="361">
        <f t="shared" si="213"/>
        <v>0</v>
      </c>
      <c r="T205" s="361">
        <f t="shared" si="213"/>
        <v>20</v>
      </c>
      <c r="U205" s="362"/>
      <c r="V205" s="362"/>
      <c r="W205" s="362"/>
      <c r="X205" s="361">
        <f>+X204*8</f>
        <v>208</v>
      </c>
      <c r="AA205" s="103"/>
    </row>
    <row r="206" spans="1:27" s="102" customFormat="1" ht="39.75">
      <c r="A206" s="72"/>
      <c r="B206" s="360" t="s">
        <v>249</v>
      </c>
      <c r="C206" s="70" t="s">
        <v>163</v>
      </c>
      <c r="D206" s="193">
        <v>0</v>
      </c>
      <c r="E206" s="193"/>
      <c r="F206" s="193"/>
      <c r="G206" s="193"/>
      <c r="H206" s="193"/>
      <c r="I206" s="363">
        <f t="shared" ref="I206" si="214">+SUM(E206:H206)</f>
        <v>0</v>
      </c>
      <c r="J206" s="193"/>
      <c r="K206" s="193">
        <v>0</v>
      </c>
      <c r="L206" s="193">
        <v>0</v>
      </c>
      <c r="M206" s="193">
        <v>0</v>
      </c>
      <c r="N206" s="196">
        <v>0</v>
      </c>
      <c r="O206" s="193">
        <v>0</v>
      </c>
      <c r="P206" s="193">
        <v>0</v>
      </c>
      <c r="Q206" s="193">
        <v>0</v>
      </c>
      <c r="R206" s="193">
        <v>0</v>
      </c>
      <c r="S206" s="193">
        <v>0</v>
      </c>
      <c r="T206" s="193">
        <v>0</v>
      </c>
      <c r="U206" s="197"/>
      <c r="V206" s="197"/>
      <c r="W206" s="197"/>
      <c r="X206" s="363">
        <f>+SUM(D206:W206)</f>
        <v>0</v>
      </c>
      <c r="AA206" s="103"/>
    </row>
    <row r="207" spans="1:27" s="102" customFormat="1" ht="39.75">
      <c r="A207" s="72"/>
      <c r="B207" s="248" t="s">
        <v>150</v>
      </c>
      <c r="C207" s="244"/>
      <c r="D207" s="361">
        <f>+D206*6</f>
        <v>0</v>
      </c>
      <c r="E207" s="361">
        <f t="shared" ref="E207:I207" si="215">+E206*6</f>
        <v>0</v>
      </c>
      <c r="F207" s="361">
        <f t="shared" si="215"/>
        <v>0</v>
      </c>
      <c r="G207" s="361">
        <f t="shared" si="215"/>
        <v>0</v>
      </c>
      <c r="H207" s="361">
        <f t="shared" si="215"/>
        <v>0</v>
      </c>
      <c r="I207" s="361">
        <f t="shared" si="215"/>
        <v>0</v>
      </c>
      <c r="J207" s="361"/>
      <c r="K207" s="361">
        <f t="shared" ref="K207:T207" si="216">+K206*6</f>
        <v>0</v>
      </c>
      <c r="L207" s="361">
        <f t="shared" si="216"/>
        <v>0</v>
      </c>
      <c r="M207" s="361">
        <f t="shared" si="216"/>
        <v>0</v>
      </c>
      <c r="N207" s="364">
        <f t="shared" si="216"/>
        <v>0</v>
      </c>
      <c r="O207" s="361">
        <f t="shared" si="216"/>
        <v>0</v>
      </c>
      <c r="P207" s="361">
        <f t="shared" si="216"/>
        <v>0</v>
      </c>
      <c r="Q207" s="361">
        <f t="shared" si="216"/>
        <v>0</v>
      </c>
      <c r="R207" s="361">
        <f t="shared" si="216"/>
        <v>0</v>
      </c>
      <c r="S207" s="361">
        <f t="shared" si="216"/>
        <v>0</v>
      </c>
      <c r="T207" s="361">
        <f t="shared" si="216"/>
        <v>0</v>
      </c>
      <c r="U207" s="362"/>
      <c r="V207" s="362"/>
      <c r="W207" s="362"/>
      <c r="X207" s="361">
        <f>+X206*6</f>
        <v>0</v>
      </c>
      <c r="AA207" s="103"/>
    </row>
    <row r="208" spans="1:27" s="102" customFormat="1" ht="39.75">
      <c r="A208" s="72"/>
      <c r="B208" s="91" t="s">
        <v>248</v>
      </c>
      <c r="C208" s="70" t="s">
        <v>163</v>
      </c>
      <c r="D208" s="193">
        <v>0</v>
      </c>
      <c r="E208" s="193"/>
      <c r="F208" s="193"/>
      <c r="G208" s="193"/>
      <c r="H208" s="193"/>
      <c r="I208" s="363">
        <f t="shared" ref="I208" si="217">+SUM(E208:H208)</f>
        <v>0</v>
      </c>
      <c r="J208" s="193"/>
      <c r="K208" s="193">
        <v>0</v>
      </c>
      <c r="L208" s="193">
        <v>0</v>
      </c>
      <c r="M208" s="193">
        <v>0</v>
      </c>
      <c r="N208" s="196">
        <v>0</v>
      </c>
      <c r="O208" s="193">
        <v>0</v>
      </c>
      <c r="P208" s="193">
        <v>0</v>
      </c>
      <c r="Q208" s="193">
        <v>0</v>
      </c>
      <c r="R208" s="193">
        <v>0</v>
      </c>
      <c r="S208" s="193">
        <v>0</v>
      </c>
      <c r="T208" s="193">
        <v>0</v>
      </c>
      <c r="U208" s="197"/>
      <c r="V208" s="197"/>
      <c r="W208" s="197"/>
      <c r="X208" s="363">
        <f>+SUM(D208:W208)</f>
        <v>0</v>
      </c>
      <c r="Z208" s="92"/>
      <c r="AA208" s="103"/>
    </row>
    <row r="209" spans="1:27" s="102" customFormat="1" ht="39.75">
      <c r="A209" s="72"/>
      <c r="B209" s="248" t="s">
        <v>150</v>
      </c>
      <c r="C209" s="244"/>
      <c r="D209" s="361">
        <f>+D208*8</f>
        <v>0</v>
      </c>
      <c r="E209" s="361">
        <f t="shared" ref="E209:I209" si="218">+E208*8</f>
        <v>0</v>
      </c>
      <c r="F209" s="361">
        <f t="shared" si="218"/>
        <v>0</v>
      </c>
      <c r="G209" s="361">
        <f t="shared" si="218"/>
        <v>0</v>
      </c>
      <c r="H209" s="361">
        <f t="shared" si="218"/>
        <v>0</v>
      </c>
      <c r="I209" s="361">
        <f t="shared" si="218"/>
        <v>0</v>
      </c>
      <c r="J209" s="361"/>
      <c r="K209" s="361">
        <f t="shared" ref="K209:T209" si="219">+K208*8</f>
        <v>0</v>
      </c>
      <c r="L209" s="361">
        <f t="shared" si="219"/>
        <v>0</v>
      </c>
      <c r="M209" s="361">
        <f t="shared" si="219"/>
        <v>0</v>
      </c>
      <c r="N209" s="364">
        <f t="shared" si="219"/>
        <v>0</v>
      </c>
      <c r="O209" s="361">
        <f t="shared" si="219"/>
        <v>0</v>
      </c>
      <c r="P209" s="361">
        <f t="shared" si="219"/>
        <v>0</v>
      </c>
      <c r="Q209" s="361">
        <f t="shared" si="219"/>
        <v>0</v>
      </c>
      <c r="R209" s="361">
        <f t="shared" si="219"/>
        <v>0</v>
      </c>
      <c r="S209" s="361">
        <f t="shared" si="219"/>
        <v>0</v>
      </c>
      <c r="T209" s="361">
        <f t="shared" si="219"/>
        <v>0</v>
      </c>
      <c r="U209" s="362"/>
      <c r="V209" s="362"/>
      <c r="W209" s="362"/>
      <c r="X209" s="361">
        <f>+X208*8</f>
        <v>0</v>
      </c>
      <c r="Z209" s="92"/>
      <c r="AA209" s="103"/>
    </row>
    <row r="210" spans="1:27" s="102" customFormat="1" ht="39.75">
      <c r="A210" s="72"/>
      <c r="B210" s="91" t="s">
        <v>247</v>
      </c>
      <c r="C210" s="70" t="s">
        <v>163</v>
      </c>
      <c r="D210" s="193">
        <v>0</v>
      </c>
      <c r="E210" s="193"/>
      <c r="F210" s="193"/>
      <c r="G210" s="193"/>
      <c r="H210" s="193"/>
      <c r="I210" s="363">
        <f t="shared" ref="I210" si="220">+SUM(E210:H210)</f>
        <v>0</v>
      </c>
      <c r="J210" s="193"/>
      <c r="K210" s="193">
        <v>0</v>
      </c>
      <c r="L210" s="193">
        <v>0</v>
      </c>
      <c r="M210" s="193">
        <v>0</v>
      </c>
      <c r="N210" s="196">
        <v>1</v>
      </c>
      <c r="O210" s="193">
        <v>0</v>
      </c>
      <c r="P210" s="193">
        <v>0</v>
      </c>
      <c r="Q210" s="193">
        <v>0</v>
      </c>
      <c r="R210" s="193">
        <v>0</v>
      </c>
      <c r="S210" s="193">
        <v>0</v>
      </c>
      <c r="T210" s="193">
        <v>1</v>
      </c>
      <c r="U210" s="197"/>
      <c r="V210" s="197"/>
      <c r="W210" s="197"/>
      <c r="X210" s="363">
        <f>+SUM(D210:W210)</f>
        <v>2</v>
      </c>
      <c r="Z210" s="92"/>
      <c r="AA210" s="103"/>
    </row>
    <row r="211" spans="1:27" s="102" customFormat="1" ht="39.75">
      <c r="A211" s="72"/>
      <c r="B211" s="248" t="s">
        <v>150</v>
      </c>
      <c r="C211" s="244"/>
      <c r="D211" s="361">
        <f>+D210*10</f>
        <v>0</v>
      </c>
      <c r="E211" s="361">
        <f t="shared" ref="E211:I211" si="221">+E210*10</f>
        <v>0</v>
      </c>
      <c r="F211" s="361">
        <f t="shared" si="221"/>
        <v>0</v>
      </c>
      <c r="G211" s="361">
        <f t="shared" si="221"/>
        <v>0</v>
      </c>
      <c r="H211" s="361">
        <f t="shared" si="221"/>
        <v>0</v>
      </c>
      <c r="I211" s="361">
        <f t="shared" si="221"/>
        <v>0</v>
      </c>
      <c r="J211" s="361"/>
      <c r="K211" s="361">
        <f t="shared" ref="K211:T211" si="222">+K210*10</f>
        <v>0</v>
      </c>
      <c r="L211" s="361">
        <f t="shared" si="222"/>
        <v>0</v>
      </c>
      <c r="M211" s="361">
        <f t="shared" si="222"/>
        <v>0</v>
      </c>
      <c r="N211" s="361">
        <f t="shared" si="222"/>
        <v>10</v>
      </c>
      <c r="O211" s="361">
        <f t="shared" si="222"/>
        <v>0</v>
      </c>
      <c r="P211" s="361">
        <f t="shared" si="222"/>
        <v>0</v>
      </c>
      <c r="Q211" s="361">
        <f t="shared" si="222"/>
        <v>0</v>
      </c>
      <c r="R211" s="361">
        <f t="shared" si="222"/>
        <v>0</v>
      </c>
      <c r="S211" s="361">
        <f t="shared" si="222"/>
        <v>0</v>
      </c>
      <c r="T211" s="361">
        <f t="shared" si="222"/>
        <v>10</v>
      </c>
      <c r="U211" s="362"/>
      <c r="V211" s="362"/>
      <c r="W211" s="362"/>
      <c r="X211" s="361">
        <f>+X210*10</f>
        <v>20</v>
      </c>
      <c r="Z211" s="92"/>
      <c r="AA211" s="103"/>
    </row>
    <row r="212" spans="1:27" s="102" customFormat="1" ht="39.75">
      <c r="A212" s="72"/>
      <c r="B212" s="360" t="s">
        <v>246</v>
      </c>
      <c r="C212" s="70"/>
      <c r="D212" s="68">
        <f>SUM(D189,D195,D201,D207,D191,D197,D203,D209,D193,D199,D205,D211)</f>
        <v>268</v>
      </c>
      <c r="E212" s="68">
        <f t="shared" ref="E212:I212" si="223">SUM(E189,E195,E201,E207,E191,E197,E203,E209,E193,E199,E205,E211)</f>
        <v>0</v>
      </c>
      <c r="F212" s="68">
        <f t="shared" si="223"/>
        <v>0</v>
      </c>
      <c r="G212" s="68">
        <f t="shared" si="223"/>
        <v>0</v>
      </c>
      <c r="H212" s="68">
        <f t="shared" si="223"/>
        <v>0</v>
      </c>
      <c r="I212" s="68">
        <f t="shared" si="223"/>
        <v>0</v>
      </c>
      <c r="J212" s="68"/>
      <c r="K212" s="68">
        <f t="shared" ref="K212:T212" si="224">SUM(K189,K195,K201,K207,K191,K197,K203,K209,K193,K199,K205,K211)</f>
        <v>160.5</v>
      </c>
      <c r="L212" s="68">
        <f t="shared" si="224"/>
        <v>57</v>
      </c>
      <c r="M212" s="68">
        <f t="shared" si="224"/>
        <v>556</v>
      </c>
      <c r="N212" s="68">
        <f t="shared" si="224"/>
        <v>365</v>
      </c>
      <c r="O212" s="68">
        <f t="shared" si="224"/>
        <v>311</v>
      </c>
      <c r="P212" s="68">
        <f t="shared" si="224"/>
        <v>60</v>
      </c>
      <c r="Q212" s="68">
        <f t="shared" si="224"/>
        <v>367</v>
      </c>
      <c r="R212" s="68">
        <f t="shared" si="224"/>
        <v>187</v>
      </c>
      <c r="S212" s="68">
        <f t="shared" si="224"/>
        <v>57</v>
      </c>
      <c r="T212" s="68">
        <f t="shared" si="224"/>
        <v>105.5</v>
      </c>
      <c r="U212" s="197"/>
      <c r="V212" s="197"/>
      <c r="W212" s="197"/>
      <c r="X212" s="68">
        <f>SUM(X189,X195,X201,X207,X191,X197,X203,X209,X193,X199,X205,X211)</f>
        <v>2494</v>
      </c>
      <c r="AA212" s="103"/>
    </row>
    <row r="213" spans="1:27" s="102" customFormat="1" ht="39.75">
      <c r="A213" s="128"/>
      <c r="B213" s="147" t="s">
        <v>245</v>
      </c>
      <c r="C213" s="124"/>
      <c r="D213" s="677">
        <f>SUM(D188,D190,D196,D202,D208,D192,D198,D204,D210,D194,D200,D206)</f>
        <v>64</v>
      </c>
      <c r="E213" s="677">
        <f t="shared" ref="E213:I213" si="225">SUM(E188,E190,E196,E202,E208,E192,E198,E204,E210,E194,E200,E206)</f>
        <v>0</v>
      </c>
      <c r="F213" s="677">
        <f t="shared" ref="F213" si="226">SUM(F188,F190,F196,F202,F208,F192,F198,F204,F210,F194,F200,F206)</f>
        <v>0</v>
      </c>
      <c r="G213" s="677">
        <f t="shared" si="225"/>
        <v>0</v>
      </c>
      <c r="H213" s="677">
        <f t="shared" si="225"/>
        <v>0</v>
      </c>
      <c r="I213" s="677">
        <f t="shared" si="225"/>
        <v>0</v>
      </c>
      <c r="J213" s="677"/>
      <c r="K213" s="677">
        <f t="shared" ref="K213:T213" si="227">SUM(K188,K190,K196,K202,K208,K192,K198,K204,K210,K194,K200,K206)</f>
        <v>50</v>
      </c>
      <c r="L213" s="677">
        <f t="shared" si="227"/>
        <v>19</v>
      </c>
      <c r="M213" s="677">
        <f t="shared" si="227"/>
        <v>124</v>
      </c>
      <c r="N213" s="677">
        <f t="shared" si="227"/>
        <v>77</v>
      </c>
      <c r="O213" s="677">
        <f t="shared" si="227"/>
        <v>62</v>
      </c>
      <c r="P213" s="677">
        <f t="shared" si="227"/>
        <v>17.5</v>
      </c>
      <c r="Q213" s="677">
        <f t="shared" si="227"/>
        <v>127</v>
      </c>
      <c r="R213" s="677">
        <f t="shared" si="227"/>
        <v>69</v>
      </c>
      <c r="S213" s="677">
        <f t="shared" si="227"/>
        <v>26</v>
      </c>
      <c r="T213" s="677">
        <f t="shared" si="227"/>
        <v>33</v>
      </c>
      <c r="U213" s="191"/>
      <c r="V213" s="191"/>
      <c r="W213" s="191"/>
      <c r="X213" s="359">
        <f>SUM(X188,X190,X196,X202,X208,X192,X198,X204,X210,X194,X200,X206)</f>
        <v>668.5</v>
      </c>
      <c r="AA213" s="103"/>
    </row>
    <row r="214" spans="1:27" ht="39.75">
      <c r="A214" s="145" t="s">
        <v>244</v>
      </c>
      <c r="B214" s="145"/>
      <c r="C214" s="144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1"/>
      <c r="U214" s="211"/>
      <c r="V214" s="211"/>
      <c r="W214" s="211"/>
      <c r="X214" s="141"/>
      <c r="AA214" s="20"/>
    </row>
    <row r="215" spans="1:27" ht="39.75">
      <c r="A215" s="140" t="s">
        <v>86</v>
      </c>
      <c r="B215" s="358"/>
      <c r="C215" s="357"/>
      <c r="D215" s="356">
        <f>+SUM(D217,D226)/2</f>
        <v>5</v>
      </c>
      <c r="E215" s="356"/>
      <c r="F215" s="356"/>
      <c r="G215" s="356"/>
      <c r="H215" s="356"/>
      <c r="I215" s="356">
        <f t="shared" ref="I215" si="228">+SUM(I217,I226)/2</f>
        <v>0</v>
      </c>
      <c r="J215" s="356"/>
      <c r="K215" s="356">
        <f t="shared" ref="K215:T215" si="229">+SUM(K217,K226)/2</f>
        <v>5</v>
      </c>
      <c r="L215" s="356">
        <f t="shared" si="229"/>
        <v>4</v>
      </c>
      <c r="M215" s="356">
        <f t="shared" si="229"/>
        <v>5</v>
      </c>
      <c r="N215" s="356">
        <f t="shared" si="229"/>
        <v>4.5</v>
      </c>
      <c r="O215" s="356">
        <f t="shared" si="229"/>
        <v>5</v>
      </c>
      <c r="P215" s="356">
        <f t="shared" si="229"/>
        <v>5</v>
      </c>
      <c r="Q215" s="356">
        <f t="shared" si="229"/>
        <v>5</v>
      </c>
      <c r="R215" s="356">
        <f t="shared" si="229"/>
        <v>4</v>
      </c>
      <c r="S215" s="356">
        <f t="shared" si="229"/>
        <v>5</v>
      </c>
      <c r="T215" s="356">
        <f t="shared" si="229"/>
        <v>4</v>
      </c>
      <c r="U215" s="355"/>
      <c r="V215" s="355"/>
      <c r="W215" s="355"/>
      <c r="X215" s="136">
        <f>+SUM(X217,X226)/2</f>
        <v>5</v>
      </c>
      <c r="AA215" s="20"/>
    </row>
    <row r="216" spans="1:27" s="73" customFormat="1" ht="39.75">
      <c r="A216" s="85">
        <v>3.1</v>
      </c>
      <c r="B216" s="84" t="s">
        <v>243</v>
      </c>
      <c r="C216" s="96" t="s">
        <v>30</v>
      </c>
      <c r="D216" s="324">
        <f>+SUM(D218:D224)</f>
        <v>7</v>
      </c>
      <c r="E216" s="324"/>
      <c r="F216" s="324"/>
      <c r="G216" s="324"/>
      <c r="H216" s="324"/>
      <c r="I216" s="324">
        <f t="shared" ref="I216" si="230">+SUM(I218:I224)</f>
        <v>0</v>
      </c>
      <c r="J216" s="324"/>
      <c r="K216" s="324">
        <f t="shared" ref="K216:T216" si="231">+SUM(K218:K224)</f>
        <v>7</v>
      </c>
      <c r="L216" s="324">
        <f t="shared" si="231"/>
        <v>7</v>
      </c>
      <c r="M216" s="324">
        <f t="shared" si="231"/>
        <v>7</v>
      </c>
      <c r="N216" s="324">
        <f t="shared" si="231"/>
        <v>7</v>
      </c>
      <c r="O216" s="324">
        <f t="shared" si="231"/>
        <v>7</v>
      </c>
      <c r="P216" s="324">
        <f t="shared" si="231"/>
        <v>7</v>
      </c>
      <c r="Q216" s="324">
        <f t="shared" si="231"/>
        <v>7</v>
      </c>
      <c r="R216" s="324">
        <f t="shared" si="231"/>
        <v>7</v>
      </c>
      <c r="S216" s="324">
        <f t="shared" si="231"/>
        <v>7</v>
      </c>
      <c r="T216" s="324">
        <f t="shared" si="231"/>
        <v>7</v>
      </c>
      <c r="U216" s="154"/>
      <c r="V216" s="154"/>
      <c r="W216" s="154"/>
      <c r="X216" s="324">
        <f>+SUM(X218:X224)</f>
        <v>7</v>
      </c>
      <c r="AA216" s="74"/>
    </row>
    <row r="217" spans="1:27" s="73" customFormat="1" ht="39.75">
      <c r="A217" s="81"/>
      <c r="B217" s="80"/>
      <c r="C217" s="95" t="s">
        <v>10</v>
      </c>
      <c r="D217" s="94">
        <f>IF(D216&lt;1,0,IF(D216&lt;2,1,IF(D216&lt;4,2,IF(D216&lt;6,3,IF(D216&lt;7,4,IF(D216&gt;=7,5))))))</f>
        <v>5</v>
      </c>
      <c r="E217" s="94"/>
      <c r="F217" s="94"/>
      <c r="G217" s="94"/>
      <c r="H217" s="94"/>
      <c r="I217" s="94">
        <f t="shared" ref="I217" si="232">IF(I216&lt;1,0,IF(I216&lt;2,1,IF(I216&lt;4,2,IF(I216&lt;6,3,IF(I216&lt;7,4,IF(I216&gt;=7,5))))))</f>
        <v>0</v>
      </c>
      <c r="J217" s="94"/>
      <c r="K217" s="94">
        <f t="shared" ref="K217:T217" si="233">IF(K216&lt;1,0,IF(K216&lt;2,1,IF(K216&lt;4,2,IF(K216&lt;6,3,IF(K216&lt;7,4,IF(K216&gt;=7,5))))))</f>
        <v>5</v>
      </c>
      <c r="L217" s="94">
        <f t="shared" si="233"/>
        <v>5</v>
      </c>
      <c r="M217" s="94">
        <f t="shared" si="233"/>
        <v>5</v>
      </c>
      <c r="N217" s="94">
        <f t="shared" si="233"/>
        <v>5</v>
      </c>
      <c r="O217" s="94">
        <f t="shared" si="233"/>
        <v>5</v>
      </c>
      <c r="P217" s="94">
        <f t="shared" si="233"/>
        <v>5</v>
      </c>
      <c r="Q217" s="94">
        <f t="shared" si="233"/>
        <v>5</v>
      </c>
      <c r="R217" s="94">
        <f t="shared" si="233"/>
        <v>5</v>
      </c>
      <c r="S217" s="94">
        <f t="shared" si="233"/>
        <v>5</v>
      </c>
      <c r="T217" s="94">
        <f t="shared" si="233"/>
        <v>5</v>
      </c>
      <c r="U217" s="152"/>
      <c r="V217" s="152"/>
      <c r="W217" s="152"/>
      <c r="X217" s="94">
        <f>IF(X216&lt;1,0,IF(X216&lt;2,1,IF(X216&lt;4,2,IF(X216&lt;6,3,IF(X216&lt;7,4,IF(X216&gt;=7,5))))))</f>
        <v>5</v>
      </c>
      <c r="AA217" s="74"/>
    </row>
    <row r="218" spans="1:27" s="73" customFormat="1" ht="61.5">
      <c r="A218" s="75"/>
      <c r="B218" s="71" t="s">
        <v>242</v>
      </c>
      <c r="C218" s="70"/>
      <c r="D218" s="68">
        <v>1</v>
      </c>
      <c r="E218" s="68"/>
      <c r="F218" s="68"/>
      <c r="G218" s="68"/>
      <c r="H218" s="68"/>
      <c r="I218" s="68"/>
      <c r="J218" s="68"/>
      <c r="K218" s="68">
        <v>1</v>
      </c>
      <c r="L218" s="68">
        <v>1</v>
      </c>
      <c r="M218" s="68">
        <v>1</v>
      </c>
      <c r="N218" s="69">
        <v>1</v>
      </c>
      <c r="O218" s="68">
        <v>1</v>
      </c>
      <c r="P218" s="68">
        <v>1</v>
      </c>
      <c r="Q218" s="68">
        <v>1</v>
      </c>
      <c r="R218" s="68">
        <v>1</v>
      </c>
      <c r="S218" s="68">
        <v>1</v>
      </c>
      <c r="T218" s="68">
        <v>1</v>
      </c>
      <c r="U218" s="149"/>
      <c r="V218" s="149"/>
      <c r="W218" s="149"/>
      <c r="X218" s="68">
        <v>1</v>
      </c>
      <c r="AA218" s="74"/>
    </row>
    <row r="219" spans="1:27" s="73" customFormat="1" ht="39.75">
      <c r="A219" s="75"/>
      <c r="B219" s="71" t="s">
        <v>241</v>
      </c>
      <c r="C219" s="70"/>
      <c r="D219" s="68">
        <v>1</v>
      </c>
      <c r="E219" s="68"/>
      <c r="F219" s="68"/>
      <c r="G219" s="68"/>
      <c r="H219" s="68"/>
      <c r="I219" s="68"/>
      <c r="J219" s="68"/>
      <c r="K219" s="68">
        <v>1</v>
      </c>
      <c r="L219" s="68">
        <v>1</v>
      </c>
      <c r="M219" s="68">
        <v>1</v>
      </c>
      <c r="N219" s="69">
        <v>1</v>
      </c>
      <c r="O219" s="68">
        <v>1</v>
      </c>
      <c r="P219" s="68">
        <v>1</v>
      </c>
      <c r="Q219" s="68">
        <v>1</v>
      </c>
      <c r="R219" s="68">
        <v>1</v>
      </c>
      <c r="S219" s="68">
        <v>1</v>
      </c>
      <c r="T219" s="68">
        <v>1</v>
      </c>
      <c r="U219" s="149"/>
      <c r="V219" s="149"/>
      <c r="W219" s="149"/>
      <c r="X219" s="68">
        <v>1</v>
      </c>
      <c r="AA219" s="74"/>
    </row>
    <row r="220" spans="1:27" s="73" customFormat="1" ht="61.5">
      <c r="A220" s="75"/>
      <c r="B220" s="71" t="s">
        <v>240</v>
      </c>
      <c r="C220" s="70"/>
      <c r="D220" s="68">
        <v>1</v>
      </c>
      <c r="E220" s="68"/>
      <c r="F220" s="68"/>
      <c r="G220" s="68"/>
      <c r="H220" s="68"/>
      <c r="I220" s="68"/>
      <c r="J220" s="68"/>
      <c r="K220" s="68">
        <v>1</v>
      </c>
      <c r="L220" s="68">
        <v>1</v>
      </c>
      <c r="M220" s="68">
        <v>1</v>
      </c>
      <c r="N220" s="69">
        <v>1</v>
      </c>
      <c r="O220" s="68">
        <v>1</v>
      </c>
      <c r="P220" s="68">
        <v>1</v>
      </c>
      <c r="Q220" s="68">
        <v>1</v>
      </c>
      <c r="R220" s="68">
        <v>1</v>
      </c>
      <c r="S220" s="68">
        <v>1</v>
      </c>
      <c r="T220" s="68">
        <v>1</v>
      </c>
      <c r="U220" s="149"/>
      <c r="V220" s="149"/>
      <c r="W220" s="149"/>
      <c r="X220" s="68">
        <v>1</v>
      </c>
      <c r="AA220" s="74"/>
    </row>
    <row r="221" spans="1:27" s="73" customFormat="1" ht="39.75">
      <c r="A221" s="75"/>
      <c r="B221" s="71" t="s">
        <v>239</v>
      </c>
      <c r="C221" s="70"/>
      <c r="D221" s="68">
        <v>1</v>
      </c>
      <c r="E221" s="68"/>
      <c r="F221" s="68"/>
      <c r="G221" s="68"/>
      <c r="H221" s="68"/>
      <c r="I221" s="68"/>
      <c r="J221" s="68"/>
      <c r="K221" s="68">
        <v>1</v>
      </c>
      <c r="L221" s="68">
        <v>1</v>
      </c>
      <c r="M221" s="68">
        <v>1</v>
      </c>
      <c r="N221" s="69">
        <v>1</v>
      </c>
      <c r="O221" s="68">
        <v>1</v>
      </c>
      <c r="P221" s="68">
        <v>1</v>
      </c>
      <c r="Q221" s="68">
        <v>1</v>
      </c>
      <c r="R221" s="68">
        <v>1</v>
      </c>
      <c r="S221" s="68">
        <v>1</v>
      </c>
      <c r="T221" s="68">
        <v>1</v>
      </c>
      <c r="U221" s="149"/>
      <c r="V221" s="149"/>
      <c r="W221" s="149"/>
      <c r="X221" s="68">
        <v>1</v>
      </c>
      <c r="AA221" s="74"/>
    </row>
    <row r="222" spans="1:27" s="73" customFormat="1" ht="61.5">
      <c r="A222" s="75"/>
      <c r="B222" s="71" t="s">
        <v>238</v>
      </c>
      <c r="C222" s="70"/>
      <c r="D222" s="68">
        <v>1</v>
      </c>
      <c r="E222" s="68"/>
      <c r="F222" s="68"/>
      <c r="G222" s="68"/>
      <c r="H222" s="68"/>
      <c r="I222" s="68"/>
      <c r="J222" s="68"/>
      <c r="K222" s="68">
        <v>1</v>
      </c>
      <c r="L222" s="68">
        <v>1</v>
      </c>
      <c r="M222" s="68">
        <v>1</v>
      </c>
      <c r="N222" s="69">
        <v>1</v>
      </c>
      <c r="O222" s="68">
        <v>1</v>
      </c>
      <c r="P222" s="68">
        <v>1</v>
      </c>
      <c r="Q222" s="68">
        <v>1</v>
      </c>
      <c r="R222" s="68">
        <v>1</v>
      </c>
      <c r="S222" s="68">
        <v>1</v>
      </c>
      <c r="T222" s="68">
        <v>1</v>
      </c>
      <c r="U222" s="149"/>
      <c r="V222" s="149"/>
      <c r="W222" s="149"/>
      <c r="X222" s="68">
        <v>1</v>
      </c>
      <c r="AA222" s="74"/>
    </row>
    <row r="223" spans="1:27" s="73" customFormat="1" ht="61.5">
      <c r="A223" s="75"/>
      <c r="B223" s="71" t="s">
        <v>237</v>
      </c>
      <c r="C223" s="70"/>
      <c r="D223" s="68">
        <v>1</v>
      </c>
      <c r="E223" s="68"/>
      <c r="F223" s="68"/>
      <c r="G223" s="68"/>
      <c r="H223" s="68"/>
      <c r="I223" s="68"/>
      <c r="J223" s="68"/>
      <c r="K223" s="68">
        <v>1</v>
      </c>
      <c r="L223" s="68">
        <v>1</v>
      </c>
      <c r="M223" s="68">
        <v>1</v>
      </c>
      <c r="N223" s="69">
        <v>1</v>
      </c>
      <c r="O223" s="68">
        <v>1</v>
      </c>
      <c r="P223" s="68">
        <v>1</v>
      </c>
      <c r="Q223" s="68">
        <v>1</v>
      </c>
      <c r="R223" s="68">
        <v>1</v>
      </c>
      <c r="S223" s="68">
        <v>1</v>
      </c>
      <c r="T223" s="68">
        <v>1</v>
      </c>
      <c r="U223" s="149"/>
      <c r="V223" s="149"/>
      <c r="W223" s="149"/>
      <c r="X223" s="68">
        <v>1</v>
      </c>
      <c r="AA223" s="74"/>
    </row>
    <row r="224" spans="1:27" s="73" customFormat="1" ht="92.25">
      <c r="A224" s="148"/>
      <c r="B224" s="127" t="s">
        <v>236</v>
      </c>
      <c r="C224" s="124"/>
      <c r="D224" s="68">
        <v>1</v>
      </c>
      <c r="E224" s="68"/>
      <c r="F224" s="68"/>
      <c r="G224" s="68"/>
      <c r="H224" s="68"/>
      <c r="I224" s="68"/>
      <c r="J224" s="68"/>
      <c r="K224" s="68">
        <v>1</v>
      </c>
      <c r="L224" s="68">
        <v>1</v>
      </c>
      <c r="M224" s="68">
        <v>1</v>
      </c>
      <c r="N224" s="69">
        <v>1</v>
      </c>
      <c r="O224" s="68">
        <v>1</v>
      </c>
      <c r="P224" s="68">
        <v>1</v>
      </c>
      <c r="Q224" s="68">
        <v>1</v>
      </c>
      <c r="R224" s="68">
        <v>1</v>
      </c>
      <c r="S224" s="68">
        <v>1</v>
      </c>
      <c r="T224" s="677">
        <v>1</v>
      </c>
      <c r="U224" s="146"/>
      <c r="V224" s="146"/>
      <c r="W224" s="146"/>
      <c r="X224" s="677">
        <v>1</v>
      </c>
      <c r="AA224" s="74"/>
    </row>
    <row r="225" spans="1:27" ht="39.75">
      <c r="A225" s="84">
        <v>3.2</v>
      </c>
      <c r="B225" s="84" t="s">
        <v>235</v>
      </c>
      <c r="C225" s="96" t="s">
        <v>30</v>
      </c>
      <c r="D225" s="82">
        <f>SUM(D227:D237)</f>
        <v>6</v>
      </c>
      <c r="E225" s="82"/>
      <c r="F225" s="82"/>
      <c r="G225" s="82"/>
      <c r="H225" s="82"/>
      <c r="I225" s="82">
        <f t="shared" ref="I225" si="234">SUM(I227:I237)</f>
        <v>0</v>
      </c>
      <c r="J225" s="82"/>
      <c r="K225" s="82">
        <f t="shared" ref="K225:T225" si="235">SUM(K227:K237)</f>
        <v>6</v>
      </c>
      <c r="L225" s="82">
        <f t="shared" si="235"/>
        <v>3</v>
      </c>
      <c r="M225" s="82">
        <f t="shared" si="235"/>
        <v>6</v>
      </c>
      <c r="N225" s="82">
        <f t="shared" si="235"/>
        <v>5</v>
      </c>
      <c r="O225" s="82">
        <f t="shared" si="235"/>
        <v>6</v>
      </c>
      <c r="P225" s="82">
        <f t="shared" si="235"/>
        <v>6</v>
      </c>
      <c r="Q225" s="82">
        <f t="shared" si="235"/>
        <v>6</v>
      </c>
      <c r="R225" s="82">
        <f t="shared" si="235"/>
        <v>4</v>
      </c>
      <c r="S225" s="82">
        <f t="shared" si="235"/>
        <v>6</v>
      </c>
      <c r="T225" s="82">
        <f t="shared" si="235"/>
        <v>3</v>
      </c>
      <c r="U225" s="154"/>
      <c r="V225" s="154"/>
      <c r="W225" s="154"/>
      <c r="X225" s="82">
        <f>SUM(X227:X237)</f>
        <v>6</v>
      </c>
      <c r="AA225" s="20"/>
    </row>
    <row r="226" spans="1:27" ht="39.75">
      <c r="A226" s="81"/>
      <c r="B226" s="80"/>
      <c r="C226" s="95" t="s">
        <v>10</v>
      </c>
      <c r="D226" s="132">
        <f>IF(D225&lt;1,0,IF(D225&lt;2,1,IF(D225&lt;3,2,IF(D225&lt;5,3,IF(D225=5,4,IF(D225=6,5,))))))</f>
        <v>5</v>
      </c>
      <c r="E226" s="132"/>
      <c r="F226" s="132"/>
      <c r="G226" s="132"/>
      <c r="H226" s="132"/>
      <c r="I226" s="132">
        <f t="shared" ref="I226" si="236">IF(I225&lt;1,0,IF(I225&lt;2,1,IF(I225&lt;3,2,IF(I225&lt;5,3,IF(I225=5,4,IF(I225=6,5,))))))</f>
        <v>0</v>
      </c>
      <c r="J226" s="132"/>
      <c r="K226" s="132">
        <f t="shared" ref="K226:T226" si="237">IF(K225&lt;1,0,IF(K225&lt;2,1,IF(K225&lt;3,2,IF(K225&lt;5,3,IF(K225=5,4,IF(K225=6,5,))))))</f>
        <v>5</v>
      </c>
      <c r="L226" s="132">
        <f t="shared" si="237"/>
        <v>3</v>
      </c>
      <c r="M226" s="132">
        <f t="shared" si="237"/>
        <v>5</v>
      </c>
      <c r="N226" s="132">
        <f t="shared" si="237"/>
        <v>4</v>
      </c>
      <c r="O226" s="132">
        <f t="shared" si="237"/>
        <v>5</v>
      </c>
      <c r="P226" s="132">
        <f t="shared" si="237"/>
        <v>5</v>
      </c>
      <c r="Q226" s="132">
        <f t="shared" si="237"/>
        <v>5</v>
      </c>
      <c r="R226" s="132">
        <f t="shared" si="237"/>
        <v>3</v>
      </c>
      <c r="S226" s="132">
        <f t="shared" si="237"/>
        <v>5</v>
      </c>
      <c r="T226" s="132">
        <f t="shared" si="237"/>
        <v>3</v>
      </c>
      <c r="U226" s="330"/>
      <c r="V226" s="330"/>
      <c r="W226" s="330"/>
      <c r="X226" s="132">
        <f>IF(X225&lt;1,0,IF(X225&lt;2,1,IF(X225&lt;3,2,IF(X225&lt;5,3,IF(X225=5,4,IF(X225=6,5,))))))</f>
        <v>5</v>
      </c>
      <c r="AA226" s="20"/>
    </row>
    <row r="227" spans="1:27" ht="55.5">
      <c r="A227" s="317"/>
      <c r="B227" s="354" t="s">
        <v>234</v>
      </c>
      <c r="C227" s="353"/>
      <c r="D227" s="68">
        <v>1</v>
      </c>
      <c r="E227" s="68"/>
      <c r="F227" s="68"/>
      <c r="G227" s="68"/>
      <c r="H227" s="68"/>
      <c r="I227" s="68"/>
      <c r="J227" s="68"/>
      <c r="K227" s="68">
        <v>1</v>
      </c>
      <c r="L227" s="68">
        <v>1</v>
      </c>
      <c r="M227" s="68">
        <v>1</v>
      </c>
      <c r="N227" s="69">
        <v>1</v>
      </c>
      <c r="O227" s="68">
        <v>1</v>
      </c>
      <c r="P227" s="68">
        <v>1</v>
      </c>
      <c r="Q227" s="68">
        <v>1</v>
      </c>
      <c r="R227" s="68">
        <v>1</v>
      </c>
      <c r="S227" s="68">
        <v>1</v>
      </c>
      <c r="T227" s="679">
        <v>1</v>
      </c>
      <c r="U227" s="152"/>
      <c r="V227" s="152"/>
      <c r="W227" s="152"/>
      <c r="X227" s="679">
        <v>1</v>
      </c>
      <c r="AA227" s="20"/>
    </row>
    <row r="228" spans="1:27" ht="39.75">
      <c r="A228" s="72"/>
      <c r="B228" s="210" t="s">
        <v>233</v>
      </c>
      <c r="C228" s="150"/>
      <c r="D228" s="68">
        <v>1</v>
      </c>
      <c r="E228" s="68"/>
      <c r="F228" s="68"/>
      <c r="G228" s="68"/>
      <c r="H228" s="68"/>
      <c r="I228" s="68"/>
      <c r="J228" s="68"/>
      <c r="K228" s="68">
        <v>1</v>
      </c>
      <c r="L228" s="68">
        <v>1</v>
      </c>
      <c r="M228" s="68">
        <v>1</v>
      </c>
      <c r="N228" s="69">
        <v>1</v>
      </c>
      <c r="O228" s="68">
        <v>1</v>
      </c>
      <c r="P228" s="68">
        <v>1</v>
      </c>
      <c r="Q228" s="68">
        <v>1</v>
      </c>
      <c r="R228" s="68">
        <v>1</v>
      </c>
      <c r="S228" s="68">
        <v>1</v>
      </c>
      <c r="T228" s="68">
        <v>0</v>
      </c>
      <c r="U228" s="149"/>
      <c r="V228" s="149"/>
      <c r="W228" s="149"/>
      <c r="X228" s="68">
        <v>1</v>
      </c>
      <c r="AA228" s="20"/>
    </row>
    <row r="229" spans="1:27" ht="123">
      <c r="A229" s="72"/>
      <c r="B229" s="71" t="s">
        <v>232</v>
      </c>
      <c r="C229" s="124"/>
      <c r="D229" s="711">
        <v>1</v>
      </c>
      <c r="E229" s="711"/>
      <c r="F229" s="711"/>
      <c r="G229" s="711"/>
      <c r="H229" s="711"/>
      <c r="I229" s="711"/>
      <c r="J229" s="677"/>
      <c r="K229" s="711">
        <v>1</v>
      </c>
      <c r="L229" s="711">
        <v>0</v>
      </c>
      <c r="M229" s="711">
        <v>1</v>
      </c>
      <c r="N229" s="711">
        <v>1</v>
      </c>
      <c r="O229" s="711">
        <v>1</v>
      </c>
      <c r="P229" s="711">
        <v>1</v>
      </c>
      <c r="Q229" s="711">
        <v>1</v>
      </c>
      <c r="R229" s="711">
        <v>1</v>
      </c>
      <c r="S229" s="711">
        <v>1</v>
      </c>
      <c r="T229" s="711">
        <v>1</v>
      </c>
      <c r="U229" s="146"/>
      <c r="V229" s="146"/>
      <c r="W229" s="146"/>
      <c r="X229" s="711">
        <v>1</v>
      </c>
      <c r="Y229" s="44"/>
      <c r="AA229" s="20"/>
    </row>
    <row r="230" spans="1:27" ht="39.75">
      <c r="A230" s="72"/>
      <c r="B230" s="351" t="s">
        <v>231</v>
      </c>
      <c r="C230" s="352"/>
      <c r="D230" s="712"/>
      <c r="E230" s="712"/>
      <c r="F230" s="712"/>
      <c r="G230" s="712"/>
      <c r="H230" s="712"/>
      <c r="I230" s="712"/>
      <c r="J230" s="678"/>
      <c r="K230" s="712"/>
      <c r="L230" s="712"/>
      <c r="M230" s="712"/>
      <c r="N230" s="712"/>
      <c r="O230" s="712"/>
      <c r="P230" s="712"/>
      <c r="Q230" s="712"/>
      <c r="R230" s="712"/>
      <c r="S230" s="712"/>
      <c r="T230" s="712"/>
      <c r="U230" s="330"/>
      <c r="V230" s="330"/>
      <c r="W230" s="330"/>
      <c r="X230" s="712"/>
      <c r="AA230" s="20"/>
    </row>
    <row r="231" spans="1:27" ht="39.75">
      <c r="A231" s="72"/>
      <c r="B231" s="351" t="s">
        <v>230</v>
      </c>
      <c r="C231" s="352"/>
      <c r="D231" s="712"/>
      <c r="E231" s="712"/>
      <c r="F231" s="712"/>
      <c r="G231" s="712"/>
      <c r="H231" s="712"/>
      <c r="I231" s="712"/>
      <c r="J231" s="678"/>
      <c r="K231" s="712"/>
      <c r="L231" s="712"/>
      <c r="M231" s="712"/>
      <c r="N231" s="712"/>
      <c r="O231" s="712"/>
      <c r="P231" s="712"/>
      <c r="Q231" s="712"/>
      <c r="R231" s="712"/>
      <c r="S231" s="712"/>
      <c r="T231" s="712"/>
      <c r="U231" s="330"/>
      <c r="V231" s="330"/>
      <c r="W231" s="330"/>
      <c r="X231" s="712"/>
      <c r="AA231" s="20"/>
    </row>
    <row r="232" spans="1:27" ht="39.75">
      <c r="A232" s="72"/>
      <c r="B232" s="351" t="s">
        <v>229</v>
      </c>
      <c r="C232" s="352"/>
      <c r="D232" s="712"/>
      <c r="E232" s="712"/>
      <c r="F232" s="712"/>
      <c r="G232" s="712"/>
      <c r="H232" s="712"/>
      <c r="I232" s="712"/>
      <c r="J232" s="678"/>
      <c r="K232" s="712"/>
      <c r="L232" s="712"/>
      <c r="M232" s="712"/>
      <c r="N232" s="712"/>
      <c r="O232" s="712"/>
      <c r="P232" s="712"/>
      <c r="Q232" s="712"/>
      <c r="R232" s="712"/>
      <c r="S232" s="712"/>
      <c r="T232" s="712"/>
      <c r="U232" s="330"/>
      <c r="V232" s="330"/>
      <c r="W232" s="330"/>
      <c r="X232" s="712"/>
      <c r="AA232" s="20"/>
    </row>
    <row r="233" spans="1:27" ht="39.75">
      <c r="A233" s="72"/>
      <c r="B233" s="351" t="s">
        <v>228</v>
      </c>
      <c r="C233" s="352"/>
      <c r="D233" s="712"/>
      <c r="E233" s="712"/>
      <c r="F233" s="712"/>
      <c r="G233" s="712"/>
      <c r="H233" s="712"/>
      <c r="I233" s="712"/>
      <c r="J233" s="678"/>
      <c r="K233" s="712"/>
      <c r="L233" s="712"/>
      <c r="M233" s="712"/>
      <c r="N233" s="712"/>
      <c r="O233" s="712"/>
      <c r="P233" s="712"/>
      <c r="Q233" s="712"/>
      <c r="R233" s="712"/>
      <c r="S233" s="712"/>
      <c r="T233" s="712"/>
      <c r="U233" s="330"/>
      <c r="V233" s="330"/>
      <c r="W233" s="330"/>
      <c r="X233" s="712"/>
      <c r="AA233" s="20"/>
    </row>
    <row r="234" spans="1:27" ht="39.75">
      <c r="A234" s="72"/>
      <c r="B234" s="351" t="s">
        <v>227</v>
      </c>
      <c r="C234" s="350"/>
      <c r="D234" s="713"/>
      <c r="E234" s="713"/>
      <c r="F234" s="713"/>
      <c r="G234" s="713"/>
      <c r="H234" s="713"/>
      <c r="I234" s="713"/>
      <c r="J234" s="679"/>
      <c r="K234" s="713"/>
      <c r="L234" s="713"/>
      <c r="M234" s="713"/>
      <c r="N234" s="713"/>
      <c r="O234" s="713"/>
      <c r="P234" s="713"/>
      <c r="Q234" s="713"/>
      <c r="R234" s="713"/>
      <c r="S234" s="713"/>
      <c r="T234" s="713"/>
      <c r="U234" s="152"/>
      <c r="V234" s="152"/>
      <c r="W234" s="152"/>
      <c r="X234" s="713"/>
      <c r="AA234" s="20"/>
    </row>
    <row r="235" spans="1:27" ht="61.5">
      <c r="A235" s="72"/>
      <c r="B235" s="71" t="s">
        <v>226</v>
      </c>
      <c r="C235" s="70"/>
      <c r="D235" s="68">
        <v>1</v>
      </c>
      <c r="E235" s="68"/>
      <c r="F235" s="68"/>
      <c r="G235" s="68"/>
      <c r="H235" s="68"/>
      <c r="I235" s="68"/>
      <c r="J235" s="68"/>
      <c r="K235" s="68">
        <v>1</v>
      </c>
      <c r="L235" s="68">
        <v>1</v>
      </c>
      <c r="M235" s="68">
        <v>1</v>
      </c>
      <c r="N235" s="69">
        <v>1</v>
      </c>
      <c r="O235" s="68">
        <v>1</v>
      </c>
      <c r="P235" s="68">
        <v>1</v>
      </c>
      <c r="Q235" s="68">
        <v>1</v>
      </c>
      <c r="R235" s="68">
        <v>0</v>
      </c>
      <c r="S235" s="68">
        <v>1</v>
      </c>
      <c r="T235" s="68">
        <v>1</v>
      </c>
      <c r="U235" s="149"/>
      <c r="V235" s="149"/>
      <c r="W235" s="149"/>
      <c r="X235" s="68">
        <v>1</v>
      </c>
      <c r="AA235" s="20"/>
    </row>
    <row r="236" spans="1:27" ht="61.5">
      <c r="A236" s="72"/>
      <c r="B236" s="71" t="s">
        <v>225</v>
      </c>
      <c r="C236" s="70"/>
      <c r="D236" s="68">
        <v>1</v>
      </c>
      <c r="E236" s="68"/>
      <c r="F236" s="68"/>
      <c r="G236" s="68"/>
      <c r="H236" s="68"/>
      <c r="I236" s="68"/>
      <c r="J236" s="68"/>
      <c r="K236" s="68">
        <v>1</v>
      </c>
      <c r="L236" s="68">
        <v>0</v>
      </c>
      <c r="M236" s="68">
        <v>1</v>
      </c>
      <c r="N236" s="69">
        <v>1</v>
      </c>
      <c r="O236" s="68">
        <v>1</v>
      </c>
      <c r="P236" s="68">
        <v>1</v>
      </c>
      <c r="Q236" s="68">
        <v>1</v>
      </c>
      <c r="R236" s="68">
        <v>0</v>
      </c>
      <c r="S236" s="68">
        <v>1</v>
      </c>
      <c r="T236" s="68">
        <v>0</v>
      </c>
      <c r="U236" s="149"/>
      <c r="V236" s="149"/>
      <c r="W236" s="149"/>
      <c r="X236" s="68">
        <v>1</v>
      </c>
      <c r="AA236" s="20"/>
    </row>
    <row r="237" spans="1:27" ht="61.5">
      <c r="A237" s="128"/>
      <c r="B237" s="127" t="s">
        <v>224</v>
      </c>
      <c r="C237" s="124"/>
      <c r="D237" s="677">
        <v>1</v>
      </c>
      <c r="E237" s="677"/>
      <c r="F237" s="677"/>
      <c r="G237" s="677"/>
      <c r="H237" s="677"/>
      <c r="I237" s="677"/>
      <c r="J237" s="677"/>
      <c r="K237" s="677">
        <v>1</v>
      </c>
      <c r="L237" s="677">
        <v>0</v>
      </c>
      <c r="M237" s="677">
        <v>1</v>
      </c>
      <c r="N237" s="677">
        <v>0</v>
      </c>
      <c r="O237" s="677">
        <v>1</v>
      </c>
      <c r="P237" s="677">
        <v>1</v>
      </c>
      <c r="Q237" s="677">
        <v>1</v>
      </c>
      <c r="R237" s="68">
        <v>1</v>
      </c>
      <c r="S237" s="677">
        <v>1</v>
      </c>
      <c r="T237" s="677">
        <v>0</v>
      </c>
      <c r="U237" s="146"/>
      <c r="V237" s="146"/>
      <c r="W237" s="146"/>
      <c r="X237" s="677">
        <v>1</v>
      </c>
      <c r="AA237" s="20"/>
    </row>
    <row r="238" spans="1:27" ht="39.75">
      <c r="A238" s="145" t="s">
        <v>223</v>
      </c>
      <c r="B238" s="145"/>
      <c r="C238" s="144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1"/>
      <c r="U238" s="211"/>
      <c r="V238" s="211"/>
      <c r="W238" s="211"/>
      <c r="X238" s="141"/>
      <c r="AA238" s="20"/>
    </row>
    <row r="239" spans="1:27" ht="39.75">
      <c r="A239" s="140" t="s">
        <v>86</v>
      </c>
      <c r="B239" s="139"/>
      <c r="C239" s="138"/>
      <c r="D239" s="137">
        <f>+SUM(D249,D264,D271)/3</f>
        <v>5</v>
      </c>
      <c r="E239" s="137" t="e">
        <f t="shared" ref="E239:I239" si="238">+SUM(E249,E264,E271)/3</f>
        <v>#DIV/0!</v>
      </c>
      <c r="F239" s="137" t="e">
        <f t="shared" ref="F239" si="239">+SUM(F249,F264,F271)/3</f>
        <v>#DIV/0!</v>
      </c>
      <c r="G239" s="137" t="e">
        <f t="shared" si="238"/>
        <v>#DIV/0!</v>
      </c>
      <c r="H239" s="137" t="e">
        <f t="shared" si="238"/>
        <v>#DIV/0!</v>
      </c>
      <c r="I239" s="137" t="e">
        <f t="shared" si="238"/>
        <v>#DIV/0!</v>
      </c>
      <c r="J239" s="137"/>
      <c r="K239" s="137">
        <f t="shared" ref="K239:T239" si="240">+SUM(K249,K264,K271)/3</f>
        <v>4.6628888888888893</v>
      </c>
      <c r="L239" s="137">
        <f t="shared" si="240"/>
        <v>3.4548245614035089</v>
      </c>
      <c r="M239" s="137">
        <f t="shared" si="240"/>
        <v>5</v>
      </c>
      <c r="N239" s="137">
        <f t="shared" si="240"/>
        <v>4</v>
      </c>
      <c r="O239" s="137">
        <f t="shared" si="240"/>
        <v>5</v>
      </c>
      <c r="P239" s="137">
        <f t="shared" si="240"/>
        <v>4</v>
      </c>
      <c r="Q239" s="137">
        <f t="shared" si="240"/>
        <v>5</v>
      </c>
      <c r="R239" s="137">
        <f t="shared" si="240"/>
        <v>5</v>
      </c>
      <c r="S239" s="137">
        <f t="shared" si="240"/>
        <v>3.7246376811594204</v>
      </c>
      <c r="T239" s="137">
        <f t="shared" si="240"/>
        <v>5</v>
      </c>
      <c r="U239" s="168"/>
      <c r="V239" s="168"/>
      <c r="W239" s="168"/>
      <c r="X239" s="136" t="e">
        <f>+SUM(X249,X264,X271)/3</f>
        <v>#DIV/0!</v>
      </c>
      <c r="AA239" s="20"/>
    </row>
    <row r="240" spans="1:27" ht="39.75">
      <c r="A240" s="140" t="s">
        <v>85</v>
      </c>
      <c r="B240" s="139"/>
      <c r="C240" s="138"/>
      <c r="D240" s="137">
        <f>+SUM(D280,D305,D311)/3</f>
        <v>2.3177083333333335</v>
      </c>
      <c r="E240" s="137" t="e">
        <f t="shared" ref="E240:I240" si="241">+SUM(E280,E305,E311)/3</f>
        <v>#DIV/0!</v>
      </c>
      <c r="F240" s="137" t="e">
        <f t="shared" ref="F240" si="242">+SUM(F280,F305,F311)/3</f>
        <v>#DIV/0!</v>
      </c>
      <c r="G240" s="137" t="e">
        <f t="shared" si="241"/>
        <v>#DIV/0!</v>
      </c>
      <c r="H240" s="137" t="e">
        <f t="shared" si="241"/>
        <v>#DIV/0!</v>
      </c>
      <c r="I240" s="137" t="e">
        <f t="shared" si="241"/>
        <v>#DIV/0!</v>
      </c>
      <c r="J240" s="137"/>
      <c r="K240" s="137">
        <f t="shared" ref="K240:T240" si="243">+SUM(K280,K305,K311)/3</f>
        <v>2.0751633986928106</v>
      </c>
      <c r="L240" s="137">
        <f t="shared" si="243"/>
        <v>1.8640350877192986</v>
      </c>
      <c r="M240" s="137">
        <f t="shared" si="243"/>
        <v>2.741935483870968</v>
      </c>
      <c r="N240" s="137">
        <f t="shared" si="243"/>
        <v>3.7662337662337664</v>
      </c>
      <c r="O240" s="137">
        <f t="shared" si="243"/>
        <v>2.419354838709677</v>
      </c>
      <c r="P240" s="137">
        <f t="shared" si="243"/>
        <v>3.8095238095238098</v>
      </c>
      <c r="Q240" s="137">
        <f t="shared" si="243"/>
        <v>1.1811023622047243</v>
      </c>
      <c r="R240" s="137">
        <f t="shared" si="243"/>
        <v>3.3212560386473431</v>
      </c>
      <c r="S240" s="137">
        <f t="shared" si="243"/>
        <v>2.2435897435897432</v>
      </c>
      <c r="T240" s="137">
        <f t="shared" si="243"/>
        <v>0.75757575757575746</v>
      </c>
      <c r="U240" s="168"/>
      <c r="V240" s="168"/>
      <c r="W240" s="168"/>
      <c r="X240" s="136" t="e">
        <f>+SUM(X280,X305,X311)/3</f>
        <v>#DIV/0!</v>
      </c>
      <c r="AA240" s="20"/>
    </row>
    <row r="241" spans="1:27" ht="39.75">
      <c r="A241" s="140" t="s">
        <v>84</v>
      </c>
      <c r="B241" s="139"/>
      <c r="C241" s="138"/>
      <c r="D241" s="137">
        <f>+SUM(D249,D264,D271,D280,D305,D311)/6</f>
        <v>3.6588541666666665</v>
      </c>
      <c r="E241" s="137" t="e">
        <f t="shared" ref="E241:I241" si="244">+SUM(E249,E264,E271,E280,E305,E311)/6</f>
        <v>#DIV/0!</v>
      </c>
      <c r="F241" s="137" t="e">
        <f t="shared" ref="F241" si="245">+SUM(F249,F264,F271,F280,F305,F311)/6</f>
        <v>#DIV/0!</v>
      </c>
      <c r="G241" s="137" t="e">
        <f t="shared" si="244"/>
        <v>#DIV/0!</v>
      </c>
      <c r="H241" s="137" t="e">
        <f t="shared" si="244"/>
        <v>#DIV/0!</v>
      </c>
      <c r="I241" s="137" t="e">
        <f t="shared" si="244"/>
        <v>#DIV/0!</v>
      </c>
      <c r="J241" s="137"/>
      <c r="K241" s="137">
        <f t="shared" ref="K241:T241" si="246">+SUM(K249,K264,K271,K280,K305,K311)/6</f>
        <v>3.3690261437908497</v>
      </c>
      <c r="L241" s="137">
        <f t="shared" si="246"/>
        <v>2.6594298245614039</v>
      </c>
      <c r="M241" s="137">
        <f t="shared" si="246"/>
        <v>3.870967741935484</v>
      </c>
      <c r="N241" s="137">
        <f t="shared" si="246"/>
        <v>3.8831168831168834</v>
      </c>
      <c r="O241" s="137">
        <f t="shared" si="246"/>
        <v>3.7096774193548385</v>
      </c>
      <c r="P241" s="137">
        <f t="shared" si="246"/>
        <v>3.9047619047619051</v>
      </c>
      <c r="Q241" s="137">
        <f t="shared" si="246"/>
        <v>3.0905511811023625</v>
      </c>
      <c r="R241" s="137">
        <f t="shared" si="246"/>
        <v>4.1606280193236715</v>
      </c>
      <c r="S241" s="137">
        <f t="shared" si="246"/>
        <v>2.9841137123745818</v>
      </c>
      <c r="T241" s="137">
        <f t="shared" si="246"/>
        <v>2.8787878787878789</v>
      </c>
      <c r="U241" s="168"/>
      <c r="V241" s="168"/>
      <c r="W241" s="168"/>
      <c r="X241" s="136" t="e">
        <f>+SUM(X249,X264,X271,X280,X305,X311)/6</f>
        <v>#DIV/0!</v>
      </c>
      <c r="AA241" s="20"/>
    </row>
    <row r="242" spans="1:27" s="102" customFormat="1" ht="39.75">
      <c r="A242" s="349">
        <v>4.0999999999999996</v>
      </c>
      <c r="B242" s="349" t="s">
        <v>222</v>
      </c>
      <c r="C242" s="348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7"/>
      <c r="S242" s="347"/>
      <c r="T242" s="346"/>
      <c r="U242" s="156"/>
      <c r="V242" s="156"/>
      <c r="W242" s="156"/>
      <c r="X242" s="346"/>
      <c r="AA242" s="103"/>
    </row>
    <row r="243" spans="1:27" s="102" customFormat="1" ht="39.75">
      <c r="A243" s="187"/>
      <c r="B243" s="345" t="s">
        <v>221</v>
      </c>
      <c r="C243" s="185" t="s">
        <v>30</v>
      </c>
      <c r="D243" s="183">
        <f>+SUM(D250:D260)</f>
        <v>7</v>
      </c>
      <c r="E243" s="183"/>
      <c r="F243" s="183"/>
      <c r="G243" s="183"/>
      <c r="H243" s="183"/>
      <c r="I243" s="183">
        <f t="shared" ref="I243" si="247">+SUM(I250:I260)</f>
        <v>0</v>
      </c>
      <c r="J243" s="183"/>
      <c r="K243" s="183">
        <f t="shared" ref="K243:T243" si="248">+SUM(K250:K260)</f>
        <v>7</v>
      </c>
      <c r="L243" s="183">
        <f t="shared" si="248"/>
        <v>5</v>
      </c>
      <c r="M243" s="183">
        <f t="shared" si="248"/>
        <v>7</v>
      </c>
      <c r="N243" s="183">
        <f t="shared" si="248"/>
        <v>6</v>
      </c>
      <c r="O243" s="183">
        <f t="shared" si="248"/>
        <v>7</v>
      </c>
      <c r="P243" s="183">
        <f t="shared" si="248"/>
        <v>5</v>
      </c>
      <c r="Q243" s="183">
        <f t="shared" si="248"/>
        <v>7</v>
      </c>
      <c r="R243" s="183">
        <f t="shared" si="248"/>
        <v>7</v>
      </c>
      <c r="S243" s="183">
        <f t="shared" si="248"/>
        <v>6</v>
      </c>
      <c r="T243" s="183">
        <f t="shared" si="248"/>
        <v>7</v>
      </c>
      <c r="U243" s="149"/>
      <c r="V243" s="149"/>
      <c r="W243" s="149"/>
      <c r="X243" s="183">
        <f>+SUM(X250:X260)</f>
        <v>7</v>
      </c>
      <c r="AA243" s="103"/>
    </row>
    <row r="244" spans="1:27" s="102" customFormat="1" ht="39.75">
      <c r="A244" s="344"/>
      <c r="B244" s="343" t="s">
        <v>220</v>
      </c>
      <c r="C244" s="342" t="s">
        <v>30</v>
      </c>
      <c r="D244" s="340">
        <f>+D262</f>
        <v>1</v>
      </c>
      <c r="E244" s="340"/>
      <c r="F244" s="340"/>
      <c r="G244" s="340"/>
      <c r="H244" s="340"/>
      <c r="I244" s="340">
        <f t="shared" ref="I244" si="249">+I262</f>
        <v>0</v>
      </c>
      <c r="J244" s="340"/>
      <c r="K244" s="340">
        <f t="shared" ref="K244:T244" si="250">+K262</f>
        <v>0</v>
      </c>
      <c r="L244" s="340">
        <f t="shared" si="250"/>
        <v>0</v>
      </c>
      <c r="M244" s="340">
        <f t="shared" si="250"/>
        <v>1</v>
      </c>
      <c r="N244" s="340">
        <f t="shared" si="250"/>
        <v>0</v>
      </c>
      <c r="O244" s="340">
        <f t="shared" si="250"/>
        <v>1</v>
      </c>
      <c r="P244" s="340">
        <f t="shared" si="250"/>
        <v>0</v>
      </c>
      <c r="Q244" s="340">
        <f t="shared" si="250"/>
        <v>1</v>
      </c>
      <c r="R244" s="340">
        <f t="shared" si="250"/>
        <v>1</v>
      </c>
      <c r="S244" s="340">
        <f t="shared" si="250"/>
        <v>1</v>
      </c>
      <c r="T244" s="340">
        <f t="shared" si="250"/>
        <v>1</v>
      </c>
      <c r="U244" s="341"/>
      <c r="V244" s="341"/>
      <c r="W244" s="341"/>
      <c r="X244" s="340">
        <f>+X262</f>
        <v>1</v>
      </c>
      <c r="AA244" s="103"/>
    </row>
    <row r="245" spans="1:27" s="102" customFormat="1" ht="39.75" hidden="1" customHeight="1">
      <c r="A245" s="339"/>
      <c r="B245" s="339"/>
      <c r="C245" s="338"/>
      <c r="D245" s="337">
        <f>IF(D243&lt;1,0,IF(D243&lt;2,1,IF(D243&lt;4,2,IF(D243&lt;6,3,IF(D243&lt;=7,4)))))</f>
        <v>4</v>
      </c>
      <c r="E245" s="337"/>
      <c r="F245" s="337"/>
      <c r="G245" s="337"/>
      <c r="H245" s="337"/>
      <c r="I245" s="337">
        <f t="shared" ref="I245" si="251">IF(I243&lt;1,0,IF(I243&lt;2,1,IF(I243&lt;4,2,IF(I243&lt;6,3,IF(I243&lt;=7,4)))))</f>
        <v>0</v>
      </c>
      <c r="J245" s="337"/>
      <c r="K245" s="337">
        <f t="shared" ref="K245:T245" si="252">IF(K243&lt;1,0,IF(K243&lt;2,1,IF(K243&lt;4,2,IF(K243&lt;6,3,IF(K243&lt;=7,4)))))</f>
        <v>4</v>
      </c>
      <c r="L245" s="337">
        <f t="shared" si="252"/>
        <v>3</v>
      </c>
      <c r="M245" s="337">
        <f t="shared" si="252"/>
        <v>4</v>
      </c>
      <c r="N245" s="337">
        <f t="shared" si="252"/>
        <v>4</v>
      </c>
      <c r="O245" s="337">
        <f t="shared" si="252"/>
        <v>4</v>
      </c>
      <c r="P245" s="337">
        <f t="shared" si="252"/>
        <v>3</v>
      </c>
      <c r="Q245" s="337">
        <f t="shared" si="252"/>
        <v>4</v>
      </c>
      <c r="R245" s="337">
        <f t="shared" si="252"/>
        <v>4</v>
      </c>
      <c r="S245" s="337">
        <f t="shared" si="252"/>
        <v>4</v>
      </c>
      <c r="T245" s="337">
        <f t="shared" si="252"/>
        <v>4</v>
      </c>
      <c r="U245" s="152"/>
      <c r="V245" s="152"/>
      <c r="W245" s="152"/>
      <c r="X245" s="337">
        <f>IF(X243&lt;1,0,IF(X243&lt;2,1,IF(X243&lt;4,2,IF(X243&lt;6,3,IF(X243&lt;=7,4)))))</f>
        <v>4</v>
      </c>
      <c r="AA245" s="103"/>
    </row>
    <row r="246" spans="1:27" s="102" customFormat="1" ht="39.75" hidden="1" customHeight="1">
      <c r="A246" s="187"/>
      <c r="B246" s="187"/>
      <c r="C246" s="185"/>
      <c r="D246" s="336">
        <f>IF(D245&lt;1,0,IF(D245=1,1,IF(D245=2,2,IF(D245=3,3,IF(D245=4,4)))))</f>
        <v>4</v>
      </c>
      <c r="E246" s="336"/>
      <c r="F246" s="336"/>
      <c r="G246" s="336"/>
      <c r="H246" s="336"/>
      <c r="I246" s="336">
        <f t="shared" ref="I246" si="253">IF(I245&lt;1,0,IF(I245=1,1,IF(I245=2,2,IF(I245=3,3,IF(I245=4,4)))))</f>
        <v>0</v>
      </c>
      <c r="J246" s="336"/>
      <c r="K246" s="336">
        <f t="shared" ref="K246:T246" si="254">IF(K245&lt;1,0,IF(K245=1,1,IF(K245=2,2,IF(K245=3,3,IF(K245=4,4)))))</f>
        <v>4</v>
      </c>
      <c r="L246" s="336">
        <f t="shared" si="254"/>
        <v>3</v>
      </c>
      <c r="M246" s="336">
        <f t="shared" si="254"/>
        <v>4</v>
      </c>
      <c r="N246" s="336">
        <f t="shared" si="254"/>
        <v>4</v>
      </c>
      <c r="O246" s="336">
        <f t="shared" si="254"/>
        <v>4</v>
      </c>
      <c r="P246" s="336">
        <f t="shared" si="254"/>
        <v>3</v>
      </c>
      <c r="Q246" s="336">
        <f t="shared" si="254"/>
        <v>4</v>
      </c>
      <c r="R246" s="336">
        <f t="shared" si="254"/>
        <v>4</v>
      </c>
      <c r="S246" s="336">
        <f t="shared" si="254"/>
        <v>4</v>
      </c>
      <c r="T246" s="336">
        <f t="shared" si="254"/>
        <v>4</v>
      </c>
      <c r="U246" s="149"/>
      <c r="V246" s="149"/>
      <c r="W246" s="149"/>
      <c r="X246" s="336">
        <f>IF(X245&lt;1,0,IF(X245=1,1,IF(X245=2,2,IF(X245=3,3,IF(X245=4,4)))))</f>
        <v>4</v>
      </c>
      <c r="AA246" s="103"/>
    </row>
    <row r="247" spans="1:27" s="102" customFormat="1" ht="39.75" hidden="1" customHeight="1">
      <c r="A247" s="187"/>
      <c r="B247" s="187"/>
      <c r="C247" s="185"/>
      <c r="D247" s="336">
        <f>+D244</f>
        <v>1</v>
      </c>
      <c r="E247" s="336"/>
      <c r="F247" s="336"/>
      <c r="G247" s="336"/>
      <c r="H247" s="336"/>
      <c r="I247" s="336">
        <f t="shared" ref="I247" si="255">+I244</f>
        <v>0</v>
      </c>
      <c r="J247" s="336"/>
      <c r="K247" s="336">
        <f t="shared" ref="K247:T247" si="256">+K244</f>
        <v>0</v>
      </c>
      <c r="L247" s="336">
        <f t="shared" si="256"/>
        <v>0</v>
      </c>
      <c r="M247" s="336">
        <f t="shared" si="256"/>
        <v>1</v>
      </c>
      <c r="N247" s="336">
        <f t="shared" si="256"/>
        <v>0</v>
      </c>
      <c r="O247" s="336">
        <f t="shared" si="256"/>
        <v>1</v>
      </c>
      <c r="P247" s="336">
        <f t="shared" si="256"/>
        <v>0</v>
      </c>
      <c r="Q247" s="336">
        <f t="shared" si="256"/>
        <v>1</v>
      </c>
      <c r="R247" s="336">
        <f t="shared" si="256"/>
        <v>1</v>
      </c>
      <c r="S247" s="336">
        <f t="shared" si="256"/>
        <v>1</v>
      </c>
      <c r="T247" s="336">
        <f t="shared" si="256"/>
        <v>1</v>
      </c>
      <c r="U247" s="149"/>
      <c r="V247" s="149"/>
      <c r="W247" s="149"/>
      <c r="X247" s="336">
        <f>+X244</f>
        <v>1</v>
      </c>
      <c r="AA247" s="103"/>
    </row>
    <row r="248" spans="1:27" s="102" customFormat="1" ht="39.75" hidden="1" customHeight="1">
      <c r="A248" s="187"/>
      <c r="B248" s="187"/>
      <c r="C248" s="185"/>
      <c r="D248" s="335">
        <f>+D243+D244</f>
        <v>8</v>
      </c>
      <c r="E248" s="335"/>
      <c r="F248" s="335"/>
      <c r="G248" s="335"/>
      <c r="H248" s="335"/>
      <c r="I248" s="335">
        <f t="shared" ref="I248" si="257">+I243+I244</f>
        <v>0</v>
      </c>
      <c r="J248" s="335"/>
      <c r="K248" s="335">
        <f t="shared" ref="K248:T248" si="258">+K243+K244</f>
        <v>7</v>
      </c>
      <c r="L248" s="335">
        <f t="shared" si="258"/>
        <v>5</v>
      </c>
      <c r="M248" s="335">
        <f t="shared" si="258"/>
        <v>8</v>
      </c>
      <c r="N248" s="335">
        <f t="shared" si="258"/>
        <v>6</v>
      </c>
      <c r="O248" s="335">
        <f t="shared" si="258"/>
        <v>8</v>
      </c>
      <c r="P248" s="335">
        <f t="shared" si="258"/>
        <v>5</v>
      </c>
      <c r="Q248" s="335">
        <f t="shared" si="258"/>
        <v>8</v>
      </c>
      <c r="R248" s="335">
        <f t="shared" si="258"/>
        <v>8</v>
      </c>
      <c r="S248" s="335">
        <f t="shared" si="258"/>
        <v>7</v>
      </c>
      <c r="T248" s="335">
        <f t="shared" si="258"/>
        <v>8</v>
      </c>
      <c r="U248" s="149"/>
      <c r="V248" s="149"/>
      <c r="W248" s="149"/>
      <c r="X248" s="335">
        <f>+X243+X244</f>
        <v>8</v>
      </c>
      <c r="AA248" s="103"/>
    </row>
    <row r="249" spans="1:27" s="102" customFormat="1" ht="39.75">
      <c r="A249" s="334"/>
      <c r="B249" s="334"/>
      <c r="C249" s="333" t="s">
        <v>10</v>
      </c>
      <c r="D249" s="332">
        <f>+D247+D246</f>
        <v>5</v>
      </c>
      <c r="E249" s="332"/>
      <c r="F249" s="332"/>
      <c r="G249" s="332"/>
      <c r="H249" s="332"/>
      <c r="I249" s="332">
        <f t="shared" ref="I249" si="259">+I247+I246</f>
        <v>0</v>
      </c>
      <c r="J249" s="332"/>
      <c r="K249" s="332">
        <f t="shared" ref="K249:R249" si="260">+K247+K246</f>
        <v>4</v>
      </c>
      <c r="L249" s="332">
        <f t="shared" si="260"/>
        <v>3</v>
      </c>
      <c r="M249" s="332">
        <f t="shared" si="260"/>
        <v>5</v>
      </c>
      <c r="N249" s="332">
        <f t="shared" si="260"/>
        <v>4</v>
      </c>
      <c r="O249" s="332">
        <f t="shared" si="260"/>
        <v>5</v>
      </c>
      <c r="P249" s="332">
        <f t="shared" si="260"/>
        <v>3</v>
      </c>
      <c r="Q249" s="332">
        <f t="shared" si="260"/>
        <v>5</v>
      </c>
      <c r="R249" s="332">
        <f t="shared" si="260"/>
        <v>5</v>
      </c>
      <c r="S249" s="332">
        <v>4</v>
      </c>
      <c r="T249" s="332">
        <f>+T247+T246</f>
        <v>5</v>
      </c>
      <c r="U249" s="149"/>
      <c r="V249" s="149"/>
      <c r="W249" s="149"/>
      <c r="X249" s="332">
        <f>+X247+X246</f>
        <v>5</v>
      </c>
      <c r="AA249" s="103"/>
    </row>
    <row r="250" spans="1:27" s="228" customFormat="1" ht="85.5">
      <c r="A250" s="72"/>
      <c r="B250" s="135" t="s">
        <v>219</v>
      </c>
      <c r="C250" s="134"/>
      <c r="D250" s="679">
        <v>1</v>
      </c>
      <c r="E250" s="679"/>
      <c r="F250" s="679"/>
      <c r="G250" s="679"/>
      <c r="H250" s="679"/>
      <c r="I250" s="679"/>
      <c r="J250" s="679"/>
      <c r="K250" s="679">
        <v>1</v>
      </c>
      <c r="L250" s="679">
        <v>1</v>
      </c>
      <c r="M250" s="679">
        <v>1</v>
      </c>
      <c r="N250" s="331">
        <v>1</v>
      </c>
      <c r="O250" s="679">
        <v>1</v>
      </c>
      <c r="P250" s="679">
        <v>1</v>
      </c>
      <c r="Q250" s="679">
        <v>1</v>
      </c>
      <c r="R250" s="679">
        <v>1</v>
      </c>
      <c r="S250" s="679">
        <v>1</v>
      </c>
      <c r="T250" s="68">
        <v>1</v>
      </c>
      <c r="U250" s="149"/>
      <c r="V250" s="149"/>
      <c r="W250" s="149"/>
      <c r="X250" s="68">
        <v>1</v>
      </c>
      <c r="AA250" s="229"/>
    </row>
    <row r="251" spans="1:27" s="228" customFormat="1" ht="57">
      <c r="A251" s="72"/>
      <c r="B251" s="135" t="s">
        <v>218</v>
      </c>
      <c r="C251" s="134"/>
      <c r="D251" s="68">
        <v>1</v>
      </c>
      <c r="E251" s="68"/>
      <c r="F251" s="68"/>
      <c r="G251" s="68"/>
      <c r="H251" s="68"/>
      <c r="I251" s="68"/>
      <c r="J251" s="68"/>
      <c r="K251" s="68">
        <v>1</v>
      </c>
      <c r="L251" s="68">
        <v>0</v>
      </c>
      <c r="M251" s="68">
        <v>1</v>
      </c>
      <c r="N251" s="69">
        <v>1</v>
      </c>
      <c r="O251" s="68">
        <v>1</v>
      </c>
      <c r="P251" s="68">
        <v>1</v>
      </c>
      <c r="Q251" s="68">
        <v>1</v>
      </c>
      <c r="R251" s="68">
        <v>1</v>
      </c>
      <c r="S251" s="68">
        <v>1</v>
      </c>
      <c r="T251" s="68">
        <v>1</v>
      </c>
      <c r="U251" s="149"/>
      <c r="V251" s="149"/>
      <c r="W251" s="149"/>
      <c r="X251" s="68">
        <v>1</v>
      </c>
      <c r="AA251" s="229"/>
    </row>
    <row r="252" spans="1:27" s="228" customFormat="1" ht="55.5">
      <c r="A252" s="72"/>
      <c r="B252" s="210" t="s">
        <v>217</v>
      </c>
      <c r="C252" s="150"/>
      <c r="D252" s="68">
        <v>1</v>
      </c>
      <c r="E252" s="68"/>
      <c r="F252" s="68"/>
      <c r="G252" s="68"/>
      <c r="H252" s="68"/>
      <c r="I252" s="68"/>
      <c r="J252" s="68"/>
      <c r="K252" s="68">
        <v>1</v>
      </c>
      <c r="L252" s="68">
        <v>1</v>
      </c>
      <c r="M252" s="68">
        <v>1</v>
      </c>
      <c r="N252" s="69">
        <v>1</v>
      </c>
      <c r="O252" s="68">
        <v>1</v>
      </c>
      <c r="P252" s="68">
        <v>0</v>
      </c>
      <c r="Q252" s="68">
        <v>1</v>
      </c>
      <c r="R252" s="68">
        <v>1</v>
      </c>
      <c r="S252" s="68">
        <v>1</v>
      </c>
      <c r="T252" s="68">
        <v>1</v>
      </c>
      <c r="U252" s="149"/>
      <c r="V252" s="149"/>
      <c r="W252" s="149"/>
      <c r="X252" s="68">
        <v>1</v>
      </c>
      <c r="AA252" s="229"/>
    </row>
    <row r="253" spans="1:27" s="228" customFormat="1" ht="61.5">
      <c r="A253" s="72"/>
      <c r="B253" s="71" t="s">
        <v>216</v>
      </c>
      <c r="C253" s="70"/>
      <c r="D253" s="68">
        <v>1</v>
      </c>
      <c r="E253" s="68"/>
      <c r="F253" s="68"/>
      <c r="G253" s="68"/>
      <c r="H253" s="68"/>
      <c r="I253" s="68"/>
      <c r="J253" s="68"/>
      <c r="K253" s="68">
        <v>1</v>
      </c>
      <c r="L253" s="68">
        <v>1</v>
      </c>
      <c r="M253" s="68">
        <v>1</v>
      </c>
      <c r="N253" s="69">
        <v>1</v>
      </c>
      <c r="O253" s="68">
        <v>1</v>
      </c>
      <c r="P253" s="68">
        <v>1</v>
      </c>
      <c r="Q253" s="68">
        <v>1</v>
      </c>
      <c r="R253" s="68">
        <v>1</v>
      </c>
      <c r="S253" s="68">
        <v>1</v>
      </c>
      <c r="T253" s="68">
        <v>1</v>
      </c>
      <c r="U253" s="149"/>
      <c r="V253" s="149"/>
      <c r="W253" s="149"/>
      <c r="X253" s="68">
        <v>1</v>
      </c>
      <c r="AA253" s="229"/>
    </row>
    <row r="254" spans="1:27" s="228" customFormat="1" ht="61.5">
      <c r="A254" s="72"/>
      <c r="B254" s="71" t="s">
        <v>215</v>
      </c>
      <c r="C254" s="124"/>
      <c r="D254" s="711">
        <v>1</v>
      </c>
      <c r="E254" s="711"/>
      <c r="F254" s="711"/>
      <c r="G254" s="711"/>
      <c r="H254" s="711"/>
      <c r="I254" s="711"/>
      <c r="J254" s="677"/>
      <c r="K254" s="711">
        <v>1</v>
      </c>
      <c r="L254" s="711">
        <v>1</v>
      </c>
      <c r="M254" s="711">
        <v>1</v>
      </c>
      <c r="N254" s="711">
        <v>1</v>
      </c>
      <c r="O254" s="711">
        <v>1</v>
      </c>
      <c r="P254" s="711">
        <v>1</v>
      </c>
      <c r="Q254" s="711">
        <v>1</v>
      </c>
      <c r="R254" s="711">
        <v>1</v>
      </c>
      <c r="S254" s="711">
        <v>1</v>
      </c>
      <c r="T254" s="711">
        <v>1</v>
      </c>
      <c r="U254" s="146"/>
      <c r="V254" s="146"/>
      <c r="W254" s="146"/>
      <c r="X254" s="711">
        <v>1</v>
      </c>
      <c r="AA254" s="229"/>
    </row>
    <row r="255" spans="1:27" s="228" customFormat="1" ht="48">
      <c r="A255" s="72"/>
      <c r="B255" s="121" t="s">
        <v>214</v>
      </c>
      <c r="C255" s="123"/>
      <c r="D255" s="712"/>
      <c r="E255" s="712"/>
      <c r="F255" s="712"/>
      <c r="G255" s="712"/>
      <c r="H255" s="712"/>
      <c r="I255" s="712"/>
      <c r="J255" s="678"/>
      <c r="K255" s="712"/>
      <c r="L255" s="712"/>
      <c r="M255" s="712"/>
      <c r="N255" s="712"/>
      <c r="O255" s="712"/>
      <c r="P255" s="712"/>
      <c r="Q255" s="712"/>
      <c r="R255" s="712"/>
      <c r="S255" s="712"/>
      <c r="T255" s="712"/>
      <c r="U255" s="330"/>
      <c r="V255" s="330"/>
      <c r="W255" s="330"/>
      <c r="X255" s="712"/>
      <c r="AA255" s="229"/>
    </row>
    <row r="256" spans="1:27" s="228" customFormat="1" ht="39.75">
      <c r="A256" s="72"/>
      <c r="B256" s="121" t="s">
        <v>213</v>
      </c>
      <c r="C256" s="123"/>
      <c r="D256" s="712"/>
      <c r="E256" s="712"/>
      <c r="F256" s="712"/>
      <c r="G256" s="712"/>
      <c r="H256" s="712"/>
      <c r="I256" s="712"/>
      <c r="J256" s="678"/>
      <c r="K256" s="712"/>
      <c r="L256" s="712"/>
      <c r="M256" s="712"/>
      <c r="N256" s="712"/>
      <c r="O256" s="712"/>
      <c r="P256" s="712"/>
      <c r="Q256" s="712"/>
      <c r="R256" s="712"/>
      <c r="S256" s="712"/>
      <c r="T256" s="712"/>
      <c r="U256" s="330"/>
      <c r="V256" s="330"/>
      <c r="W256" s="330"/>
      <c r="X256" s="712"/>
      <c r="AA256" s="229"/>
    </row>
    <row r="257" spans="1:27" s="228" customFormat="1" ht="48">
      <c r="A257" s="72"/>
      <c r="B257" s="121" t="s">
        <v>212</v>
      </c>
      <c r="C257" s="123"/>
      <c r="D257" s="712"/>
      <c r="E257" s="712"/>
      <c r="F257" s="712"/>
      <c r="G257" s="712"/>
      <c r="H257" s="712"/>
      <c r="I257" s="712"/>
      <c r="J257" s="678"/>
      <c r="K257" s="712"/>
      <c r="L257" s="712"/>
      <c r="M257" s="712"/>
      <c r="N257" s="712"/>
      <c r="O257" s="712"/>
      <c r="P257" s="712"/>
      <c r="Q257" s="712"/>
      <c r="R257" s="712"/>
      <c r="S257" s="712"/>
      <c r="T257" s="712"/>
      <c r="U257" s="330"/>
      <c r="V257" s="330"/>
      <c r="W257" s="330"/>
      <c r="X257" s="712"/>
      <c r="AA257" s="229"/>
    </row>
    <row r="258" spans="1:27" s="228" customFormat="1" ht="72">
      <c r="A258" s="72"/>
      <c r="B258" s="121" t="s">
        <v>211</v>
      </c>
      <c r="C258" s="120"/>
      <c r="D258" s="713"/>
      <c r="E258" s="713"/>
      <c r="F258" s="713"/>
      <c r="G258" s="713"/>
      <c r="H258" s="713"/>
      <c r="I258" s="713"/>
      <c r="J258" s="679"/>
      <c r="K258" s="713"/>
      <c r="L258" s="713"/>
      <c r="M258" s="713"/>
      <c r="N258" s="713"/>
      <c r="O258" s="713"/>
      <c r="P258" s="713"/>
      <c r="Q258" s="713"/>
      <c r="R258" s="713"/>
      <c r="S258" s="713"/>
      <c r="T258" s="713"/>
      <c r="U258" s="152"/>
      <c r="V258" s="152"/>
      <c r="W258" s="152"/>
      <c r="X258" s="713"/>
      <c r="AA258" s="229"/>
    </row>
    <row r="259" spans="1:27" s="228" customFormat="1" ht="61.5">
      <c r="A259" s="72"/>
      <c r="B259" s="71" t="s">
        <v>210</v>
      </c>
      <c r="C259" s="70"/>
      <c r="D259" s="68">
        <v>1</v>
      </c>
      <c r="E259" s="68"/>
      <c r="F259" s="68"/>
      <c r="G259" s="68"/>
      <c r="H259" s="68"/>
      <c r="I259" s="68"/>
      <c r="J259" s="68"/>
      <c r="K259" s="68">
        <v>1</v>
      </c>
      <c r="L259" s="68">
        <v>0</v>
      </c>
      <c r="M259" s="68">
        <v>1</v>
      </c>
      <c r="N259" s="69">
        <v>1</v>
      </c>
      <c r="O259" s="68">
        <v>1</v>
      </c>
      <c r="P259" s="68">
        <v>1</v>
      </c>
      <c r="Q259" s="68">
        <v>1</v>
      </c>
      <c r="R259" s="68">
        <v>1</v>
      </c>
      <c r="S259" s="68">
        <v>0</v>
      </c>
      <c r="T259" s="68">
        <v>1</v>
      </c>
      <c r="U259" s="149"/>
      <c r="V259" s="149"/>
      <c r="W259" s="149"/>
      <c r="X259" s="68">
        <v>1</v>
      </c>
      <c r="AA259" s="229"/>
    </row>
    <row r="260" spans="1:27" s="228" customFormat="1" ht="61.5">
      <c r="A260" s="72"/>
      <c r="B260" s="71" t="s">
        <v>209</v>
      </c>
      <c r="C260" s="70"/>
      <c r="D260" s="68">
        <v>1</v>
      </c>
      <c r="E260" s="68"/>
      <c r="F260" s="68"/>
      <c r="G260" s="68"/>
      <c r="H260" s="68"/>
      <c r="I260" s="68"/>
      <c r="J260" s="68"/>
      <c r="K260" s="68">
        <v>1</v>
      </c>
      <c r="L260" s="68">
        <v>1</v>
      </c>
      <c r="M260" s="68">
        <v>1</v>
      </c>
      <c r="N260" s="69">
        <v>0</v>
      </c>
      <c r="O260" s="68">
        <v>1</v>
      </c>
      <c r="P260" s="68">
        <v>0</v>
      </c>
      <c r="Q260" s="68">
        <v>1</v>
      </c>
      <c r="R260" s="68">
        <v>1</v>
      </c>
      <c r="S260" s="68">
        <v>1</v>
      </c>
      <c r="T260" s="68">
        <v>1</v>
      </c>
      <c r="U260" s="149"/>
      <c r="V260" s="149"/>
      <c r="W260" s="149"/>
      <c r="X260" s="68">
        <v>1</v>
      </c>
      <c r="AA260" s="229"/>
    </row>
    <row r="261" spans="1:27" s="228" customFormat="1" ht="39.75">
      <c r="A261" s="329"/>
      <c r="B261" s="328" t="s">
        <v>208</v>
      </c>
      <c r="C261" s="327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5"/>
      <c r="P261" s="325"/>
      <c r="Q261" s="325"/>
      <c r="R261" s="325"/>
      <c r="S261" s="325"/>
      <c r="T261" s="325"/>
      <c r="U261" s="149"/>
      <c r="V261" s="149"/>
      <c r="W261" s="149"/>
      <c r="X261" s="325"/>
      <c r="AA261" s="229"/>
    </row>
    <row r="262" spans="1:27" s="228" customFormat="1" ht="123">
      <c r="A262" s="128"/>
      <c r="B262" s="128" t="s">
        <v>207</v>
      </c>
      <c r="C262" s="124"/>
      <c r="D262" s="90">
        <v>1</v>
      </c>
      <c r="E262" s="90"/>
      <c r="F262" s="90"/>
      <c r="G262" s="90"/>
      <c r="H262" s="90"/>
      <c r="I262" s="90"/>
      <c r="J262" s="90"/>
      <c r="K262" s="90">
        <v>0</v>
      </c>
      <c r="L262" s="68">
        <v>0</v>
      </c>
      <c r="M262" s="68">
        <v>1</v>
      </c>
      <c r="N262" s="69">
        <v>0</v>
      </c>
      <c r="O262" s="68">
        <v>1</v>
      </c>
      <c r="P262" s="68">
        <v>0</v>
      </c>
      <c r="Q262" s="68">
        <v>1</v>
      </c>
      <c r="R262" s="68">
        <v>1</v>
      </c>
      <c r="S262" s="68">
        <v>1</v>
      </c>
      <c r="T262" s="677">
        <v>1</v>
      </c>
      <c r="U262" s="146"/>
      <c r="V262" s="146"/>
      <c r="W262" s="146"/>
      <c r="X262" s="677">
        <v>1</v>
      </c>
      <c r="AA262" s="229"/>
    </row>
    <row r="263" spans="1:27" s="228" customFormat="1" ht="39.75">
      <c r="A263" s="84">
        <v>4.2</v>
      </c>
      <c r="B263" s="84" t="s">
        <v>206</v>
      </c>
      <c r="C263" s="96" t="s">
        <v>30</v>
      </c>
      <c r="D263" s="324">
        <f>+SUM(D265:D269)</f>
        <v>5</v>
      </c>
      <c r="E263" s="324"/>
      <c r="F263" s="324"/>
      <c r="G263" s="324"/>
      <c r="H263" s="324"/>
      <c r="I263" s="324">
        <f t="shared" ref="I263" si="261">+SUM(I265:I269)</f>
        <v>0</v>
      </c>
      <c r="J263" s="324"/>
      <c r="K263" s="324">
        <f t="shared" ref="K263:T263" si="262">+SUM(K265:K269)</f>
        <v>5</v>
      </c>
      <c r="L263" s="324">
        <f t="shared" si="262"/>
        <v>3</v>
      </c>
      <c r="M263" s="324">
        <f t="shared" si="262"/>
        <v>5</v>
      </c>
      <c r="N263" s="324">
        <f t="shared" si="262"/>
        <v>3</v>
      </c>
      <c r="O263" s="324">
        <f t="shared" si="262"/>
        <v>5</v>
      </c>
      <c r="P263" s="324">
        <f t="shared" si="262"/>
        <v>4</v>
      </c>
      <c r="Q263" s="324">
        <f t="shared" si="262"/>
        <v>5</v>
      </c>
      <c r="R263" s="324">
        <f t="shared" si="262"/>
        <v>5</v>
      </c>
      <c r="S263" s="324">
        <f t="shared" si="262"/>
        <v>5</v>
      </c>
      <c r="T263" s="324">
        <f t="shared" si="262"/>
        <v>5</v>
      </c>
      <c r="U263" s="154"/>
      <c r="V263" s="154"/>
      <c r="W263" s="154"/>
      <c r="X263" s="324">
        <f>+SUM(X265:X269)</f>
        <v>5</v>
      </c>
      <c r="AA263" s="229"/>
    </row>
    <row r="264" spans="1:27" s="228" customFormat="1" ht="39.75">
      <c r="A264" s="80"/>
      <c r="B264" s="80"/>
      <c r="C264" s="95" t="s">
        <v>10</v>
      </c>
      <c r="D264" s="94">
        <f>IF(D263&lt;1,0,IF(D263&lt;2,1,IF(D263&lt;3,2,IF(D263&lt;4,3,IF(D263&lt;5,4,IF(D263=5,5,))))))</f>
        <v>5</v>
      </c>
      <c r="E264" s="94"/>
      <c r="F264" s="94"/>
      <c r="G264" s="94"/>
      <c r="H264" s="94"/>
      <c r="I264" s="94">
        <f t="shared" ref="I264" si="263">IF(I263&lt;1,0,IF(I263&lt;2,1,IF(I263&lt;3,2,IF(I263&lt;4,3,IF(I263&lt;5,4,IF(I263=5,5,))))))</f>
        <v>0</v>
      </c>
      <c r="J264" s="94"/>
      <c r="K264" s="94">
        <f t="shared" ref="K264:T264" si="264">IF(K263&lt;1,0,IF(K263&lt;2,1,IF(K263&lt;3,2,IF(K263&lt;4,3,IF(K263&lt;5,4,IF(K263=5,5,))))))</f>
        <v>5</v>
      </c>
      <c r="L264" s="94">
        <f t="shared" si="264"/>
        <v>3</v>
      </c>
      <c r="M264" s="94">
        <f t="shared" si="264"/>
        <v>5</v>
      </c>
      <c r="N264" s="94">
        <f t="shared" si="264"/>
        <v>3</v>
      </c>
      <c r="O264" s="94">
        <f t="shared" si="264"/>
        <v>5</v>
      </c>
      <c r="P264" s="94">
        <f t="shared" si="264"/>
        <v>4</v>
      </c>
      <c r="Q264" s="94">
        <f t="shared" si="264"/>
        <v>5</v>
      </c>
      <c r="R264" s="94">
        <f t="shared" si="264"/>
        <v>5</v>
      </c>
      <c r="S264" s="94">
        <f t="shared" si="264"/>
        <v>5</v>
      </c>
      <c r="T264" s="94">
        <f t="shared" si="264"/>
        <v>5</v>
      </c>
      <c r="U264" s="152"/>
      <c r="V264" s="152"/>
      <c r="W264" s="152"/>
      <c r="X264" s="94">
        <f>IF(X263&lt;1,0,IF(X263&lt;2,1,IF(X263&lt;3,2,IF(X263&lt;4,3,IF(X263&lt;5,4,IF(X263=5,5,))))))</f>
        <v>5</v>
      </c>
      <c r="AA264" s="229"/>
    </row>
    <row r="265" spans="1:27" s="228" customFormat="1" ht="111">
      <c r="A265" s="72"/>
      <c r="B265" s="210" t="s">
        <v>205</v>
      </c>
      <c r="C265" s="150"/>
      <c r="D265" s="68">
        <v>1</v>
      </c>
      <c r="E265" s="68"/>
      <c r="F265" s="68"/>
      <c r="G265" s="68"/>
      <c r="H265" s="68"/>
      <c r="I265" s="68"/>
      <c r="J265" s="68"/>
      <c r="K265" s="68">
        <v>1</v>
      </c>
      <c r="L265" s="68">
        <v>1</v>
      </c>
      <c r="M265" s="68">
        <v>1</v>
      </c>
      <c r="N265" s="69">
        <v>1</v>
      </c>
      <c r="O265" s="68">
        <v>1</v>
      </c>
      <c r="P265" s="68">
        <v>1</v>
      </c>
      <c r="Q265" s="68">
        <v>1</v>
      </c>
      <c r="R265" s="68">
        <v>1</v>
      </c>
      <c r="S265" s="68">
        <v>1</v>
      </c>
      <c r="T265" s="68">
        <v>1</v>
      </c>
      <c r="U265" s="149"/>
      <c r="V265" s="149"/>
      <c r="W265" s="149"/>
      <c r="X265" s="68">
        <v>1</v>
      </c>
      <c r="AA265" s="229"/>
    </row>
    <row r="266" spans="1:27" s="228" customFormat="1" ht="83.25">
      <c r="A266" s="72"/>
      <c r="B266" s="151" t="s">
        <v>204</v>
      </c>
      <c r="C266" s="150"/>
      <c r="D266" s="68">
        <v>1</v>
      </c>
      <c r="E266" s="68"/>
      <c r="F266" s="68"/>
      <c r="G266" s="68"/>
      <c r="H266" s="68"/>
      <c r="I266" s="68"/>
      <c r="J266" s="68"/>
      <c r="K266" s="68">
        <v>1</v>
      </c>
      <c r="L266" s="68">
        <v>0</v>
      </c>
      <c r="M266" s="68">
        <v>1</v>
      </c>
      <c r="N266" s="69">
        <v>0</v>
      </c>
      <c r="O266" s="68">
        <v>1</v>
      </c>
      <c r="P266" s="68">
        <v>0</v>
      </c>
      <c r="Q266" s="68">
        <v>1</v>
      </c>
      <c r="R266" s="68">
        <v>1</v>
      </c>
      <c r="S266" s="68">
        <v>1</v>
      </c>
      <c r="T266" s="68">
        <v>1</v>
      </c>
      <c r="U266" s="149"/>
      <c r="V266" s="149"/>
      <c r="W266" s="149"/>
      <c r="X266" s="68">
        <v>1</v>
      </c>
      <c r="Y266" s="323"/>
      <c r="AA266" s="229"/>
    </row>
    <row r="267" spans="1:27" s="228" customFormat="1" ht="61.5">
      <c r="A267" s="72"/>
      <c r="B267" s="71" t="s">
        <v>203</v>
      </c>
      <c r="C267" s="70"/>
      <c r="D267" s="68">
        <v>1</v>
      </c>
      <c r="E267" s="68"/>
      <c r="F267" s="68"/>
      <c r="G267" s="68"/>
      <c r="H267" s="68"/>
      <c r="I267" s="68"/>
      <c r="J267" s="68"/>
      <c r="K267" s="68">
        <v>1</v>
      </c>
      <c r="L267" s="68">
        <v>0</v>
      </c>
      <c r="M267" s="68">
        <v>1</v>
      </c>
      <c r="N267" s="69">
        <v>0</v>
      </c>
      <c r="O267" s="68">
        <v>1</v>
      </c>
      <c r="P267" s="68">
        <v>1</v>
      </c>
      <c r="Q267" s="68">
        <v>1</v>
      </c>
      <c r="R267" s="68">
        <v>1</v>
      </c>
      <c r="S267" s="68">
        <v>1</v>
      </c>
      <c r="T267" s="68">
        <v>1</v>
      </c>
      <c r="U267" s="149"/>
      <c r="V267" s="149"/>
      <c r="W267" s="149"/>
      <c r="X267" s="68">
        <v>1</v>
      </c>
      <c r="AA267" s="229"/>
    </row>
    <row r="268" spans="1:27" s="228" customFormat="1" ht="55.5">
      <c r="A268" s="72"/>
      <c r="B268" s="210" t="s">
        <v>202</v>
      </c>
      <c r="C268" s="150"/>
      <c r="D268" s="68">
        <v>1</v>
      </c>
      <c r="E268" s="68"/>
      <c r="F268" s="68"/>
      <c r="G268" s="68"/>
      <c r="H268" s="68"/>
      <c r="I268" s="68"/>
      <c r="J268" s="68"/>
      <c r="K268" s="68">
        <v>1</v>
      </c>
      <c r="L268" s="68">
        <v>1</v>
      </c>
      <c r="M268" s="68">
        <v>1</v>
      </c>
      <c r="N268" s="69">
        <v>1</v>
      </c>
      <c r="O268" s="68">
        <v>1</v>
      </c>
      <c r="P268" s="68">
        <v>1</v>
      </c>
      <c r="Q268" s="68">
        <v>1</v>
      </c>
      <c r="R268" s="68">
        <v>1</v>
      </c>
      <c r="S268" s="68">
        <v>1</v>
      </c>
      <c r="T268" s="68">
        <v>1</v>
      </c>
      <c r="U268" s="149"/>
      <c r="V268" s="149"/>
      <c r="W268" s="149"/>
      <c r="X268" s="68">
        <v>1</v>
      </c>
      <c r="AA268" s="229"/>
    </row>
    <row r="269" spans="1:27" s="228" customFormat="1" ht="55.5">
      <c r="A269" s="128"/>
      <c r="B269" s="322" t="s">
        <v>201</v>
      </c>
      <c r="C269" s="321"/>
      <c r="D269" s="68">
        <v>1</v>
      </c>
      <c r="E269" s="68"/>
      <c r="F269" s="68"/>
      <c r="G269" s="68"/>
      <c r="H269" s="68"/>
      <c r="I269" s="68"/>
      <c r="J269" s="68"/>
      <c r="K269" s="68">
        <v>1</v>
      </c>
      <c r="L269" s="68">
        <v>1</v>
      </c>
      <c r="M269" s="68">
        <v>1</v>
      </c>
      <c r="N269" s="69">
        <v>1</v>
      </c>
      <c r="O269" s="68">
        <v>1</v>
      </c>
      <c r="P269" s="68">
        <v>1</v>
      </c>
      <c r="Q269" s="68">
        <v>1</v>
      </c>
      <c r="R269" s="68">
        <v>1</v>
      </c>
      <c r="S269" s="68">
        <v>1</v>
      </c>
      <c r="T269" s="677">
        <v>1</v>
      </c>
      <c r="U269" s="146"/>
      <c r="V269" s="146"/>
      <c r="W269" s="146"/>
      <c r="X269" s="677">
        <v>1</v>
      </c>
      <c r="AA269" s="229"/>
    </row>
    <row r="270" spans="1:27" s="228" customFormat="1" ht="61.5">
      <c r="A270" s="85">
        <v>4.3</v>
      </c>
      <c r="B270" s="85" t="s">
        <v>200</v>
      </c>
      <c r="C270" s="96" t="s">
        <v>171</v>
      </c>
      <c r="D270" s="319">
        <f>+D272/D275</f>
        <v>69464.629629629635</v>
      </c>
      <c r="E270" s="319" t="e">
        <f t="shared" ref="E270:I270" si="265">+E272/E275</f>
        <v>#DIV/0!</v>
      </c>
      <c r="F270" s="319" t="e">
        <f t="shared" ref="F270" si="266">+F272/F275</f>
        <v>#DIV/0!</v>
      </c>
      <c r="G270" s="319" t="e">
        <f t="shared" si="265"/>
        <v>#DIV/0!</v>
      </c>
      <c r="H270" s="319" t="e">
        <f t="shared" si="265"/>
        <v>#DIV/0!</v>
      </c>
      <c r="I270" s="319" t="e">
        <f t="shared" si="265"/>
        <v>#DIV/0!</v>
      </c>
      <c r="J270" s="319"/>
      <c r="K270" s="319">
        <f t="shared" ref="K270:T270" si="267">+K272/K275</f>
        <v>49886.666666666664</v>
      </c>
      <c r="L270" s="319">
        <f t="shared" si="267"/>
        <v>43644.73684210526</v>
      </c>
      <c r="M270" s="319">
        <f t="shared" si="267"/>
        <v>85824.705882352937</v>
      </c>
      <c r="N270" s="319">
        <f t="shared" si="267"/>
        <v>108858.90410958904</v>
      </c>
      <c r="O270" s="319">
        <f t="shared" si="267"/>
        <v>147354.55172413794</v>
      </c>
      <c r="P270" s="319">
        <f t="shared" si="267"/>
        <v>30297.142857142859</v>
      </c>
      <c r="Q270" s="319">
        <f t="shared" si="267"/>
        <v>26319.557522123894</v>
      </c>
      <c r="R270" s="319">
        <f t="shared" si="267"/>
        <v>55990.62295081967</v>
      </c>
      <c r="S270" s="319">
        <f t="shared" si="267"/>
        <v>10869.565217391304</v>
      </c>
      <c r="T270" s="319">
        <f t="shared" si="267"/>
        <v>46363.045454545456</v>
      </c>
      <c r="U270" s="320"/>
      <c r="V270" s="320"/>
      <c r="W270" s="320"/>
      <c r="X270" s="319">
        <f>+X272/X275</f>
        <v>69017.980148883376</v>
      </c>
      <c r="Y270" s="213"/>
      <c r="Z270" s="312">
        <v>50000</v>
      </c>
      <c r="AA270" s="229"/>
    </row>
    <row r="271" spans="1:27" s="228" customFormat="1" ht="39.75">
      <c r="A271" s="81"/>
      <c r="B271" s="81"/>
      <c r="C271" s="95" t="s">
        <v>10</v>
      </c>
      <c r="D271" s="94">
        <f>+IF(D270&lt;50000,D270*5/50000,IF(D270&gt;=50000,5))</f>
        <v>5</v>
      </c>
      <c r="E271" s="94" t="e">
        <f>+IF(E270&lt;25000,E270*5/25000,IF(E270&gt;=25000,5))</f>
        <v>#DIV/0!</v>
      </c>
      <c r="F271" s="94" t="e">
        <f>+IF(F270&lt;25000,F270*5/25000,IF(F270&gt;=25000,5))</f>
        <v>#DIV/0!</v>
      </c>
      <c r="G271" s="94" t="e">
        <f t="shared" ref="G271:I271" si="268">+IF(G270&lt;25000,G270*5/25000,IF(G270&gt;=25000,5))</f>
        <v>#DIV/0!</v>
      </c>
      <c r="H271" s="94" t="e">
        <f t="shared" si="268"/>
        <v>#DIV/0!</v>
      </c>
      <c r="I271" s="94" t="e">
        <f t="shared" si="268"/>
        <v>#DIV/0!</v>
      </c>
      <c r="J271" s="94"/>
      <c r="K271" s="94">
        <f>+IF(K270&lt;50000,K270*5/50000,IF(K270&gt;=50000,5))</f>
        <v>4.9886666666666661</v>
      </c>
      <c r="L271" s="94">
        <f>+IF(L270&lt;50000,L270*5/50000,IF(L270&gt;=50000,5))</f>
        <v>4.3644736842105258</v>
      </c>
      <c r="M271" s="94">
        <f>+IF(M270&lt;60000,M270*5/60000,IF(M270&gt;=60000,5))</f>
        <v>5</v>
      </c>
      <c r="N271" s="94">
        <f>+IF(N270&lt;60000,N270*5/60000,IF(N270&gt;=60000,5))</f>
        <v>5</v>
      </c>
      <c r="O271" s="94">
        <f>+IF(O270&lt;60000,O270*5/60000,IF(O270&gt;=60000,5))</f>
        <v>5</v>
      </c>
      <c r="P271" s="94">
        <f>+IF(P270&lt;25000,P270*5/25000,IF(P270&gt;=25000,5))</f>
        <v>5</v>
      </c>
      <c r="Q271" s="94">
        <f>+IF(Q270&lt;25000,Q270*5/25000,IF(Q270&gt;=25000,5))</f>
        <v>5</v>
      </c>
      <c r="R271" s="94">
        <f>+IF(R270&lt;25000,R270*5/25000,IF(R270&gt;=25000,5))</f>
        <v>5</v>
      </c>
      <c r="S271" s="94">
        <f>+IF(S270&lt;25000,S270*5/25000,IF(S270&gt;=25000,5))</f>
        <v>2.1739130434782608</v>
      </c>
      <c r="T271" s="94">
        <f>+IF(T270&lt;25000,T270*5/25000,IF(T270&gt;=25000,5))</f>
        <v>5</v>
      </c>
      <c r="U271" s="318"/>
      <c r="V271" s="318"/>
      <c r="W271" s="318"/>
      <c r="X271" s="293" t="e">
        <f>+SUM(D271:T271)/11</f>
        <v>#DIV/0!</v>
      </c>
      <c r="Y271" s="213"/>
      <c r="Z271" s="312"/>
      <c r="AA271" s="229"/>
    </row>
    <row r="272" spans="1:27" s="228" customFormat="1" ht="39.75">
      <c r="A272" s="317"/>
      <c r="B272" s="166" t="s">
        <v>199</v>
      </c>
      <c r="C272" s="164" t="s">
        <v>196</v>
      </c>
      <c r="D272" s="313">
        <f>+D273+D274</f>
        <v>3751090</v>
      </c>
      <c r="E272" s="313">
        <f t="shared" ref="E272:I272" si="269">+E273+E274</f>
        <v>0</v>
      </c>
      <c r="F272" s="313">
        <f t="shared" si="269"/>
        <v>0</v>
      </c>
      <c r="G272" s="313">
        <f t="shared" si="269"/>
        <v>0</v>
      </c>
      <c r="H272" s="313">
        <f t="shared" si="269"/>
        <v>0</v>
      </c>
      <c r="I272" s="313">
        <f t="shared" si="269"/>
        <v>0</v>
      </c>
      <c r="J272" s="313"/>
      <c r="K272" s="313">
        <f t="shared" ref="K272:T272" si="270">+K273+K274</f>
        <v>2244900</v>
      </c>
      <c r="L272" s="313">
        <f t="shared" si="270"/>
        <v>829250</v>
      </c>
      <c r="M272" s="313">
        <f t="shared" si="270"/>
        <v>10213140</v>
      </c>
      <c r="N272" s="315">
        <f t="shared" si="270"/>
        <v>7946700</v>
      </c>
      <c r="O272" s="313">
        <f t="shared" si="270"/>
        <v>8546564</v>
      </c>
      <c r="P272" s="313">
        <f t="shared" si="270"/>
        <v>530200</v>
      </c>
      <c r="Q272" s="315">
        <f t="shared" si="270"/>
        <v>2974110</v>
      </c>
      <c r="R272" s="315">
        <f t="shared" si="270"/>
        <v>3415428</v>
      </c>
      <c r="S272" s="315">
        <f t="shared" si="270"/>
        <v>250000</v>
      </c>
      <c r="T272" s="313">
        <f t="shared" si="270"/>
        <v>1019987</v>
      </c>
      <c r="U272" s="314"/>
      <c r="V272" s="314"/>
      <c r="W272" s="314"/>
      <c r="X272" s="313">
        <f>+X273+X274</f>
        <v>41721369</v>
      </c>
      <c r="Y272" s="213"/>
      <c r="Z272" s="312">
        <v>60000</v>
      </c>
      <c r="AA272" s="229"/>
    </row>
    <row r="273" spans="1:27" s="228" customFormat="1" ht="39.75">
      <c r="A273" s="72"/>
      <c r="B273" s="311" t="s">
        <v>198</v>
      </c>
      <c r="C273" s="244" t="s">
        <v>196</v>
      </c>
      <c r="D273" s="307">
        <v>1983400</v>
      </c>
      <c r="E273" s="307"/>
      <c r="F273" s="307"/>
      <c r="G273" s="307"/>
      <c r="H273" s="307"/>
      <c r="I273" s="701">
        <f t="shared" ref="I273:I274" si="271">+SUM(E273:H273)</f>
        <v>0</v>
      </c>
      <c r="J273" s="310"/>
      <c r="K273" s="310">
        <v>805400</v>
      </c>
      <c r="L273" s="307">
        <v>629250</v>
      </c>
      <c r="M273" s="307">
        <v>2681300</v>
      </c>
      <c r="N273" s="310">
        <v>5380100</v>
      </c>
      <c r="O273" s="310">
        <v>3710400</v>
      </c>
      <c r="P273" s="307">
        <v>530200</v>
      </c>
      <c r="Q273" s="307">
        <v>1558000</v>
      </c>
      <c r="R273" s="307">
        <v>1345060</v>
      </c>
      <c r="S273" s="307">
        <v>50000</v>
      </c>
      <c r="T273" s="307">
        <v>263000</v>
      </c>
      <c r="U273" s="309"/>
      <c r="V273" s="309"/>
      <c r="W273" s="309"/>
      <c r="X273" s="307">
        <f>+SUM(D273:W273)</f>
        <v>18936110</v>
      </c>
      <c r="Y273" s="213"/>
      <c r="Z273" s="312">
        <v>25000</v>
      </c>
      <c r="AA273" s="229"/>
    </row>
    <row r="274" spans="1:27" s="228" customFormat="1" ht="39.75">
      <c r="A274" s="72"/>
      <c r="B274" s="311" t="s">
        <v>197</v>
      </c>
      <c r="C274" s="244" t="s">
        <v>196</v>
      </c>
      <c r="D274" s="307">
        <v>1767690</v>
      </c>
      <c r="E274" s="307"/>
      <c r="F274" s="307"/>
      <c r="G274" s="307"/>
      <c r="H274" s="307"/>
      <c r="I274" s="701">
        <f t="shared" si="271"/>
        <v>0</v>
      </c>
      <c r="J274" s="310"/>
      <c r="K274" s="310">
        <v>1439500</v>
      </c>
      <c r="L274" s="307">
        <v>200000</v>
      </c>
      <c r="M274" s="307">
        <v>7531840</v>
      </c>
      <c r="N274" s="310">
        <v>2566600</v>
      </c>
      <c r="O274" s="310">
        <v>4836164</v>
      </c>
      <c r="P274" s="307">
        <v>0</v>
      </c>
      <c r="Q274" s="307">
        <v>1416110</v>
      </c>
      <c r="R274" s="307">
        <v>2070368</v>
      </c>
      <c r="S274" s="307">
        <v>200000</v>
      </c>
      <c r="T274" s="307">
        <v>756987</v>
      </c>
      <c r="U274" s="309"/>
      <c r="V274" s="308"/>
      <c r="W274" s="308"/>
      <c r="X274" s="307">
        <f>+SUM(D274:W274)</f>
        <v>22785259</v>
      </c>
      <c r="Y274" s="39"/>
      <c r="AA274" s="229"/>
    </row>
    <row r="275" spans="1:27" s="278" customFormat="1" ht="39.75">
      <c r="A275" s="306"/>
      <c r="B275" s="305" t="s">
        <v>195</v>
      </c>
      <c r="C275" s="244" t="s">
        <v>163</v>
      </c>
      <c r="D275" s="304">
        <f>+D276+D277</f>
        <v>54</v>
      </c>
      <c r="E275" s="304">
        <f t="shared" ref="E275:I275" si="272">+E276+E277</f>
        <v>0</v>
      </c>
      <c r="F275" s="304">
        <f t="shared" si="272"/>
        <v>0</v>
      </c>
      <c r="G275" s="304">
        <f t="shared" si="272"/>
        <v>0</v>
      </c>
      <c r="H275" s="304">
        <f t="shared" si="272"/>
        <v>0</v>
      </c>
      <c r="I275" s="304">
        <f t="shared" si="272"/>
        <v>0</v>
      </c>
      <c r="J275" s="304"/>
      <c r="K275" s="304">
        <f t="shared" ref="K275:T275" si="273">+K276+K277</f>
        <v>45</v>
      </c>
      <c r="L275" s="304">
        <f t="shared" si="273"/>
        <v>19</v>
      </c>
      <c r="M275" s="304">
        <f t="shared" si="273"/>
        <v>119</v>
      </c>
      <c r="N275" s="304">
        <f t="shared" si="273"/>
        <v>73</v>
      </c>
      <c r="O275" s="304">
        <f t="shared" si="273"/>
        <v>58</v>
      </c>
      <c r="P275" s="304">
        <f t="shared" si="273"/>
        <v>17.5</v>
      </c>
      <c r="Q275" s="304">
        <f t="shared" si="273"/>
        <v>113</v>
      </c>
      <c r="R275" s="304">
        <f t="shared" si="273"/>
        <v>61</v>
      </c>
      <c r="S275" s="304">
        <f t="shared" si="273"/>
        <v>23</v>
      </c>
      <c r="T275" s="304">
        <f t="shared" si="273"/>
        <v>22</v>
      </c>
      <c r="U275" s="297"/>
      <c r="V275" s="297"/>
      <c r="W275" s="297"/>
      <c r="X275" s="303">
        <f>+X276+X277</f>
        <v>604.5</v>
      </c>
      <c r="AA275" s="279"/>
    </row>
    <row r="276" spans="1:27" s="278" customFormat="1" ht="39.75">
      <c r="A276" s="285"/>
      <c r="B276" s="300" t="s">
        <v>194</v>
      </c>
      <c r="C276" s="271"/>
      <c r="D276" s="303">
        <f>+D39</f>
        <v>54</v>
      </c>
      <c r="E276" s="303">
        <f t="shared" ref="E276:I276" si="274">+E39</f>
        <v>0</v>
      </c>
      <c r="F276" s="303">
        <f t="shared" ref="F276" si="275">+F39</f>
        <v>0</v>
      </c>
      <c r="G276" s="303">
        <f t="shared" si="274"/>
        <v>0</v>
      </c>
      <c r="H276" s="303">
        <f t="shared" si="274"/>
        <v>0</v>
      </c>
      <c r="I276" s="303">
        <f t="shared" si="274"/>
        <v>0</v>
      </c>
      <c r="J276" s="303"/>
      <c r="K276" s="303">
        <f t="shared" ref="K276:T276" si="276">+K39</f>
        <v>44</v>
      </c>
      <c r="L276" s="303">
        <f t="shared" si="276"/>
        <v>19</v>
      </c>
      <c r="M276" s="303">
        <f t="shared" si="276"/>
        <v>119</v>
      </c>
      <c r="N276" s="303">
        <f t="shared" si="276"/>
        <v>73</v>
      </c>
      <c r="O276" s="303">
        <f t="shared" si="276"/>
        <v>58</v>
      </c>
      <c r="P276" s="303">
        <f t="shared" si="276"/>
        <v>17.5</v>
      </c>
      <c r="Q276" s="303">
        <f t="shared" si="276"/>
        <v>113</v>
      </c>
      <c r="R276" s="303">
        <f t="shared" si="276"/>
        <v>61</v>
      </c>
      <c r="S276" s="303">
        <f t="shared" si="276"/>
        <v>23</v>
      </c>
      <c r="T276" s="303">
        <f t="shared" si="276"/>
        <v>22</v>
      </c>
      <c r="U276" s="302"/>
      <c r="V276" s="302"/>
      <c r="W276" s="302"/>
      <c r="X276" s="301">
        <f>+SUM(D276:W276)</f>
        <v>603.5</v>
      </c>
      <c r="AA276" s="279"/>
    </row>
    <row r="277" spans="1:27" s="278" customFormat="1" ht="39.75">
      <c r="A277" s="285"/>
      <c r="B277" s="300" t="s">
        <v>193</v>
      </c>
      <c r="C277" s="271"/>
      <c r="D277" s="299">
        <v>0</v>
      </c>
      <c r="E277" s="299">
        <v>0</v>
      </c>
      <c r="F277" s="299">
        <v>0</v>
      </c>
      <c r="G277" s="299">
        <v>0</v>
      </c>
      <c r="H277" s="299">
        <v>0</v>
      </c>
      <c r="I277" s="299">
        <v>0</v>
      </c>
      <c r="J277" s="299"/>
      <c r="K277" s="299">
        <v>1</v>
      </c>
      <c r="L277" s="299">
        <v>0</v>
      </c>
      <c r="M277" s="299">
        <v>0</v>
      </c>
      <c r="N277" s="299">
        <v>0</v>
      </c>
      <c r="O277" s="299">
        <v>0</v>
      </c>
      <c r="P277" s="299">
        <v>0</v>
      </c>
      <c r="Q277" s="299">
        <v>0</v>
      </c>
      <c r="R277" s="299">
        <v>0</v>
      </c>
      <c r="S277" s="299">
        <v>0</v>
      </c>
      <c r="T277" s="298">
        <v>0</v>
      </c>
      <c r="U277" s="297"/>
      <c r="V277" s="297"/>
      <c r="W277" s="297"/>
      <c r="X277" s="296">
        <f>+SUM(D277:W277)</f>
        <v>1</v>
      </c>
      <c r="AA277" s="279"/>
    </row>
    <row r="278" spans="1:27" s="228" customFormat="1" ht="39.75">
      <c r="A278" s="295">
        <v>4.4000000000000004</v>
      </c>
      <c r="B278" s="162" t="s">
        <v>192</v>
      </c>
      <c r="C278" s="161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59"/>
      <c r="U278" s="294"/>
      <c r="V278" s="294"/>
      <c r="W278" s="294"/>
      <c r="X278" s="159"/>
      <c r="AA278" s="229"/>
    </row>
    <row r="279" spans="1:27" s="253" customFormat="1" ht="39.75">
      <c r="A279" s="270"/>
      <c r="B279" s="277" t="s">
        <v>191</v>
      </c>
      <c r="C279" s="96" t="s">
        <v>171</v>
      </c>
      <c r="D279" s="205">
        <f>+D281*100/D303</f>
        <v>20.703125</v>
      </c>
      <c r="E279" s="205" t="e">
        <f t="shared" ref="E279:I279" si="277">+E281*100/E303</f>
        <v>#DIV/0!</v>
      </c>
      <c r="F279" s="205" t="e">
        <f t="shared" ref="F279" si="278">+F281*100/F303</f>
        <v>#DIV/0!</v>
      </c>
      <c r="G279" s="205" t="e">
        <f t="shared" si="277"/>
        <v>#DIV/0!</v>
      </c>
      <c r="H279" s="205" t="e">
        <f t="shared" si="277"/>
        <v>#DIV/0!</v>
      </c>
      <c r="I279" s="205" t="e">
        <f t="shared" si="277"/>
        <v>#DIV/0!</v>
      </c>
      <c r="J279" s="205"/>
      <c r="K279" s="205">
        <f t="shared" ref="K279:T279" si="279">+K281*100/K303</f>
        <v>21.568627450980394</v>
      </c>
      <c r="L279" s="205">
        <f t="shared" si="279"/>
        <v>1.3157894736842106</v>
      </c>
      <c r="M279" s="205">
        <f t="shared" si="279"/>
        <v>32.258064516129032</v>
      </c>
      <c r="N279" s="205">
        <f t="shared" si="279"/>
        <v>28.896103896103895</v>
      </c>
      <c r="O279" s="205">
        <f t="shared" si="279"/>
        <v>16.93548387096774</v>
      </c>
      <c r="P279" s="205">
        <f t="shared" si="279"/>
        <v>2.8571428571428572</v>
      </c>
      <c r="Q279" s="205">
        <f t="shared" si="279"/>
        <v>2.7559055118110236</v>
      </c>
      <c r="R279" s="205">
        <f t="shared" si="279"/>
        <v>8.695652173913043</v>
      </c>
      <c r="S279" s="205">
        <f t="shared" si="279"/>
        <v>1.9230769230769231</v>
      </c>
      <c r="T279" s="205">
        <f t="shared" si="279"/>
        <v>1.5151515151515151</v>
      </c>
      <c r="U279" s="206"/>
      <c r="V279" s="206"/>
      <c r="W279" s="206"/>
      <c r="X279" s="205">
        <f>+X281*100/X303</f>
        <v>16.192969334330591</v>
      </c>
      <c r="Y279" s="213"/>
      <c r="Z279" s="212">
        <v>20</v>
      </c>
      <c r="AA279" s="254"/>
    </row>
    <row r="280" spans="1:27" s="253" customFormat="1" ht="39.75">
      <c r="A280" s="267"/>
      <c r="B280" s="276"/>
      <c r="C280" s="95" t="s">
        <v>10</v>
      </c>
      <c r="D280" s="94">
        <f>+IF(D279&lt;20,D279*5/20,IF(D279&gt;=20,5))</f>
        <v>5</v>
      </c>
      <c r="E280" s="94" t="e">
        <f>+IF(E279&lt;10,E279*5/10,IF(E279&gt;=10,5))</f>
        <v>#DIV/0!</v>
      </c>
      <c r="F280" s="94" t="e">
        <f>+IF(F279&lt;10,F279*5/10,IF(F279&gt;=10,5))</f>
        <v>#DIV/0!</v>
      </c>
      <c r="G280" s="94" t="e">
        <f t="shared" ref="G280:I280" si="280">+IF(G279&lt;10,G279*5/10,IF(G279&gt;=10,5))</f>
        <v>#DIV/0!</v>
      </c>
      <c r="H280" s="94" t="e">
        <f t="shared" si="280"/>
        <v>#DIV/0!</v>
      </c>
      <c r="I280" s="94" t="e">
        <f t="shared" si="280"/>
        <v>#DIV/0!</v>
      </c>
      <c r="J280" s="94"/>
      <c r="K280" s="94">
        <f>+IF(K279&lt;20,K279*5/20,IF(K279&gt;=20,5))</f>
        <v>5</v>
      </c>
      <c r="L280" s="94">
        <f>+IF(L279&lt;20,L279*5/20,IF(L279&gt;=20,5))</f>
        <v>0.32894736842105265</v>
      </c>
      <c r="M280" s="94">
        <f>+IF(M279&lt;20,M279*5/20,IF(M279&gt;=20,5))</f>
        <v>5</v>
      </c>
      <c r="N280" s="94">
        <f>+IF(N279&lt;20,N279*5/20,IF(N279&gt;=20,5))</f>
        <v>5</v>
      </c>
      <c r="O280" s="94">
        <f>+IF(O279&lt;20,O279*5/20,IF(O279&gt;=20,5))</f>
        <v>4.2338709677419351</v>
      </c>
      <c r="P280" s="94">
        <f>+IF(P279&lt;10,P279*5/10,IF(P279&gt;=10,5))</f>
        <v>1.4285714285714286</v>
      </c>
      <c r="Q280" s="94">
        <f>+IF(Q279&lt;10,Q279*5/10,IF(Q279&gt;=10,5))</f>
        <v>1.3779527559055118</v>
      </c>
      <c r="R280" s="94">
        <f>+IF(R279&lt;10,R279*5/10,IF(R279&gt;=10,5))</f>
        <v>4.3478260869565215</v>
      </c>
      <c r="S280" s="94">
        <f>+IF(S279&lt;10,S279*5/10,IF(S279&gt;=10,5))</f>
        <v>0.96153846153846145</v>
      </c>
      <c r="T280" s="94">
        <f>+IF(T279&lt;10,T279*5/10,IF(T279&gt;=10,5))</f>
        <v>0.75757575757575757</v>
      </c>
      <c r="U280" s="264"/>
      <c r="V280" s="264"/>
      <c r="W280" s="264"/>
      <c r="X280" s="293" t="e">
        <f>+SUM(D280:T280)/11</f>
        <v>#DIV/0!</v>
      </c>
      <c r="Y280" s="213"/>
      <c r="Z280" s="212"/>
      <c r="AA280" s="254"/>
    </row>
    <row r="281" spans="1:27" s="102" customFormat="1" ht="39.75">
      <c r="A281" s="75"/>
      <c r="B281" s="249" t="s">
        <v>190</v>
      </c>
      <c r="C281" s="244"/>
      <c r="D281" s="291">
        <f>D285+D287+D289+D291+D294+D296+D298+D300+D302</f>
        <v>13.25</v>
      </c>
      <c r="E281" s="291">
        <f t="shared" ref="E281:I281" si="281">E285+E287+E289+E291+E294+E296+E298+E300+E302</f>
        <v>0</v>
      </c>
      <c r="F281" s="291">
        <f t="shared" ref="F281" si="282">F285+F287+F289+F291+F294+F296+F298+F300+F302</f>
        <v>0</v>
      </c>
      <c r="G281" s="291">
        <f t="shared" si="281"/>
        <v>0</v>
      </c>
      <c r="H281" s="291">
        <f t="shared" si="281"/>
        <v>0</v>
      </c>
      <c r="I281" s="291">
        <f t="shared" si="281"/>
        <v>0</v>
      </c>
      <c r="J281" s="291"/>
      <c r="K281" s="292">
        <f t="shared" ref="K281:T281" si="283">K285+K287+K289+K291+K294+K296+K298+K300+K302</f>
        <v>11</v>
      </c>
      <c r="L281" s="292">
        <f t="shared" si="283"/>
        <v>0.25</v>
      </c>
      <c r="M281" s="292">
        <f t="shared" si="283"/>
        <v>40</v>
      </c>
      <c r="N281" s="292">
        <f t="shared" si="283"/>
        <v>22.25</v>
      </c>
      <c r="O281" s="292">
        <f t="shared" si="283"/>
        <v>10.5</v>
      </c>
      <c r="P281" s="292">
        <f t="shared" si="283"/>
        <v>0.5</v>
      </c>
      <c r="Q281" s="292">
        <f t="shared" si="283"/>
        <v>3.5</v>
      </c>
      <c r="R281" s="292">
        <f t="shared" si="283"/>
        <v>6</v>
      </c>
      <c r="S281" s="292">
        <f t="shared" si="283"/>
        <v>0.5</v>
      </c>
      <c r="T281" s="292">
        <f t="shared" si="283"/>
        <v>0.5</v>
      </c>
      <c r="U281" s="261"/>
      <c r="V281" s="261"/>
      <c r="W281" s="261"/>
      <c r="X281" s="292">
        <f>X285+X287+X289+X291+X294+X296+X298+X300+X302</f>
        <v>108.25</v>
      </c>
      <c r="Y281" s="213"/>
      <c r="Z281" s="212">
        <v>20</v>
      </c>
      <c r="AA281" s="103"/>
    </row>
    <row r="282" spans="1:27" s="102" customFormat="1" ht="39.75">
      <c r="A282" s="75"/>
      <c r="B282" s="249" t="s">
        <v>189</v>
      </c>
      <c r="C282" s="244"/>
      <c r="D282" s="291">
        <f>+D283+D292</f>
        <v>25</v>
      </c>
      <c r="E282" s="291">
        <f t="shared" ref="E282:I282" si="284">+E283+E292</f>
        <v>0</v>
      </c>
      <c r="F282" s="291">
        <f t="shared" si="284"/>
        <v>0</v>
      </c>
      <c r="G282" s="291">
        <f t="shared" si="284"/>
        <v>0</v>
      </c>
      <c r="H282" s="291">
        <f t="shared" si="284"/>
        <v>0</v>
      </c>
      <c r="I282" s="291">
        <f t="shared" si="284"/>
        <v>0</v>
      </c>
      <c r="J282" s="291"/>
      <c r="K282" s="291">
        <f t="shared" ref="K282:X282" si="285">+K283+K292</f>
        <v>20</v>
      </c>
      <c r="L282" s="291">
        <f t="shared" si="285"/>
        <v>1</v>
      </c>
      <c r="M282" s="291">
        <f t="shared" si="285"/>
        <v>57</v>
      </c>
      <c r="N282" s="291">
        <f t="shared" si="285"/>
        <v>55</v>
      </c>
      <c r="O282" s="291">
        <f t="shared" si="285"/>
        <v>21</v>
      </c>
      <c r="P282" s="291">
        <f t="shared" si="285"/>
        <v>2</v>
      </c>
      <c r="Q282" s="291">
        <f t="shared" si="285"/>
        <v>12</v>
      </c>
      <c r="R282" s="291">
        <f t="shared" si="285"/>
        <v>17</v>
      </c>
      <c r="S282" s="291">
        <f t="shared" si="285"/>
        <v>2</v>
      </c>
      <c r="T282" s="291">
        <f t="shared" si="285"/>
        <v>2</v>
      </c>
      <c r="U282" s="291">
        <f t="shared" si="285"/>
        <v>0</v>
      </c>
      <c r="V282" s="291">
        <f t="shared" si="285"/>
        <v>0</v>
      </c>
      <c r="W282" s="291">
        <f t="shared" si="285"/>
        <v>0</v>
      </c>
      <c r="X282" s="291">
        <f t="shared" si="285"/>
        <v>214</v>
      </c>
      <c r="Y282" s="213"/>
      <c r="Z282" s="212"/>
      <c r="AA282" s="103"/>
    </row>
    <row r="283" spans="1:27" s="228" customFormat="1" ht="39.75">
      <c r="A283" s="72"/>
      <c r="B283" s="289" t="s">
        <v>188</v>
      </c>
      <c r="C283" s="288" t="s">
        <v>168</v>
      </c>
      <c r="D283" s="290">
        <f>+D284+D286+D288+D290</f>
        <v>25</v>
      </c>
      <c r="E283" s="290">
        <f t="shared" ref="E283:I283" si="286">+E284+E286+E288+E290</f>
        <v>0</v>
      </c>
      <c r="F283" s="290">
        <f t="shared" si="286"/>
        <v>0</v>
      </c>
      <c r="G283" s="290">
        <f t="shared" si="286"/>
        <v>0</v>
      </c>
      <c r="H283" s="290">
        <f t="shared" si="286"/>
        <v>0</v>
      </c>
      <c r="I283" s="290">
        <f t="shared" si="286"/>
        <v>0</v>
      </c>
      <c r="J283" s="290"/>
      <c r="K283" s="290">
        <f t="shared" ref="K283:T283" si="287">+K284+K286+K288+K290</f>
        <v>20</v>
      </c>
      <c r="L283" s="290">
        <f t="shared" si="287"/>
        <v>1</v>
      </c>
      <c r="M283" s="290">
        <f t="shared" si="287"/>
        <v>57</v>
      </c>
      <c r="N283" s="290">
        <f t="shared" si="287"/>
        <v>55</v>
      </c>
      <c r="O283" s="290">
        <f t="shared" si="287"/>
        <v>21</v>
      </c>
      <c r="P283" s="290">
        <f t="shared" si="287"/>
        <v>1</v>
      </c>
      <c r="Q283" s="290">
        <f t="shared" si="287"/>
        <v>12</v>
      </c>
      <c r="R283" s="290">
        <f t="shared" si="287"/>
        <v>17</v>
      </c>
      <c r="S283" s="290">
        <f t="shared" si="287"/>
        <v>2</v>
      </c>
      <c r="T283" s="290">
        <f t="shared" si="287"/>
        <v>2</v>
      </c>
      <c r="U283" s="275"/>
      <c r="V283" s="275"/>
      <c r="W283" s="275"/>
      <c r="X283" s="290">
        <f>+X284+X286+X288+X290</f>
        <v>213</v>
      </c>
      <c r="Y283" s="213"/>
      <c r="Z283" s="212">
        <v>10</v>
      </c>
      <c r="AA283" s="229"/>
    </row>
    <row r="284" spans="1:27" s="228" customFormat="1" ht="92.25">
      <c r="A284" s="72"/>
      <c r="B284" s="249" t="s">
        <v>187</v>
      </c>
      <c r="C284" s="244"/>
      <c r="D284" s="193">
        <v>15</v>
      </c>
      <c r="E284" s="193"/>
      <c r="F284" s="193"/>
      <c r="G284" s="193"/>
      <c r="H284" s="193"/>
      <c r="I284" s="193">
        <f>+SUM(E284:H284)</f>
        <v>0</v>
      </c>
      <c r="J284" s="193"/>
      <c r="K284" s="193">
        <v>12</v>
      </c>
      <c r="L284" s="193">
        <v>1</v>
      </c>
      <c r="M284" s="193">
        <v>20</v>
      </c>
      <c r="N284" s="196">
        <v>43</v>
      </c>
      <c r="O284" s="193">
        <v>12</v>
      </c>
      <c r="P284" s="193">
        <v>1</v>
      </c>
      <c r="Q284" s="193">
        <v>10</v>
      </c>
      <c r="R284" s="194">
        <v>14</v>
      </c>
      <c r="S284" s="193">
        <v>2</v>
      </c>
      <c r="T284" s="193">
        <v>2</v>
      </c>
      <c r="U284" s="197"/>
      <c r="V284" s="197"/>
      <c r="W284" s="197"/>
      <c r="X284" s="190">
        <f>+SUM(D284:W284)</f>
        <v>132</v>
      </c>
      <c r="Y284" s="39"/>
      <c r="AA284" s="229"/>
    </row>
    <row r="285" spans="1:27" s="228" customFormat="1" ht="39.75">
      <c r="A285" s="72"/>
      <c r="B285" s="248" t="s">
        <v>150</v>
      </c>
      <c r="C285" s="244"/>
      <c r="D285" s="68">
        <f>+D284*0.25</f>
        <v>3.75</v>
      </c>
      <c r="E285" s="68">
        <f t="shared" ref="E285:I285" si="288">+E284*0.25</f>
        <v>0</v>
      </c>
      <c r="F285" s="68">
        <f t="shared" si="288"/>
        <v>0</v>
      </c>
      <c r="G285" s="68">
        <f t="shared" si="288"/>
        <v>0</v>
      </c>
      <c r="H285" s="68">
        <f t="shared" si="288"/>
        <v>0</v>
      </c>
      <c r="I285" s="68">
        <f t="shared" si="288"/>
        <v>0</v>
      </c>
      <c r="J285" s="68"/>
      <c r="K285" s="68">
        <f t="shared" ref="K285:T285" si="289">+K284*0.25</f>
        <v>3</v>
      </c>
      <c r="L285" s="68">
        <f t="shared" si="289"/>
        <v>0.25</v>
      </c>
      <c r="M285" s="68">
        <f t="shared" si="289"/>
        <v>5</v>
      </c>
      <c r="N285" s="69">
        <f t="shared" si="289"/>
        <v>10.75</v>
      </c>
      <c r="O285" s="68">
        <f t="shared" si="289"/>
        <v>3</v>
      </c>
      <c r="P285" s="68">
        <f t="shared" si="289"/>
        <v>0.25</v>
      </c>
      <c r="Q285" s="68">
        <f t="shared" si="289"/>
        <v>2.5</v>
      </c>
      <c r="R285" s="68">
        <f t="shared" si="289"/>
        <v>3.5</v>
      </c>
      <c r="S285" s="68">
        <f t="shared" si="289"/>
        <v>0.5</v>
      </c>
      <c r="T285" s="68">
        <f t="shared" si="289"/>
        <v>0.5</v>
      </c>
      <c r="U285" s="197"/>
      <c r="V285" s="197"/>
      <c r="W285" s="197"/>
      <c r="X285" s="68">
        <f>+X284*0.25</f>
        <v>33</v>
      </c>
      <c r="AA285" s="229"/>
    </row>
    <row r="286" spans="1:27" s="228" customFormat="1" ht="61.5">
      <c r="A286" s="72"/>
      <c r="B286" s="249" t="s">
        <v>186</v>
      </c>
      <c r="C286" s="244"/>
      <c r="D286" s="193">
        <v>1</v>
      </c>
      <c r="E286" s="193"/>
      <c r="F286" s="193"/>
      <c r="G286" s="193"/>
      <c r="H286" s="193"/>
      <c r="I286" s="193">
        <f>+SUM(E286:H286)</f>
        <v>0</v>
      </c>
      <c r="J286" s="193"/>
      <c r="K286" s="193">
        <v>0</v>
      </c>
      <c r="L286" s="193"/>
      <c r="M286" s="193">
        <v>3</v>
      </c>
      <c r="N286" s="196">
        <v>1</v>
      </c>
      <c r="O286" s="193">
        <v>3</v>
      </c>
      <c r="P286" s="193"/>
      <c r="Q286" s="193">
        <v>2</v>
      </c>
      <c r="R286" s="193">
        <v>1</v>
      </c>
      <c r="S286" s="193"/>
      <c r="T286" s="193">
        <v>0</v>
      </c>
      <c r="U286" s="197"/>
      <c r="V286" s="197"/>
      <c r="W286" s="197"/>
      <c r="X286" s="190">
        <f>+SUM(D286:W286)</f>
        <v>11</v>
      </c>
      <c r="AA286" s="229"/>
    </row>
    <row r="287" spans="1:27" s="228" customFormat="1" ht="39.75">
      <c r="A287" s="72"/>
      <c r="B287" s="248" t="s">
        <v>150</v>
      </c>
      <c r="C287" s="244"/>
      <c r="D287" s="68">
        <f>+D286*0.5</f>
        <v>0.5</v>
      </c>
      <c r="E287" s="68">
        <f t="shared" ref="E287:I287" si="290">+E286*0.5</f>
        <v>0</v>
      </c>
      <c r="F287" s="68">
        <f t="shared" si="290"/>
        <v>0</v>
      </c>
      <c r="G287" s="68">
        <f t="shared" si="290"/>
        <v>0</v>
      </c>
      <c r="H287" s="68">
        <f t="shared" si="290"/>
        <v>0</v>
      </c>
      <c r="I287" s="68">
        <f t="shared" si="290"/>
        <v>0</v>
      </c>
      <c r="J287" s="68"/>
      <c r="K287" s="68">
        <f t="shared" ref="K287:T287" si="291">+K286*0.5</f>
        <v>0</v>
      </c>
      <c r="L287" s="68">
        <f t="shared" si="291"/>
        <v>0</v>
      </c>
      <c r="M287" s="68">
        <f t="shared" si="291"/>
        <v>1.5</v>
      </c>
      <c r="N287" s="69">
        <f t="shared" si="291"/>
        <v>0.5</v>
      </c>
      <c r="O287" s="68">
        <f t="shared" si="291"/>
        <v>1.5</v>
      </c>
      <c r="P287" s="68">
        <f t="shared" si="291"/>
        <v>0</v>
      </c>
      <c r="Q287" s="68">
        <f t="shared" si="291"/>
        <v>1</v>
      </c>
      <c r="R287" s="68">
        <f t="shared" si="291"/>
        <v>0.5</v>
      </c>
      <c r="S287" s="68">
        <f t="shared" si="291"/>
        <v>0</v>
      </c>
      <c r="T287" s="68">
        <f t="shared" si="291"/>
        <v>0</v>
      </c>
      <c r="U287" s="197"/>
      <c r="V287" s="197"/>
      <c r="W287" s="197"/>
      <c r="X287" s="68">
        <f>+X286*0.5</f>
        <v>5.5</v>
      </c>
      <c r="AA287" s="229"/>
    </row>
    <row r="288" spans="1:27" s="228" customFormat="1" ht="184.5">
      <c r="A288" s="72"/>
      <c r="B288" s="249" t="s">
        <v>185</v>
      </c>
      <c r="C288" s="244"/>
      <c r="D288" s="193">
        <v>0</v>
      </c>
      <c r="E288" s="193"/>
      <c r="F288" s="193"/>
      <c r="G288" s="193"/>
      <c r="H288" s="193"/>
      <c r="I288" s="193">
        <f>+SUM(E288:H288)</f>
        <v>0</v>
      </c>
      <c r="J288" s="193"/>
      <c r="K288" s="193">
        <v>0</v>
      </c>
      <c r="L288" s="193">
        <v>0</v>
      </c>
      <c r="M288" s="193">
        <v>2</v>
      </c>
      <c r="N288" s="196">
        <v>0</v>
      </c>
      <c r="O288" s="193">
        <v>0</v>
      </c>
      <c r="P288" s="193"/>
      <c r="Q288" s="193">
        <v>0</v>
      </c>
      <c r="R288" s="193">
        <v>0</v>
      </c>
      <c r="S288" s="193"/>
      <c r="T288" s="193">
        <v>0</v>
      </c>
      <c r="U288" s="197"/>
      <c r="V288" s="197"/>
      <c r="W288" s="197"/>
      <c r="X288" s="190">
        <f>+SUM(D288:W288)</f>
        <v>2</v>
      </c>
      <c r="AA288" s="229"/>
    </row>
    <row r="289" spans="1:27" s="228" customFormat="1" ht="39.75">
      <c r="A289" s="72"/>
      <c r="B289" s="248" t="s">
        <v>150</v>
      </c>
      <c r="C289" s="244"/>
      <c r="D289" s="68">
        <f>+D288*0.75</f>
        <v>0</v>
      </c>
      <c r="E289" s="68">
        <f t="shared" ref="E289:I289" si="292">+E288*0.75</f>
        <v>0</v>
      </c>
      <c r="F289" s="68">
        <f t="shared" si="292"/>
        <v>0</v>
      </c>
      <c r="G289" s="68">
        <f t="shared" si="292"/>
        <v>0</v>
      </c>
      <c r="H289" s="68">
        <f t="shared" si="292"/>
        <v>0</v>
      </c>
      <c r="I289" s="68">
        <f t="shared" si="292"/>
        <v>0</v>
      </c>
      <c r="J289" s="68"/>
      <c r="K289" s="68">
        <f t="shared" ref="K289:T289" si="293">+K288*0.75</f>
        <v>0</v>
      </c>
      <c r="L289" s="68">
        <f t="shared" si="293"/>
        <v>0</v>
      </c>
      <c r="M289" s="68">
        <f t="shared" si="293"/>
        <v>1.5</v>
      </c>
      <c r="N289" s="69">
        <f t="shared" si="293"/>
        <v>0</v>
      </c>
      <c r="O289" s="68">
        <f t="shared" si="293"/>
        <v>0</v>
      </c>
      <c r="P289" s="68">
        <f t="shared" si="293"/>
        <v>0</v>
      </c>
      <c r="Q289" s="68">
        <f t="shared" si="293"/>
        <v>0</v>
      </c>
      <c r="R289" s="68">
        <f t="shared" si="293"/>
        <v>0</v>
      </c>
      <c r="S289" s="68">
        <f t="shared" si="293"/>
        <v>0</v>
      </c>
      <c r="T289" s="68">
        <f t="shared" si="293"/>
        <v>0</v>
      </c>
      <c r="U289" s="197"/>
      <c r="V289" s="197"/>
      <c r="W289" s="197"/>
      <c r="X289" s="68">
        <f>+X288*0.75</f>
        <v>1.5</v>
      </c>
      <c r="AA289" s="229"/>
    </row>
    <row r="290" spans="1:27" s="228" customFormat="1" ht="215.25">
      <c r="A290" s="72"/>
      <c r="B290" s="249" t="s">
        <v>184</v>
      </c>
      <c r="C290" s="244"/>
      <c r="D290" s="193">
        <v>9</v>
      </c>
      <c r="E290" s="193"/>
      <c r="F290" s="193"/>
      <c r="G290" s="193"/>
      <c r="H290" s="193"/>
      <c r="I290" s="193">
        <f>+SUM(E290:H290)</f>
        <v>0</v>
      </c>
      <c r="J290" s="193"/>
      <c r="K290" s="193">
        <v>8</v>
      </c>
      <c r="L290" s="193">
        <v>0</v>
      </c>
      <c r="M290" s="193">
        <v>32</v>
      </c>
      <c r="N290" s="196">
        <v>11</v>
      </c>
      <c r="O290" s="193">
        <v>6</v>
      </c>
      <c r="P290" s="193"/>
      <c r="Q290" s="193">
        <v>0</v>
      </c>
      <c r="R290" s="193">
        <v>2</v>
      </c>
      <c r="S290" s="193"/>
      <c r="T290" s="193">
        <v>0</v>
      </c>
      <c r="U290" s="197"/>
      <c r="V290" s="197"/>
      <c r="W290" s="197"/>
      <c r="X290" s="190">
        <f>+SUM(D290:W290)</f>
        <v>68</v>
      </c>
      <c r="Y290" s="39"/>
      <c r="AA290" s="229"/>
    </row>
    <row r="291" spans="1:27" s="228" customFormat="1" ht="39.75">
      <c r="A291" s="72"/>
      <c r="B291" s="248" t="s">
        <v>150</v>
      </c>
      <c r="C291" s="244"/>
      <c r="D291" s="68">
        <f>+D290*1</f>
        <v>9</v>
      </c>
      <c r="E291" s="68">
        <f t="shared" ref="E291:I291" si="294">+E290*1</f>
        <v>0</v>
      </c>
      <c r="F291" s="68">
        <f t="shared" si="294"/>
        <v>0</v>
      </c>
      <c r="G291" s="68">
        <f t="shared" si="294"/>
        <v>0</v>
      </c>
      <c r="H291" s="68">
        <f t="shared" si="294"/>
        <v>0</v>
      </c>
      <c r="I291" s="68">
        <f t="shared" si="294"/>
        <v>0</v>
      </c>
      <c r="J291" s="68"/>
      <c r="K291" s="68">
        <f t="shared" ref="K291:T291" si="295">+K290*1</f>
        <v>8</v>
      </c>
      <c r="L291" s="68">
        <f t="shared" si="295"/>
        <v>0</v>
      </c>
      <c r="M291" s="68">
        <f t="shared" si="295"/>
        <v>32</v>
      </c>
      <c r="N291" s="68">
        <f t="shared" si="295"/>
        <v>11</v>
      </c>
      <c r="O291" s="68">
        <f t="shared" si="295"/>
        <v>6</v>
      </c>
      <c r="P291" s="68">
        <f t="shared" si="295"/>
        <v>0</v>
      </c>
      <c r="Q291" s="68">
        <f t="shared" si="295"/>
        <v>0</v>
      </c>
      <c r="R291" s="68">
        <f t="shared" si="295"/>
        <v>2</v>
      </c>
      <c r="S291" s="68">
        <f t="shared" si="295"/>
        <v>0</v>
      </c>
      <c r="T291" s="68">
        <f t="shared" si="295"/>
        <v>0</v>
      </c>
      <c r="U291" s="197"/>
      <c r="V291" s="197"/>
      <c r="W291" s="197"/>
      <c r="X291" s="68">
        <f>+X290*1</f>
        <v>68</v>
      </c>
      <c r="AA291" s="229"/>
    </row>
    <row r="292" spans="1:27" s="228" customFormat="1" ht="39.75">
      <c r="A292" s="72"/>
      <c r="B292" s="289" t="s">
        <v>183</v>
      </c>
      <c r="C292" s="288" t="s">
        <v>168</v>
      </c>
      <c r="D292" s="286">
        <f>+D293+D295+D297+D299+D301</f>
        <v>0</v>
      </c>
      <c r="E292" s="286">
        <f t="shared" ref="E292:I292" si="296">+E293+E295+E297+E299+E301</f>
        <v>0</v>
      </c>
      <c r="F292" s="286">
        <f t="shared" si="296"/>
        <v>0</v>
      </c>
      <c r="G292" s="286">
        <f t="shared" si="296"/>
        <v>0</v>
      </c>
      <c r="H292" s="286">
        <f t="shared" si="296"/>
        <v>0</v>
      </c>
      <c r="I292" s="286">
        <f t="shared" si="296"/>
        <v>0</v>
      </c>
      <c r="J292" s="286"/>
      <c r="K292" s="286">
        <f t="shared" ref="K292:T292" si="297">+K293+K295+K297+K299+K301</f>
        <v>0</v>
      </c>
      <c r="L292" s="286">
        <f t="shared" si="297"/>
        <v>0</v>
      </c>
      <c r="M292" s="286">
        <f t="shared" si="297"/>
        <v>0</v>
      </c>
      <c r="N292" s="286">
        <f t="shared" si="297"/>
        <v>0</v>
      </c>
      <c r="O292" s="286">
        <f t="shared" si="297"/>
        <v>0</v>
      </c>
      <c r="P292" s="286">
        <f t="shared" si="297"/>
        <v>1</v>
      </c>
      <c r="Q292" s="286">
        <f t="shared" si="297"/>
        <v>0</v>
      </c>
      <c r="R292" s="286">
        <f t="shared" si="297"/>
        <v>0</v>
      </c>
      <c r="S292" s="286">
        <f t="shared" si="297"/>
        <v>0</v>
      </c>
      <c r="T292" s="286">
        <f t="shared" si="297"/>
        <v>0</v>
      </c>
      <c r="U292" s="287"/>
      <c r="V292" s="287"/>
      <c r="W292" s="287"/>
      <c r="X292" s="286">
        <f>+X293+X295+X297+X299+X301</f>
        <v>1</v>
      </c>
      <c r="AA292" s="229"/>
    </row>
    <row r="293" spans="1:27" s="228" customFormat="1" ht="39.75">
      <c r="A293" s="72"/>
      <c r="B293" s="252" t="s">
        <v>182</v>
      </c>
      <c r="C293" s="251"/>
      <c r="D293" s="193"/>
      <c r="E293" s="193"/>
      <c r="F293" s="193"/>
      <c r="G293" s="193"/>
      <c r="H293" s="193"/>
      <c r="I293" s="193">
        <f>+SUM(E293:H293)</f>
        <v>0</v>
      </c>
      <c r="J293" s="193"/>
      <c r="K293" s="193">
        <v>0</v>
      </c>
      <c r="L293" s="193">
        <v>0</v>
      </c>
      <c r="M293" s="193">
        <v>0</v>
      </c>
      <c r="N293" s="193">
        <v>0</v>
      </c>
      <c r="O293" s="193">
        <v>0</v>
      </c>
      <c r="P293" s="193"/>
      <c r="Q293" s="193">
        <v>0</v>
      </c>
      <c r="R293" s="193">
        <v>0</v>
      </c>
      <c r="S293" s="193">
        <v>0</v>
      </c>
      <c r="T293" s="193">
        <v>0</v>
      </c>
      <c r="U293" s="197"/>
      <c r="V293" s="197"/>
      <c r="W293" s="197"/>
      <c r="X293" s="190">
        <f>+SUM(D293:W293)</f>
        <v>0</v>
      </c>
      <c r="AA293" s="229"/>
    </row>
    <row r="294" spans="1:27" s="228" customFormat="1" ht="39.75">
      <c r="A294" s="72"/>
      <c r="B294" s="248" t="s">
        <v>150</v>
      </c>
      <c r="C294" s="244"/>
      <c r="D294" s="68">
        <f>+D293*0.125</f>
        <v>0</v>
      </c>
      <c r="E294" s="68">
        <f t="shared" ref="E294:I294" si="298">+E293*0.125</f>
        <v>0</v>
      </c>
      <c r="F294" s="68">
        <f t="shared" si="298"/>
        <v>0</v>
      </c>
      <c r="G294" s="68">
        <f t="shared" si="298"/>
        <v>0</v>
      </c>
      <c r="H294" s="68">
        <f t="shared" si="298"/>
        <v>0</v>
      </c>
      <c r="I294" s="68">
        <f t="shared" si="298"/>
        <v>0</v>
      </c>
      <c r="J294" s="68"/>
      <c r="K294" s="68">
        <f t="shared" ref="K294:T294" si="299">+K293*0.125</f>
        <v>0</v>
      </c>
      <c r="L294" s="68">
        <f t="shared" si="299"/>
        <v>0</v>
      </c>
      <c r="M294" s="68">
        <f t="shared" si="299"/>
        <v>0</v>
      </c>
      <c r="N294" s="68">
        <f t="shared" si="299"/>
        <v>0</v>
      </c>
      <c r="O294" s="68">
        <f t="shared" si="299"/>
        <v>0</v>
      </c>
      <c r="P294" s="68">
        <f t="shared" si="299"/>
        <v>0</v>
      </c>
      <c r="Q294" s="68">
        <f t="shared" si="299"/>
        <v>0</v>
      </c>
      <c r="R294" s="68">
        <f t="shared" si="299"/>
        <v>0</v>
      </c>
      <c r="S294" s="68">
        <f t="shared" si="299"/>
        <v>0</v>
      </c>
      <c r="T294" s="68">
        <f t="shared" si="299"/>
        <v>0</v>
      </c>
      <c r="U294" s="197"/>
      <c r="V294" s="197"/>
      <c r="W294" s="197"/>
      <c r="X294" s="68">
        <f>+X293*0.125</f>
        <v>0</v>
      </c>
      <c r="AA294" s="229"/>
    </row>
    <row r="295" spans="1:27" s="228" customFormat="1" ht="39.75">
      <c r="A295" s="72"/>
      <c r="B295" s="249" t="s">
        <v>181</v>
      </c>
      <c r="C295" s="244"/>
      <c r="D295" s="193"/>
      <c r="E295" s="193"/>
      <c r="F295" s="193"/>
      <c r="G295" s="193"/>
      <c r="H295" s="193"/>
      <c r="I295" s="193">
        <f>+SUM(E295:H295)</f>
        <v>0</v>
      </c>
      <c r="J295" s="193"/>
      <c r="K295" s="193">
        <v>0</v>
      </c>
      <c r="L295" s="193">
        <v>0</v>
      </c>
      <c r="M295" s="193">
        <v>0</v>
      </c>
      <c r="N295" s="193">
        <v>0</v>
      </c>
      <c r="O295" s="193">
        <v>0</v>
      </c>
      <c r="P295" s="193">
        <v>1</v>
      </c>
      <c r="Q295" s="193">
        <v>0</v>
      </c>
      <c r="R295" s="193">
        <v>0</v>
      </c>
      <c r="S295" s="193">
        <v>0</v>
      </c>
      <c r="T295" s="193">
        <v>0</v>
      </c>
      <c r="U295" s="197"/>
      <c r="V295" s="197"/>
      <c r="W295" s="197"/>
      <c r="X295" s="190">
        <f>+SUM(D295:W295)</f>
        <v>1</v>
      </c>
      <c r="AA295" s="229"/>
    </row>
    <row r="296" spans="1:27" s="228" customFormat="1" ht="39.75">
      <c r="A296" s="72"/>
      <c r="B296" s="248" t="s">
        <v>150</v>
      </c>
      <c r="C296" s="244"/>
      <c r="D296" s="68">
        <f>+D295*0.25</f>
        <v>0</v>
      </c>
      <c r="E296" s="68">
        <f t="shared" ref="E296:I296" si="300">+E295*0.25</f>
        <v>0</v>
      </c>
      <c r="F296" s="68">
        <f t="shared" si="300"/>
        <v>0</v>
      </c>
      <c r="G296" s="68">
        <f t="shared" si="300"/>
        <v>0</v>
      </c>
      <c r="H296" s="68">
        <f t="shared" si="300"/>
        <v>0</v>
      </c>
      <c r="I296" s="68">
        <f t="shared" si="300"/>
        <v>0</v>
      </c>
      <c r="J296" s="68"/>
      <c r="K296" s="68">
        <f t="shared" ref="K296:T296" si="301">+K295*0.25</f>
        <v>0</v>
      </c>
      <c r="L296" s="68">
        <f t="shared" si="301"/>
        <v>0</v>
      </c>
      <c r="M296" s="68">
        <f t="shared" si="301"/>
        <v>0</v>
      </c>
      <c r="N296" s="68">
        <f t="shared" si="301"/>
        <v>0</v>
      </c>
      <c r="O296" s="68">
        <f t="shared" si="301"/>
        <v>0</v>
      </c>
      <c r="P296" s="68">
        <f t="shared" si="301"/>
        <v>0.25</v>
      </c>
      <c r="Q296" s="68">
        <f t="shared" si="301"/>
        <v>0</v>
      </c>
      <c r="R296" s="68">
        <f t="shared" si="301"/>
        <v>0</v>
      </c>
      <c r="S296" s="68">
        <f t="shared" si="301"/>
        <v>0</v>
      </c>
      <c r="T296" s="68">
        <f t="shared" si="301"/>
        <v>0</v>
      </c>
      <c r="U296" s="197"/>
      <c r="V296" s="197"/>
      <c r="W296" s="197"/>
      <c r="X296" s="68">
        <f>+X295*0.25</f>
        <v>0.25</v>
      </c>
      <c r="AA296" s="229"/>
    </row>
    <row r="297" spans="1:27" s="228" customFormat="1" ht="61.5">
      <c r="A297" s="72"/>
      <c r="B297" s="249" t="s">
        <v>180</v>
      </c>
      <c r="C297" s="244"/>
      <c r="D297" s="193"/>
      <c r="E297" s="193"/>
      <c r="F297" s="193"/>
      <c r="G297" s="193"/>
      <c r="H297" s="193"/>
      <c r="I297" s="193">
        <f>+SUM(E297:H297)</f>
        <v>0</v>
      </c>
      <c r="J297" s="193"/>
      <c r="K297" s="193">
        <v>0</v>
      </c>
      <c r="L297" s="193">
        <v>0</v>
      </c>
      <c r="M297" s="193">
        <v>0</v>
      </c>
      <c r="N297" s="193">
        <v>0</v>
      </c>
      <c r="O297" s="193">
        <v>0</v>
      </c>
      <c r="P297" s="193"/>
      <c r="Q297" s="193">
        <v>0</v>
      </c>
      <c r="R297" s="193">
        <v>0</v>
      </c>
      <c r="S297" s="193">
        <v>0</v>
      </c>
      <c r="T297" s="193">
        <v>0</v>
      </c>
      <c r="U297" s="197"/>
      <c r="V297" s="197"/>
      <c r="W297" s="197"/>
      <c r="X297" s="190">
        <f>+SUM(D297:W297)</f>
        <v>0</v>
      </c>
      <c r="AA297" s="229"/>
    </row>
    <row r="298" spans="1:27" s="228" customFormat="1" ht="39.75">
      <c r="A298" s="72"/>
      <c r="B298" s="248" t="s">
        <v>150</v>
      </c>
      <c r="C298" s="244"/>
      <c r="D298" s="68">
        <f>+D297*0.5</f>
        <v>0</v>
      </c>
      <c r="E298" s="68">
        <f t="shared" ref="E298:I298" si="302">+E297*0.5</f>
        <v>0</v>
      </c>
      <c r="F298" s="68">
        <f t="shared" si="302"/>
        <v>0</v>
      </c>
      <c r="G298" s="68">
        <f t="shared" si="302"/>
        <v>0</v>
      </c>
      <c r="H298" s="68">
        <f t="shared" si="302"/>
        <v>0</v>
      </c>
      <c r="I298" s="68">
        <f t="shared" si="302"/>
        <v>0</v>
      </c>
      <c r="J298" s="68"/>
      <c r="K298" s="68">
        <f t="shared" ref="K298:T298" si="303">+K297*0.5</f>
        <v>0</v>
      </c>
      <c r="L298" s="68">
        <f t="shared" si="303"/>
        <v>0</v>
      </c>
      <c r="M298" s="68">
        <f t="shared" si="303"/>
        <v>0</v>
      </c>
      <c r="N298" s="68">
        <f t="shared" si="303"/>
        <v>0</v>
      </c>
      <c r="O298" s="68">
        <f t="shared" si="303"/>
        <v>0</v>
      </c>
      <c r="P298" s="68">
        <f t="shared" si="303"/>
        <v>0</v>
      </c>
      <c r="Q298" s="68">
        <f t="shared" si="303"/>
        <v>0</v>
      </c>
      <c r="R298" s="68">
        <f t="shared" si="303"/>
        <v>0</v>
      </c>
      <c r="S298" s="68">
        <f t="shared" si="303"/>
        <v>0</v>
      </c>
      <c r="T298" s="68">
        <f t="shared" si="303"/>
        <v>0</v>
      </c>
      <c r="U298" s="197"/>
      <c r="V298" s="197"/>
      <c r="W298" s="197"/>
      <c r="X298" s="68">
        <f>+X297*0.5</f>
        <v>0</v>
      </c>
      <c r="AA298" s="229"/>
    </row>
    <row r="299" spans="1:27" s="228" customFormat="1" ht="39.75">
      <c r="A299" s="72"/>
      <c r="B299" s="252" t="s">
        <v>179</v>
      </c>
      <c r="C299" s="251"/>
      <c r="D299" s="193"/>
      <c r="E299" s="193"/>
      <c r="F299" s="193"/>
      <c r="G299" s="193"/>
      <c r="H299" s="193"/>
      <c r="I299" s="193">
        <f>+SUM(E299:H299)</f>
        <v>0</v>
      </c>
      <c r="J299" s="193"/>
      <c r="K299" s="193">
        <v>0</v>
      </c>
      <c r="L299" s="193">
        <v>0</v>
      </c>
      <c r="M299" s="193">
        <v>0</v>
      </c>
      <c r="N299" s="193">
        <v>0</v>
      </c>
      <c r="O299" s="193">
        <v>0</v>
      </c>
      <c r="P299" s="193"/>
      <c r="Q299" s="193">
        <v>0</v>
      </c>
      <c r="R299" s="193">
        <v>0</v>
      </c>
      <c r="S299" s="193">
        <v>0</v>
      </c>
      <c r="T299" s="193">
        <v>0</v>
      </c>
      <c r="U299" s="197"/>
      <c r="V299" s="197"/>
      <c r="W299" s="197"/>
      <c r="X299" s="190">
        <f>+SUM(D299:W299)</f>
        <v>0</v>
      </c>
      <c r="AA299" s="229"/>
    </row>
    <row r="300" spans="1:27" s="228" customFormat="1" ht="39.75">
      <c r="A300" s="72"/>
      <c r="B300" s="248" t="s">
        <v>150</v>
      </c>
      <c r="C300" s="244"/>
      <c r="D300" s="68">
        <f>+D299*0.75</f>
        <v>0</v>
      </c>
      <c r="E300" s="68">
        <f t="shared" ref="E300:I300" si="304">+E299*0.75</f>
        <v>0</v>
      </c>
      <c r="F300" s="68">
        <f t="shared" si="304"/>
        <v>0</v>
      </c>
      <c r="G300" s="68">
        <f t="shared" si="304"/>
        <v>0</v>
      </c>
      <c r="H300" s="68">
        <f t="shared" si="304"/>
        <v>0</v>
      </c>
      <c r="I300" s="68">
        <f t="shared" si="304"/>
        <v>0</v>
      </c>
      <c r="J300" s="68"/>
      <c r="K300" s="68">
        <f t="shared" ref="K300:T300" si="305">+K299*0.75</f>
        <v>0</v>
      </c>
      <c r="L300" s="68">
        <f t="shared" si="305"/>
        <v>0</v>
      </c>
      <c r="M300" s="68">
        <f t="shared" si="305"/>
        <v>0</v>
      </c>
      <c r="N300" s="68">
        <f t="shared" si="305"/>
        <v>0</v>
      </c>
      <c r="O300" s="68">
        <f t="shared" si="305"/>
        <v>0</v>
      </c>
      <c r="P300" s="68">
        <f t="shared" si="305"/>
        <v>0</v>
      </c>
      <c r="Q300" s="68">
        <f t="shared" si="305"/>
        <v>0</v>
      </c>
      <c r="R300" s="68">
        <f t="shared" si="305"/>
        <v>0</v>
      </c>
      <c r="S300" s="68">
        <f t="shared" si="305"/>
        <v>0</v>
      </c>
      <c r="T300" s="68">
        <f t="shared" si="305"/>
        <v>0</v>
      </c>
      <c r="U300" s="197"/>
      <c r="V300" s="197"/>
      <c r="W300" s="197"/>
      <c r="X300" s="68">
        <f>+X299*0.75</f>
        <v>0</v>
      </c>
      <c r="AA300" s="229"/>
    </row>
    <row r="301" spans="1:27" s="228" customFormat="1" ht="39.75">
      <c r="A301" s="72"/>
      <c r="B301" s="249" t="s">
        <v>178</v>
      </c>
      <c r="C301" s="244"/>
      <c r="D301" s="193"/>
      <c r="E301" s="193"/>
      <c r="F301" s="193"/>
      <c r="G301" s="193"/>
      <c r="H301" s="193"/>
      <c r="I301" s="193">
        <f>+SUM(E301:H301)</f>
        <v>0</v>
      </c>
      <c r="J301" s="193"/>
      <c r="K301" s="193">
        <v>0</v>
      </c>
      <c r="L301" s="193">
        <v>0</v>
      </c>
      <c r="M301" s="193">
        <v>0</v>
      </c>
      <c r="N301" s="193">
        <v>0</v>
      </c>
      <c r="O301" s="193">
        <v>0</v>
      </c>
      <c r="P301" s="193"/>
      <c r="Q301" s="193">
        <v>0</v>
      </c>
      <c r="R301" s="193">
        <v>0</v>
      </c>
      <c r="S301" s="193">
        <v>0</v>
      </c>
      <c r="T301" s="193">
        <v>0</v>
      </c>
      <c r="U301" s="197"/>
      <c r="V301" s="197"/>
      <c r="W301" s="197"/>
      <c r="X301" s="190">
        <f>+SUM(D301:W301)</f>
        <v>0</v>
      </c>
      <c r="AA301" s="229"/>
    </row>
    <row r="302" spans="1:27" s="228" customFormat="1" ht="39.75">
      <c r="A302" s="72"/>
      <c r="B302" s="248" t="s">
        <v>150</v>
      </c>
      <c r="C302" s="244"/>
      <c r="D302" s="68">
        <f>+D301*1</f>
        <v>0</v>
      </c>
      <c r="E302" s="68">
        <f t="shared" ref="E302:I302" si="306">+E301*1</f>
        <v>0</v>
      </c>
      <c r="F302" s="68">
        <f t="shared" si="306"/>
        <v>0</v>
      </c>
      <c r="G302" s="68">
        <f t="shared" si="306"/>
        <v>0</v>
      </c>
      <c r="H302" s="68">
        <f t="shared" si="306"/>
        <v>0</v>
      </c>
      <c r="I302" s="68">
        <f t="shared" si="306"/>
        <v>0</v>
      </c>
      <c r="J302" s="68"/>
      <c r="K302" s="68">
        <f t="shared" ref="K302:T302" si="307">+K301*1</f>
        <v>0</v>
      </c>
      <c r="L302" s="68">
        <f t="shared" si="307"/>
        <v>0</v>
      </c>
      <c r="M302" s="68">
        <f t="shared" si="307"/>
        <v>0</v>
      </c>
      <c r="N302" s="68">
        <f t="shared" si="307"/>
        <v>0</v>
      </c>
      <c r="O302" s="68">
        <f t="shared" si="307"/>
        <v>0</v>
      </c>
      <c r="P302" s="68">
        <f t="shared" si="307"/>
        <v>0</v>
      </c>
      <c r="Q302" s="68">
        <f t="shared" si="307"/>
        <v>0</v>
      </c>
      <c r="R302" s="68">
        <f t="shared" si="307"/>
        <v>0</v>
      </c>
      <c r="S302" s="68">
        <f t="shared" si="307"/>
        <v>0</v>
      </c>
      <c r="T302" s="68">
        <f t="shared" si="307"/>
        <v>0</v>
      </c>
      <c r="U302" s="197"/>
      <c r="V302" s="197"/>
      <c r="W302" s="197"/>
      <c r="X302" s="68">
        <f>+X301*1</f>
        <v>0</v>
      </c>
      <c r="AA302" s="229"/>
    </row>
    <row r="303" spans="1:27" s="278" customFormat="1" ht="39.75">
      <c r="A303" s="285"/>
      <c r="B303" s="284" t="s">
        <v>157</v>
      </c>
      <c r="C303" s="271" t="s">
        <v>163</v>
      </c>
      <c r="D303" s="280">
        <f>+D56</f>
        <v>64</v>
      </c>
      <c r="E303" s="280">
        <f t="shared" ref="E303:I303" si="308">+E56</f>
        <v>0</v>
      </c>
      <c r="F303" s="280">
        <f t="shared" ref="F303" si="309">+F56</f>
        <v>0</v>
      </c>
      <c r="G303" s="280">
        <f t="shared" si="308"/>
        <v>0</v>
      </c>
      <c r="H303" s="280">
        <f t="shared" si="308"/>
        <v>0</v>
      </c>
      <c r="I303" s="280">
        <f t="shared" si="308"/>
        <v>0</v>
      </c>
      <c r="J303" s="280"/>
      <c r="K303" s="283">
        <f>+K56+K277</f>
        <v>51</v>
      </c>
      <c r="L303" s="280">
        <f t="shared" ref="L303:T303" si="310">+L56</f>
        <v>19</v>
      </c>
      <c r="M303" s="280">
        <f t="shared" si="310"/>
        <v>124</v>
      </c>
      <c r="N303" s="280">
        <f t="shared" si="310"/>
        <v>77</v>
      </c>
      <c r="O303" s="280">
        <f t="shared" si="310"/>
        <v>62</v>
      </c>
      <c r="P303" s="280">
        <f t="shared" si="310"/>
        <v>17.5</v>
      </c>
      <c r="Q303" s="280">
        <f t="shared" si="310"/>
        <v>127</v>
      </c>
      <c r="R303" s="280">
        <f t="shared" si="310"/>
        <v>69</v>
      </c>
      <c r="S303" s="280">
        <f t="shared" si="310"/>
        <v>26</v>
      </c>
      <c r="T303" s="280">
        <f t="shared" si="310"/>
        <v>33</v>
      </c>
      <c r="U303" s="282"/>
      <c r="V303" s="281"/>
      <c r="W303" s="281"/>
      <c r="X303" s="280">
        <f>+X56</f>
        <v>668.5</v>
      </c>
      <c r="AA303" s="279"/>
    </row>
    <row r="304" spans="1:27" s="253" customFormat="1" ht="39.75">
      <c r="A304" s="270"/>
      <c r="B304" s="277" t="s">
        <v>177</v>
      </c>
      <c r="C304" s="268" t="s">
        <v>176</v>
      </c>
      <c r="D304" s="205">
        <f>+D306*100/D309</f>
        <v>0</v>
      </c>
      <c r="E304" s="205" t="e">
        <f t="shared" ref="E304:I304" si="311">+E306*100/E309</f>
        <v>#DIV/0!</v>
      </c>
      <c r="F304" s="205" t="e">
        <f t="shared" ref="F304" si="312">+F306*100/F309</f>
        <v>#DIV/0!</v>
      </c>
      <c r="G304" s="205" t="e">
        <f t="shared" si="311"/>
        <v>#DIV/0!</v>
      </c>
      <c r="H304" s="205" t="e">
        <f t="shared" si="311"/>
        <v>#DIV/0!</v>
      </c>
      <c r="I304" s="205" t="e">
        <f t="shared" si="311"/>
        <v>#DIV/0!</v>
      </c>
      <c r="J304" s="205"/>
      <c r="K304" s="205">
        <f t="shared" ref="K304:T304" si="313">+K306*100/K309</f>
        <v>3.9215686274509802</v>
      </c>
      <c r="L304" s="205">
        <f t="shared" si="313"/>
        <v>10.526315789473685</v>
      </c>
      <c r="M304" s="205">
        <f t="shared" si="313"/>
        <v>5.645161290322581</v>
      </c>
      <c r="N304" s="205">
        <f t="shared" si="313"/>
        <v>20.779220779220779</v>
      </c>
      <c r="O304" s="205">
        <f t="shared" si="313"/>
        <v>9.67741935483871</v>
      </c>
      <c r="P304" s="205">
        <f t="shared" si="313"/>
        <v>34.285714285714285</v>
      </c>
      <c r="Q304" s="205">
        <f t="shared" si="313"/>
        <v>6.2992125984251972</v>
      </c>
      <c r="R304" s="205">
        <f t="shared" si="313"/>
        <v>14.492753623188406</v>
      </c>
      <c r="S304" s="205">
        <f t="shared" si="313"/>
        <v>11.538461538461538</v>
      </c>
      <c r="T304" s="205">
        <f t="shared" si="313"/>
        <v>6.0606060606060606</v>
      </c>
      <c r="U304" s="206"/>
      <c r="V304" s="206"/>
      <c r="W304" s="206"/>
      <c r="X304" s="205">
        <f>+X306*100/X309</f>
        <v>9.2744951383694847</v>
      </c>
      <c r="Y304" s="39"/>
      <c r="AA304" s="254"/>
    </row>
    <row r="305" spans="1:27" s="253" customFormat="1" ht="39.75">
      <c r="A305" s="267"/>
      <c r="B305" s="276"/>
      <c r="C305" s="265" t="s">
        <v>10</v>
      </c>
      <c r="D305" s="94">
        <f>+IF(D304&lt;20,D304*5/20,IF(D304&gt;=20,5))</f>
        <v>0</v>
      </c>
      <c r="E305" s="94" t="e">
        <f t="shared" ref="E305:I305" si="314">+IF(E304&lt;20,E304*5/20,IF(E304&gt;=20,5))</f>
        <v>#DIV/0!</v>
      </c>
      <c r="F305" s="94" t="e">
        <f t="shared" si="314"/>
        <v>#DIV/0!</v>
      </c>
      <c r="G305" s="94" t="e">
        <f t="shared" si="314"/>
        <v>#DIV/0!</v>
      </c>
      <c r="H305" s="94" t="e">
        <f t="shared" si="314"/>
        <v>#DIV/0!</v>
      </c>
      <c r="I305" s="94" t="e">
        <f t="shared" si="314"/>
        <v>#DIV/0!</v>
      </c>
      <c r="J305" s="94"/>
      <c r="K305" s="94">
        <f t="shared" ref="K305:T305" si="315">+IF(K304&lt;20,K304*5/20,IF(K304&gt;=20,5))</f>
        <v>0.98039215686274495</v>
      </c>
      <c r="L305" s="94">
        <f t="shared" si="315"/>
        <v>2.6315789473684212</v>
      </c>
      <c r="M305" s="94">
        <f t="shared" si="315"/>
        <v>1.4112903225806452</v>
      </c>
      <c r="N305" s="94">
        <f t="shared" si="315"/>
        <v>5</v>
      </c>
      <c r="O305" s="94">
        <f t="shared" si="315"/>
        <v>2.4193548387096775</v>
      </c>
      <c r="P305" s="94">
        <f t="shared" si="315"/>
        <v>5</v>
      </c>
      <c r="Q305" s="94">
        <f t="shared" si="315"/>
        <v>1.5748031496062993</v>
      </c>
      <c r="R305" s="94">
        <f t="shared" si="315"/>
        <v>3.6231884057971016</v>
      </c>
      <c r="S305" s="94">
        <f t="shared" si="315"/>
        <v>2.8846153846153846</v>
      </c>
      <c r="T305" s="94">
        <f t="shared" si="315"/>
        <v>1.5151515151515151</v>
      </c>
      <c r="U305" s="264"/>
      <c r="V305" s="264"/>
      <c r="W305" s="264"/>
      <c r="X305" s="94">
        <f>+IF(X304&lt;20,X304*5/20,IF(X304&gt;=20,5))</f>
        <v>2.3186237845923712</v>
      </c>
      <c r="Y305" s="39"/>
      <c r="AA305" s="254"/>
    </row>
    <row r="306" spans="1:27" s="228" customFormat="1" ht="61.5">
      <c r="A306" s="72"/>
      <c r="B306" s="249" t="s">
        <v>175</v>
      </c>
      <c r="C306" s="244" t="s">
        <v>168</v>
      </c>
      <c r="D306" s="274">
        <f>+D307+D308</f>
        <v>0</v>
      </c>
      <c r="E306" s="274">
        <f t="shared" ref="E306:I306" si="316">+E307+E308</f>
        <v>0</v>
      </c>
      <c r="F306" s="274">
        <f t="shared" si="316"/>
        <v>0</v>
      </c>
      <c r="G306" s="274">
        <f t="shared" si="316"/>
        <v>0</v>
      </c>
      <c r="H306" s="274">
        <f t="shared" si="316"/>
        <v>0</v>
      </c>
      <c r="I306" s="274">
        <f t="shared" si="316"/>
        <v>0</v>
      </c>
      <c r="J306" s="274"/>
      <c r="K306" s="274">
        <f t="shared" ref="K306:T306" si="317">+K307+K308</f>
        <v>2</v>
      </c>
      <c r="L306" s="274">
        <f t="shared" si="317"/>
        <v>2</v>
      </c>
      <c r="M306" s="274">
        <f t="shared" si="317"/>
        <v>7</v>
      </c>
      <c r="N306" s="274">
        <f t="shared" si="317"/>
        <v>16</v>
      </c>
      <c r="O306" s="274">
        <f t="shared" si="317"/>
        <v>6</v>
      </c>
      <c r="P306" s="274">
        <f t="shared" si="317"/>
        <v>6</v>
      </c>
      <c r="Q306" s="274">
        <f t="shared" si="317"/>
        <v>8</v>
      </c>
      <c r="R306" s="274">
        <f t="shared" si="317"/>
        <v>10</v>
      </c>
      <c r="S306" s="274">
        <f t="shared" si="317"/>
        <v>3</v>
      </c>
      <c r="T306" s="274">
        <f t="shared" si="317"/>
        <v>2</v>
      </c>
      <c r="U306" s="275"/>
      <c r="V306" s="275"/>
      <c r="W306" s="275"/>
      <c r="X306" s="274">
        <f>+X307+X308</f>
        <v>62</v>
      </c>
      <c r="AA306" s="229"/>
    </row>
    <row r="307" spans="1:27" s="228" customFormat="1" ht="39.75">
      <c r="A307" s="72"/>
      <c r="B307" s="273" t="s">
        <v>174</v>
      </c>
      <c r="C307" s="244" t="s">
        <v>168</v>
      </c>
      <c r="D307" s="193">
        <v>0</v>
      </c>
      <c r="E307" s="193"/>
      <c r="F307" s="193"/>
      <c r="G307" s="193"/>
      <c r="H307" s="193"/>
      <c r="I307" s="193">
        <f>+SUM(E307:H307)</f>
        <v>0</v>
      </c>
      <c r="J307" s="196"/>
      <c r="K307" s="196">
        <v>2</v>
      </c>
      <c r="L307" s="196">
        <v>2</v>
      </c>
      <c r="M307" s="193">
        <v>6</v>
      </c>
      <c r="N307" s="196">
        <v>16</v>
      </c>
      <c r="O307" s="196">
        <v>6</v>
      </c>
      <c r="P307" s="193">
        <v>6</v>
      </c>
      <c r="Q307" s="193">
        <v>8</v>
      </c>
      <c r="R307" s="193">
        <v>10</v>
      </c>
      <c r="S307" s="193">
        <v>3</v>
      </c>
      <c r="T307" s="193">
        <v>2</v>
      </c>
      <c r="U307" s="197"/>
      <c r="V307" s="197"/>
      <c r="W307" s="197"/>
      <c r="X307" s="190">
        <f>+SUM(D307:W307)</f>
        <v>61</v>
      </c>
      <c r="AA307" s="229"/>
    </row>
    <row r="308" spans="1:27" s="228" customFormat="1" ht="39.75">
      <c r="A308" s="72"/>
      <c r="B308" s="273" t="s">
        <v>173</v>
      </c>
      <c r="C308" s="244" t="s">
        <v>168</v>
      </c>
      <c r="D308" s="193">
        <v>0</v>
      </c>
      <c r="E308" s="193"/>
      <c r="F308" s="193"/>
      <c r="G308" s="193"/>
      <c r="H308" s="193"/>
      <c r="I308" s="193">
        <f>+SUM(E308:H308)</f>
        <v>0</v>
      </c>
      <c r="J308" s="196"/>
      <c r="K308" s="196">
        <v>0</v>
      </c>
      <c r="L308" s="196">
        <v>0</v>
      </c>
      <c r="M308" s="193">
        <v>1</v>
      </c>
      <c r="N308" s="196">
        <v>0</v>
      </c>
      <c r="O308" s="196">
        <v>0</v>
      </c>
      <c r="P308" s="193">
        <v>0</v>
      </c>
      <c r="Q308" s="193">
        <v>0</v>
      </c>
      <c r="R308" s="193">
        <v>0</v>
      </c>
      <c r="S308" s="193">
        <v>0</v>
      </c>
      <c r="T308" s="193">
        <v>0</v>
      </c>
      <c r="U308" s="197"/>
      <c r="V308" s="197"/>
      <c r="W308" s="197"/>
      <c r="X308" s="190">
        <f>+SUM(D308:W308)</f>
        <v>1</v>
      </c>
      <c r="AA308" s="229"/>
    </row>
    <row r="309" spans="1:27" s="228" customFormat="1" ht="39.75">
      <c r="A309" s="128"/>
      <c r="B309" s="272" t="s">
        <v>157</v>
      </c>
      <c r="C309" s="271" t="s">
        <v>163</v>
      </c>
      <c r="D309" s="677">
        <f>+D303</f>
        <v>64</v>
      </c>
      <c r="E309" s="677">
        <f t="shared" ref="E309:I309" si="318">+E303</f>
        <v>0</v>
      </c>
      <c r="F309" s="677">
        <f t="shared" ref="F309" si="319">+F303</f>
        <v>0</v>
      </c>
      <c r="G309" s="677">
        <f t="shared" si="318"/>
        <v>0</v>
      </c>
      <c r="H309" s="677">
        <f t="shared" si="318"/>
        <v>0</v>
      </c>
      <c r="I309" s="677">
        <f t="shared" si="318"/>
        <v>0</v>
      </c>
      <c r="J309" s="677"/>
      <c r="K309" s="677">
        <f t="shared" ref="K309:T309" si="320">+K303</f>
        <v>51</v>
      </c>
      <c r="L309" s="677">
        <f t="shared" si="320"/>
        <v>19</v>
      </c>
      <c r="M309" s="677">
        <f t="shared" si="320"/>
        <v>124</v>
      </c>
      <c r="N309" s="677">
        <f t="shared" si="320"/>
        <v>77</v>
      </c>
      <c r="O309" s="677">
        <f t="shared" si="320"/>
        <v>62</v>
      </c>
      <c r="P309" s="677">
        <f t="shared" si="320"/>
        <v>17.5</v>
      </c>
      <c r="Q309" s="677">
        <f t="shared" si="320"/>
        <v>127</v>
      </c>
      <c r="R309" s="677">
        <f t="shared" si="320"/>
        <v>69</v>
      </c>
      <c r="S309" s="677">
        <f t="shared" si="320"/>
        <v>26</v>
      </c>
      <c r="T309" s="677">
        <f t="shared" si="320"/>
        <v>33</v>
      </c>
      <c r="U309" s="191"/>
      <c r="V309" s="191"/>
      <c r="W309" s="191"/>
      <c r="X309" s="677">
        <f>+X303</f>
        <v>668.5</v>
      </c>
      <c r="AA309" s="229"/>
    </row>
    <row r="310" spans="1:27" s="253" customFormat="1" ht="39.75">
      <c r="A310" s="270"/>
      <c r="B310" s="269" t="s">
        <v>172</v>
      </c>
      <c r="C310" s="268" t="s">
        <v>171</v>
      </c>
      <c r="D310" s="205">
        <f>+D312*100/D322</f>
        <v>3.90625</v>
      </c>
      <c r="E310" s="205" t="e">
        <f t="shared" ref="E310:I310" si="321">+E312*100/E322</f>
        <v>#DIV/0!</v>
      </c>
      <c r="F310" s="205" t="e">
        <f t="shared" ref="F310" si="322">+F312*100/F322</f>
        <v>#DIV/0!</v>
      </c>
      <c r="G310" s="205" t="e">
        <f t="shared" si="321"/>
        <v>#DIV/0!</v>
      </c>
      <c r="H310" s="205" t="e">
        <f t="shared" si="321"/>
        <v>#DIV/0!</v>
      </c>
      <c r="I310" s="205" t="e">
        <f t="shared" si="321"/>
        <v>#DIV/0!</v>
      </c>
      <c r="J310" s="205"/>
      <c r="K310" s="205">
        <f t="shared" ref="K310:T310" si="323">+K312*100/K322</f>
        <v>0.49019607843137253</v>
      </c>
      <c r="L310" s="205">
        <f t="shared" si="323"/>
        <v>5.2631578947368425</v>
      </c>
      <c r="M310" s="205">
        <f t="shared" si="323"/>
        <v>3.629032258064516</v>
      </c>
      <c r="N310" s="205">
        <f t="shared" si="323"/>
        <v>2.5974025974025974</v>
      </c>
      <c r="O310" s="205">
        <f t="shared" si="323"/>
        <v>1.2096774193548387</v>
      </c>
      <c r="P310" s="205">
        <f t="shared" si="323"/>
        <v>15.714285714285714</v>
      </c>
      <c r="Q310" s="205">
        <f t="shared" si="323"/>
        <v>1.1811023622047243</v>
      </c>
      <c r="R310" s="205">
        <f t="shared" si="323"/>
        <v>3.9855072463768115</v>
      </c>
      <c r="S310" s="205">
        <f t="shared" si="323"/>
        <v>5.7692307692307692</v>
      </c>
      <c r="T310" s="205">
        <f t="shared" si="323"/>
        <v>0</v>
      </c>
      <c r="U310" s="206"/>
      <c r="V310" s="206"/>
      <c r="W310" s="206"/>
      <c r="X310" s="205">
        <f>+X312*100/X322</f>
        <v>2.9169783096484667</v>
      </c>
      <c r="Y310" s="39"/>
      <c r="AA310" s="254"/>
    </row>
    <row r="311" spans="1:27" s="253" customFormat="1" ht="39.75">
      <c r="A311" s="267"/>
      <c r="B311" s="266"/>
      <c r="C311" s="265" t="s">
        <v>10</v>
      </c>
      <c r="D311" s="94">
        <f>+IF(D310&lt;10,D310*5/10,IF(D310&gt;=10,5))</f>
        <v>1.953125</v>
      </c>
      <c r="E311" s="94" t="e">
        <f t="shared" ref="E311:I311" si="324">+IF(E310&lt;10,E310*5/10,IF(E310&gt;=10,5))</f>
        <v>#DIV/0!</v>
      </c>
      <c r="F311" s="94" t="e">
        <f t="shared" si="324"/>
        <v>#DIV/0!</v>
      </c>
      <c r="G311" s="94" t="e">
        <f t="shared" si="324"/>
        <v>#DIV/0!</v>
      </c>
      <c r="H311" s="94" t="e">
        <f t="shared" si="324"/>
        <v>#DIV/0!</v>
      </c>
      <c r="I311" s="94" t="e">
        <f t="shared" si="324"/>
        <v>#DIV/0!</v>
      </c>
      <c r="J311" s="94"/>
      <c r="K311" s="94">
        <f t="shared" ref="K311:T311" si="325">+IF(K310&lt;10,K310*5/10,IF(K310&gt;=10,5))</f>
        <v>0.24509803921568624</v>
      </c>
      <c r="L311" s="94">
        <f t="shared" si="325"/>
        <v>2.6315789473684212</v>
      </c>
      <c r="M311" s="94">
        <f t="shared" si="325"/>
        <v>1.814516129032258</v>
      </c>
      <c r="N311" s="94">
        <f t="shared" si="325"/>
        <v>1.2987012987012987</v>
      </c>
      <c r="O311" s="94">
        <f t="shared" si="325"/>
        <v>0.60483870967741937</v>
      </c>
      <c r="P311" s="94">
        <f t="shared" si="325"/>
        <v>5</v>
      </c>
      <c r="Q311" s="94">
        <f t="shared" si="325"/>
        <v>0.59055118110236215</v>
      </c>
      <c r="R311" s="94">
        <f t="shared" si="325"/>
        <v>1.9927536231884058</v>
      </c>
      <c r="S311" s="94">
        <f t="shared" si="325"/>
        <v>2.8846153846153846</v>
      </c>
      <c r="T311" s="94">
        <f t="shared" si="325"/>
        <v>0</v>
      </c>
      <c r="U311" s="264"/>
      <c r="V311" s="264"/>
      <c r="W311" s="264"/>
      <c r="X311" s="94">
        <f>+IF(X310&lt;10,X310*5/10,IF(X310&gt;=10,5))</f>
        <v>1.4584891548242334</v>
      </c>
      <c r="Y311" s="39"/>
      <c r="AA311" s="254"/>
    </row>
    <row r="312" spans="1:27" s="228" customFormat="1" ht="39.75">
      <c r="A312" s="72"/>
      <c r="B312" s="263" t="s">
        <v>170</v>
      </c>
      <c r="C312" s="262"/>
      <c r="D312" s="260">
        <f>+SUM(D315+D317+D319+D321)</f>
        <v>2.5</v>
      </c>
      <c r="E312" s="260">
        <f t="shared" ref="E312:I312" si="326">+SUM(E315+E317+E319+E321)</f>
        <v>0</v>
      </c>
      <c r="F312" s="260">
        <f t="shared" ref="F312" si="327">+SUM(F315+F317+F319+F321)</f>
        <v>0</v>
      </c>
      <c r="G312" s="260">
        <f t="shared" si="326"/>
        <v>0</v>
      </c>
      <c r="H312" s="260">
        <f t="shared" si="326"/>
        <v>0</v>
      </c>
      <c r="I312" s="260">
        <f t="shared" si="326"/>
        <v>0</v>
      </c>
      <c r="J312" s="260"/>
      <c r="K312" s="260">
        <f t="shared" ref="K312:T312" si="328">+SUM(K315+K317+K319+K321)</f>
        <v>0.25</v>
      </c>
      <c r="L312" s="260">
        <f t="shared" si="328"/>
        <v>1</v>
      </c>
      <c r="M312" s="260">
        <f t="shared" si="328"/>
        <v>4.5</v>
      </c>
      <c r="N312" s="260">
        <f t="shared" si="328"/>
        <v>2</v>
      </c>
      <c r="O312" s="260">
        <f t="shared" si="328"/>
        <v>0.75</v>
      </c>
      <c r="P312" s="260">
        <f t="shared" si="328"/>
        <v>2.75</v>
      </c>
      <c r="Q312" s="260">
        <f t="shared" si="328"/>
        <v>1.5</v>
      </c>
      <c r="R312" s="260">
        <f t="shared" si="328"/>
        <v>2.75</v>
      </c>
      <c r="S312" s="260">
        <f t="shared" si="328"/>
        <v>1.5</v>
      </c>
      <c r="T312" s="260">
        <f t="shared" si="328"/>
        <v>0</v>
      </c>
      <c r="U312" s="261"/>
      <c r="V312" s="261"/>
      <c r="W312" s="261"/>
      <c r="X312" s="260">
        <f>+SUM(X315+X317+X319+X321)</f>
        <v>19.5</v>
      </c>
      <c r="AA312" s="229"/>
    </row>
    <row r="313" spans="1:27" s="253" customFormat="1" ht="39.75">
      <c r="A313" s="259"/>
      <c r="B313" s="258" t="s">
        <v>169</v>
      </c>
      <c r="C313" s="257" t="s">
        <v>168</v>
      </c>
      <c r="D313" s="255">
        <f>+D314+D316+D318+D320</f>
        <v>5</v>
      </c>
      <c r="E313" s="255">
        <f t="shared" ref="E313:I313" si="329">+E314+E316+E318+E320</f>
        <v>0</v>
      </c>
      <c r="F313" s="255">
        <f t="shared" si="329"/>
        <v>0</v>
      </c>
      <c r="G313" s="255">
        <f t="shared" si="329"/>
        <v>0</v>
      </c>
      <c r="H313" s="255">
        <f t="shared" si="329"/>
        <v>0</v>
      </c>
      <c r="I313" s="255">
        <f t="shared" si="329"/>
        <v>0</v>
      </c>
      <c r="J313" s="255"/>
      <c r="K313" s="255">
        <f t="shared" ref="K313:T313" si="330">+K314+K316+K318+K320</f>
        <v>1</v>
      </c>
      <c r="L313" s="255">
        <f t="shared" si="330"/>
        <v>1</v>
      </c>
      <c r="M313" s="255">
        <f t="shared" si="330"/>
        <v>12</v>
      </c>
      <c r="N313" s="255">
        <f t="shared" si="330"/>
        <v>5</v>
      </c>
      <c r="O313" s="255">
        <f t="shared" si="330"/>
        <v>2</v>
      </c>
      <c r="P313" s="255">
        <f t="shared" si="330"/>
        <v>11</v>
      </c>
      <c r="Q313" s="255">
        <f t="shared" si="330"/>
        <v>4</v>
      </c>
      <c r="R313" s="255">
        <f t="shared" si="330"/>
        <v>5</v>
      </c>
      <c r="S313" s="255">
        <f t="shared" si="330"/>
        <v>6</v>
      </c>
      <c r="T313" s="255">
        <f t="shared" si="330"/>
        <v>0</v>
      </c>
      <c r="U313" s="256"/>
      <c r="V313" s="256"/>
      <c r="W313" s="256"/>
      <c r="X313" s="255">
        <f>+X314+X316+X318+X320</f>
        <v>52</v>
      </c>
      <c r="AA313" s="254"/>
    </row>
    <row r="314" spans="1:27" s="228" customFormat="1" ht="39.75">
      <c r="A314" s="72"/>
      <c r="B314" s="249" t="s">
        <v>167</v>
      </c>
      <c r="C314" s="244"/>
      <c r="D314" s="193">
        <v>2</v>
      </c>
      <c r="E314" s="193"/>
      <c r="F314" s="193"/>
      <c r="G314" s="193"/>
      <c r="H314" s="193"/>
      <c r="I314" s="193">
        <f>+SUM(E314:H314)</f>
        <v>0</v>
      </c>
      <c r="J314" s="193"/>
      <c r="K314" s="193">
        <v>1</v>
      </c>
      <c r="L314" s="193">
        <v>0</v>
      </c>
      <c r="M314" s="193">
        <v>10</v>
      </c>
      <c r="N314" s="196">
        <v>3</v>
      </c>
      <c r="O314" s="193">
        <v>1</v>
      </c>
      <c r="P314" s="193">
        <v>11</v>
      </c>
      <c r="Q314" s="193">
        <v>3</v>
      </c>
      <c r="R314" s="193">
        <v>2</v>
      </c>
      <c r="S314" s="193">
        <v>6</v>
      </c>
      <c r="T314" s="193">
        <v>0</v>
      </c>
      <c r="U314" s="197"/>
      <c r="V314" s="197"/>
      <c r="W314" s="197"/>
      <c r="X314" s="190">
        <f>+SUM(D314:W314)</f>
        <v>39</v>
      </c>
      <c r="AA314" s="229"/>
    </row>
    <row r="315" spans="1:27" s="228" customFormat="1" ht="39.75">
      <c r="A315" s="72"/>
      <c r="B315" s="248" t="s">
        <v>150</v>
      </c>
      <c r="C315" s="244"/>
      <c r="D315" s="246">
        <f>D314*0.25</f>
        <v>0.5</v>
      </c>
      <c r="E315" s="246">
        <f t="shared" ref="E315:I315" si="331">E314*0.25</f>
        <v>0</v>
      </c>
      <c r="F315" s="246">
        <f t="shared" si="331"/>
        <v>0</v>
      </c>
      <c r="G315" s="246">
        <f t="shared" si="331"/>
        <v>0</v>
      </c>
      <c r="H315" s="246">
        <f t="shared" si="331"/>
        <v>0</v>
      </c>
      <c r="I315" s="246">
        <f t="shared" si="331"/>
        <v>0</v>
      </c>
      <c r="J315" s="246"/>
      <c r="K315" s="246">
        <f t="shared" ref="K315:T315" si="332">K314*0.25</f>
        <v>0.25</v>
      </c>
      <c r="L315" s="246">
        <f t="shared" si="332"/>
        <v>0</v>
      </c>
      <c r="M315" s="246">
        <f t="shared" si="332"/>
        <v>2.5</v>
      </c>
      <c r="N315" s="250">
        <f t="shared" si="332"/>
        <v>0.75</v>
      </c>
      <c r="O315" s="246">
        <f t="shared" si="332"/>
        <v>0.25</v>
      </c>
      <c r="P315" s="246">
        <f t="shared" si="332"/>
        <v>2.75</v>
      </c>
      <c r="Q315" s="246">
        <f t="shared" si="332"/>
        <v>0.75</v>
      </c>
      <c r="R315" s="246">
        <f t="shared" si="332"/>
        <v>0.5</v>
      </c>
      <c r="S315" s="246">
        <f t="shared" si="332"/>
        <v>1.5</v>
      </c>
      <c r="T315" s="246">
        <f t="shared" si="332"/>
        <v>0</v>
      </c>
      <c r="U315" s="247"/>
      <c r="V315" s="247"/>
      <c r="W315" s="247"/>
      <c r="X315" s="246">
        <f>X314*0.25</f>
        <v>9.75</v>
      </c>
      <c r="AA315" s="229"/>
    </row>
    <row r="316" spans="1:27" s="228" customFormat="1" ht="39.75">
      <c r="A316" s="72"/>
      <c r="B316" s="252" t="s">
        <v>166</v>
      </c>
      <c r="C316" s="251"/>
      <c r="D316" s="193">
        <v>2</v>
      </c>
      <c r="E316" s="193"/>
      <c r="F316" s="193"/>
      <c r="G316" s="193"/>
      <c r="H316" s="193"/>
      <c r="I316" s="193">
        <f>+SUM(E316:H316)</f>
        <v>0</v>
      </c>
      <c r="J316" s="193"/>
      <c r="K316" s="193">
        <v>0</v>
      </c>
      <c r="L316" s="193">
        <v>0</v>
      </c>
      <c r="M316" s="193">
        <v>0</v>
      </c>
      <c r="N316" s="196">
        <v>1</v>
      </c>
      <c r="O316" s="193">
        <v>1</v>
      </c>
      <c r="P316" s="193"/>
      <c r="Q316" s="193">
        <v>0</v>
      </c>
      <c r="R316" s="193">
        <v>0</v>
      </c>
      <c r="S316" s="193"/>
      <c r="T316" s="193">
        <v>0</v>
      </c>
      <c r="U316" s="197"/>
      <c r="V316" s="197"/>
      <c r="W316" s="197"/>
      <c r="X316" s="190">
        <f>+SUM(D316:W316)</f>
        <v>4</v>
      </c>
      <c r="AA316" s="229"/>
    </row>
    <row r="317" spans="1:27" s="228" customFormat="1" ht="39.75">
      <c r="A317" s="72"/>
      <c r="B317" s="248" t="s">
        <v>150</v>
      </c>
      <c r="C317" s="244"/>
      <c r="D317" s="246">
        <f>D316*0.5</f>
        <v>1</v>
      </c>
      <c r="E317" s="246">
        <f t="shared" ref="E317:I317" si="333">E316*0.5</f>
        <v>0</v>
      </c>
      <c r="F317" s="246">
        <f t="shared" si="333"/>
        <v>0</v>
      </c>
      <c r="G317" s="246">
        <f t="shared" si="333"/>
        <v>0</v>
      </c>
      <c r="H317" s="246">
        <f t="shared" si="333"/>
        <v>0</v>
      </c>
      <c r="I317" s="246">
        <f t="shared" si="333"/>
        <v>0</v>
      </c>
      <c r="J317" s="246"/>
      <c r="K317" s="246">
        <f t="shared" ref="K317:T317" si="334">K316*0.5</f>
        <v>0</v>
      </c>
      <c r="L317" s="246">
        <f t="shared" si="334"/>
        <v>0</v>
      </c>
      <c r="M317" s="246">
        <f t="shared" si="334"/>
        <v>0</v>
      </c>
      <c r="N317" s="250">
        <f t="shared" si="334"/>
        <v>0.5</v>
      </c>
      <c r="O317" s="246">
        <f t="shared" si="334"/>
        <v>0.5</v>
      </c>
      <c r="P317" s="246">
        <f t="shared" si="334"/>
        <v>0</v>
      </c>
      <c r="Q317" s="246">
        <f t="shared" si="334"/>
        <v>0</v>
      </c>
      <c r="R317" s="246">
        <f t="shared" si="334"/>
        <v>0</v>
      </c>
      <c r="S317" s="246">
        <f t="shared" si="334"/>
        <v>0</v>
      </c>
      <c r="T317" s="246">
        <f t="shared" si="334"/>
        <v>0</v>
      </c>
      <c r="U317" s="247"/>
      <c r="V317" s="247"/>
      <c r="W317" s="247"/>
      <c r="X317" s="246">
        <f>X316*0.5</f>
        <v>2</v>
      </c>
      <c r="AA317" s="229"/>
    </row>
    <row r="318" spans="1:27" s="228" customFormat="1" ht="61.5">
      <c r="A318" s="72"/>
      <c r="B318" s="249" t="s">
        <v>165</v>
      </c>
      <c r="C318" s="244"/>
      <c r="D318" s="193">
        <v>0</v>
      </c>
      <c r="E318" s="193"/>
      <c r="F318" s="193"/>
      <c r="G318" s="193"/>
      <c r="H318" s="193"/>
      <c r="I318" s="193">
        <f>+SUM(E318:H318)</f>
        <v>0</v>
      </c>
      <c r="J318" s="193"/>
      <c r="K318" s="193">
        <v>0</v>
      </c>
      <c r="L318" s="193">
        <v>0</v>
      </c>
      <c r="M318" s="193">
        <v>0</v>
      </c>
      <c r="N318" s="196">
        <v>1</v>
      </c>
      <c r="O318" s="193">
        <v>0</v>
      </c>
      <c r="P318" s="193"/>
      <c r="Q318" s="193">
        <v>1</v>
      </c>
      <c r="R318" s="193">
        <v>3</v>
      </c>
      <c r="S318" s="193"/>
      <c r="T318" s="193">
        <v>0</v>
      </c>
      <c r="U318" s="197"/>
      <c r="V318" s="197"/>
      <c r="W318" s="197"/>
      <c r="X318" s="190">
        <f>+SUM(D318:W318)</f>
        <v>5</v>
      </c>
      <c r="AA318" s="229"/>
    </row>
    <row r="319" spans="1:27" s="228" customFormat="1" ht="39.75">
      <c r="A319" s="72"/>
      <c r="B319" s="248" t="s">
        <v>150</v>
      </c>
      <c r="C319" s="244"/>
      <c r="D319" s="246">
        <f>D318*0.75</f>
        <v>0</v>
      </c>
      <c r="E319" s="246">
        <f t="shared" ref="E319:I319" si="335">E318*0.75</f>
        <v>0</v>
      </c>
      <c r="F319" s="246">
        <f t="shared" si="335"/>
        <v>0</v>
      </c>
      <c r="G319" s="246">
        <f t="shared" si="335"/>
        <v>0</v>
      </c>
      <c r="H319" s="246">
        <f t="shared" si="335"/>
        <v>0</v>
      </c>
      <c r="I319" s="246">
        <f t="shared" si="335"/>
        <v>0</v>
      </c>
      <c r="J319" s="246"/>
      <c r="K319" s="246">
        <f t="shared" ref="K319:T319" si="336">K318*0.75</f>
        <v>0</v>
      </c>
      <c r="L319" s="246">
        <f t="shared" si="336"/>
        <v>0</v>
      </c>
      <c r="M319" s="246">
        <f t="shared" si="336"/>
        <v>0</v>
      </c>
      <c r="N319" s="250">
        <f t="shared" si="336"/>
        <v>0.75</v>
      </c>
      <c r="O319" s="246">
        <f t="shared" si="336"/>
        <v>0</v>
      </c>
      <c r="P319" s="246">
        <f t="shared" si="336"/>
        <v>0</v>
      </c>
      <c r="Q319" s="246">
        <f t="shared" si="336"/>
        <v>0.75</v>
      </c>
      <c r="R319" s="246">
        <f t="shared" si="336"/>
        <v>2.25</v>
      </c>
      <c r="S319" s="246">
        <f t="shared" si="336"/>
        <v>0</v>
      </c>
      <c r="T319" s="246">
        <f t="shared" si="336"/>
        <v>0</v>
      </c>
      <c r="U319" s="247"/>
      <c r="V319" s="247"/>
      <c r="W319" s="247"/>
      <c r="X319" s="246">
        <f>X318*0.75</f>
        <v>3.75</v>
      </c>
      <c r="AA319" s="229"/>
    </row>
    <row r="320" spans="1:27" s="228" customFormat="1" ht="123">
      <c r="A320" s="72"/>
      <c r="B320" s="249" t="s">
        <v>164</v>
      </c>
      <c r="C320" s="244"/>
      <c r="D320" s="193">
        <v>1</v>
      </c>
      <c r="E320" s="193"/>
      <c r="F320" s="193"/>
      <c r="G320" s="193"/>
      <c r="H320" s="193"/>
      <c r="I320" s="193">
        <f>+SUM(E320:H320)</f>
        <v>0</v>
      </c>
      <c r="J320" s="193"/>
      <c r="K320" s="193">
        <v>0</v>
      </c>
      <c r="L320" s="193">
        <v>1</v>
      </c>
      <c r="M320" s="193">
        <v>2</v>
      </c>
      <c r="N320" s="196">
        <v>0</v>
      </c>
      <c r="O320" s="193">
        <v>0</v>
      </c>
      <c r="P320" s="193"/>
      <c r="Q320" s="193">
        <v>0</v>
      </c>
      <c r="R320" s="193">
        <v>0</v>
      </c>
      <c r="S320" s="193"/>
      <c r="T320" s="193">
        <v>0</v>
      </c>
      <c r="U320" s="197"/>
      <c r="V320" s="197"/>
      <c r="W320" s="197"/>
      <c r="X320" s="190">
        <f>+SUM(D320:W320)</f>
        <v>4</v>
      </c>
      <c r="AA320" s="229"/>
    </row>
    <row r="321" spans="1:27" s="228" customFormat="1" ht="39.75">
      <c r="A321" s="72"/>
      <c r="B321" s="248" t="s">
        <v>150</v>
      </c>
      <c r="C321" s="244"/>
      <c r="D321" s="246">
        <f>D320*1</f>
        <v>1</v>
      </c>
      <c r="E321" s="246">
        <f t="shared" ref="E321:I321" si="337">E320*1</f>
        <v>0</v>
      </c>
      <c r="F321" s="246">
        <f t="shared" si="337"/>
        <v>0</v>
      </c>
      <c r="G321" s="246">
        <f t="shared" si="337"/>
        <v>0</v>
      </c>
      <c r="H321" s="246">
        <f t="shared" si="337"/>
        <v>0</v>
      </c>
      <c r="I321" s="246">
        <f t="shared" si="337"/>
        <v>0</v>
      </c>
      <c r="J321" s="246"/>
      <c r="K321" s="246">
        <f t="shared" ref="K321:T321" si="338">K320*1</f>
        <v>0</v>
      </c>
      <c r="L321" s="246">
        <f t="shared" si="338"/>
        <v>1</v>
      </c>
      <c r="M321" s="246">
        <f t="shared" si="338"/>
        <v>2</v>
      </c>
      <c r="N321" s="246">
        <f t="shared" si="338"/>
        <v>0</v>
      </c>
      <c r="O321" s="246">
        <f t="shared" si="338"/>
        <v>0</v>
      </c>
      <c r="P321" s="246">
        <f t="shared" si="338"/>
        <v>0</v>
      </c>
      <c r="Q321" s="246">
        <f t="shared" si="338"/>
        <v>0</v>
      </c>
      <c r="R321" s="246">
        <f t="shared" si="338"/>
        <v>0</v>
      </c>
      <c r="S321" s="246">
        <f t="shared" si="338"/>
        <v>0</v>
      </c>
      <c r="T321" s="246">
        <f t="shared" si="338"/>
        <v>0</v>
      </c>
      <c r="U321" s="247"/>
      <c r="V321" s="247"/>
      <c r="W321" s="247"/>
      <c r="X321" s="246">
        <f>X320*1</f>
        <v>4</v>
      </c>
      <c r="AA321" s="229"/>
    </row>
    <row r="322" spans="1:27" s="228" customFormat="1" ht="39.75">
      <c r="A322" s="72"/>
      <c r="B322" s="245" t="s">
        <v>157</v>
      </c>
      <c r="C322" s="244" t="s">
        <v>163</v>
      </c>
      <c r="D322" s="68">
        <f>+D309</f>
        <v>64</v>
      </c>
      <c r="E322" s="68">
        <f t="shared" ref="E322:I322" si="339">+E309</f>
        <v>0</v>
      </c>
      <c r="F322" s="68">
        <f t="shared" ref="F322" si="340">+F309</f>
        <v>0</v>
      </c>
      <c r="G322" s="68">
        <f t="shared" si="339"/>
        <v>0</v>
      </c>
      <c r="H322" s="68">
        <f t="shared" si="339"/>
        <v>0</v>
      </c>
      <c r="I322" s="68">
        <f t="shared" si="339"/>
        <v>0</v>
      </c>
      <c r="J322" s="68"/>
      <c r="K322" s="68">
        <f t="shared" ref="K322:T322" si="341">+K309</f>
        <v>51</v>
      </c>
      <c r="L322" s="68">
        <f t="shared" si="341"/>
        <v>19</v>
      </c>
      <c r="M322" s="68">
        <f t="shared" si="341"/>
        <v>124</v>
      </c>
      <c r="N322" s="68">
        <f t="shared" si="341"/>
        <v>77</v>
      </c>
      <c r="O322" s="68">
        <f t="shared" si="341"/>
        <v>62</v>
      </c>
      <c r="P322" s="68">
        <f t="shared" si="341"/>
        <v>17.5</v>
      </c>
      <c r="Q322" s="68">
        <f t="shared" si="341"/>
        <v>127</v>
      </c>
      <c r="R322" s="68">
        <f t="shared" si="341"/>
        <v>69</v>
      </c>
      <c r="S322" s="68">
        <f t="shared" si="341"/>
        <v>26</v>
      </c>
      <c r="T322" s="68">
        <f t="shared" si="341"/>
        <v>33</v>
      </c>
      <c r="U322" s="197"/>
      <c r="V322" s="197"/>
      <c r="W322" s="197"/>
      <c r="X322" s="68">
        <f>+X309</f>
        <v>668.5</v>
      </c>
      <c r="AA322" s="229"/>
    </row>
    <row r="323" spans="1:27" ht="39.75">
      <c r="A323" s="145" t="s">
        <v>145</v>
      </c>
      <c r="B323" s="145"/>
      <c r="C323" s="144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1"/>
      <c r="U323" s="211"/>
      <c r="V323" s="211"/>
      <c r="W323" s="211"/>
      <c r="X323" s="141"/>
      <c r="AA323" s="20"/>
    </row>
    <row r="324" spans="1:27" ht="39.75">
      <c r="A324" s="140" t="s">
        <v>86</v>
      </c>
      <c r="B324" s="139"/>
      <c r="C324" s="138"/>
      <c r="D324" s="137">
        <f>+SUM(D328,D335)/2</f>
        <v>5</v>
      </c>
      <c r="E324" s="137"/>
      <c r="F324" s="137"/>
      <c r="G324" s="137"/>
      <c r="H324" s="137"/>
      <c r="I324" s="137">
        <f t="shared" ref="I324" si="342">+SUM(I328,I335)/2</f>
        <v>0</v>
      </c>
      <c r="J324" s="137"/>
      <c r="K324" s="137">
        <f t="shared" ref="K324:T324" si="343">+SUM(K328,K335)/2</f>
        <v>5</v>
      </c>
      <c r="L324" s="137">
        <f t="shared" si="343"/>
        <v>5</v>
      </c>
      <c r="M324" s="137">
        <f t="shared" si="343"/>
        <v>5</v>
      </c>
      <c r="N324" s="137">
        <f t="shared" si="343"/>
        <v>4</v>
      </c>
      <c r="O324" s="137">
        <f t="shared" si="343"/>
        <v>5</v>
      </c>
      <c r="P324" s="137">
        <f t="shared" si="343"/>
        <v>3</v>
      </c>
      <c r="Q324" s="137">
        <f t="shared" si="343"/>
        <v>3</v>
      </c>
      <c r="R324" s="137">
        <f t="shared" si="343"/>
        <v>5</v>
      </c>
      <c r="S324" s="137">
        <f t="shared" si="343"/>
        <v>4.5</v>
      </c>
      <c r="T324" s="137">
        <f t="shared" si="343"/>
        <v>5</v>
      </c>
      <c r="U324" s="168"/>
      <c r="V324" s="168"/>
      <c r="W324" s="168"/>
      <c r="X324" s="136">
        <f>+SUM(X328,X335)/2</f>
        <v>5</v>
      </c>
      <c r="AA324" s="20"/>
    </row>
    <row r="325" spans="1:27" ht="39.75">
      <c r="A325" s="140" t="s">
        <v>85</v>
      </c>
      <c r="B325" s="139"/>
      <c r="C325" s="138"/>
      <c r="D325" s="137">
        <f>+SUM(D343,D350)/2</f>
        <v>5</v>
      </c>
      <c r="E325" s="137" t="e">
        <f>+SUM(E343)/1</f>
        <v>#DIV/0!</v>
      </c>
      <c r="F325" s="137" t="e">
        <f>+SUM(F343)/1</f>
        <v>#DIV/0!</v>
      </c>
      <c r="G325" s="137" t="e">
        <f>+SUM(G343)/1</f>
        <v>#DIV/0!</v>
      </c>
      <c r="H325" s="137" t="e">
        <f>+SUM(H343)/1</f>
        <v>#DIV/0!</v>
      </c>
      <c r="I325" s="137" t="e">
        <f t="shared" ref="I325" si="344">+SUM(I343,I350)/2</f>
        <v>#DIV/0!</v>
      </c>
      <c r="J325" s="137"/>
      <c r="K325" s="137">
        <f t="shared" ref="K325:T325" si="345">+SUM(K343,K350)/2</f>
        <v>4</v>
      </c>
      <c r="L325" s="137">
        <f t="shared" si="345"/>
        <v>5</v>
      </c>
      <c r="M325" s="137">
        <f t="shared" si="345"/>
        <v>5</v>
      </c>
      <c r="N325" s="137">
        <f t="shared" si="345"/>
        <v>5</v>
      </c>
      <c r="O325" s="137">
        <f t="shared" si="345"/>
        <v>5</v>
      </c>
      <c r="P325" s="137">
        <f t="shared" si="345"/>
        <v>4</v>
      </c>
      <c r="Q325" s="137">
        <f t="shared" si="345"/>
        <v>3.5</v>
      </c>
      <c r="R325" s="137">
        <f t="shared" si="345"/>
        <v>5</v>
      </c>
      <c r="S325" s="137">
        <f t="shared" si="345"/>
        <v>5</v>
      </c>
      <c r="T325" s="137">
        <f t="shared" si="345"/>
        <v>5</v>
      </c>
      <c r="U325" s="168"/>
      <c r="V325" s="168"/>
      <c r="W325" s="168"/>
      <c r="X325" s="136">
        <f>+SUM(X343,X350)/2</f>
        <v>5</v>
      </c>
      <c r="AA325" s="20"/>
    </row>
    <row r="326" spans="1:27" ht="39.75">
      <c r="A326" s="140" t="s">
        <v>84</v>
      </c>
      <c r="B326" s="139"/>
      <c r="C326" s="138"/>
      <c r="D326" s="137">
        <f>+SUM(D328,D335,D343,D350)/4</f>
        <v>5</v>
      </c>
      <c r="E326" s="137"/>
      <c r="F326" s="137"/>
      <c r="G326" s="137"/>
      <c r="H326" s="137"/>
      <c r="I326" s="137" t="e">
        <f t="shared" ref="I326" si="346">+SUM(I328,I335,I343,I350)/4</f>
        <v>#DIV/0!</v>
      </c>
      <c r="J326" s="137"/>
      <c r="K326" s="137">
        <f t="shared" ref="K326:T326" si="347">+SUM(K328,K335,K343,K350)/4</f>
        <v>4.5</v>
      </c>
      <c r="L326" s="137">
        <f t="shared" si="347"/>
        <v>5</v>
      </c>
      <c r="M326" s="137">
        <f t="shared" si="347"/>
        <v>5</v>
      </c>
      <c r="N326" s="137">
        <f t="shared" si="347"/>
        <v>4.5</v>
      </c>
      <c r="O326" s="137">
        <f t="shared" si="347"/>
        <v>5</v>
      </c>
      <c r="P326" s="137">
        <f t="shared" si="347"/>
        <v>3.5</v>
      </c>
      <c r="Q326" s="137">
        <f t="shared" si="347"/>
        <v>3.25</v>
      </c>
      <c r="R326" s="137">
        <f t="shared" si="347"/>
        <v>5</v>
      </c>
      <c r="S326" s="137">
        <f t="shared" si="347"/>
        <v>4.75</v>
      </c>
      <c r="T326" s="137">
        <f t="shared" si="347"/>
        <v>5</v>
      </c>
      <c r="U326" s="168"/>
      <c r="V326" s="168"/>
      <c r="W326" s="168"/>
      <c r="X326" s="136">
        <f>+SUM(X328,X335,X343,X350)/4</f>
        <v>5</v>
      </c>
      <c r="AA326" s="20"/>
    </row>
    <row r="327" spans="1:27" s="102" customFormat="1" ht="39.75">
      <c r="A327" s="84">
        <v>5.0999999999999996</v>
      </c>
      <c r="B327" s="84" t="s">
        <v>144</v>
      </c>
      <c r="C327" s="96" t="s">
        <v>30</v>
      </c>
      <c r="D327" s="82">
        <f>+SUM(D329:D333)</f>
        <v>5</v>
      </c>
      <c r="E327" s="82"/>
      <c r="F327" s="82"/>
      <c r="G327" s="82"/>
      <c r="H327" s="82"/>
      <c r="I327" s="82">
        <f t="shared" ref="I327" si="348">+SUM(I329:I333)</f>
        <v>0</v>
      </c>
      <c r="J327" s="82"/>
      <c r="K327" s="82">
        <f t="shared" ref="K327:T327" si="349">+SUM(K329:K333)</f>
        <v>5</v>
      </c>
      <c r="L327" s="82">
        <f t="shared" si="349"/>
        <v>5</v>
      </c>
      <c r="M327" s="82">
        <f t="shared" si="349"/>
        <v>5</v>
      </c>
      <c r="N327" s="82">
        <f t="shared" si="349"/>
        <v>3</v>
      </c>
      <c r="O327" s="82">
        <f t="shared" si="349"/>
        <v>5</v>
      </c>
      <c r="P327" s="82">
        <f t="shared" si="349"/>
        <v>2</v>
      </c>
      <c r="Q327" s="82">
        <f t="shared" si="349"/>
        <v>3</v>
      </c>
      <c r="R327" s="82">
        <f t="shared" si="349"/>
        <v>5</v>
      </c>
      <c r="S327" s="82">
        <f t="shared" si="349"/>
        <v>4</v>
      </c>
      <c r="T327" s="82">
        <f t="shared" si="349"/>
        <v>5</v>
      </c>
      <c r="U327" s="154"/>
      <c r="V327" s="154"/>
      <c r="W327" s="154"/>
      <c r="X327" s="82">
        <f>+SUM(X329:X333)</f>
        <v>5</v>
      </c>
      <c r="AA327" s="103"/>
    </row>
    <row r="328" spans="1:27" s="102" customFormat="1" ht="39.75">
      <c r="A328" s="80"/>
      <c r="B328" s="80"/>
      <c r="C328" s="95" t="s">
        <v>10</v>
      </c>
      <c r="D328" s="94">
        <f>IF(D327&lt;1,0,IF(D327&lt;2,1,IF(D327&lt;3,2,IF(D327&lt;4,3,IF(D327&lt;5,4,IF(D327&gt;=5,5,))))))</f>
        <v>5</v>
      </c>
      <c r="E328" s="94"/>
      <c r="F328" s="94"/>
      <c r="G328" s="94"/>
      <c r="H328" s="94"/>
      <c r="I328" s="94">
        <f t="shared" ref="I328" si="350">IF(I327&lt;1,0,IF(I327&lt;2,1,IF(I327&lt;3,2,IF(I327&lt;4,3,IF(I327&lt;5,4,IF(I327&gt;=5,5,))))))</f>
        <v>0</v>
      </c>
      <c r="J328" s="94"/>
      <c r="K328" s="94">
        <f t="shared" ref="K328:T328" si="351">IF(K327&lt;1,0,IF(K327&lt;2,1,IF(K327&lt;3,2,IF(K327&lt;4,3,IF(K327&lt;5,4,IF(K327&gt;=5,5,))))))</f>
        <v>5</v>
      </c>
      <c r="L328" s="94">
        <f t="shared" si="351"/>
        <v>5</v>
      </c>
      <c r="M328" s="94">
        <f t="shared" si="351"/>
        <v>5</v>
      </c>
      <c r="N328" s="94">
        <f t="shared" si="351"/>
        <v>3</v>
      </c>
      <c r="O328" s="94">
        <f t="shared" si="351"/>
        <v>5</v>
      </c>
      <c r="P328" s="94">
        <f t="shared" si="351"/>
        <v>2</v>
      </c>
      <c r="Q328" s="94">
        <f t="shared" si="351"/>
        <v>3</v>
      </c>
      <c r="R328" s="94">
        <f t="shared" si="351"/>
        <v>5</v>
      </c>
      <c r="S328" s="94">
        <f t="shared" si="351"/>
        <v>4</v>
      </c>
      <c r="T328" s="94">
        <f t="shared" si="351"/>
        <v>5</v>
      </c>
      <c r="U328" s="152"/>
      <c r="V328" s="152"/>
      <c r="W328" s="152"/>
      <c r="X328" s="94">
        <f>IF(X327&lt;1,0,IF(X327&lt;2,1,IF(X327&lt;3,2,IF(X327&lt;4,3,IF(X327&lt;5,4,IF(X327&gt;=5,5,))))))</f>
        <v>5</v>
      </c>
      <c r="AA328" s="103"/>
    </row>
    <row r="329" spans="1:27" s="102" customFormat="1" ht="61.5">
      <c r="A329" s="72"/>
      <c r="B329" s="71" t="s">
        <v>143</v>
      </c>
      <c r="C329" s="70"/>
      <c r="D329" s="68">
        <v>1</v>
      </c>
      <c r="E329" s="68"/>
      <c r="F329" s="68"/>
      <c r="G329" s="68"/>
      <c r="H329" s="68"/>
      <c r="I329" s="68"/>
      <c r="J329" s="68"/>
      <c r="K329" s="68">
        <v>1</v>
      </c>
      <c r="L329" s="68">
        <v>1</v>
      </c>
      <c r="M329" s="68">
        <v>1</v>
      </c>
      <c r="N329" s="69">
        <v>1</v>
      </c>
      <c r="O329" s="68">
        <v>1</v>
      </c>
      <c r="P329" s="68">
        <v>1</v>
      </c>
      <c r="Q329" s="68">
        <v>1</v>
      </c>
      <c r="R329" s="68">
        <v>1</v>
      </c>
      <c r="S329" s="68">
        <v>1</v>
      </c>
      <c r="T329" s="68">
        <v>1</v>
      </c>
      <c r="U329" s="149"/>
      <c r="V329" s="149"/>
      <c r="W329" s="149"/>
      <c r="X329" s="68">
        <v>1</v>
      </c>
      <c r="AA329" s="103"/>
    </row>
    <row r="330" spans="1:27" s="102" customFormat="1" ht="61.5">
      <c r="A330" s="72"/>
      <c r="B330" s="71" t="s">
        <v>142</v>
      </c>
      <c r="C330" s="70"/>
      <c r="D330" s="68">
        <v>1</v>
      </c>
      <c r="E330" s="68"/>
      <c r="F330" s="68"/>
      <c r="G330" s="68"/>
      <c r="H330" s="68"/>
      <c r="I330" s="68"/>
      <c r="J330" s="68"/>
      <c r="K330" s="68">
        <v>1</v>
      </c>
      <c r="L330" s="68">
        <v>1</v>
      </c>
      <c r="M330" s="68">
        <v>1</v>
      </c>
      <c r="N330" s="69">
        <v>1</v>
      </c>
      <c r="O330" s="68">
        <v>1</v>
      </c>
      <c r="P330" s="68">
        <v>1</v>
      </c>
      <c r="Q330" s="68">
        <v>1</v>
      </c>
      <c r="R330" s="68">
        <v>1</v>
      </c>
      <c r="S330" s="68">
        <v>1</v>
      </c>
      <c r="T330" s="68">
        <v>1</v>
      </c>
      <c r="U330" s="149"/>
      <c r="V330" s="149"/>
      <c r="W330" s="149"/>
      <c r="X330" s="68">
        <v>1</v>
      </c>
      <c r="AA330" s="103"/>
    </row>
    <row r="331" spans="1:27" s="102" customFormat="1" ht="39.75">
      <c r="A331" s="72"/>
      <c r="B331" s="71" t="s">
        <v>141</v>
      </c>
      <c r="C331" s="70"/>
      <c r="D331" s="68">
        <v>1</v>
      </c>
      <c r="E331" s="68"/>
      <c r="F331" s="68"/>
      <c r="G331" s="68"/>
      <c r="H331" s="68"/>
      <c r="I331" s="68"/>
      <c r="J331" s="68"/>
      <c r="K331" s="68">
        <v>1</v>
      </c>
      <c r="L331" s="68">
        <v>1</v>
      </c>
      <c r="M331" s="68">
        <v>1</v>
      </c>
      <c r="N331" s="69">
        <v>1</v>
      </c>
      <c r="O331" s="68">
        <v>1</v>
      </c>
      <c r="P331" s="68">
        <v>0</v>
      </c>
      <c r="Q331" s="68">
        <v>1</v>
      </c>
      <c r="R331" s="68">
        <v>1</v>
      </c>
      <c r="S331" s="68">
        <v>1</v>
      </c>
      <c r="T331" s="68">
        <v>1</v>
      </c>
      <c r="U331" s="149"/>
      <c r="V331" s="149"/>
      <c r="W331" s="149"/>
      <c r="X331" s="68">
        <v>1</v>
      </c>
      <c r="AA331" s="103"/>
    </row>
    <row r="332" spans="1:27" s="102" customFormat="1" ht="61.5">
      <c r="A332" s="72"/>
      <c r="B332" s="71" t="s">
        <v>140</v>
      </c>
      <c r="C332" s="70"/>
      <c r="D332" s="68">
        <v>1</v>
      </c>
      <c r="E332" s="68"/>
      <c r="F332" s="68"/>
      <c r="G332" s="68"/>
      <c r="H332" s="68"/>
      <c r="I332" s="68"/>
      <c r="J332" s="68"/>
      <c r="K332" s="68">
        <v>1</v>
      </c>
      <c r="L332" s="68">
        <v>1</v>
      </c>
      <c r="M332" s="68">
        <v>1</v>
      </c>
      <c r="N332" s="68">
        <v>0</v>
      </c>
      <c r="O332" s="68">
        <v>1</v>
      </c>
      <c r="P332" s="68">
        <v>0</v>
      </c>
      <c r="Q332" s="68">
        <v>0</v>
      </c>
      <c r="R332" s="68">
        <v>1</v>
      </c>
      <c r="S332" s="68">
        <v>1</v>
      </c>
      <c r="T332" s="68">
        <v>1</v>
      </c>
      <c r="U332" s="149"/>
      <c r="V332" s="149"/>
      <c r="W332" s="149"/>
      <c r="X332" s="68">
        <v>1</v>
      </c>
      <c r="AA332" s="103"/>
    </row>
    <row r="333" spans="1:27" s="102" customFormat="1" ht="61.5">
      <c r="A333" s="128"/>
      <c r="B333" s="127" t="s">
        <v>139</v>
      </c>
      <c r="C333" s="124"/>
      <c r="D333" s="68">
        <v>1</v>
      </c>
      <c r="E333" s="68"/>
      <c r="F333" s="68"/>
      <c r="G333" s="68"/>
      <c r="H333" s="68"/>
      <c r="I333" s="68"/>
      <c r="J333" s="68"/>
      <c r="K333" s="68">
        <v>1</v>
      </c>
      <c r="L333" s="68">
        <v>1</v>
      </c>
      <c r="M333" s="68">
        <v>1</v>
      </c>
      <c r="N333" s="68">
        <v>0</v>
      </c>
      <c r="O333" s="68">
        <v>1</v>
      </c>
      <c r="P333" s="68">
        <v>0</v>
      </c>
      <c r="Q333" s="68">
        <v>0</v>
      </c>
      <c r="R333" s="68">
        <v>1</v>
      </c>
      <c r="S333" s="68">
        <v>0</v>
      </c>
      <c r="T333" s="677">
        <v>1</v>
      </c>
      <c r="U333" s="146"/>
      <c r="V333" s="146"/>
      <c r="W333" s="146"/>
      <c r="X333" s="677">
        <v>1</v>
      </c>
      <c r="AA333" s="103"/>
    </row>
    <row r="334" spans="1:27" s="102" customFormat="1" ht="39.75">
      <c r="A334" s="84">
        <v>5.2</v>
      </c>
      <c r="B334" s="84" t="s">
        <v>138</v>
      </c>
      <c r="C334" s="96" t="s">
        <v>30</v>
      </c>
      <c r="D334" s="82">
        <f>+SUM(D336:D340)</f>
        <v>5</v>
      </c>
      <c r="E334" s="82"/>
      <c r="F334" s="82"/>
      <c r="G334" s="82"/>
      <c r="H334" s="82"/>
      <c r="I334" s="82">
        <f t="shared" ref="I334" si="352">+SUM(I336:I340)</f>
        <v>0</v>
      </c>
      <c r="J334" s="82"/>
      <c r="K334" s="82">
        <f t="shared" ref="K334:T334" si="353">+SUM(K336:K340)</f>
        <v>5</v>
      </c>
      <c r="L334" s="82">
        <f t="shared" si="353"/>
        <v>5</v>
      </c>
      <c r="M334" s="82">
        <f t="shared" si="353"/>
        <v>5</v>
      </c>
      <c r="N334" s="82">
        <f t="shared" si="353"/>
        <v>5</v>
      </c>
      <c r="O334" s="82">
        <f t="shared" si="353"/>
        <v>5</v>
      </c>
      <c r="P334" s="82">
        <f t="shared" si="353"/>
        <v>4</v>
      </c>
      <c r="Q334" s="82">
        <f t="shared" si="353"/>
        <v>3</v>
      </c>
      <c r="R334" s="82">
        <f t="shared" si="353"/>
        <v>5</v>
      </c>
      <c r="S334" s="82">
        <f t="shared" si="353"/>
        <v>5</v>
      </c>
      <c r="T334" s="82">
        <f t="shared" si="353"/>
        <v>5</v>
      </c>
      <c r="U334" s="154"/>
      <c r="V334" s="154"/>
      <c r="W334" s="154"/>
      <c r="X334" s="82">
        <f>+SUM(X336:X340)</f>
        <v>5</v>
      </c>
      <c r="AA334" s="103"/>
    </row>
    <row r="335" spans="1:27" s="102" customFormat="1" ht="39.75">
      <c r="A335" s="80"/>
      <c r="B335" s="80"/>
      <c r="C335" s="95" t="s">
        <v>10</v>
      </c>
      <c r="D335" s="94">
        <f>IF(D334&lt;1,0,IF(D334&lt;2,1,IF(D334&lt;3,2,IF(D334&lt;4,3,IF(D334&lt;5,4,IF(D334&gt;=5,5))))))</f>
        <v>5</v>
      </c>
      <c r="E335" s="94"/>
      <c r="F335" s="94"/>
      <c r="G335" s="94"/>
      <c r="H335" s="94"/>
      <c r="I335" s="94">
        <f t="shared" ref="I335" si="354">IF(I334&lt;1,0,IF(I334&lt;2,1,IF(I334&lt;3,2,IF(I334&lt;4,3,IF(I334&lt;5,4,IF(I334&gt;=5,5))))))</f>
        <v>0</v>
      </c>
      <c r="J335" s="94"/>
      <c r="K335" s="94">
        <f t="shared" ref="K335:T335" si="355">IF(K334&lt;1,0,IF(K334&lt;2,1,IF(K334&lt;3,2,IF(K334&lt;4,3,IF(K334&lt;5,4,IF(K334&gt;=5,5))))))</f>
        <v>5</v>
      </c>
      <c r="L335" s="94">
        <f t="shared" si="355"/>
        <v>5</v>
      </c>
      <c r="M335" s="94">
        <f t="shared" si="355"/>
        <v>5</v>
      </c>
      <c r="N335" s="94">
        <f t="shared" si="355"/>
        <v>5</v>
      </c>
      <c r="O335" s="94">
        <f t="shared" si="355"/>
        <v>5</v>
      </c>
      <c r="P335" s="94">
        <f t="shared" si="355"/>
        <v>4</v>
      </c>
      <c r="Q335" s="94">
        <f t="shared" si="355"/>
        <v>3</v>
      </c>
      <c r="R335" s="94">
        <f t="shared" si="355"/>
        <v>5</v>
      </c>
      <c r="S335" s="94">
        <f t="shared" si="355"/>
        <v>5</v>
      </c>
      <c r="T335" s="94">
        <f t="shared" si="355"/>
        <v>5</v>
      </c>
      <c r="U335" s="152"/>
      <c r="V335" s="152"/>
      <c r="W335" s="152"/>
      <c r="X335" s="94">
        <f>IF(X334&lt;1,0,IF(X334&lt;2,1,IF(X334&lt;3,2,IF(X334&lt;4,3,IF(X334&lt;5,4,IF(X334&gt;=5,5))))))</f>
        <v>5</v>
      </c>
      <c r="AA335" s="103"/>
    </row>
    <row r="336" spans="1:27" s="102" customFormat="1" ht="83.25">
      <c r="A336" s="72"/>
      <c r="B336" s="210" t="s">
        <v>137</v>
      </c>
      <c r="C336" s="150"/>
      <c r="D336" s="68">
        <v>1</v>
      </c>
      <c r="E336" s="68"/>
      <c r="F336" s="68"/>
      <c r="G336" s="68"/>
      <c r="H336" s="68"/>
      <c r="I336" s="68"/>
      <c r="J336" s="68"/>
      <c r="K336" s="68">
        <v>1</v>
      </c>
      <c r="L336" s="68">
        <v>1</v>
      </c>
      <c r="M336" s="68">
        <v>1</v>
      </c>
      <c r="N336" s="69">
        <v>1</v>
      </c>
      <c r="O336" s="68">
        <v>1</v>
      </c>
      <c r="P336" s="68">
        <v>1</v>
      </c>
      <c r="Q336" s="68">
        <v>1</v>
      </c>
      <c r="R336" s="68">
        <v>1</v>
      </c>
      <c r="S336" s="68">
        <v>1</v>
      </c>
      <c r="T336" s="68">
        <v>1</v>
      </c>
      <c r="U336" s="149"/>
      <c r="V336" s="149"/>
      <c r="W336" s="149"/>
      <c r="X336" s="68">
        <v>1</v>
      </c>
      <c r="AA336" s="103"/>
    </row>
    <row r="337" spans="1:27" s="102" customFormat="1" ht="92.25">
      <c r="A337" s="72"/>
      <c r="B337" s="71" t="s">
        <v>136</v>
      </c>
      <c r="C337" s="70"/>
      <c r="D337" s="68">
        <v>1</v>
      </c>
      <c r="E337" s="68"/>
      <c r="F337" s="68"/>
      <c r="G337" s="68"/>
      <c r="H337" s="68"/>
      <c r="I337" s="68"/>
      <c r="J337" s="68"/>
      <c r="K337" s="68">
        <v>1</v>
      </c>
      <c r="L337" s="68">
        <v>1</v>
      </c>
      <c r="M337" s="68">
        <v>1</v>
      </c>
      <c r="N337" s="69">
        <v>1</v>
      </c>
      <c r="O337" s="68">
        <v>1</v>
      </c>
      <c r="P337" s="68">
        <v>1</v>
      </c>
      <c r="Q337" s="68">
        <v>1</v>
      </c>
      <c r="R337" s="68">
        <v>1</v>
      </c>
      <c r="S337" s="68">
        <v>1</v>
      </c>
      <c r="T337" s="68">
        <v>1</v>
      </c>
      <c r="U337" s="149"/>
      <c r="V337" s="149"/>
      <c r="W337" s="149"/>
      <c r="X337" s="68">
        <v>1</v>
      </c>
      <c r="AA337" s="103"/>
    </row>
    <row r="338" spans="1:27" s="102" customFormat="1" ht="61.5">
      <c r="A338" s="72"/>
      <c r="B338" s="71" t="s">
        <v>135</v>
      </c>
      <c r="C338" s="70"/>
      <c r="D338" s="68">
        <v>1</v>
      </c>
      <c r="E338" s="68"/>
      <c r="F338" s="68"/>
      <c r="G338" s="68"/>
      <c r="H338" s="68"/>
      <c r="I338" s="68"/>
      <c r="J338" s="68"/>
      <c r="K338" s="68">
        <v>1</v>
      </c>
      <c r="L338" s="68">
        <v>1</v>
      </c>
      <c r="M338" s="68">
        <v>1</v>
      </c>
      <c r="N338" s="69">
        <v>1</v>
      </c>
      <c r="O338" s="68">
        <v>1</v>
      </c>
      <c r="P338" s="68">
        <v>1</v>
      </c>
      <c r="Q338" s="68">
        <v>1</v>
      </c>
      <c r="R338" s="68">
        <v>1</v>
      </c>
      <c r="S338" s="68">
        <v>1</v>
      </c>
      <c r="T338" s="68">
        <v>1</v>
      </c>
      <c r="U338" s="149"/>
      <c r="V338" s="149"/>
      <c r="W338" s="149"/>
      <c r="X338" s="68">
        <v>1</v>
      </c>
      <c r="AA338" s="103"/>
    </row>
    <row r="339" spans="1:27" s="102" customFormat="1" ht="61.5">
      <c r="A339" s="72"/>
      <c r="B339" s="71" t="s">
        <v>134</v>
      </c>
      <c r="C339" s="70"/>
      <c r="D339" s="68">
        <v>1</v>
      </c>
      <c r="E339" s="68"/>
      <c r="F339" s="68"/>
      <c r="G339" s="68"/>
      <c r="H339" s="68"/>
      <c r="I339" s="68"/>
      <c r="J339" s="68"/>
      <c r="K339" s="68">
        <v>1</v>
      </c>
      <c r="L339" s="68">
        <v>1</v>
      </c>
      <c r="M339" s="68">
        <v>1</v>
      </c>
      <c r="N339" s="69">
        <v>1</v>
      </c>
      <c r="O339" s="68">
        <v>1</v>
      </c>
      <c r="P339" s="68">
        <v>1</v>
      </c>
      <c r="Q339" s="68">
        <v>0</v>
      </c>
      <c r="R339" s="68">
        <v>1</v>
      </c>
      <c r="S339" s="68">
        <v>1</v>
      </c>
      <c r="T339" s="68">
        <v>1</v>
      </c>
      <c r="U339" s="149"/>
      <c r="V339" s="149"/>
      <c r="W339" s="149"/>
      <c r="X339" s="68">
        <v>1</v>
      </c>
      <c r="AA339" s="103"/>
    </row>
    <row r="340" spans="1:27" s="102" customFormat="1" ht="57">
      <c r="A340" s="72"/>
      <c r="B340" s="135" t="s">
        <v>133</v>
      </c>
      <c r="C340" s="134"/>
      <c r="D340" s="68">
        <v>1</v>
      </c>
      <c r="E340" s="68"/>
      <c r="F340" s="68"/>
      <c r="G340" s="68"/>
      <c r="H340" s="68"/>
      <c r="I340" s="68"/>
      <c r="J340" s="68"/>
      <c r="K340" s="68">
        <v>1</v>
      </c>
      <c r="L340" s="68">
        <v>1</v>
      </c>
      <c r="M340" s="68">
        <v>1</v>
      </c>
      <c r="N340" s="69">
        <v>1</v>
      </c>
      <c r="O340" s="68">
        <v>1</v>
      </c>
      <c r="P340" s="68">
        <v>0</v>
      </c>
      <c r="Q340" s="68">
        <v>0</v>
      </c>
      <c r="R340" s="68">
        <v>1</v>
      </c>
      <c r="S340" s="68">
        <v>1</v>
      </c>
      <c r="T340" s="68">
        <v>1</v>
      </c>
      <c r="U340" s="149"/>
      <c r="V340" s="149"/>
      <c r="W340" s="149"/>
      <c r="X340" s="68">
        <v>1</v>
      </c>
      <c r="AA340" s="103"/>
    </row>
    <row r="341" spans="1:27" s="102" customFormat="1" ht="39.75">
      <c r="A341" s="118">
        <v>5.3</v>
      </c>
      <c r="B341" s="118" t="s">
        <v>132</v>
      </c>
      <c r="C341" s="116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114"/>
      <c r="U341" s="208"/>
      <c r="V341" s="208"/>
      <c r="W341" s="208"/>
      <c r="X341" s="114"/>
      <c r="AA341" s="103"/>
    </row>
    <row r="342" spans="1:27" s="102" customFormat="1" ht="61.5">
      <c r="A342" s="84"/>
      <c r="B342" s="207" t="s">
        <v>131</v>
      </c>
      <c r="C342" s="83" t="s">
        <v>130</v>
      </c>
      <c r="D342" s="205">
        <f>+D344*100/D348</f>
        <v>75</v>
      </c>
      <c r="E342" s="205" t="e">
        <f t="shared" ref="E342:I342" si="356">+E344*100/E348</f>
        <v>#DIV/0!</v>
      </c>
      <c r="F342" s="205" t="e">
        <f t="shared" ref="F342" si="357">+F344*100/F348</f>
        <v>#DIV/0!</v>
      </c>
      <c r="G342" s="205" t="e">
        <f t="shared" si="356"/>
        <v>#DIV/0!</v>
      </c>
      <c r="H342" s="205" t="e">
        <f t="shared" si="356"/>
        <v>#DIV/0!</v>
      </c>
      <c r="I342" s="205" t="e">
        <f t="shared" si="356"/>
        <v>#DIV/0!</v>
      </c>
      <c r="J342" s="205"/>
      <c r="K342" s="205">
        <f t="shared" ref="K342:T342" si="358">+K344*100/K348</f>
        <v>71.428571428571431</v>
      </c>
      <c r="L342" s="205">
        <f t="shared" si="358"/>
        <v>50</v>
      </c>
      <c r="M342" s="205">
        <f t="shared" si="358"/>
        <v>68.181818181818187</v>
      </c>
      <c r="N342" s="205">
        <f t="shared" si="358"/>
        <v>86.666666666666671</v>
      </c>
      <c r="O342" s="205">
        <f t="shared" si="358"/>
        <v>64.285714285714292</v>
      </c>
      <c r="P342" s="205">
        <f t="shared" si="358"/>
        <v>33.333333333333336</v>
      </c>
      <c r="Q342" s="205">
        <f t="shared" si="358"/>
        <v>90</v>
      </c>
      <c r="R342" s="205">
        <f t="shared" si="358"/>
        <v>61.53846153846154</v>
      </c>
      <c r="S342" s="205">
        <f t="shared" si="358"/>
        <v>50</v>
      </c>
      <c r="T342" s="205">
        <f t="shared" si="358"/>
        <v>40</v>
      </c>
      <c r="U342" s="206"/>
      <c r="V342" s="206"/>
      <c r="W342" s="206"/>
      <c r="X342" s="205">
        <f>+X344*100/X348</f>
        <v>66.165413533834581</v>
      </c>
      <c r="Y342" s="39"/>
      <c r="AA342" s="103"/>
    </row>
    <row r="343" spans="1:27" s="102" customFormat="1" ht="39.75">
      <c r="A343" s="80"/>
      <c r="B343" s="204"/>
      <c r="C343" s="79" t="s">
        <v>10</v>
      </c>
      <c r="D343" s="94">
        <f>+IF(D342&lt;30,D342*5/30,IF(D342&gt;=30,5))</f>
        <v>5</v>
      </c>
      <c r="E343" s="94" t="e">
        <f t="shared" ref="E343:I343" si="359">+IF(E342&lt;30,E342*5/30,IF(E342&gt;=30,5))</f>
        <v>#DIV/0!</v>
      </c>
      <c r="F343" s="94" t="e">
        <f t="shared" si="359"/>
        <v>#DIV/0!</v>
      </c>
      <c r="G343" s="94" t="e">
        <f t="shared" si="359"/>
        <v>#DIV/0!</v>
      </c>
      <c r="H343" s="94" t="e">
        <f t="shared" si="359"/>
        <v>#DIV/0!</v>
      </c>
      <c r="I343" s="94" t="e">
        <f t="shared" si="359"/>
        <v>#DIV/0!</v>
      </c>
      <c r="J343" s="94"/>
      <c r="K343" s="94">
        <f t="shared" ref="K343:T343" si="360">+IF(K342&lt;30,K342*5/30,IF(K342&gt;=30,5))</f>
        <v>5</v>
      </c>
      <c r="L343" s="94">
        <f t="shared" si="360"/>
        <v>5</v>
      </c>
      <c r="M343" s="203">
        <f t="shared" si="360"/>
        <v>5</v>
      </c>
      <c r="N343" s="94">
        <f t="shared" si="360"/>
        <v>5</v>
      </c>
      <c r="O343" s="94">
        <f t="shared" si="360"/>
        <v>5</v>
      </c>
      <c r="P343" s="94">
        <f t="shared" si="360"/>
        <v>5</v>
      </c>
      <c r="Q343" s="203">
        <f t="shared" si="360"/>
        <v>5</v>
      </c>
      <c r="R343" s="94">
        <f t="shared" si="360"/>
        <v>5</v>
      </c>
      <c r="S343" s="94">
        <f t="shared" si="360"/>
        <v>5</v>
      </c>
      <c r="T343" s="94">
        <f t="shared" si="360"/>
        <v>5</v>
      </c>
      <c r="U343" s="202"/>
      <c r="V343" s="202"/>
      <c r="W343" s="202"/>
      <c r="X343" s="94">
        <f>+IF(X342&lt;30,X342*5/30,IF(X342&gt;=30,5))</f>
        <v>5</v>
      </c>
      <c r="Y343" s="39"/>
      <c r="AA343" s="103"/>
    </row>
    <row r="344" spans="1:27" s="102" customFormat="1" ht="61.5">
      <c r="A344" s="72"/>
      <c r="B344" s="91" t="s">
        <v>129</v>
      </c>
      <c r="C344" s="70"/>
      <c r="D344" s="199">
        <f>+D345+D346+D347</f>
        <v>6</v>
      </c>
      <c r="E344" s="199">
        <f t="shared" ref="E344:I344" si="361">+E345+E346+E347</f>
        <v>0</v>
      </c>
      <c r="F344" s="199">
        <f t="shared" si="361"/>
        <v>0</v>
      </c>
      <c r="G344" s="199">
        <f t="shared" si="361"/>
        <v>0</v>
      </c>
      <c r="H344" s="199">
        <f t="shared" si="361"/>
        <v>0</v>
      </c>
      <c r="I344" s="199">
        <f t="shared" si="361"/>
        <v>0</v>
      </c>
      <c r="J344" s="199"/>
      <c r="K344" s="199">
        <f t="shared" ref="K344:T344" si="362">+K345+K346+K347</f>
        <v>5</v>
      </c>
      <c r="L344" s="199">
        <f t="shared" si="362"/>
        <v>1</v>
      </c>
      <c r="M344" s="201">
        <f t="shared" si="362"/>
        <v>15</v>
      </c>
      <c r="N344" s="199">
        <f t="shared" si="362"/>
        <v>13</v>
      </c>
      <c r="O344" s="199">
        <f t="shared" si="362"/>
        <v>9</v>
      </c>
      <c r="P344" s="199">
        <f t="shared" si="362"/>
        <v>3</v>
      </c>
      <c r="Q344" s="199">
        <f t="shared" si="362"/>
        <v>9</v>
      </c>
      <c r="R344" s="199">
        <f t="shared" si="362"/>
        <v>24</v>
      </c>
      <c r="S344" s="199">
        <f t="shared" si="362"/>
        <v>1</v>
      </c>
      <c r="T344" s="199">
        <f t="shared" si="362"/>
        <v>2</v>
      </c>
      <c r="U344" s="200"/>
      <c r="V344" s="200"/>
      <c r="W344" s="200"/>
      <c r="X344" s="199">
        <f>+X345+X346+X347</f>
        <v>88</v>
      </c>
      <c r="Y344" s="39"/>
      <c r="AA344" s="103"/>
    </row>
    <row r="345" spans="1:27" s="102" customFormat="1" ht="39.75">
      <c r="A345" s="72"/>
      <c r="B345" s="198" t="s">
        <v>128</v>
      </c>
      <c r="C345" s="150"/>
      <c r="D345" s="193">
        <v>5</v>
      </c>
      <c r="E345" s="193"/>
      <c r="F345" s="193"/>
      <c r="G345" s="193"/>
      <c r="H345" s="193"/>
      <c r="I345" s="193">
        <f t="shared" ref="I345:I348" si="363">+SUM(E345:H345)</f>
        <v>0</v>
      </c>
      <c r="J345" s="193"/>
      <c r="K345" s="193">
        <v>2</v>
      </c>
      <c r="L345" s="193">
        <v>0</v>
      </c>
      <c r="M345" s="194">
        <v>9</v>
      </c>
      <c r="N345" s="196">
        <v>3</v>
      </c>
      <c r="O345" s="193">
        <v>7</v>
      </c>
      <c r="P345" s="193">
        <v>2</v>
      </c>
      <c r="Q345" s="193">
        <v>5</v>
      </c>
      <c r="R345" s="193">
        <v>18</v>
      </c>
      <c r="S345" s="193">
        <v>0</v>
      </c>
      <c r="T345" s="193">
        <v>1</v>
      </c>
      <c r="U345" s="197"/>
      <c r="V345" s="197"/>
      <c r="W345" s="197"/>
      <c r="X345" s="190">
        <f>+SUM(D345:W345)</f>
        <v>52</v>
      </c>
      <c r="AA345" s="103"/>
    </row>
    <row r="346" spans="1:27" s="102" customFormat="1" ht="39.75">
      <c r="A346" s="72"/>
      <c r="B346" s="198" t="s">
        <v>127</v>
      </c>
      <c r="C346" s="150"/>
      <c r="D346" s="193">
        <v>0</v>
      </c>
      <c r="E346" s="193"/>
      <c r="F346" s="193"/>
      <c r="G346" s="193"/>
      <c r="H346" s="193"/>
      <c r="I346" s="193">
        <f t="shared" si="363"/>
        <v>0</v>
      </c>
      <c r="J346" s="193"/>
      <c r="K346" s="193">
        <v>3</v>
      </c>
      <c r="L346" s="193">
        <v>0</v>
      </c>
      <c r="M346" s="194">
        <v>4</v>
      </c>
      <c r="N346" s="196">
        <v>4</v>
      </c>
      <c r="O346" s="193">
        <v>0</v>
      </c>
      <c r="P346" s="193">
        <v>0</v>
      </c>
      <c r="Q346" s="193">
        <v>3</v>
      </c>
      <c r="R346" s="193">
        <v>2</v>
      </c>
      <c r="S346" s="193">
        <v>0</v>
      </c>
      <c r="T346" s="193">
        <f>+SUM(A346:B346)</f>
        <v>0</v>
      </c>
      <c r="U346" s="197"/>
      <c r="V346" s="197"/>
      <c r="W346" s="197"/>
      <c r="X346" s="190">
        <f>+SUM(D346:W346)</f>
        <v>16</v>
      </c>
      <c r="AA346" s="103"/>
    </row>
    <row r="347" spans="1:27" s="102" customFormat="1" ht="39.75">
      <c r="A347" s="72"/>
      <c r="B347" s="198" t="s">
        <v>126</v>
      </c>
      <c r="C347" s="150"/>
      <c r="D347" s="193">
        <v>1</v>
      </c>
      <c r="E347" s="193"/>
      <c r="F347" s="193"/>
      <c r="G347" s="193"/>
      <c r="H347" s="193"/>
      <c r="I347" s="193">
        <f t="shared" si="363"/>
        <v>0</v>
      </c>
      <c r="J347" s="193"/>
      <c r="K347" s="193">
        <v>0</v>
      </c>
      <c r="L347" s="193">
        <v>1</v>
      </c>
      <c r="M347" s="194">
        <v>2</v>
      </c>
      <c r="N347" s="196">
        <v>6</v>
      </c>
      <c r="O347" s="193">
        <v>2</v>
      </c>
      <c r="P347" s="193">
        <v>1</v>
      </c>
      <c r="Q347" s="193">
        <v>1</v>
      </c>
      <c r="R347" s="193">
        <v>4</v>
      </c>
      <c r="S347" s="193">
        <v>1</v>
      </c>
      <c r="T347" s="193">
        <v>1</v>
      </c>
      <c r="U347" s="197"/>
      <c r="V347" s="197"/>
      <c r="W347" s="197"/>
      <c r="X347" s="190">
        <f>+SUM(D347:W347)</f>
        <v>20</v>
      </c>
      <c r="AA347" s="103"/>
    </row>
    <row r="348" spans="1:27" s="102" customFormat="1" ht="61.5">
      <c r="A348" s="128"/>
      <c r="B348" s="147" t="s">
        <v>125</v>
      </c>
      <c r="C348" s="124"/>
      <c r="D348" s="193">
        <v>8</v>
      </c>
      <c r="E348" s="193"/>
      <c r="F348" s="193"/>
      <c r="G348" s="193"/>
      <c r="H348" s="193"/>
      <c r="I348" s="193">
        <f t="shared" si="363"/>
        <v>0</v>
      </c>
      <c r="J348" s="193"/>
      <c r="K348" s="193">
        <v>7</v>
      </c>
      <c r="L348" s="193">
        <v>2</v>
      </c>
      <c r="M348" s="194">
        <v>22</v>
      </c>
      <c r="N348" s="196">
        <v>15</v>
      </c>
      <c r="O348" s="195">
        <v>14</v>
      </c>
      <c r="P348" s="193">
        <v>9</v>
      </c>
      <c r="Q348" s="194">
        <v>10</v>
      </c>
      <c r="R348" s="193">
        <v>39</v>
      </c>
      <c r="S348" s="193">
        <v>2</v>
      </c>
      <c r="T348" s="192">
        <v>5</v>
      </c>
      <c r="U348" s="191"/>
      <c r="V348" s="191"/>
      <c r="W348" s="191"/>
      <c r="X348" s="190">
        <f>+SUM(D348:W348)</f>
        <v>133</v>
      </c>
      <c r="AA348" s="103"/>
    </row>
    <row r="349" spans="1:27" s="102" customFormat="1" ht="61.5">
      <c r="A349" s="84"/>
      <c r="B349" s="155" t="s">
        <v>124</v>
      </c>
      <c r="C349" s="83" t="s">
        <v>30</v>
      </c>
      <c r="D349" s="82">
        <f>+SUM(D351:D355)</f>
        <v>5</v>
      </c>
      <c r="E349" s="82"/>
      <c r="F349" s="82"/>
      <c r="G349" s="82"/>
      <c r="H349" s="82"/>
      <c r="I349" s="82">
        <f t="shared" ref="I349" si="364">+SUM(I351:I355)</f>
        <v>0</v>
      </c>
      <c r="J349" s="82"/>
      <c r="K349" s="82">
        <f t="shared" ref="K349:T349" si="365">+SUM(K351:K355)</f>
        <v>3</v>
      </c>
      <c r="L349" s="82">
        <f t="shared" si="365"/>
        <v>5</v>
      </c>
      <c r="M349" s="82">
        <f t="shared" si="365"/>
        <v>5</v>
      </c>
      <c r="N349" s="82">
        <f t="shared" si="365"/>
        <v>5</v>
      </c>
      <c r="O349" s="82">
        <f t="shared" si="365"/>
        <v>5</v>
      </c>
      <c r="P349" s="82">
        <f t="shared" si="365"/>
        <v>3</v>
      </c>
      <c r="Q349" s="82">
        <f t="shared" si="365"/>
        <v>2</v>
      </c>
      <c r="R349" s="82">
        <f t="shared" si="365"/>
        <v>5</v>
      </c>
      <c r="S349" s="82">
        <f t="shared" si="365"/>
        <v>5</v>
      </c>
      <c r="T349" s="82">
        <f t="shared" si="365"/>
        <v>5</v>
      </c>
      <c r="U349" s="154"/>
      <c r="V349" s="154"/>
      <c r="W349" s="154"/>
      <c r="X349" s="82">
        <f>+SUM(X351:X355)</f>
        <v>5</v>
      </c>
      <c r="AA349" s="103"/>
    </row>
    <row r="350" spans="1:27" s="102" customFormat="1" ht="39.75">
      <c r="A350" s="80"/>
      <c r="B350" s="153"/>
      <c r="C350" s="79" t="s">
        <v>10</v>
      </c>
      <c r="D350" s="132">
        <f>IF(D349&lt;1,0,IF(D349&lt;2,1,IF(D349&lt;3,2,IF(D349&lt;4,3,IF(D349&lt;5,4,IF(D349=5,5,))))))</f>
        <v>5</v>
      </c>
      <c r="E350" s="132"/>
      <c r="F350" s="132"/>
      <c r="G350" s="132"/>
      <c r="H350" s="132"/>
      <c r="I350" s="132">
        <f t="shared" ref="I350" si="366">IF(I349&lt;1,0,IF(I349&lt;2,1,IF(I349&lt;3,2,IF(I349&lt;4,3,IF(I349&lt;5,4,IF(I349=5,5,))))))</f>
        <v>0</v>
      </c>
      <c r="J350" s="132"/>
      <c r="K350" s="132">
        <f t="shared" ref="K350:T350" si="367">IF(K349&lt;1,0,IF(K349&lt;2,1,IF(K349&lt;3,2,IF(K349&lt;4,3,IF(K349&lt;5,4,IF(K349=5,5,))))))</f>
        <v>3</v>
      </c>
      <c r="L350" s="132">
        <f t="shared" si="367"/>
        <v>5</v>
      </c>
      <c r="M350" s="132">
        <f t="shared" si="367"/>
        <v>5</v>
      </c>
      <c r="N350" s="132">
        <f t="shared" si="367"/>
        <v>5</v>
      </c>
      <c r="O350" s="132">
        <f t="shared" si="367"/>
        <v>5</v>
      </c>
      <c r="P350" s="132">
        <f t="shared" si="367"/>
        <v>3</v>
      </c>
      <c r="Q350" s="132">
        <f t="shared" si="367"/>
        <v>2</v>
      </c>
      <c r="R350" s="132">
        <f t="shared" si="367"/>
        <v>5</v>
      </c>
      <c r="S350" s="132">
        <f t="shared" si="367"/>
        <v>5</v>
      </c>
      <c r="T350" s="132">
        <f t="shared" si="367"/>
        <v>5</v>
      </c>
      <c r="U350" s="152"/>
      <c r="V350" s="152"/>
      <c r="W350" s="152"/>
      <c r="X350" s="132">
        <f>IF(X349&lt;1,0,IF(X349&lt;2,1,IF(X349&lt;3,2,IF(X349&lt;4,3,IF(X349&lt;5,4,IF(X349=5,5,))))))</f>
        <v>5</v>
      </c>
      <c r="AA350" s="103"/>
    </row>
    <row r="351" spans="1:27" s="102" customFormat="1" ht="61.5">
      <c r="A351" s="72"/>
      <c r="B351" s="165" t="s">
        <v>123</v>
      </c>
      <c r="C351" s="164"/>
      <c r="D351" s="68">
        <v>1</v>
      </c>
      <c r="E351" s="68"/>
      <c r="F351" s="68"/>
      <c r="G351" s="68"/>
      <c r="H351" s="68"/>
      <c r="I351" s="68"/>
      <c r="J351" s="68"/>
      <c r="K351" s="68">
        <v>1</v>
      </c>
      <c r="L351" s="68">
        <v>1</v>
      </c>
      <c r="M351" s="68">
        <v>1</v>
      </c>
      <c r="N351" s="69">
        <v>1</v>
      </c>
      <c r="O351" s="68">
        <v>1</v>
      </c>
      <c r="P351" s="68">
        <v>1</v>
      </c>
      <c r="Q351" s="68">
        <v>1</v>
      </c>
      <c r="R351" s="68">
        <v>1</v>
      </c>
      <c r="S351" s="68">
        <v>1</v>
      </c>
      <c r="T351" s="68">
        <v>1</v>
      </c>
      <c r="U351" s="149"/>
      <c r="V351" s="149"/>
      <c r="W351" s="149"/>
      <c r="X351" s="68">
        <v>1</v>
      </c>
      <c r="AA351" s="103"/>
    </row>
    <row r="352" spans="1:27" s="102" customFormat="1" ht="39.75">
      <c r="A352" s="72"/>
      <c r="B352" s="91" t="s">
        <v>122</v>
      </c>
      <c r="C352" s="70"/>
      <c r="D352" s="68">
        <v>1</v>
      </c>
      <c r="E352" s="68"/>
      <c r="F352" s="68"/>
      <c r="G352" s="68"/>
      <c r="H352" s="68"/>
      <c r="I352" s="68"/>
      <c r="J352" s="68"/>
      <c r="K352" s="68">
        <v>1</v>
      </c>
      <c r="L352" s="68">
        <v>1</v>
      </c>
      <c r="M352" s="68">
        <v>1</v>
      </c>
      <c r="N352" s="69">
        <v>1</v>
      </c>
      <c r="O352" s="68">
        <v>1</v>
      </c>
      <c r="P352" s="68">
        <v>1</v>
      </c>
      <c r="Q352" s="68">
        <v>0</v>
      </c>
      <c r="R352" s="68">
        <v>1</v>
      </c>
      <c r="S352" s="68">
        <v>1</v>
      </c>
      <c r="T352" s="68">
        <v>1</v>
      </c>
      <c r="U352" s="149"/>
      <c r="V352" s="149"/>
      <c r="W352" s="149"/>
      <c r="X352" s="68">
        <v>1</v>
      </c>
      <c r="AA352" s="103"/>
    </row>
    <row r="353" spans="1:27" s="102" customFormat="1" ht="61.5">
      <c r="A353" s="72"/>
      <c r="B353" s="91" t="s">
        <v>121</v>
      </c>
      <c r="C353" s="70"/>
      <c r="D353" s="68">
        <v>1</v>
      </c>
      <c r="E353" s="68"/>
      <c r="F353" s="68"/>
      <c r="G353" s="68"/>
      <c r="H353" s="68"/>
      <c r="I353" s="68"/>
      <c r="J353" s="68"/>
      <c r="K353" s="68">
        <v>1</v>
      </c>
      <c r="L353" s="68">
        <v>1</v>
      </c>
      <c r="M353" s="68">
        <v>1</v>
      </c>
      <c r="N353" s="69">
        <v>1</v>
      </c>
      <c r="O353" s="68">
        <v>1</v>
      </c>
      <c r="P353" s="68">
        <v>1</v>
      </c>
      <c r="Q353" s="68">
        <v>0</v>
      </c>
      <c r="R353" s="68">
        <v>1</v>
      </c>
      <c r="S353" s="68">
        <v>1</v>
      </c>
      <c r="T353" s="68">
        <v>1</v>
      </c>
      <c r="U353" s="149"/>
      <c r="V353" s="149"/>
      <c r="W353" s="149"/>
      <c r="X353" s="68">
        <v>1</v>
      </c>
      <c r="AA353" s="103"/>
    </row>
    <row r="354" spans="1:27" s="102" customFormat="1" ht="57">
      <c r="A354" s="72"/>
      <c r="B354" s="163" t="s">
        <v>120</v>
      </c>
      <c r="C354" s="134"/>
      <c r="D354" s="68">
        <v>1</v>
      </c>
      <c r="E354" s="68"/>
      <c r="F354" s="68"/>
      <c r="G354" s="68"/>
      <c r="H354" s="68"/>
      <c r="I354" s="68"/>
      <c r="J354" s="68"/>
      <c r="K354" s="68">
        <v>0</v>
      </c>
      <c r="L354" s="68">
        <v>1</v>
      </c>
      <c r="M354" s="68">
        <v>1</v>
      </c>
      <c r="N354" s="90">
        <v>1</v>
      </c>
      <c r="O354" s="68">
        <v>1</v>
      </c>
      <c r="P354" s="68">
        <v>0</v>
      </c>
      <c r="Q354" s="68">
        <v>0</v>
      </c>
      <c r="R354" s="68">
        <v>1</v>
      </c>
      <c r="S354" s="68">
        <v>1</v>
      </c>
      <c r="T354" s="68">
        <v>1</v>
      </c>
      <c r="U354" s="149"/>
      <c r="V354" s="149"/>
      <c r="W354" s="149"/>
      <c r="X354" s="68">
        <v>1</v>
      </c>
      <c r="AA354" s="103"/>
    </row>
    <row r="355" spans="1:27" s="102" customFormat="1" ht="61.5">
      <c r="A355" s="72"/>
      <c r="B355" s="91" t="s">
        <v>119</v>
      </c>
      <c r="C355" s="70"/>
      <c r="D355" s="68">
        <v>1</v>
      </c>
      <c r="E355" s="68"/>
      <c r="F355" s="68"/>
      <c r="G355" s="68"/>
      <c r="H355" s="68"/>
      <c r="I355" s="68"/>
      <c r="J355" s="68"/>
      <c r="K355" s="68">
        <v>0</v>
      </c>
      <c r="L355" s="68">
        <v>1</v>
      </c>
      <c r="M355" s="68">
        <v>1</v>
      </c>
      <c r="N355" s="69">
        <v>1</v>
      </c>
      <c r="O355" s="68">
        <v>1</v>
      </c>
      <c r="P355" s="68">
        <v>0</v>
      </c>
      <c r="Q355" s="68">
        <v>1</v>
      </c>
      <c r="R355" s="68">
        <v>1</v>
      </c>
      <c r="S355" s="68">
        <v>1</v>
      </c>
      <c r="T355" s="68">
        <v>1</v>
      </c>
      <c r="U355" s="149"/>
      <c r="V355" s="149"/>
      <c r="W355" s="149"/>
      <c r="X355" s="68">
        <v>1</v>
      </c>
      <c r="AA355" s="103"/>
    </row>
    <row r="356" spans="1:27" ht="39.75">
      <c r="A356" s="173" t="s">
        <v>108</v>
      </c>
      <c r="B356" s="173"/>
      <c r="C356" s="172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69"/>
      <c r="U356" s="170"/>
      <c r="V356" s="170"/>
      <c r="W356" s="170"/>
      <c r="X356" s="169"/>
      <c r="AA356" s="20"/>
    </row>
    <row r="357" spans="1:27" ht="39.75">
      <c r="A357" s="140" t="s">
        <v>86</v>
      </c>
      <c r="B357" s="139"/>
      <c r="C357" s="138"/>
      <c r="D357" s="137">
        <f>+D361</f>
        <v>5</v>
      </c>
      <c r="E357" s="137"/>
      <c r="F357" s="137"/>
      <c r="G357" s="137"/>
      <c r="H357" s="137"/>
      <c r="I357" s="137">
        <f t="shared" ref="I357" si="368">+I361</f>
        <v>0</v>
      </c>
      <c r="J357" s="137"/>
      <c r="K357" s="137">
        <f t="shared" ref="K357:T357" si="369">+K361</f>
        <v>4</v>
      </c>
      <c r="L357" s="137">
        <f t="shared" si="369"/>
        <v>4</v>
      </c>
      <c r="M357" s="137">
        <f t="shared" si="369"/>
        <v>5</v>
      </c>
      <c r="N357" s="137">
        <f t="shared" si="369"/>
        <v>3</v>
      </c>
      <c r="O357" s="137">
        <f t="shared" si="369"/>
        <v>4</v>
      </c>
      <c r="P357" s="137">
        <f t="shared" si="369"/>
        <v>2</v>
      </c>
      <c r="Q357" s="137">
        <f t="shared" si="369"/>
        <v>3</v>
      </c>
      <c r="R357" s="137">
        <f t="shared" si="369"/>
        <v>5</v>
      </c>
      <c r="S357" s="137">
        <f t="shared" si="369"/>
        <v>5</v>
      </c>
      <c r="T357" s="137">
        <f t="shared" si="369"/>
        <v>5</v>
      </c>
      <c r="U357" s="168"/>
      <c r="V357" s="168"/>
      <c r="W357" s="168"/>
      <c r="X357" s="136">
        <f>+X361</f>
        <v>5</v>
      </c>
      <c r="AA357" s="20"/>
    </row>
    <row r="358" spans="1:27" ht="39.75">
      <c r="A358" s="140" t="s">
        <v>85</v>
      </c>
      <c r="B358" s="139"/>
      <c r="C358" s="138"/>
      <c r="D358" s="137">
        <f>+SUM(D370,D377)/2</f>
        <v>4.5</v>
      </c>
      <c r="E358" s="137"/>
      <c r="F358" s="137"/>
      <c r="G358" s="137"/>
      <c r="H358" s="137"/>
      <c r="I358" s="137">
        <f t="shared" ref="I358" si="370">+SUM(I370,I377)/2</f>
        <v>0</v>
      </c>
      <c r="J358" s="137"/>
      <c r="K358" s="137">
        <f t="shared" ref="K358:T358" si="371">+SUM(K370,K377)/2</f>
        <v>4.5</v>
      </c>
      <c r="L358" s="137">
        <f t="shared" si="371"/>
        <v>4.5</v>
      </c>
      <c r="M358" s="137">
        <f t="shared" si="371"/>
        <v>4.5</v>
      </c>
      <c r="N358" s="137">
        <f t="shared" si="371"/>
        <v>4.5</v>
      </c>
      <c r="O358" s="137">
        <f t="shared" si="371"/>
        <v>4.5</v>
      </c>
      <c r="P358" s="137">
        <f t="shared" si="371"/>
        <v>3.5</v>
      </c>
      <c r="Q358" s="137">
        <f t="shared" si="371"/>
        <v>3.5</v>
      </c>
      <c r="R358" s="137">
        <f t="shared" si="371"/>
        <v>4</v>
      </c>
      <c r="S358" s="137">
        <f t="shared" si="371"/>
        <v>4</v>
      </c>
      <c r="T358" s="137">
        <f t="shared" si="371"/>
        <v>3</v>
      </c>
      <c r="U358" s="168"/>
      <c r="V358" s="168"/>
      <c r="W358" s="168"/>
      <c r="X358" s="136">
        <f>+SUM(X370,X377)/2</f>
        <v>5</v>
      </c>
      <c r="AA358" s="20"/>
    </row>
    <row r="359" spans="1:27" ht="39.75">
      <c r="A359" s="140" t="s">
        <v>84</v>
      </c>
      <c r="B359" s="139"/>
      <c r="C359" s="138"/>
      <c r="D359" s="137">
        <f>+SUM(D361,D370,D377)/3</f>
        <v>4.666666666666667</v>
      </c>
      <c r="E359" s="137"/>
      <c r="F359" s="137"/>
      <c r="G359" s="137"/>
      <c r="H359" s="137"/>
      <c r="I359" s="137">
        <f t="shared" ref="I359" si="372">+SUM(I361,I370,I377)/3</f>
        <v>0</v>
      </c>
      <c r="J359" s="137"/>
      <c r="K359" s="137">
        <f t="shared" ref="K359:T359" si="373">+SUM(K361,K370,K377)/3</f>
        <v>4.333333333333333</v>
      </c>
      <c r="L359" s="137">
        <f t="shared" si="373"/>
        <v>4.333333333333333</v>
      </c>
      <c r="M359" s="137">
        <f t="shared" si="373"/>
        <v>4.666666666666667</v>
      </c>
      <c r="N359" s="137">
        <f t="shared" si="373"/>
        <v>4</v>
      </c>
      <c r="O359" s="137">
        <f t="shared" si="373"/>
        <v>4.333333333333333</v>
      </c>
      <c r="P359" s="137">
        <f t="shared" si="373"/>
        <v>3</v>
      </c>
      <c r="Q359" s="137">
        <f t="shared" si="373"/>
        <v>3.3333333333333335</v>
      </c>
      <c r="R359" s="137">
        <f t="shared" si="373"/>
        <v>4.333333333333333</v>
      </c>
      <c r="S359" s="137">
        <f t="shared" si="373"/>
        <v>4.333333333333333</v>
      </c>
      <c r="T359" s="137">
        <f t="shared" si="373"/>
        <v>3.6666666666666665</v>
      </c>
      <c r="U359" s="168"/>
      <c r="V359" s="168"/>
      <c r="W359" s="168"/>
      <c r="X359" s="136">
        <f>+SUM(X361,X370,X377)/3</f>
        <v>5</v>
      </c>
      <c r="AA359" s="20"/>
    </row>
    <row r="360" spans="1:27" s="73" customFormat="1" ht="39.75">
      <c r="A360" s="85">
        <v>6.1</v>
      </c>
      <c r="B360" s="85" t="s">
        <v>107</v>
      </c>
      <c r="C360" s="83" t="s">
        <v>30</v>
      </c>
      <c r="D360" s="82">
        <f>SUM(D362:D367)</f>
        <v>5</v>
      </c>
      <c r="E360" s="82"/>
      <c r="F360" s="82"/>
      <c r="G360" s="82"/>
      <c r="H360" s="82"/>
      <c r="I360" s="82">
        <f t="shared" ref="I360" si="374">SUM(I362:I367)</f>
        <v>0</v>
      </c>
      <c r="J360" s="82"/>
      <c r="K360" s="82">
        <f t="shared" ref="K360:T360" si="375">SUM(K362:K367)</f>
        <v>4</v>
      </c>
      <c r="L360" s="82">
        <f t="shared" si="375"/>
        <v>4</v>
      </c>
      <c r="M360" s="82">
        <f t="shared" si="375"/>
        <v>5</v>
      </c>
      <c r="N360" s="82">
        <f t="shared" si="375"/>
        <v>3</v>
      </c>
      <c r="O360" s="82">
        <f t="shared" si="375"/>
        <v>4</v>
      </c>
      <c r="P360" s="82">
        <f t="shared" si="375"/>
        <v>2</v>
      </c>
      <c r="Q360" s="82">
        <f t="shared" si="375"/>
        <v>3</v>
      </c>
      <c r="R360" s="82">
        <f t="shared" si="375"/>
        <v>5</v>
      </c>
      <c r="S360" s="82">
        <f t="shared" si="375"/>
        <v>6</v>
      </c>
      <c r="T360" s="82">
        <f t="shared" si="375"/>
        <v>5</v>
      </c>
      <c r="U360" s="154"/>
      <c r="V360" s="154"/>
      <c r="W360" s="154"/>
      <c r="X360" s="82">
        <f>SUM(X362:X367)</f>
        <v>5</v>
      </c>
      <c r="AA360" s="74"/>
    </row>
    <row r="361" spans="1:27" s="73" customFormat="1" ht="39.75">
      <c r="A361" s="167"/>
      <c r="B361" s="167"/>
      <c r="C361" s="79" t="s">
        <v>10</v>
      </c>
      <c r="D361" s="132">
        <f>IF(D360&lt;1,0,IF(D360&lt;2,1,IF(D360&lt;3,2,IF(D360&lt;4,3,IF(D360&lt;5,4,IF(D360&gt;=5,5,))))))</f>
        <v>5</v>
      </c>
      <c r="E361" s="132"/>
      <c r="F361" s="132"/>
      <c r="G361" s="132"/>
      <c r="H361" s="132"/>
      <c r="I361" s="132">
        <f t="shared" ref="I361" si="376">IF(I360&lt;1,0,IF(I360&lt;2,1,IF(I360&lt;3,2,IF(I360&lt;4,3,IF(I360&lt;5,4,IF(I360&gt;=5,5,))))))</f>
        <v>0</v>
      </c>
      <c r="J361" s="132"/>
      <c r="K361" s="132">
        <f t="shared" ref="K361:T361" si="377">IF(K360&lt;1,0,IF(K360&lt;2,1,IF(K360&lt;3,2,IF(K360&lt;4,3,IF(K360&lt;5,4,IF(K360&gt;=5,5,))))))</f>
        <v>4</v>
      </c>
      <c r="L361" s="132">
        <f t="shared" si="377"/>
        <v>4</v>
      </c>
      <c r="M361" s="132">
        <f t="shared" si="377"/>
        <v>5</v>
      </c>
      <c r="N361" s="132">
        <f t="shared" si="377"/>
        <v>3</v>
      </c>
      <c r="O361" s="132">
        <f t="shared" si="377"/>
        <v>4</v>
      </c>
      <c r="P361" s="132">
        <f t="shared" si="377"/>
        <v>2</v>
      </c>
      <c r="Q361" s="132">
        <f t="shared" si="377"/>
        <v>3</v>
      </c>
      <c r="R361" s="132">
        <f t="shared" si="377"/>
        <v>5</v>
      </c>
      <c r="S361" s="132">
        <f t="shared" si="377"/>
        <v>5</v>
      </c>
      <c r="T361" s="132">
        <f t="shared" si="377"/>
        <v>5</v>
      </c>
      <c r="U361" s="152"/>
      <c r="V361" s="152"/>
      <c r="W361" s="152"/>
      <c r="X361" s="132">
        <f>IF(X360&lt;1,0,IF(X360&lt;2,1,IF(X360&lt;3,2,IF(X360&lt;4,3,IF(X360&lt;5,4,IF(X360&gt;=5,5,))))))</f>
        <v>5</v>
      </c>
      <c r="AA361" s="74"/>
    </row>
    <row r="362" spans="1:27" s="73" customFormat="1" ht="61.5">
      <c r="A362" s="166"/>
      <c r="B362" s="165" t="s">
        <v>106</v>
      </c>
      <c r="C362" s="164"/>
      <c r="D362" s="68">
        <v>1</v>
      </c>
      <c r="E362" s="68"/>
      <c r="F362" s="68"/>
      <c r="G362" s="68"/>
      <c r="H362" s="68"/>
      <c r="I362" s="68"/>
      <c r="J362" s="68"/>
      <c r="K362" s="68">
        <v>1</v>
      </c>
      <c r="L362" s="68">
        <v>1</v>
      </c>
      <c r="M362" s="68">
        <v>1</v>
      </c>
      <c r="N362" s="69">
        <v>1</v>
      </c>
      <c r="O362" s="68">
        <v>1</v>
      </c>
      <c r="P362" s="68">
        <v>0</v>
      </c>
      <c r="Q362" s="68">
        <v>1</v>
      </c>
      <c r="R362" s="68">
        <v>1</v>
      </c>
      <c r="S362" s="68">
        <v>1</v>
      </c>
      <c r="T362" s="679">
        <v>1</v>
      </c>
      <c r="U362" s="149"/>
      <c r="V362" s="149"/>
      <c r="W362" s="149"/>
      <c r="X362" s="679">
        <v>1</v>
      </c>
      <c r="AA362" s="74"/>
    </row>
    <row r="363" spans="1:27" s="73" customFormat="1" ht="61.5">
      <c r="A363" s="75"/>
      <c r="B363" s="91" t="s">
        <v>105</v>
      </c>
      <c r="C363" s="70"/>
      <c r="D363" s="68">
        <v>1</v>
      </c>
      <c r="E363" s="68"/>
      <c r="F363" s="68"/>
      <c r="G363" s="68"/>
      <c r="H363" s="68"/>
      <c r="I363" s="68"/>
      <c r="J363" s="68"/>
      <c r="K363" s="68">
        <v>1</v>
      </c>
      <c r="L363" s="68">
        <v>1</v>
      </c>
      <c r="M363" s="68">
        <v>1</v>
      </c>
      <c r="N363" s="69">
        <v>1</v>
      </c>
      <c r="O363" s="68">
        <v>1</v>
      </c>
      <c r="P363" s="68">
        <v>1</v>
      </c>
      <c r="Q363" s="68">
        <v>1</v>
      </c>
      <c r="R363" s="68">
        <v>1</v>
      </c>
      <c r="S363" s="68">
        <v>1</v>
      </c>
      <c r="T363" s="68">
        <v>1</v>
      </c>
      <c r="U363" s="149"/>
      <c r="V363" s="149"/>
      <c r="W363" s="149"/>
      <c r="X363" s="68">
        <v>1</v>
      </c>
      <c r="AA363" s="74"/>
    </row>
    <row r="364" spans="1:27" s="73" customFormat="1" ht="61.5">
      <c r="A364" s="75"/>
      <c r="B364" s="91" t="s">
        <v>104</v>
      </c>
      <c r="C364" s="70"/>
      <c r="D364" s="68">
        <v>1</v>
      </c>
      <c r="E364" s="68"/>
      <c r="F364" s="68"/>
      <c r="G364" s="68"/>
      <c r="H364" s="68"/>
      <c r="I364" s="68"/>
      <c r="J364" s="68"/>
      <c r="K364" s="68">
        <v>1</v>
      </c>
      <c r="L364" s="68">
        <v>1</v>
      </c>
      <c r="M364" s="68">
        <v>1</v>
      </c>
      <c r="N364" s="69">
        <v>1</v>
      </c>
      <c r="O364" s="68">
        <v>1</v>
      </c>
      <c r="P364" s="68">
        <v>1</v>
      </c>
      <c r="Q364" s="68">
        <v>1</v>
      </c>
      <c r="R364" s="68">
        <v>1</v>
      </c>
      <c r="S364" s="68">
        <v>1</v>
      </c>
      <c r="T364" s="68">
        <v>1</v>
      </c>
      <c r="U364" s="149"/>
      <c r="V364" s="149"/>
      <c r="W364" s="149"/>
      <c r="X364" s="68">
        <v>1</v>
      </c>
      <c r="AA364" s="74"/>
    </row>
    <row r="365" spans="1:27" s="73" customFormat="1" ht="57">
      <c r="A365" s="75"/>
      <c r="B365" s="163" t="s">
        <v>103</v>
      </c>
      <c r="C365" s="134"/>
      <c r="D365" s="68">
        <v>1</v>
      </c>
      <c r="E365" s="68"/>
      <c r="F365" s="68"/>
      <c r="G365" s="68"/>
      <c r="H365" s="68"/>
      <c r="I365" s="68"/>
      <c r="J365" s="68"/>
      <c r="K365" s="68">
        <v>1</v>
      </c>
      <c r="L365" s="68">
        <v>1</v>
      </c>
      <c r="M365" s="68">
        <v>1</v>
      </c>
      <c r="N365" s="69">
        <v>0</v>
      </c>
      <c r="O365" s="68">
        <v>1</v>
      </c>
      <c r="P365" s="68">
        <v>0</v>
      </c>
      <c r="Q365" s="68">
        <v>0</v>
      </c>
      <c r="R365" s="68">
        <v>1</v>
      </c>
      <c r="S365" s="68">
        <v>1</v>
      </c>
      <c r="T365" s="68">
        <v>1</v>
      </c>
      <c r="U365" s="149"/>
      <c r="V365" s="149"/>
      <c r="W365" s="149"/>
      <c r="X365" s="68">
        <v>1</v>
      </c>
      <c r="AA365" s="74"/>
    </row>
    <row r="366" spans="1:27" s="73" customFormat="1" ht="55.5">
      <c r="A366" s="75"/>
      <c r="B366" s="151" t="s">
        <v>102</v>
      </c>
      <c r="C366" s="150"/>
      <c r="D366" s="68">
        <v>1</v>
      </c>
      <c r="E366" s="68"/>
      <c r="F366" s="68"/>
      <c r="G366" s="68"/>
      <c r="H366" s="68"/>
      <c r="I366" s="68"/>
      <c r="J366" s="68"/>
      <c r="K366" s="68">
        <v>0</v>
      </c>
      <c r="L366" s="68">
        <v>0</v>
      </c>
      <c r="M366" s="68">
        <v>1</v>
      </c>
      <c r="N366" s="69">
        <v>0</v>
      </c>
      <c r="O366" s="68">
        <v>0</v>
      </c>
      <c r="P366" s="68">
        <v>0</v>
      </c>
      <c r="Q366" s="68">
        <v>0</v>
      </c>
      <c r="R366" s="68">
        <v>1</v>
      </c>
      <c r="S366" s="68">
        <v>1</v>
      </c>
      <c r="T366" s="68">
        <v>1</v>
      </c>
      <c r="U366" s="149"/>
      <c r="V366" s="149"/>
      <c r="W366" s="149"/>
      <c r="X366" s="68">
        <v>1</v>
      </c>
      <c r="AA366" s="74"/>
    </row>
    <row r="367" spans="1:27" s="73" customFormat="1" ht="61.5">
      <c r="A367" s="75"/>
      <c r="B367" s="91" t="s">
        <v>101</v>
      </c>
      <c r="C367" s="70"/>
      <c r="D367" s="68">
        <v>0</v>
      </c>
      <c r="E367" s="68"/>
      <c r="F367" s="68"/>
      <c r="G367" s="68"/>
      <c r="H367" s="68"/>
      <c r="I367" s="68"/>
      <c r="J367" s="68"/>
      <c r="K367" s="68">
        <v>0</v>
      </c>
      <c r="L367" s="68">
        <v>0</v>
      </c>
      <c r="M367" s="68">
        <v>0</v>
      </c>
      <c r="N367" s="69">
        <v>0</v>
      </c>
      <c r="O367" s="68">
        <v>0</v>
      </c>
      <c r="P367" s="68">
        <v>0</v>
      </c>
      <c r="Q367" s="68">
        <v>0</v>
      </c>
      <c r="R367" s="68">
        <v>0</v>
      </c>
      <c r="S367" s="68">
        <v>1</v>
      </c>
      <c r="T367" s="68">
        <v>0</v>
      </c>
      <c r="U367" s="149"/>
      <c r="V367" s="149"/>
      <c r="W367" s="149"/>
      <c r="X367" s="68">
        <v>0</v>
      </c>
      <c r="AA367" s="74"/>
    </row>
    <row r="368" spans="1:27" s="73" customFormat="1" ht="39.75">
      <c r="A368" s="162">
        <v>6.2</v>
      </c>
      <c r="B368" s="162" t="s">
        <v>100</v>
      </c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59"/>
      <c r="U368" s="146"/>
      <c r="V368" s="146"/>
      <c r="W368" s="146"/>
      <c r="X368" s="159"/>
      <c r="AA368" s="74"/>
    </row>
    <row r="369" spans="1:27" s="73" customFormat="1" ht="61.5">
      <c r="A369" s="85"/>
      <c r="B369" s="158" t="s">
        <v>99</v>
      </c>
      <c r="C369" s="83" t="s">
        <v>30</v>
      </c>
      <c r="D369" s="82">
        <f>+SUM(D371:D375)</f>
        <v>4</v>
      </c>
      <c r="E369" s="82"/>
      <c r="F369" s="82"/>
      <c r="G369" s="82"/>
      <c r="H369" s="82"/>
      <c r="I369" s="82">
        <f t="shared" ref="I369" si="378">+SUM(I371:I375)</f>
        <v>0</v>
      </c>
      <c r="J369" s="82"/>
      <c r="K369" s="82">
        <f t="shared" ref="K369:T369" si="379">+SUM(K371:K375)</f>
        <v>4</v>
      </c>
      <c r="L369" s="82">
        <f t="shared" si="379"/>
        <v>4</v>
      </c>
      <c r="M369" s="82">
        <f t="shared" si="379"/>
        <v>4</v>
      </c>
      <c r="N369" s="82">
        <f t="shared" si="379"/>
        <v>4</v>
      </c>
      <c r="O369" s="82">
        <f t="shared" si="379"/>
        <v>4</v>
      </c>
      <c r="P369" s="82">
        <f t="shared" si="379"/>
        <v>2</v>
      </c>
      <c r="Q369" s="82">
        <f t="shared" si="379"/>
        <v>2</v>
      </c>
      <c r="R369" s="82">
        <f t="shared" si="379"/>
        <v>3</v>
      </c>
      <c r="S369" s="82">
        <f t="shared" si="379"/>
        <v>4</v>
      </c>
      <c r="T369" s="82">
        <f t="shared" si="379"/>
        <v>1</v>
      </c>
      <c r="U369" s="154"/>
      <c r="V369" s="154"/>
      <c r="W369" s="154"/>
      <c r="X369" s="82">
        <f>+SUM(X371:X375)</f>
        <v>5</v>
      </c>
      <c r="AA369" s="74"/>
    </row>
    <row r="370" spans="1:27" s="73" customFormat="1" ht="39.75">
      <c r="A370" s="81"/>
      <c r="B370" s="157"/>
      <c r="C370" s="79" t="s">
        <v>10</v>
      </c>
      <c r="D370" s="132">
        <f>IF(D369&lt;1,0,IF(D369&lt;2,1,IF(D369&lt;3,2,IF(D369&lt;4,3,IF(D369&lt;5,4,IF(D369=5,5,))))))</f>
        <v>4</v>
      </c>
      <c r="E370" s="132"/>
      <c r="F370" s="132"/>
      <c r="G370" s="132"/>
      <c r="H370" s="132"/>
      <c r="I370" s="132">
        <f t="shared" ref="I370" si="380">IF(I369&lt;1,0,IF(I369&lt;2,1,IF(I369&lt;3,2,IF(I369&lt;4,3,IF(I369&lt;5,4,IF(I369=5,5,))))))</f>
        <v>0</v>
      </c>
      <c r="J370" s="132"/>
      <c r="K370" s="132">
        <f t="shared" ref="K370:T370" si="381">IF(K369&lt;1,0,IF(K369&lt;2,1,IF(K369&lt;3,2,IF(K369&lt;4,3,IF(K369&lt;5,4,IF(K369=5,5,))))))</f>
        <v>4</v>
      </c>
      <c r="L370" s="132">
        <f t="shared" si="381"/>
        <v>4</v>
      </c>
      <c r="M370" s="132">
        <f t="shared" si="381"/>
        <v>4</v>
      </c>
      <c r="N370" s="132">
        <f t="shared" si="381"/>
        <v>4</v>
      </c>
      <c r="O370" s="132">
        <f t="shared" si="381"/>
        <v>4</v>
      </c>
      <c r="P370" s="132">
        <f t="shared" si="381"/>
        <v>2</v>
      </c>
      <c r="Q370" s="132">
        <f t="shared" si="381"/>
        <v>2</v>
      </c>
      <c r="R370" s="132">
        <f t="shared" si="381"/>
        <v>3</v>
      </c>
      <c r="S370" s="132">
        <f t="shared" si="381"/>
        <v>4</v>
      </c>
      <c r="T370" s="132">
        <f t="shared" si="381"/>
        <v>1</v>
      </c>
      <c r="U370" s="156"/>
      <c r="V370" s="156"/>
      <c r="W370" s="156"/>
      <c r="X370" s="132">
        <f>IF(X369&lt;1,0,IF(X369&lt;2,1,IF(X369&lt;3,2,IF(X369&lt;4,3,IF(X369&lt;5,4,IF(X369=5,5,))))))</f>
        <v>5</v>
      </c>
      <c r="AA370" s="74"/>
    </row>
    <row r="371" spans="1:27" s="73" customFormat="1" ht="39.75">
      <c r="A371" s="75"/>
      <c r="B371" s="91" t="s">
        <v>98</v>
      </c>
      <c r="C371" s="70"/>
      <c r="D371" s="68">
        <v>1</v>
      </c>
      <c r="E371" s="68"/>
      <c r="F371" s="68"/>
      <c r="G371" s="68"/>
      <c r="H371" s="68"/>
      <c r="I371" s="68"/>
      <c r="J371" s="68"/>
      <c r="K371" s="68">
        <v>1</v>
      </c>
      <c r="L371" s="68">
        <v>1</v>
      </c>
      <c r="M371" s="68">
        <v>1</v>
      </c>
      <c r="N371" s="69">
        <v>1</v>
      </c>
      <c r="O371" s="68">
        <v>1</v>
      </c>
      <c r="P371" s="68">
        <v>0</v>
      </c>
      <c r="Q371" s="68">
        <v>1</v>
      </c>
      <c r="R371" s="68">
        <v>1</v>
      </c>
      <c r="S371" s="68">
        <v>1</v>
      </c>
      <c r="T371" s="679">
        <v>1</v>
      </c>
      <c r="U371" s="152"/>
      <c r="V371" s="152"/>
      <c r="W371" s="152"/>
      <c r="X371" s="679">
        <v>1</v>
      </c>
      <c r="AA371" s="74"/>
    </row>
    <row r="372" spans="1:27" s="73" customFormat="1" ht="39.75">
      <c r="A372" s="75"/>
      <c r="B372" s="91" t="s">
        <v>97</v>
      </c>
      <c r="C372" s="70"/>
      <c r="D372" s="68">
        <v>1</v>
      </c>
      <c r="E372" s="68"/>
      <c r="F372" s="68"/>
      <c r="G372" s="68"/>
      <c r="H372" s="68"/>
      <c r="I372" s="68"/>
      <c r="J372" s="68"/>
      <c r="K372" s="68">
        <v>1</v>
      </c>
      <c r="L372" s="68">
        <v>1</v>
      </c>
      <c r="M372" s="68">
        <v>1</v>
      </c>
      <c r="N372" s="69">
        <v>1</v>
      </c>
      <c r="O372" s="68">
        <v>1</v>
      </c>
      <c r="P372" s="68">
        <v>0</v>
      </c>
      <c r="Q372" s="68">
        <v>0</v>
      </c>
      <c r="R372" s="68">
        <v>1</v>
      </c>
      <c r="S372" s="68">
        <v>1</v>
      </c>
      <c r="T372" s="68">
        <v>0</v>
      </c>
      <c r="U372" s="149"/>
      <c r="V372" s="149"/>
      <c r="W372" s="149"/>
      <c r="X372" s="68">
        <v>1</v>
      </c>
      <c r="AA372" s="74"/>
    </row>
    <row r="373" spans="1:27" s="73" customFormat="1" ht="39.75">
      <c r="A373" s="75"/>
      <c r="B373" s="91" t="s">
        <v>96</v>
      </c>
      <c r="C373" s="70"/>
      <c r="D373" s="68">
        <v>1</v>
      </c>
      <c r="E373" s="68"/>
      <c r="F373" s="68"/>
      <c r="G373" s="68"/>
      <c r="H373" s="68"/>
      <c r="I373" s="68"/>
      <c r="J373" s="68"/>
      <c r="K373" s="68">
        <v>1</v>
      </c>
      <c r="L373" s="68">
        <v>1</v>
      </c>
      <c r="M373" s="68">
        <v>1</v>
      </c>
      <c r="N373" s="69">
        <v>1</v>
      </c>
      <c r="O373" s="68">
        <v>1</v>
      </c>
      <c r="P373" s="68">
        <v>1</v>
      </c>
      <c r="Q373" s="68">
        <v>1</v>
      </c>
      <c r="R373" s="68">
        <v>1</v>
      </c>
      <c r="S373" s="68">
        <v>1</v>
      </c>
      <c r="T373" s="68">
        <v>0</v>
      </c>
      <c r="U373" s="149"/>
      <c r="V373" s="149"/>
      <c r="W373" s="149"/>
      <c r="X373" s="68">
        <v>1</v>
      </c>
      <c r="AA373" s="74"/>
    </row>
    <row r="374" spans="1:27" s="73" customFormat="1" ht="39.75">
      <c r="A374" s="75"/>
      <c r="B374" s="91" t="s">
        <v>95</v>
      </c>
      <c r="C374" s="70"/>
      <c r="D374" s="68">
        <v>1</v>
      </c>
      <c r="E374" s="68"/>
      <c r="F374" s="68"/>
      <c r="G374" s="68"/>
      <c r="H374" s="68"/>
      <c r="I374" s="68"/>
      <c r="J374" s="68"/>
      <c r="K374" s="68">
        <v>1</v>
      </c>
      <c r="L374" s="68">
        <v>1</v>
      </c>
      <c r="M374" s="68">
        <v>1</v>
      </c>
      <c r="N374" s="69">
        <v>1</v>
      </c>
      <c r="O374" s="68">
        <v>0</v>
      </c>
      <c r="P374" s="68">
        <v>1</v>
      </c>
      <c r="Q374" s="68">
        <v>0</v>
      </c>
      <c r="R374" s="68">
        <v>0</v>
      </c>
      <c r="S374" s="68">
        <v>1</v>
      </c>
      <c r="T374" s="68">
        <v>0</v>
      </c>
      <c r="U374" s="149"/>
      <c r="V374" s="149"/>
      <c r="W374" s="149"/>
      <c r="X374" s="68">
        <v>1</v>
      </c>
      <c r="AA374" s="74"/>
    </row>
    <row r="375" spans="1:27" s="73" customFormat="1" ht="39.75">
      <c r="A375" s="148"/>
      <c r="B375" s="147" t="s">
        <v>94</v>
      </c>
      <c r="C375" s="124"/>
      <c r="D375" s="68">
        <v>0</v>
      </c>
      <c r="E375" s="68"/>
      <c r="F375" s="68"/>
      <c r="G375" s="68"/>
      <c r="H375" s="68"/>
      <c r="I375" s="68"/>
      <c r="J375" s="68"/>
      <c r="K375" s="68">
        <v>0</v>
      </c>
      <c r="L375" s="68">
        <v>0</v>
      </c>
      <c r="M375" s="68">
        <v>0</v>
      </c>
      <c r="N375" s="68">
        <v>0</v>
      </c>
      <c r="O375" s="68">
        <v>1</v>
      </c>
      <c r="P375" s="68">
        <v>0</v>
      </c>
      <c r="Q375" s="68">
        <v>0</v>
      </c>
      <c r="R375" s="68">
        <v>0</v>
      </c>
      <c r="S375" s="68">
        <v>0</v>
      </c>
      <c r="T375" s="677">
        <v>0</v>
      </c>
      <c r="U375" s="146"/>
      <c r="V375" s="146"/>
      <c r="W375" s="146"/>
      <c r="X375" s="677">
        <v>1</v>
      </c>
      <c r="AA375" s="74"/>
    </row>
    <row r="376" spans="1:27" s="73" customFormat="1" ht="61.5">
      <c r="A376" s="85"/>
      <c r="B376" s="155" t="s">
        <v>93</v>
      </c>
      <c r="C376" s="83" t="s">
        <v>30</v>
      </c>
      <c r="D376" s="82">
        <f>+SUM(D378:D382)</f>
        <v>5</v>
      </c>
      <c r="E376" s="82"/>
      <c r="F376" s="82"/>
      <c r="G376" s="82"/>
      <c r="H376" s="82"/>
      <c r="I376" s="82">
        <f t="shared" ref="I376" si="382">+SUM(I378:I382)</f>
        <v>0</v>
      </c>
      <c r="J376" s="82"/>
      <c r="K376" s="82">
        <f t="shared" ref="K376:T376" si="383">+SUM(K378:K382)</f>
        <v>5</v>
      </c>
      <c r="L376" s="82">
        <f t="shared" si="383"/>
        <v>5</v>
      </c>
      <c r="M376" s="82">
        <f t="shared" si="383"/>
        <v>5</v>
      </c>
      <c r="N376" s="82">
        <f t="shared" si="383"/>
        <v>5</v>
      </c>
      <c r="O376" s="82">
        <f t="shared" si="383"/>
        <v>5</v>
      </c>
      <c r="P376" s="82">
        <f t="shared" si="383"/>
        <v>5</v>
      </c>
      <c r="Q376" s="82">
        <f t="shared" si="383"/>
        <v>5</v>
      </c>
      <c r="R376" s="82">
        <f t="shared" si="383"/>
        <v>5</v>
      </c>
      <c r="S376" s="82">
        <f t="shared" si="383"/>
        <v>4</v>
      </c>
      <c r="T376" s="82">
        <f t="shared" si="383"/>
        <v>5</v>
      </c>
      <c r="U376" s="154"/>
      <c r="V376" s="154"/>
      <c r="W376" s="154"/>
      <c r="X376" s="82">
        <f>+SUM(X378:X382)</f>
        <v>5</v>
      </c>
      <c r="AA376" s="74"/>
    </row>
    <row r="377" spans="1:27" s="73" customFormat="1" ht="39.75">
      <c r="A377" s="81"/>
      <c r="B377" s="153"/>
      <c r="C377" s="79" t="s">
        <v>10</v>
      </c>
      <c r="D377" s="132">
        <f>IF(D376&lt;1,0,IF(D376&lt;2,1,IF(D376&lt;3,2,IF(D376&lt;4,3,IF(D376&lt;5,4,IF(D376=5,5,))))))</f>
        <v>5</v>
      </c>
      <c r="E377" s="132"/>
      <c r="F377" s="132"/>
      <c r="G377" s="132"/>
      <c r="H377" s="132"/>
      <c r="I377" s="132">
        <f t="shared" ref="I377" si="384">IF(I376&lt;1,0,IF(I376&lt;2,1,IF(I376&lt;3,2,IF(I376&lt;4,3,IF(I376&lt;5,4,IF(I376=5,5,))))))</f>
        <v>0</v>
      </c>
      <c r="J377" s="132"/>
      <c r="K377" s="132">
        <f t="shared" ref="K377:T377" si="385">IF(K376&lt;1,0,IF(K376&lt;2,1,IF(K376&lt;3,2,IF(K376&lt;4,3,IF(K376&lt;5,4,IF(K376=5,5,))))))</f>
        <v>5</v>
      </c>
      <c r="L377" s="132">
        <f t="shared" si="385"/>
        <v>5</v>
      </c>
      <c r="M377" s="132">
        <f t="shared" si="385"/>
        <v>5</v>
      </c>
      <c r="N377" s="132">
        <f t="shared" si="385"/>
        <v>5</v>
      </c>
      <c r="O377" s="132">
        <f t="shared" si="385"/>
        <v>5</v>
      </c>
      <c r="P377" s="132">
        <f t="shared" si="385"/>
        <v>5</v>
      </c>
      <c r="Q377" s="132">
        <f t="shared" si="385"/>
        <v>5</v>
      </c>
      <c r="R377" s="132">
        <f t="shared" si="385"/>
        <v>5</v>
      </c>
      <c r="S377" s="132">
        <f t="shared" si="385"/>
        <v>4</v>
      </c>
      <c r="T377" s="132">
        <f t="shared" si="385"/>
        <v>5</v>
      </c>
      <c r="U377" s="152"/>
      <c r="V377" s="152"/>
      <c r="W377" s="152"/>
      <c r="X377" s="132">
        <f>IF(X376&lt;1,0,IF(X376&lt;2,1,IF(X376&lt;3,2,IF(X376&lt;4,3,IF(X376&lt;5,4,IF(X376=5,5,))))))</f>
        <v>5</v>
      </c>
      <c r="AA377" s="74"/>
    </row>
    <row r="378" spans="1:27" s="73" customFormat="1" ht="39.75">
      <c r="A378" s="75"/>
      <c r="B378" s="151" t="s">
        <v>92</v>
      </c>
      <c r="C378" s="150"/>
      <c r="D378" s="68">
        <v>1</v>
      </c>
      <c r="E378" s="68"/>
      <c r="F378" s="68"/>
      <c r="G378" s="68"/>
      <c r="H378" s="68"/>
      <c r="I378" s="68"/>
      <c r="J378" s="68"/>
      <c r="K378" s="68">
        <v>1</v>
      </c>
      <c r="L378" s="68">
        <v>1</v>
      </c>
      <c r="M378" s="68">
        <v>1</v>
      </c>
      <c r="N378" s="69">
        <v>1</v>
      </c>
      <c r="O378" s="68">
        <v>1</v>
      </c>
      <c r="P378" s="68">
        <v>1</v>
      </c>
      <c r="Q378" s="68">
        <v>1</v>
      </c>
      <c r="R378" s="68">
        <v>1</v>
      </c>
      <c r="S378" s="68">
        <v>1</v>
      </c>
      <c r="T378" s="68">
        <v>1</v>
      </c>
      <c r="U378" s="149"/>
      <c r="V378" s="149"/>
      <c r="W378" s="149"/>
      <c r="X378" s="68">
        <v>1</v>
      </c>
      <c r="AA378" s="74"/>
    </row>
    <row r="379" spans="1:27" s="73" customFormat="1" ht="61.5">
      <c r="A379" s="75"/>
      <c r="B379" s="91" t="s">
        <v>91</v>
      </c>
      <c r="C379" s="70"/>
      <c r="D379" s="68">
        <v>1</v>
      </c>
      <c r="E379" s="68"/>
      <c r="F379" s="68"/>
      <c r="G379" s="68"/>
      <c r="H379" s="68"/>
      <c r="I379" s="68"/>
      <c r="J379" s="68"/>
      <c r="K379" s="68">
        <v>1</v>
      </c>
      <c r="L379" s="68">
        <v>1</v>
      </c>
      <c r="M379" s="68">
        <v>1</v>
      </c>
      <c r="N379" s="69">
        <v>1</v>
      </c>
      <c r="O379" s="68">
        <v>1</v>
      </c>
      <c r="P379" s="68">
        <v>1</v>
      </c>
      <c r="Q379" s="68">
        <v>1</v>
      </c>
      <c r="R379" s="68">
        <v>1</v>
      </c>
      <c r="S379" s="68">
        <v>0</v>
      </c>
      <c r="T379" s="68">
        <v>1</v>
      </c>
      <c r="U379" s="149"/>
      <c r="V379" s="149"/>
      <c r="W379" s="149"/>
      <c r="X379" s="68">
        <v>1</v>
      </c>
      <c r="AA379" s="74"/>
    </row>
    <row r="380" spans="1:27" s="73" customFormat="1" ht="61.5">
      <c r="A380" s="75"/>
      <c r="B380" s="91" t="s">
        <v>90</v>
      </c>
      <c r="C380" s="70"/>
      <c r="D380" s="68">
        <v>1</v>
      </c>
      <c r="E380" s="68"/>
      <c r="F380" s="68"/>
      <c r="G380" s="68"/>
      <c r="H380" s="68"/>
      <c r="I380" s="68"/>
      <c r="J380" s="68"/>
      <c r="K380" s="68">
        <v>1</v>
      </c>
      <c r="L380" s="68">
        <v>1</v>
      </c>
      <c r="M380" s="68">
        <v>1</v>
      </c>
      <c r="N380" s="69">
        <v>1</v>
      </c>
      <c r="O380" s="68">
        <v>1</v>
      </c>
      <c r="P380" s="68">
        <v>1</v>
      </c>
      <c r="Q380" s="68">
        <v>1</v>
      </c>
      <c r="R380" s="68">
        <v>1</v>
      </c>
      <c r="S380" s="68">
        <v>1</v>
      </c>
      <c r="T380" s="68">
        <v>1</v>
      </c>
      <c r="U380" s="149"/>
      <c r="V380" s="149"/>
      <c r="W380" s="149"/>
      <c r="X380" s="68">
        <v>1</v>
      </c>
      <c r="AA380" s="74"/>
    </row>
    <row r="381" spans="1:27" s="73" customFormat="1" ht="61.5">
      <c r="A381" s="75"/>
      <c r="B381" s="91" t="s">
        <v>89</v>
      </c>
      <c r="C381" s="70"/>
      <c r="D381" s="68">
        <v>1</v>
      </c>
      <c r="E381" s="68"/>
      <c r="F381" s="68"/>
      <c r="G381" s="68"/>
      <c r="H381" s="68"/>
      <c r="I381" s="68"/>
      <c r="J381" s="68"/>
      <c r="K381" s="68">
        <v>1</v>
      </c>
      <c r="L381" s="68">
        <v>1</v>
      </c>
      <c r="M381" s="68">
        <v>1</v>
      </c>
      <c r="N381" s="69">
        <v>1</v>
      </c>
      <c r="O381" s="68">
        <v>1</v>
      </c>
      <c r="P381" s="68">
        <v>1</v>
      </c>
      <c r="Q381" s="68">
        <v>1</v>
      </c>
      <c r="R381" s="68">
        <v>1</v>
      </c>
      <c r="S381" s="68">
        <v>1</v>
      </c>
      <c r="T381" s="68">
        <v>1</v>
      </c>
      <c r="U381" s="149"/>
      <c r="V381" s="149"/>
      <c r="W381" s="149"/>
      <c r="X381" s="68">
        <v>1</v>
      </c>
      <c r="AA381" s="74"/>
    </row>
    <row r="382" spans="1:27" s="73" customFormat="1" ht="61.5">
      <c r="A382" s="148"/>
      <c r="B382" s="147" t="s">
        <v>88</v>
      </c>
      <c r="C382" s="124"/>
      <c r="D382" s="677">
        <v>1</v>
      </c>
      <c r="E382" s="677"/>
      <c r="F382" s="677"/>
      <c r="G382" s="677"/>
      <c r="H382" s="677"/>
      <c r="I382" s="677"/>
      <c r="J382" s="677"/>
      <c r="K382" s="677">
        <v>1</v>
      </c>
      <c r="L382" s="677">
        <v>1</v>
      </c>
      <c r="M382" s="677">
        <v>1</v>
      </c>
      <c r="N382" s="69">
        <v>1</v>
      </c>
      <c r="O382" s="677">
        <v>1</v>
      </c>
      <c r="P382" s="677">
        <v>1</v>
      </c>
      <c r="Q382" s="677">
        <v>1</v>
      </c>
      <c r="R382" s="68">
        <v>1</v>
      </c>
      <c r="S382" s="677">
        <v>1</v>
      </c>
      <c r="T382" s="677">
        <v>1</v>
      </c>
      <c r="U382" s="146"/>
      <c r="V382" s="146"/>
      <c r="W382" s="146"/>
      <c r="X382" s="677">
        <v>1</v>
      </c>
      <c r="AA382" s="74"/>
    </row>
    <row r="383" spans="1:27" ht="39.75">
      <c r="A383" s="145" t="s">
        <v>87</v>
      </c>
      <c r="B383" s="145"/>
      <c r="C383" s="144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1"/>
      <c r="U383" s="142"/>
      <c r="V383" s="142"/>
      <c r="W383" s="142"/>
      <c r="X383" s="141"/>
      <c r="AA383" s="20"/>
    </row>
    <row r="384" spans="1:27" ht="39.75">
      <c r="A384" s="140" t="s">
        <v>86</v>
      </c>
      <c r="B384" s="139"/>
      <c r="C384" s="138"/>
      <c r="D384" s="137">
        <f>+SUM(D388,D397,D404,D411)/4</f>
        <v>5</v>
      </c>
      <c r="E384" s="137"/>
      <c r="F384" s="137"/>
      <c r="G384" s="137"/>
      <c r="H384" s="137"/>
      <c r="I384" s="137">
        <f t="shared" ref="I384" si="386">+SUM(I388,I397,I404,I411)/4</f>
        <v>0</v>
      </c>
      <c r="J384" s="137"/>
      <c r="K384" s="137">
        <f t="shared" ref="K384:X384" si="387">+SUM(K388,K397,K404,K411)/4</f>
        <v>4.75</v>
      </c>
      <c r="L384" s="137">
        <f t="shared" si="387"/>
        <v>3.75</v>
      </c>
      <c r="M384" s="137">
        <f t="shared" si="387"/>
        <v>5</v>
      </c>
      <c r="N384" s="137">
        <f t="shared" si="387"/>
        <v>4.25</v>
      </c>
      <c r="O384" s="137">
        <f t="shared" si="387"/>
        <v>5</v>
      </c>
      <c r="P384" s="137">
        <f t="shared" si="387"/>
        <v>4.25</v>
      </c>
      <c r="Q384" s="137">
        <f t="shared" si="387"/>
        <v>3.25</v>
      </c>
      <c r="R384" s="137">
        <f t="shared" si="387"/>
        <v>4.75</v>
      </c>
      <c r="S384" s="137">
        <f t="shared" si="387"/>
        <v>4.5</v>
      </c>
      <c r="T384" s="137">
        <f t="shared" si="387"/>
        <v>4.25</v>
      </c>
      <c r="U384" s="137">
        <f t="shared" si="387"/>
        <v>5</v>
      </c>
      <c r="V384" s="137">
        <f t="shared" si="387"/>
        <v>5</v>
      </c>
      <c r="W384" s="137">
        <f t="shared" si="387"/>
        <v>4.25</v>
      </c>
      <c r="X384" s="136">
        <f t="shared" si="387"/>
        <v>5</v>
      </c>
      <c r="AA384" s="20"/>
    </row>
    <row r="385" spans="1:27" ht="39.75">
      <c r="A385" s="140" t="s">
        <v>85</v>
      </c>
      <c r="B385" s="139"/>
      <c r="C385" s="138"/>
      <c r="D385" s="137">
        <f>+D426</f>
        <v>4.7</v>
      </c>
      <c r="E385" s="137"/>
      <c r="F385" s="137"/>
      <c r="G385" s="137"/>
      <c r="H385" s="137"/>
      <c r="I385" s="137">
        <f t="shared" ref="I385" si="388">+I426</f>
        <v>0</v>
      </c>
      <c r="J385" s="137"/>
      <c r="K385" s="137">
        <f t="shared" ref="K385:W385" si="389">+K426</f>
        <v>4.41</v>
      </c>
      <c r="L385" s="137">
        <f t="shared" si="389"/>
        <v>3.4</v>
      </c>
      <c r="M385" s="137">
        <f t="shared" si="389"/>
        <v>4.6399999999999997</v>
      </c>
      <c r="N385" s="137">
        <f t="shared" si="389"/>
        <v>4.45</v>
      </c>
      <c r="O385" s="137">
        <f t="shared" si="389"/>
        <v>4.47</v>
      </c>
      <c r="P385" s="137">
        <f t="shared" si="389"/>
        <v>4.46</v>
      </c>
      <c r="Q385" s="137">
        <f t="shared" si="389"/>
        <v>4.3</v>
      </c>
      <c r="R385" s="137">
        <f t="shared" si="389"/>
        <v>4.3499999999999996</v>
      </c>
      <c r="S385" s="137">
        <f t="shared" si="389"/>
        <v>3.95</v>
      </c>
      <c r="T385" s="137">
        <f t="shared" si="389"/>
        <v>4</v>
      </c>
      <c r="U385" s="137">
        <f t="shared" si="389"/>
        <v>4.57</v>
      </c>
      <c r="V385" s="137">
        <f t="shared" si="389"/>
        <v>4.5999999999999996</v>
      </c>
      <c r="W385" s="137">
        <f t="shared" si="389"/>
        <v>3.8</v>
      </c>
      <c r="X385" s="136">
        <f>+SUM(X425:X426)/2</f>
        <v>4.2349999999999994</v>
      </c>
      <c r="AA385" s="20"/>
    </row>
    <row r="386" spans="1:27" ht="39.75">
      <c r="A386" s="140" t="s">
        <v>84</v>
      </c>
      <c r="B386" s="139"/>
      <c r="C386" s="138"/>
      <c r="D386" s="137">
        <f>+SUM(D388,D397,D404,D411,D426)/5</f>
        <v>4.9399999999999995</v>
      </c>
      <c r="E386" s="137"/>
      <c r="F386" s="137"/>
      <c r="G386" s="137"/>
      <c r="H386" s="137"/>
      <c r="I386" s="137">
        <f t="shared" ref="I386" si="390">+SUM(I388,I397,I404,I411,I426)/5</f>
        <v>0</v>
      </c>
      <c r="J386" s="137"/>
      <c r="K386" s="137">
        <f t="shared" ref="K386:W386" si="391">+SUM(K388,K397,K404,K411,K426)/5</f>
        <v>4.6820000000000004</v>
      </c>
      <c r="L386" s="137">
        <f t="shared" si="391"/>
        <v>3.6799999999999997</v>
      </c>
      <c r="M386" s="137">
        <f t="shared" si="391"/>
        <v>4.9279999999999999</v>
      </c>
      <c r="N386" s="137">
        <f t="shared" si="391"/>
        <v>4.29</v>
      </c>
      <c r="O386" s="137">
        <f t="shared" si="391"/>
        <v>4.8940000000000001</v>
      </c>
      <c r="P386" s="137">
        <f t="shared" si="391"/>
        <v>4.2919999999999998</v>
      </c>
      <c r="Q386" s="137">
        <f t="shared" si="391"/>
        <v>3.46</v>
      </c>
      <c r="R386" s="137">
        <f t="shared" si="391"/>
        <v>4.67</v>
      </c>
      <c r="S386" s="137">
        <f t="shared" si="391"/>
        <v>4.3899999999999997</v>
      </c>
      <c r="T386" s="137">
        <f t="shared" si="391"/>
        <v>4.2</v>
      </c>
      <c r="U386" s="137">
        <f t="shared" si="391"/>
        <v>4.9139999999999997</v>
      </c>
      <c r="V386" s="137">
        <f t="shared" si="391"/>
        <v>4.92</v>
      </c>
      <c r="W386" s="137">
        <f t="shared" si="391"/>
        <v>4.16</v>
      </c>
      <c r="X386" s="136">
        <f>+SUM(X388,X397,X404,X411,X426,X425)/6</f>
        <v>4.7450000000000001</v>
      </c>
      <c r="AA386" s="20"/>
    </row>
    <row r="387" spans="1:27" s="73" customFormat="1" ht="39.75">
      <c r="A387" s="85">
        <v>7.1</v>
      </c>
      <c r="B387" s="84" t="s">
        <v>83</v>
      </c>
      <c r="C387" s="83" t="s">
        <v>30</v>
      </c>
      <c r="D387" s="82">
        <f>+SUM(D389:D395)</f>
        <v>7</v>
      </c>
      <c r="E387" s="82"/>
      <c r="F387" s="82"/>
      <c r="G387" s="82"/>
      <c r="H387" s="82"/>
      <c r="I387" s="82">
        <f t="shared" ref="I387" si="392">+SUM(I389:I395)</f>
        <v>0</v>
      </c>
      <c r="J387" s="82"/>
      <c r="K387" s="82">
        <f t="shared" ref="K387:X387" si="393">+SUM(K389:K395)</f>
        <v>7</v>
      </c>
      <c r="L387" s="82">
        <f t="shared" si="393"/>
        <v>6</v>
      </c>
      <c r="M387" s="82">
        <f t="shared" si="393"/>
        <v>7</v>
      </c>
      <c r="N387" s="82">
        <f t="shared" si="393"/>
        <v>7</v>
      </c>
      <c r="O387" s="82">
        <f t="shared" si="393"/>
        <v>7</v>
      </c>
      <c r="P387" s="82">
        <f t="shared" si="393"/>
        <v>4</v>
      </c>
      <c r="Q387" s="82">
        <f t="shared" si="393"/>
        <v>7</v>
      </c>
      <c r="R387" s="82">
        <f t="shared" si="393"/>
        <v>6</v>
      </c>
      <c r="S387" s="82">
        <f t="shared" si="393"/>
        <v>7</v>
      </c>
      <c r="T387" s="82">
        <f t="shared" si="393"/>
        <v>7</v>
      </c>
      <c r="U387" s="82">
        <f t="shared" si="393"/>
        <v>7</v>
      </c>
      <c r="V387" s="82">
        <f t="shared" si="393"/>
        <v>7</v>
      </c>
      <c r="W387" s="82">
        <f t="shared" si="393"/>
        <v>6</v>
      </c>
      <c r="X387" s="82">
        <f t="shared" si="393"/>
        <v>7</v>
      </c>
      <c r="AA387" s="74"/>
    </row>
    <row r="388" spans="1:27" s="73" customFormat="1" ht="39.75">
      <c r="A388" s="81"/>
      <c r="B388" s="80"/>
      <c r="C388" s="79" t="s">
        <v>10</v>
      </c>
      <c r="D388" s="132">
        <f>IF(D387&lt;1,0,IF(D387&lt;2,1,IF(D387&lt;4,2,IF(D387&lt;6,3,IF(D387=6,4,IF(D387=7,5,))))))</f>
        <v>5</v>
      </c>
      <c r="E388" s="132"/>
      <c r="F388" s="132"/>
      <c r="G388" s="132"/>
      <c r="H388" s="132"/>
      <c r="I388" s="132">
        <f t="shared" ref="I388" si="394">IF(I387&lt;1,0,IF(I387&lt;2,1,IF(I387&lt;4,2,IF(I387&lt;6,3,IF(I387=6,4,IF(I387=7,5,))))))</f>
        <v>0</v>
      </c>
      <c r="J388" s="132"/>
      <c r="K388" s="132">
        <f t="shared" ref="K388:X388" si="395">IF(K387&lt;1,0,IF(K387&lt;2,1,IF(K387&lt;4,2,IF(K387&lt;6,3,IF(K387=6,4,IF(K387=7,5,))))))</f>
        <v>5</v>
      </c>
      <c r="L388" s="132">
        <f t="shared" si="395"/>
        <v>4</v>
      </c>
      <c r="M388" s="132">
        <f t="shared" si="395"/>
        <v>5</v>
      </c>
      <c r="N388" s="132">
        <f t="shared" si="395"/>
        <v>5</v>
      </c>
      <c r="O388" s="132">
        <f t="shared" si="395"/>
        <v>5</v>
      </c>
      <c r="P388" s="132">
        <f t="shared" si="395"/>
        <v>3</v>
      </c>
      <c r="Q388" s="132">
        <f t="shared" si="395"/>
        <v>5</v>
      </c>
      <c r="R388" s="132">
        <f t="shared" si="395"/>
        <v>4</v>
      </c>
      <c r="S388" s="132">
        <f t="shared" si="395"/>
        <v>5</v>
      </c>
      <c r="T388" s="132">
        <f t="shared" si="395"/>
        <v>5</v>
      </c>
      <c r="U388" s="132">
        <f t="shared" si="395"/>
        <v>5</v>
      </c>
      <c r="V388" s="132">
        <f t="shared" si="395"/>
        <v>5</v>
      </c>
      <c r="W388" s="132">
        <f t="shared" si="395"/>
        <v>4</v>
      </c>
      <c r="X388" s="132">
        <f t="shared" si="395"/>
        <v>5</v>
      </c>
      <c r="Y388" s="93" t="s">
        <v>39</v>
      </c>
      <c r="AA388" s="74"/>
    </row>
    <row r="389" spans="1:27" s="73" customFormat="1" ht="61.5">
      <c r="A389" s="75"/>
      <c r="B389" s="71" t="s">
        <v>82</v>
      </c>
      <c r="C389" s="70"/>
      <c r="D389" s="68">
        <v>1</v>
      </c>
      <c r="E389" s="68"/>
      <c r="F389" s="68"/>
      <c r="G389" s="68"/>
      <c r="H389" s="68"/>
      <c r="I389" s="68"/>
      <c r="J389" s="68"/>
      <c r="K389" s="68">
        <v>1</v>
      </c>
      <c r="L389" s="68">
        <v>1</v>
      </c>
      <c r="M389" s="68">
        <v>1</v>
      </c>
      <c r="N389" s="69">
        <v>1</v>
      </c>
      <c r="O389" s="68">
        <v>1</v>
      </c>
      <c r="P389" s="68">
        <v>0</v>
      </c>
      <c r="Q389" s="68">
        <v>1</v>
      </c>
      <c r="R389" s="68">
        <v>1</v>
      </c>
      <c r="S389" s="68">
        <v>1</v>
      </c>
      <c r="T389" s="68">
        <v>1</v>
      </c>
      <c r="U389" s="68">
        <v>1</v>
      </c>
      <c r="V389" s="125">
        <v>1</v>
      </c>
      <c r="W389" s="68">
        <v>1</v>
      </c>
      <c r="X389" s="68">
        <v>1</v>
      </c>
      <c r="AA389" s="74"/>
    </row>
    <row r="390" spans="1:27" s="102" customFormat="1" ht="85.5">
      <c r="A390" s="72"/>
      <c r="B390" s="135" t="s">
        <v>81</v>
      </c>
      <c r="C390" s="134"/>
      <c r="D390" s="68">
        <v>1</v>
      </c>
      <c r="E390" s="68"/>
      <c r="F390" s="68"/>
      <c r="G390" s="68"/>
      <c r="H390" s="68"/>
      <c r="I390" s="68"/>
      <c r="J390" s="68"/>
      <c r="K390" s="68">
        <v>1</v>
      </c>
      <c r="L390" s="68">
        <v>1</v>
      </c>
      <c r="M390" s="68">
        <v>1</v>
      </c>
      <c r="N390" s="69">
        <v>1</v>
      </c>
      <c r="O390" s="68">
        <v>1</v>
      </c>
      <c r="P390" s="68">
        <v>1</v>
      </c>
      <c r="Q390" s="68">
        <v>1</v>
      </c>
      <c r="R390" s="68">
        <v>1</v>
      </c>
      <c r="S390" s="68">
        <v>1</v>
      </c>
      <c r="T390" s="68">
        <v>1</v>
      </c>
      <c r="U390" s="68">
        <v>1</v>
      </c>
      <c r="V390" s="125">
        <v>1</v>
      </c>
      <c r="W390" s="68">
        <v>1</v>
      </c>
      <c r="X390" s="68">
        <v>1</v>
      </c>
      <c r="AA390" s="103"/>
    </row>
    <row r="391" spans="1:27" s="102" customFormat="1" ht="92.25">
      <c r="A391" s="72"/>
      <c r="B391" s="71" t="s">
        <v>80</v>
      </c>
      <c r="C391" s="70"/>
      <c r="D391" s="68">
        <v>1</v>
      </c>
      <c r="E391" s="68"/>
      <c r="F391" s="68"/>
      <c r="G391" s="68"/>
      <c r="H391" s="68"/>
      <c r="I391" s="68"/>
      <c r="J391" s="68"/>
      <c r="K391" s="68">
        <v>1</v>
      </c>
      <c r="L391" s="68">
        <v>1</v>
      </c>
      <c r="M391" s="68">
        <v>1</v>
      </c>
      <c r="N391" s="69">
        <v>1</v>
      </c>
      <c r="O391" s="68">
        <v>1</v>
      </c>
      <c r="P391" s="68">
        <v>1</v>
      </c>
      <c r="Q391" s="68">
        <v>1</v>
      </c>
      <c r="R391" s="68">
        <v>1</v>
      </c>
      <c r="S391" s="68">
        <v>1</v>
      </c>
      <c r="T391" s="68">
        <v>1</v>
      </c>
      <c r="U391" s="68">
        <v>1</v>
      </c>
      <c r="V391" s="125">
        <v>1</v>
      </c>
      <c r="W391" s="68">
        <v>1</v>
      </c>
      <c r="X391" s="68">
        <v>1</v>
      </c>
      <c r="AA391" s="103"/>
    </row>
    <row r="392" spans="1:27" s="102" customFormat="1" ht="57">
      <c r="A392" s="72"/>
      <c r="B392" s="135" t="s">
        <v>79</v>
      </c>
      <c r="C392" s="134"/>
      <c r="D392" s="68">
        <v>1</v>
      </c>
      <c r="E392" s="68"/>
      <c r="F392" s="68"/>
      <c r="G392" s="68"/>
      <c r="H392" s="68"/>
      <c r="I392" s="68"/>
      <c r="J392" s="68"/>
      <c r="K392" s="68">
        <v>1</v>
      </c>
      <c r="L392" s="68">
        <v>1</v>
      </c>
      <c r="M392" s="68">
        <v>1</v>
      </c>
      <c r="N392" s="69">
        <v>1</v>
      </c>
      <c r="O392" s="68">
        <v>1</v>
      </c>
      <c r="P392" s="68">
        <v>1</v>
      </c>
      <c r="Q392" s="68">
        <v>1</v>
      </c>
      <c r="R392" s="68">
        <v>1</v>
      </c>
      <c r="S392" s="68">
        <v>1</v>
      </c>
      <c r="T392" s="68">
        <v>1</v>
      </c>
      <c r="U392" s="68">
        <v>1</v>
      </c>
      <c r="V392" s="125">
        <v>1</v>
      </c>
      <c r="W392" s="68">
        <v>1</v>
      </c>
      <c r="X392" s="68">
        <v>1</v>
      </c>
      <c r="AA392" s="103"/>
    </row>
    <row r="393" spans="1:27" s="102" customFormat="1" ht="61.5">
      <c r="A393" s="72"/>
      <c r="B393" s="71" t="s">
        <v>78</v>
      </c>
      <c r="C393" s="70"/>
      <c r="D393" s="68">
        <v>1</v>
      </c>
      <c r="E393" s="68"/>
      <c r="F393" s="68"/>
      <c r="G393" s="68"/>
      <c r="H393" s="68"/>
      <c r="I393" s="68"/>
      <c r="J393" s="68"/>
      <c r="K393" s="68">
        <v>1</v>
      </c>
      <c r="L393" s="68">
        <v>1</v>
      </c>
      <c r="M393" s="68">
        <v>1</v>
      </c>
      <c r="N393" s="69">
        <v>1</v>
      </c>
      <c r="O393" s="68">
        <v>1</v>
      </c>
      <c r="P393" s="68">
        <v>1</v>
      </c>
      <c r="Q393" s="68">
        <v>1</v>
      </c>
      <c r="R393" s="68">
        <v>1</v>
      </c>
      <c r="S393" s="68">
        <v>1</v>
      </c>
      <c r="T393" s="68">
        <v>1</v>
      </c>
      <c r="U393" s="68">
        <v>1</v>
      </c>
      <c r="V393" s="125">
        <v>1</v>
      </c>
      <c r="W393" s="68">
        <v>1</v>
      </c>
      <c r="X393" s="68">
        <v>1</v>
      </c>
      <c r="AA393" s="103"/>
    </row>
    <row r="394" spans="1:27" s="102" customFormat="1" ht="61.5">
      <c r="A394" s="72"/>
      <c r="B394" s="71" t="s">
        <v>77</v>
      </c>
      <c r="C394" s="70"/>
      <c r="D394" s="68">
        <v>1</v>
      </c>
      <c r="E394" s="68"/>
      <c r="F394" s="68"/>
      <c r="G394" s="68"/>
      <c r="H394" s="68"/>
      <c r="I394" s="68"/>
      <c r="J394" s="68"/>
      <c r="K394" s="68">
        <v>1</v>
      </c>
      <c r="L394" s="68">
        <v>1</v>
      </c>
      <c r="M394" s="68">
        <v>1</v>
      </c>
      <c r="N394" s="69">
        <v>1</v>
      </c>
      <c r="O394" s="68">
        <v>1</v>
      </c>
      <c r="P394" s="68">
        <v>0</v>
      </c>
      <c r="Q394" s="68">
        <v>1</v>
      </c>
      <c r="R394" s="68">
        <v>1</v>
      </c>
      <c r="S394" s="68">
        <v>1</v>
      </c>
      <c r="T394" s="68">
        <v>1</v>
      </c>
      <c r="U394" s="68">
        <v>1</v>
      </c>
      <c r="V394" s="125">
        <v>1</v>
      </c>
      <c r="W394" s="68">
        <v>1</v>
      </c>
      <c r="X394" s="90">
        <v>1</v>
      </c>
      <c r="Y394" s="92" t="s">
        <v>76</v>
      </c>
      <c r="AA394" s="103"/>
    </row>
    <row r="395" spans="1:27" s="102" customFormat="1" ht="61.5">
      <c r="A395" s="128"/>
      <c r="B395" s="127" t="s">
        <v>75</v>
      </c>
      <c r="C395" s="124"/>
      <c r="D395" s="68">
        <v>1</v>
      </c>
      <c r="E395" s="68"/>
      <c r="F395" s="68"/>
      <c r="G395" s="68"/>
      <c r="H395" s="68"/>
      <c r="I395" s="68"/>
      <c r="J395" s="68"/>
      <c r="K395" s="68">
        <v>1</v>
      </c>
      <c r="L395" s="68">
        <v>0</v>
      </c>
      <c r="M395" s="68">
        <v>1</v>
      </c>
      <c r="N395" s="69">
        <v>1</v>
      </c>
      <c r="O395" s="68">
        <v>1</v>
      </c>
      <c r="P395" s="68">
        <v>0</v>
      </c>
      <c r="Q395" s="68">
        <v>1</v>
      </c>
      <c r="R395" s="68">
        <v>0</v>
      </c>
      <c r="S395" s="68">
        <v>1</v>
      </c>
      <c r="T395" s="677">
        <v>1</v>
      </c>
      <c r="U395" s="68">
        <v>1</v>
      </c>
      <c r="V395" s="125">
        <v>1</v>
      </c>
      <c r="W395" s="68">
        <v>0</v>
      </c>
      <c r="X395" s="133">
        <v>1</v>
      </c>
      <c r="Y395" s="92" t="s">
        <v>74</v>
      </c>
      <c r="AA395" s="103"/>
    </row>
    <row r="396" spans="1:27" s="102" customFormat="1" ht="39.75">
      <c r="A396" s="84">
        <v>7.2</v>
      </c>
      <c r="B396" s="84" t="s">
        <v>73</v>
      </c>
      <c r="C396" s="83" t="s">
        <v>30</v>
      </c>
      <c r="D396" s="82">
        <f>+SUM(D398:D402)</f>
        <v>5</v>
      </c>
      <c r="E396" s="82"/>
      <c r="F396" s="82"/>
      <c r="G396" s="82"/>
      <c r="H396" s="82"/>
      <c r="I396" s="82">
        <f t="shared" ref="I396" si="396">+SUM(I398:I402)</f>
        <v>0</v>
      </c>
      <c r="J396" s="82"/>
      <c r="K396" s="82">
        <f t="shared" ref="K396:X396" si="397">+SUM(K398:K402)</f>
        <v>4</v>
      </c>
      <c r="L396" s="82">
        <f t="shared" si="397"/>
        <v>3</v>
      </c>
      <c r="M396" s="82">
        <f t="shared" si="397"/>
        <v>5</v>
      </c>
      <c r="N396" s="82">
        <f t="shared" si="397"/>
        <v>3</v>
      </c>
      <c r="O396" s="82">
        <f t="shared" si="397"/>
        <v>5</v>
      </c>
      <c r="P396" s="82">
        <f t="shared" si="397"/>
        <v>4</v>
      </c>
      <c r="Q396" s="82">
        <f t="shared" si="397"/>
        <v>0</v>
      </c>
      <c r="R396" s="82">
        <f t="shared" si="397"/>
        <v>5</v>
      </c>
      <c r="S396" s="82">
        <f t="shared" si="397"/>
        <v>3</v>
      </c>
      <c r="T396" s="82">
        <f t="shared" si="397"/>
        <v>3</v>
      </c>
      <c r="U396" s="82">
        <f t="shared" si="397"/>
        <v>5</v>
      </c>
      <c r="V396" s="82">
        <f t="shared" si="397"/>
        <v>5</v>
      </c>
      <c r="W396" s="82">
        <f t="shared" si="397"/>
        <v>3</v>
      </c>
      <c r="X396" s="82">
        <f t="shared" si="397"/>
        <v>5</v>
      </c>
      <c r="AA396" s="103"/>
    </row>
    <row r="397" spans="1:27" s="102" customFormat="1" ht="39.75">
      <c r="A397" s="80"/>
      <c r="B397" s="80"/>
      <c r="C397" s="79" t="s">
        <v>10</v>
      </c>
      <c r="D397" s="132">
        <f>IF(D396&lt;1,0,IF(D396&lt;2,1,IF(D396&lt;3,2,IF(D396&lt;4,3,IF(D396&lt;5,4,IF(D396=5,5))))))</f>
        <v>5</v>
      </c>
      <c r="E397" s="132"/>
      <c r="F397" s="132"/>
      <c r="G397" s="132"/>
      <c r="H397" s="132"/>
      <c r="I397" s="132">
        <f t="shared" ref="I397" si="398">IF(I396&lt;1,0,IF(I396&lt;2,1,IF(I396&lt;3,2,IF(I396&lt;4,3,IF(I396&lt;5,4,IF(I396=5,5))))))</f>
        <v>0</v>
      </c>
      <c r="J397" s="132"/>
      <c r="K397" s="132">
        <f t="shared" ref="K397:X397" si="399">IF(K396&lt;1,0,IF(K396&lt;2,1,IF(K396&lt;3,2,IF(K396&lt;4,3,IF(K396&lt;5,4,IF(K396=5,5))))))</f>
        <v>4</v>
      </c>
      <c r="L397" s="132">
        <f t="shared" si="399"/>
        <v>3</v>
      </c>
      <c r="M397" s="132">
        <f t="shared" si="399"/>
        <v>5</v>
      </c>
      <c r="N397" s="132">
        <f t="shared" si="399"/>
        <v>3</v>
      </c>
      <c r="O397" s="132">
        <f t="shared" si="399"/>
        <v>5</v>
      </c>
      <c r="P397" s="132">
        <f t="shared" si="399"/>
        <v>4</v>
      </c>
      <c r="Q397" s="132">
        <f t="shared" si="399"/>
        <v>0</v>
      </c>
      <c r="R397" s="132">
        <f t="shared" si="399"/>
        <v>5</v>
      </c>
      <c r="S397" s="132">
        <f t="shared" si="399"/>
        <v>3</v>
      </c>
      <c r="T397" s="132">
        <f t="shared" si="399"/>
        <v>3</v>
      </c>
      <c r="U397" s="132">
        <f t="shared" si="399"/>
        <v>5</v>
      </c>
      <c r="V397" s="132">
        <f t="shared" si="399"/>
        <v>5</v>
      </c>
      <c r="W397" s="132">
        <f t="shared" si="399"/>
        <v>3</v>
      </c>
      <c r="X397" s="132">
        <f t="shared" si="399"/>
        <v>5</v>
      </c>
      <c r="AA397" s="103"/>
    </row>
    <row r="398" spans="1:27" s="102" customFormat="1" ht="92.25">
      <c r="A398" s="72"/>
      <c r="B398" s="71" t="s">
        <v>72</v>
      </c>
      <c r="C398" s="70"/>
      <c r="D398" s="68">
        <v>1</v>
      </c>
      <c r="E398" s="68"/>
      <c r="F398" s="68"/>
      <c r="G398" s="68"/>
      <c r="H398" s="68"/>
      <c r="I398" s="68"/>
      <c r="J398" s="68"/>
      <c r="K398" s="68">
        <v>0</v>
      </c>
      <c r="L398" s="68">
        <v>1</v>
      </c>
      <c r="M398" s="68">
        <v>1</v>
      </c>
      <c r="N398" s="131">
        <v>1</v>
      </c>
      <c r="O398" s="68">
        <v>1</v>
      </c>
      <c r="P398" s="68">
        <v>1</v>
      </c>
      <c r="Q398" s="68">
        <v>0</v>
      </c>
      <c r="R398" s="68">
        <v>1</v>
      </c>
      <c r="S398" s="68">
        <v>1</v>
      </c>
      <c r="T398" s="68">
        <v>1</v>
      </c>
      <c r="U398" s="68">
        <v>1</v>
      </c>
      <c r="V398" s="125">
        <v>1</v>
      </c>
      <c r="W398" s="68">
        <v>1</v>
      </c>
      <c r="X398" s="68">
        <v>1</v>
      </c>
      <c r="Y398" s="92" t="s">
        <v>71</v>
      </c>
      <c r="AA398" s="103"/>
    </row>
    <row r="399" spans="1:27" s="102" customFormat="1" ht="92.25">
      <c r="A399" s="72"/>
      <c r="B399" s="71" t="s">
        <v>70</v>
      </c>
      <c r="C399" s="70"/>
      <c r="D399" s="68">
        <v>1</v>
      </c>
      <c r="E399" s="68"/>
      <c r="F399" s="68"/>
      <c r="G399" s="68"/>
      <c r="H399" s="68"/>
      <c r="I399" s="68"/>
      <c r="J399" s="68"/>
      <c r="K399" s="68">
        <v>1</v>
      </c>
      <c r="L399" s="68">
        <v>1</v>
      </c>
      <c r="M399" s="68">
        <v>1</v>
      </c>
      <c r="N399" s="131">
        <v>1</v>
      </c>
      <c r="O399" s="68">
        <v>1</v>
      </c>
      <c r="P399" s="68">
        <v>1</v>
      </c>
      <c r="Q399" s="68">
        <v>0</v>
      </c>
      <c r="R399" s="68">
        <v>1</v>
      </c>
      <c r="S399" s="68">
        <v>1</v>
      </c>
      <c r="T399" s="68">
        <v>1</v>
      </c>
      <c r="U399" s="68">
        <v>1</v>
      </c>
      <c r="V399" s="125">
        <v>1</v>
      </c>
      <c r="W399" s="68">
        <v>1</v>
      </c>
      <c r="X399" s="68">
        <v>1</v>
      </c>
      <c r="AA399" s="103"/>
    </row>
    <row r="400" spans="1:27" s="102" customFormat="1" ht="123">
      <c r="A400" s="72"/>
      <c r="B400" s="71" t="s">
        <v>69</v>
      </c>
      <c r="C400" s="70"/>
      <c r="D400" s="68">
        <v>1</v>
      </c>
      <c r="E400" s="68"/>
      <c r="F400" s="68"/>
      <c r="G400" s="68"/>
      <c r="H400" s="68"/>
      <c r="I400" s="68"/>
      <c r="J400" s="68"/>
      <c r="K400" s="68">
        <v>1</v>
      </c>
      <c r="L400" s="68">
        <v>1</v>
      </c>
      <c r="M400" s="68">
        <v>1</v>
      </c>
      <c r="N400" s="131">
        <v>1</v>
      </c>
      <c r="O400" s="68">
        <v>1</v>
      </c>
      <c r="P400" s="68">
        <v>1</v>
      </c>
      <c r="Q400" s="68">
        <v>0</v>
      </c>
      <c r="R400" s="68">
        <v>1</v>
      </c>
      <c r="S400" s="68">
        <v>1</v>
      </c>
      <c r="T400" s="68">
        <v>1</v>
      </c>
      <c r="U400" s="68">
        <v>1</v>
      </c>
      <c r="V400" s="125">
        <v>1</v>
      </c>
      <c r="W400" s="68">
        <v>1</v>
      </c>
      <c r="X400" s="68">
        <v>1</v>
      </c>
      <c r="AA400" s="103"/>
    </row>
    <row r="401" spans="1:27" s="102" customFormat="1" ht="123">
      <c r="A401" s="72"/>
      <c r="B401" s="71" t="s">
        <v>68</v>
      </c>
      <c r="C401" s="70"/>
      <c r="D401" s="68">
        <v>1</v>
      </c>
      <c r="E401" s="68"/>
      <c r="F401" s="68"/>
      <c r="G401" s="68"/>
      <c r="H401" s="68"/>
      <c r="I401" s="68"/>
      <c r="J401" s="68"/>
      <c r="K401" s="68">
        <v>1</v>
      </c>
      <c r="L401" s="68">
        <v>0</v>
      </c>
      <c r="M401" s="68">
        <v>1</v>
      </c>
      <c r="N401" s="69">
        <v>0</v>
      </c>
      <c r="O401" s="68">
        <v>1</v>
      </c>
      <c r="P401" s="68">
        <v>1</v>
      </c>
      <c r="Q401" s="68">
        <v>0</v>
      </c>
      <c r="R401" s="68">
        <v>1</v>
      </c>
      <c r="S401" s="68">
        <v>0</v>
      </c>
      <c r="T401" s="68">
        <v>0</v>
      </c>
      <c r="U401" s="68">
        <v>1</v>
      </c>
      <c r="V401" s="68">
        <v>1</v>
      </c>
      <c r="W401" s="68">
        <v>0</v>
      </c>
      <c r="X401" s="68">
        <v>1</v>
      </c>
      <c r="AA401" s="103"/>
    </row>
    <row r="402" spans="1:27" s="102" customFormat="1" ht="153.75">
      <c r="A402" s="128"/>
      <c r="B402" s="127" t="s">
        <v>67</v>
      </c>
      <c r="C402" s="124"/>
      <c r="D402" s="68">
        <v>1</v>
      </c>
      <c r="E402" s="68"/>
      <c r="F402" s="68"/>
      <c r="G402" s="68"/>
      <c r="H402" s="68"/>
      <c r="I402" s="68"/>
      <c r="J402" s="68"/>
      <c r="K402" s="68">
        <v>1</v>
      </c>
      <c r="L402" s="68">
        <v>0</v>
      </c>
      <c r="M402" s="68">
        <v>1</v>
      </c>
      <c r="N402" s="69">
        <v>0</v>
      </c>
      <c r="O402" s="68">
        <v>1</v>
      </c>
      <c r="P402" s="68">
        <v>0</v>
      </c>
      <c r="Q402" s="68">
        <v>0</v>
      </c>
      <c r="R402" s="68">
        <v>1</v>
      </c>
      <c r="S402" s="68">
        <v>0</v>
      </c>
      <c r="T402" s="677">
        <v>0</v>
      </c>
      <c r="U402" s="68">
        <v>1</v>
      </c>
      <c r="V402" s="125">
        <v>1</v>
      </c>
      <c r="W402" s="68">
        <v>0</v>
      </c>
      <c r="X402" s="677">
        <v>1</v>
      </c>
      <c r="AA402" s="103"/>
    </row>
    <row r="403" spans="1:27" s="102" customFormat="1" ht="39.75">
      <c r="A403" s="84">
        <v>7.3</v>
      </c>
      <c r="B403" s="84" t="s">
        <v>66</v>
      </c>
      <c r="C403" s="83" t="s">
        <v>30</v>
      </c>
      <c r="D403" s="82">
        <f>+SUM(D405:D409)</f>
        <v>5</v>
      </c>
      <c r="E403" s="82"/>
      <c r="F403" s="82"/>
      <c r="G403" s="82"/>
      <c r="H403" s="82"/>
      <c r="I403" s="82">
        <f t="shared" ref="I403" si="400">+SUM(I405:I409)</f>
        <v>0</v>
      </c>
      <c r="J403" s="82"/>
      <c r="K403" s="82">
        <f t="shared" ref="K403:X403" si="401">+SUM(K405:K409)</f>
        <v>5</v>
      </c>
      <c r="L403" s="82">
        <f t="shared" si="401"/>
        <v>3</v>
      </c>
      <c r="M403" s="82">
        <f t="shared" si="401"/>
        <v>5</v>
      </c>
      <c r="N403" s="82">
        <f t="shared" si="401"/>
        <v>5</v>
      </c>
      <c r="O403" s="82">
        <f t="shared" si="401"/>
        <v>5</v>
      </c>
      <c r="P403" s="82">
        <f t="shared" si="401"/>
        <v>5</v>
      </c>
      <c r="Q403" s="82">
        <f t="shared" si="401"/>
        <v>5</v>
      </c>
      <c r="R403" s="82">
        <f t="shared" si="401"/>
        <v>5</v>
      </c>
      <c r="S403" s="82">
        <f t="shared" si="401"/>
        <v>5</v>
      </c>
      <c r="T403" s="82">
        <f t="shared" si="401"/>
        <v>4</v>
      </c>
      <c r="U403" s="82">
        <f t="shared" si="401"/>
        <v>5</v>
      </c>
      <c r="V403" s="82">
        <f t="shared" si="401"/>
        <v>5</v>
      </c>
      <c r="W403" s="82">
        <f t="shared" si="401"/>
        <v>5</v>
      </c>
      <c r="X403" s="82">
        <f t="shared" si="401"/>
        <v>5</v>
      </c>
      <c r="AA403" s="103"/>
    </row>
    <row r="404" spans="1:27" s="102" customFormat="1" ht="39.75">
      <c r="A404" s="80"/>
      <c r="B404" s="80"/>
      <c r="C404" s="79" t="s">
        <v>10</v>
      </c>
      <c r="D404" s="94">
        <f>IF(D403&lt;1,0,IF(D403&lt;2,1,IF(D403&lt;3,2,IF(D403&lt;4,3,IF(D403=4,4,IF(D403=5,5,))))))</f>
        <v>5</v>
      </c>
      <c r="E404" s="94"/>
      <c r="F404" s="94"/>
      <c r="G404" s="94"/>
      <c r="H404" s="94"/>
      <c r="I404" s="94">
        <f t="shared" ref="I404" si="402">IF(I403&lt;1,0,IF(I403&lt;2,1,IF(I403&lt;3,2,IF(I403&lt;4,3,IF(I403=4,4,IF(I403=5,5,))))))</f>
        <v>0</v>
      </c>
      <c r="J404" s="94"/>
      <c r="K404" s="94">
        <f t="shared" ref="K404:X404" si="403">IF(K403&lt;1,0,IF(K403&lt;2,1,IF(K403&lt;3,2,IF(K403&lt;4,3,IF(K403=4,4,IF(K403=5,5,))))))</f>
        <v>5</v>
      </c>
      <c r="L404" s="94">
        <f t="shared" si="403"/>
        <v>3</v>
      </c>
      <c r="M404" s="94">
        <f t="shared" si="403"/>
        <v>5</v>
      </c>
      <c r="N404" s="94">
        <f t="shared" si="403"/>
        <v>5</v>
      </c>
      <c r="O404" s="94">
        <f t="shared" si="403"/>
        <v>5</v>
      </c>
      <c r="P404" s="94">
        <f t="shared" si="403"/>
        <v>5</v>
      </c>
      <c r="Q404" s="94">
        <f t="shared" si="403"/>
        <v>5</v>
      </c>
      <c r="R404" s="94">
        <f t="shared" si="403"/>
        <v>5</v>
      </c>
      <c r="S404" s="94">
        <f t="shared" si="403"/>
        <v>5</v>
      </c>
      <c r="T404" s="94">
        <f t="shared" si="403"/>
        <v>4</v>
      </c>
      <c r="U404" s="94">
        <f t="shared" si="403"/>
        <v>5</v>
      </c>
      <c r="V404" s="94">
        <f t="shared" si="403"/>
        <v>5</v>
      </c>
      <c r="W404" s="94">
        <f t="shared" si="403"/>
        <v>5</v>
      </c>
      <c r="X404" s="94">
        <f t="shared" si="403"/>
        <v>5</v>
      </c>
      <c r="AA404" s="103"/>
    </row>
    <row r="405" spans="1:27" s="102" customFormat="1" ht="39.75">
      <c r="A405" s="72"/>
      <c r="B405" s="71" t="s">
        <v>65</v>
      </c>
      <c r="C405" s="130"/>
      <c r="D405" s="68">
        <v>1</v>
      </c>
      <c r="E405" s="68"/>
      <c r="F405" s="68"/>
      <c r="G405" s="68"/>
      <c r="H405" s="68"/>
      <c r="I405" s="68"/>
      <c r="J405" s="68"/>
      <c r="K405" s="68">
        <v>1</v>
      </c>
      <c r="L405" s="68">
        <v>1</v>
      </c>
      <c r="M405" s="68">
        <v>1</v>
      </c>
      <c r="N405" s="69">
        <v>1</v>
      </c>
      <c r="O405" s="68">
        <v>1</v>
      </c>
      <c r="P405" s="68">
        <v>1</v>
      </c>
      <c r="Q405" s="68">
        <v>1</v>
      </c>
      <c r="R405" s="68">
        <v>1</v>
      </c>
      <c r="S405" s="68">
        <v>1</v>
      </c>
      <c r="T405" s="68">
        <v>1</v>
      </c>
      <c r="U405" s="68">
        <v>1</v>
      </c>
      <c r="V405" s="125">
        <v>1</v>
      </c>
      <c r="W405" s="68">
        <v>1</v>
      </c>
      <c r="X405" s="68">
        <v>1</v>
      </c>
      <c r="AA405" s="103"/>
    </row>
    <row r="406" spans="1:27" s="102" customFormat="1" ht="123">
      <c r="A406" s="72"/>
      <c r="B406" s="71" t="s">
        <v>64</v>
      </c>
      <c r="C406" s="130"/>
      <c r="D406" s="68">
        <v>1</v>
      </c>
      <c r="E406" s="68"/>
      <c r="F406" s="68"/>
      <c r="G406" s="68"/>
      <c r="H406" s="68"/>
      <c r="I406" s="68"/>
      <c r="J406" s="68"/>
      <c r="K406" s="68">
        <v>1</v>
      </c>
      <c r="L406" s="68">
        <v>1</v>
      </c>
      <c r="M406" s="68">
        <v>1</v>
      </c>
      <c r="N406" s="69">
        <v>1</v>
      </c>
      <c r="O406" s="68">
        <v>1</v>
      </c>
      <c r="P406" s="68">
        <v>1</v>
      </c>
      <c r="Q406" s="68">
        <v>1</v>
      </c>
      <c r="R406" s="68">
        <v>1</v>
      </c>
      <c r="S406" s="68">
        <v>1</v>
      </c>
      <c r="T406" s="68">
        <v>1</v>
      </c>
      <c r="U406" s="68">
        <v>1</v>
      </c>
      <c r="V406" s="125">
        <v>1</v>
      </c>
      <c r="W406" s="68">
        <v>1</v>
      </c>
      <c r="X406" s="68">
        <v>1</v>
      </c>
      <c r="AA406" s="103"/>
    </row>
    <row r="407" spans="1:27" s="102" customFormat="1" ht="39.75">
      <c r="A407" s="72"/>
      <c r="B407" s="71" t="s">
        <v>63</v>
      </c>
      <c r="C407" s="130"/>
      <c r="D407" s="68">
        <v>1</v>
      </c>
      <c r="E407" s="68"/>
      <c r="F407" s="68"/>
      <c r="G407" s="68"/>
      <c r="H407" s="68"/>
      <c r="I407" s="68"/>
      <c r="J407" s="68"/>
      <c r="K407" s="68">
        <v>1</v>
      </c>
      <c r="L407" s="68">
        <v>0</v>
      </c>
      <c r="M407" s="68">
        <v>1</v>
      </c>
      <c r="N407" s="69">
        <v>1</v>
      </c>
      <c r="O407" s="68">
        <v>1</v>
      </c>
      <c r="P407" s="68">
        <v>1</v>
      </c>
      <c r="Q407" s="68">
        <v>1</v>
      </c>
      <c r="R407" s="68">
        <v>1</v>
      </c>
      <c r="S407" s="68">
        <v>1</v>
      </c>
      <c r="T407" s="68">
        <v>1</v>
      </c>
      <c r="U407" s="68">
        <v>1</v>
      </c>
      <c r="V407" s="125">
        <v>1</v>
      </c>
      <c r="W407" s="68">
        <v>1</v>
      </c>
      <c r="X407" s="68">
        <v>1</v>
      </c>
      <c r="AA407" s="103"/>
    </row>
    <row r="408" spans="1:27" s="102" customFormat="1" ht="61.5">
      <c r="A408" s="72"/>
      <c r="B408" s="71" t="s">
        <v>62</v>
      </c>
      <c r="C408" s="130"/>
      <c r="D408" s="68">
        <v>1</v>
      </c>
      <c r="E408" s="68"/>
      <c r="F408" s="68"/>
      <c r="G408" s="68"/>
      <c r="H408" s="68"/>
      <c r="I408" s="68"/>
      <c r="J408" s="68"/>
      <c r="K408" s="68">
        <v>1</v>
      </c>
      <c r="L408" s="68">
        <v>0</v>
      </c>
      <c r="M408" s="68">
        <v>1</v>
      </c>
      <c r="N408" s="69">
        <v>1</v>
      </c>
      <c r="O408" s="68">
        <v>1</v>
      </c>
      <c r="P408" s="68">
        <v>1</v>
      </c>
      <c r="Q408" s="68">
        <v>1</v>
      </c>
      <c r="R408" s="68">
        <v>1</v>
      </c>
      <c r="S408" s="68">
        <v>1</v>
      </c>
      <c r="T408" s="68">
        <v>0</v>
      </c>
      <c r="U408" s="68">
        <v>1</v>
      </c>
      <c r="V408" s="125">
        <v>1</v>
      </c>
      <c r="W408" s="68">
        <v>1</v>
      </c>
      <c r="X408" s="129">
        <v>1</v>
      </c>
      <c r="Y408" s="92" t="s">
        <v>61</v>
      </c>
      <c r="AA408" s="103"/>
    </row>
    <row r="409" spans="1:27" s="102" customFormat="1" ht="61.5">
      <c r="A409" s="128"/>
      <c r="B409" s="127" t="s">
        <v>60</v>
      </c>
      <c r="C409" s="126"/>
      <c r="D409" s="68">
        <v>1</v>
      </c>
      <c r="E409" s="68"/>
      <c r="F409" s="68"/>
      <c r="G409" s="68"/>
      <c r="H409" s="68"/>
      <c r="I409" s="68"/>
      <c r="J409" s="68"/>
      <c r="K409" s="68">
        <v>1</v>
      </c>
      <c r="L409" s="68">
        <v>1</v>
      </c>
      <c r="M409" s="68">
        <v>1</v>
      </c>
      <c r="N409" s="69">
        <v>1</v>
      </c>
      <c r="O409" s="68">
        <v>1</v>
      </c>
      <c r="P409" s="68">
        <v>1</v>
      </c>
      <c r="Q409" s="68">
        <v>1</v>
      </c>
      <c r="R409" s="68">
        <v>1</v>
      </c>
      <c r="S409" s="68">
        <v>1</v>
      </c>
      <c r="T409" s="677">
        <v>1</v>
      </c>
      <c r="U409" s="68">
        <v>1</v>
      </c>
      <c r="V409" s="125">
        <v>1</v>
      </c>
      <c r="W409" s="68">
        <v>1</v>
      </c>
      <c r="X409" s="677">
        <v>1</v>
      </c>
      <c r="AA409" s="103"/>
    </row>
    <row r="410" spans="1:27" s="102" customFormat="1" ht="39.75">
      <c r="A410" s="84">
        <v>7.4</v>
      </c>
      <c r="B410" s="84" t="s">
        <v>59</v>
      </c>
      <c r="C410" s="83" t="s">
        <v>30</v>
      </c>
      <c r="D410" s="82">
        <f>+SUM(D412:D423)</f>
        <v>6</v>
      </c>
      <c r="E410" s="82"/>
      <c r="F410" s="82"/>
      <c r="G410" s="82"/>
      <c r="H410" s="82"/>
      <c r="I410" s="82">
        <f t="shared" ref="I410" si="404">+SUM(I412:I423)</f>
        <v>0</v>
      </c>
      <c r="J410" s="82"/>
      <c r="K410" s="82">
        <f t="shared" ref="K410:X410" si="405">+SUM(K412:K423)</f>
        <v>6</v>
      </c>
      <c r="L410" s="82">
        <f t="shared" si="405"/>
        <v>6</v>
      </c>
      <c r="M410" s="82">
        <f t="shared" si="405"/>
        <v>6</v>
      </c>
      <c r="N410" s="82">
        <f t="shared" si="405"/>
        <v>5</v>
      </c>
      <c r="O410" s="82">
        <f t="shared" si="405"/>
        <v>6</v>
      </c>
      <c r="P410" s="82">
        <f t="shared" si="405"/>
        <v>6</v>
      </c>
      <c r="Q410" s="82">
        <f t="shared" si="405"/>
        <v>3</v>
      </c>
      <c r="R410" s="82">
        <f t="shared" si="405"/>
        <v>6</v>
      </c>
      <c r="S410" s="82">
        <f t="shared" si="405"/>
        <v>6</v>
      </c>
      <c r="T410" s="82">
        <f t="shared" si="405"/>
        <v>6</v>
      </c>
      <c r="U410" s="82">
        <f t="shared" si="405"/>
        <v>6</v>
      </c>
      <c r="V410" s="82">
        <f t="shared" si="405"/>
        <v>6</v>
      </c>
      <c r="W410" s="82">
        <f t="shared" si="405"/>
        <v>6</v>
      </c>
      <c r="X410" s="82">
        <f t="shared" si="405"/>
        <v>6</v>
      </c>
      <c r="AA410" s="103"/>
    </row>
    <row r="411" spans="1:27" s="102" customFormat="1" ht="39.75">
      <c r="A411" s="80"/>
      <c r="B411" s="80"/>
      <c r="C411" s="79" t="s">
        <v>10</v>
      </c>
      <c r="D411" s="94">
        <f>IF(D410&lt;1,0,IF(D410&lt;2,1,IF(D410&lt;3,2,IF(D410&lt;5,3,IF(D410=5,4,IF(D410&gt;=6,5,))))))</f>
        <v>5</v>
      </c>
      <c r="E411" s="94"/>
      <c r="F411" s="94"/>
      <c r="G411" s="94"/>
      <c r="H411" s="94"/>
      <c r="I411" s="94">
        <f t="shared" ref="I411" si="406">IF(I410&lt;1,0,IF(I410&lt;2,1,IF(I410&lt;3,2,IF(I410&lt;5,3,IF(I410=5,4,IF(I410&gt;=6,5,))))))</f>
        <v>0</v>
      </c>
      <c r="J411" s="94"/>
      <c r="K411" s="94">
        <f t="shared" ref="K411:X411" si="407">IF(K410&lt;1,0,IF(K410&lt;2,1,IF(K410&lt;3,2,IF(K410&lt;5,3,IF(K410=5,4,IF(K410&gt;=6,5,))))))</f>
        <v>5</v>
      </c>
      <c r="L411" s="94">
        <f t="shared" si="407"/>
        <v>5</v>
      </c>
      <c r="M411" s="94">
        <f t="shared" si="407"/>
        <v>5</v>
      </c>
      <c r="N411" s="94">
        <f t="shared" si="407"/>
        <v>4</v>
      </c>
      <c r="O411" s="94">
        <f t="shared" si="407"/>
        <v>5</v>
      </c>
      <c r="P411" s="94">
        <f t="shared" si="407"/>
        <v>5</v>
      </c>
      <c r="Q411" s="94">
        <f t="shared" si="407"/>
        <v>3</v>
      </c>
      <c r="R411" s="94">
        <f t="shared" si="407"/>
        <v>5</v>
      </c>
      <c r="S411" s="94">
        <f t="shared" si="407"/>
        <v>5</v>
      </c>
      <c r="T411" s="94">
        <f t="shared" si="407"/>
        <v>5</v>
      </c>
      <c r="U411" s="94">
        <f t="shared" si="407"/>
        <v>5</v>
      </c>
      <c r="V411" s="94">
        <f t="shared" si="407"/>
        <v>5</v>
      </c>
      <c r="W411" s="94">
        <f t="shared" si="407"/>
        <v>5</v>
      </c>
      <c r="X411" s="94">
        <f t="shared" si="407"/>
        <v>5</v>
      </c>
      <c r="AA411" s="103"/>
    </row>
    <row r="412" spans="1:27" s="102" customFormat="1" ht="92.25">
      <c r="A412" s="72"/>
      <c r="B412" s="71" t="s">
        <v>58</v>
      </c>
      <c r="C412" s="70"/>
      <c r="D412" s="68">
        <v>1</v>
      </c>
      <c r="E412" s="68"/>
      <c r="F412" s="68"/>
      <c r="G412" s="68"/>
      <c r="H412" s="68"/>
      <c r="I412" s="68"/>
      <c r="J412" s="68"/>
      <c r="K412" s="68">
        <v>1</v>
      </c>
      <c r="L412" s="68">
        <v>1</v>
      </c>
      <c r="M412" s="68">
        <v>1</v>
      </c>
      <c r="N412" s="69">
        <v>1</v>
      </c>
      <c r="O412" s="68">
        <v>1</v>
      </c>
      <c r="P412" s="68">
        <v>1</v>
      </c>
      <c r="Q412" s="68">
        <v>1</v>
      </c>
      <c r="R412" s="68">
        <v>1</v>
      </c>
      <c r="S412" s="68">
        <v>1</v>
      </c>
      <c r="T412" s="68">
        <v>1</v>
      </c>
      <c r="U412" s="68">
        <v>1</v>
      </c>
      <c r="V412" s="68">
        <v>1</v>
      </c>
      <c r="W412" s="68">
        <v>1</v>
      </c>
      <c r="X412" s="68">
        <v>1</v>
      </c>
      <c r="Y412" s="93" t="s">
        <v>39</v>
      </c>
      <c r="AA412" s="103"/>
    </row>
    <row r="413" spans="1:27" s="102" customFormat="1" ht="92.25">
      <c r="A413" s="72"/>
      <c r="B413" s="71" t="s">
        <v>57</v>
      </c>
      <c r="C413" s="124"/>
      <c r="D413" s="711">
        <v>1</v>
      </c>
      <c r="E413" s="711"/>
      <c r="F413" s="711"/>
      <c r="G413" s="711"/>
      <c r="H413" s="711"/>
      <c r="I413" s="711"/>
      <c r="J413" s="677"/>
      <c r="K413" s="711">
        <v>1</v>
      </c>
      <c r="L413" s="711">
        <v>1</v>
      </c>
      <c r="M413" s="711">
        <v>1</v>
      </c>
      <c r="N413" s="711">
        <v>1</v>
      </c>
      <c r="O413" s="711">
        <v>1</v>
      </c>
      <c r="P413" s="711">
        <v>1</v>
      </c>
      <c r="Q413" s="711">
        <v>1</v>
      </c>
      <c r="R413" s="711">
        <v>1</v>
      </c>
      <c r="S413" s="711">
        <v>1</v>
      </c>
      <c r="T413" s="711">
        <v>1</v>
      </c>
      <c r="U413" s="711">
        <v>1</v>
      </c>
      <c r="V413" s="711">
        <v>1</v>
      </c>
      <c r="W413" s="711">
        <v>1</v>
      </c>
      <c r="X413" s="711">
        <v>1</v>
      </c>
      <c r="AA413" s="103"/>
    </row>
    <row r="414" spans="1:27" s="102" customFormat="1" ht="48">
      <c r="A414" s="72"/>
      <c r="B414" s="121" t="s">
        <v>56</v>
      </c>
      <c r="C414" s="123"/>
      <c r="D414" s="712"/>
      <c r="E414" s="712"/>
      <c r="F414" s="712"/>
      <c r="G414" s="712"/>
      <c r="H414" s="712"/>
      <c r="I414" s="712"/>
      <c r="J414" s="678"/>
      <c r="K414" s="712"/>
      <c r="L414" s="712"/>
      <c r="M414" s="712"/>
      <c r="N414" s="712"/>
      <c r="O414" s="712"/>
      <c r="P414" s="712"/>
      <c r="Q414" s="712"/>
      <c r="R414" s="712"/>
      <c r="S414" s="712"/>
      <c r="T414" s="712"/>
      <c r="U414" s="712"/>
      <c r="V414" s="712"/>
      <c r="W414" s="712"/>
      <c r="X414" s="712"/>
      <c r="AA414" s="103"/>
    </row>
    <row r="415" spans="1:27" s="102" customFormat="1" ht="39.75">
      <c r="A415" s="72"/>
      <c r="B415" s="121" t="s">
        <v>55</v>
      </c>
      <c r="C415" s="123"/>
      <c r="D415" s="712"/>
      <c r="E415" s="712"/>
      <c r="F415" s="712"/>
      <c r="G415" s="712"/>
      <c r="H415" s="712"/>
      <c r="I415" s="712"/>
      <c r="J415" s="678"/>
      <c r="K415" s="712"/>
      <c r="L415" s="712"/>
      <c r="M415" s="712"/>
      <c r="N415" s="712"/>
      <c r="O415" s="712"/>
      <c r="P415" s="712"/>
      <c r="Q415" s="712"/>
      <c r="R415" s="712"/>
      <c r="S415" s="712"/>
      <c r="T415" s="712"/>
      <c r="U415" s="712"/>
      <c r="V415" s="712"/>
      <c r="W415" s="712"/>
      <c r="X415" s="712"/>
      <c r="AA415" s="103"/>
    </row>
    <row r="416" spans="1:27" s="102" customFormat="1" ht="39.75">
      <c r="A416" s="72"/>
      <c r="B416" s="121" t="s">
        <v>54</v>
      </c>
      <c r="C416" s="123"/>
      <c r="D416" s="712"/>
      <c r="E416" s="712"/>
      <c r="F416" s="712"/>
      <c r="G416" s="712"/>
      <c r="H416" s="712"/>
      <c r="I416" s="712"/>
      <c r="J416" s="678"/>
      <c r="K416" s="712"/>
      <c r="L416" s="712"/>
      <c r="M416" s="712"/>
      <c r="N416" s="712"/>
      <c r="O416" s="712"/>
      <c r="P416" s="712"/>
      <c r="Q416" s="712"/>
      <c r="R416" s="712"/>
      <c r="S416" s="712"/>
      <c r="T416" s="712"/>
      <c r="U416" s="712"/>
      <c r="V416" s="712"/>
      <c r="W416" s="712"/>
      <c r="X416" s="712"/>
      <c r="AA416" s="103"/>
    </row>
    <row r="417" spans="1:27" s="102" customFormat="1" ht="48">
      <c r="A417" s="72"/>
      <c r="B417" s="121" t="s">
        <v>53</v>
      </c>
      <c r="C417" s="123"/>
      <c r="D417" s="712"/>
      <c r="E417" s="712"/>
      <c r="F417" s="712"/>
      <c r="G417" s="712"/>
      <c r="H417" s="712"/>
      <c r="I417" s="712"/>
      <c r="J417" s="678"/>
      <c r="K417" s="712"/>
      <c r="L417" s="712"/>
      <c r="M417" s="712"/>
      <c r="N417" s="712"/>
      <c r="O417" s="712"/>
      <c r="P417" s="712"/>
      <c r="Q417" s="712"/>
      <c r="R417" s="712"/>
      <c r="S417" s="712"/>
      <c r="T417" s="712"/>
      <c r="U417" s="712"/>
      <c r="V417" s="712"/>
      <c r="W417" s="712"/>
      <c r="X417" s="712"/>
      <c r="AA417" s="103"/>
    </row>
    <row r="418" spans="1:27" s="102" customFormat="1" ht="48">
      <c r="A418" s="72"/>
      <c r="B418" s="121" t="s">
        <v>52</v>
      </c>
      <c r="C418" s="123"/>
      <c r="D418" s="712"/>
      <c r="E418" s="712"/>
      <c r="F418" s="712"/>
      <c r="G418" s="712"/>
      <c r="H418" s="712"/>
      <c r="I418" s="712"/>
      <c r="J418" s="678"/>
      <c r="K418" s="712"/>
      <c r="L418" s="712"/>
      <c r="M418" s="712"/>
      <c r="N418" s="712"/>
      <c r="O418" s="712"/>
      <c r="P418" s="712"/>
      <c r="Q418" s="712"/>
      <c r="R418" s="712"/>
      <c r="S418" s="712"/>
      <c r="T418" s="712"/>
      <c r="U418" s="712"/>
      <c r="V418" s="712"/>
      <c r="W418" s="712"/>
      <c r="X418" s="712"/>
      <c r="AA418" s="103"/>
    </row>
    <row r="419" spans="1:27" s="102" customFormat="1" ht="39.75">
      <c r="A419" s="72"/>
      <c r="B419" s="121" t="s">
        <v>51</v>
      </c>
      <c r="C419" s="120"/>
      <c r="D419" s="713"/>
      <c r="E419" s="713"/>
      <c r="F419" s="713"/>
      <c r="G419" s="713"/>
      <c r="H419" s="713"/>
      <c r="I419" s="713"/>
      <c r="J419" s="679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  <c r="V419" s="713"/>
      <c r="W419" s="713"/>
      <c r="X419" s="713"/>
      <c r="AA419" s="103"/>
    </row>
    <row r="420" spans="1:27" s="102" customFormat="1" ht="61.5">
      <c r="A420" s="72"/>
      <c r="B420" s="71" t="s">
        <v>50</v>
      </c>
      <c r="C420" s="70"/>
      <c r="D420" s="68">
        <v>1</v>
      </c>
      <c r="E420" s="68"/>
      <c r="F420" s="68"/>
      <c r="G420" s="68"/>
      <c r="H420" s="68"/>
      <c r="I420" s="68"/>
      <c r="J420" s="68"/>
      <c r="K420" s="68">
        <v>1</v>
      </c>
      <c r="L420" s="68">
        <v>1</v>
      </c>
      <c r="M420" s="68">
        <v>1</v>
      </c>
      <c r="N420" s="69">
        <v>1</v>
      </c>
      <c r="O420" s="68">
        <v>1</v>
      </c>
      <c r="P420" s="68">
        <v>1</v>
      </c>
      <c r="Q420" s="68">
        <v>1</v>
      </c>
      <c r="R420" s="68">
        <v>1</v>
      </c>
      <c r="S420" s="68">
        <v>1</v>
      </c>
      <c r="T420" s="68">
        <v>1</v>
      </c>
      <c r="U420" s="68">
        <v>1</v>
      </c>
      <c r="V420" s="68">
        <v>1</v>
      </c>
      <c r="W420" s="68">
        <v>1</v>
      </c>
      <c r="X420" s="68">
        <v>1</v>
      </c>
      <c r="AA420" s="103"/>
    </row>
    <row r="421" spans="1:27" s="102" customFormat="1" ht="61.5">
      <c r="A421" s="72"/>
      <c r="B421" s="71" t="s">
        <v>49</v>
      </c>
      <c r="C421" s="70"/>
      <c r="D421" s="68">
        <v>1</v>
      </c>
      <c r="E421" s="68"/>
      <c r="F421" s="68"/>
      <c r="G421" s="68"/>
      <c r="H421" s="68"/>
      <c r="I421" s="68"/>
      <c r="J421" s="68"/>
      <c r="K421" s="68">
        <v>1</v>
      </c>
      <c r="L421" s="68">
        <v>1</v>
      </c>
      <c r="M421" s="68">
        <v>1</v>
      </c>
      <c r="N421" s="69">
        <v>1</v>
      </c>
      <c r="O421" s="68">
        <v>1</v>
      </c>
      <c r="P421" s="68">
        <v>1</v>
      </c>
      <c r="Q421" s="68">
        <v>0</v>
      </c>
      <c r="R421" s="68">
        <v>1</v>
      </c>
      <c r="S421" s="68">
        <v>1</v>
      </c>
      <c r="T421" s="68">
        <v>1</v>
      </c>
      <c r="U421" s="68">
        <v>1</v>
      </c>
      <c r="V421" s="68">
        <v>1</v>
      </c>
      <c r="W421" s="68">
        <v>1</v>
      </c>
      <c r="X421" s="68">
        <v>1</v>
      </c>
      <c r="AA421" s="103"/>
    </row>
    <row r="422" spans="1:27" s="102" customFormat="1" ht="61.5">
      <c r="A422" s="72"/>
      <c r="B422" s="71" t="s">
        <v>48</v>
      </c>
      <c r="C422" s="70"/>
      <c r="D422" s="68">
        <v>1</v>
      </c>
      <c r="E422" s="68"/>
      <c r="F422" s="68"/>
      <c r="G422" s="68"/>
      <c r="H422" s="68"/>
      <c r="I422" s="68"/>
      <c r="J422" s="68"/>
      <c r="K422" s="68">
        <v>1</v>
      </c>
      <c r="L422" s="68">
        <v>1</v>
      </c>
      <c r="M422" s="68">
        <v>1</v>
      </c>
      <c r="N422" s="69">
        <v>1</v>
      </c>
      <c r="O422" s="68">
        <v>1</v>
      </c>
      <c r="P422" s="68">
        <v>1</v>
      </c>
      <c r="Q422" s="68">
        <v>0</v>
      </c>
      <c r="R422" s="68">
        <v>1</v>
      </c>
      <c r="S422" s="68">
        <v>1</v>
      </c>
      <c r="T422" s="68">
        <v>1</v>
      </c>
      <c r="U422" s="68">
        <v>1</v>
      </c>
      <c r="V422" s="68">
        <v>1</v>
      </c>
      <c r="W422" s="68">
        <v>1</v>
      </c>
      <c r="X422" s="68">
        <v>1</v>
      </c>
      <c r="AA422" s="103"/>
    </row>
    <row r="423" spans="1:27" s="102" customFormat="1" ht="61.5">
      <c r="A423" s="72"/>
      <c r="B423" s="91" t="s">
        <v>47</v>
      </c>
      <c r="C423" s="70"/>
      <c r="D423" s="68">
        <v>1</v>
      </c>
      <c r="E423" s="68"/>
      <c r="F423" s="68"/>
      <c r="G423" s="68"/>
      <c r="H423" s="68"/>
      <c r="I423" s="68"/>
      <c r="J423" s="68"/>
      <c r="K423" s="68">
        <v>1</v>
      </c>
      <c r="L423" s="68">
        <v>1</v>
      </c>
      <c r="M423" s="68">
        <v>1</v>
      </c>
      <c r="N423" s="69">
        <v>0</v>
      </c>
      <c r="O423" s="68">
        <v>1</v>
      </c>
      <c r="P423" s="68">
        <v>1</v>
      </c>
      <c r="Q423" s="68">
        <v>0</v>
      </c>
      <c r="R423" s="68">
        <v>1</v>
      </c>
      <c r="S423" s="68">
        <v>1</v>
      </c>
      <c r="T423" s="68">
        <v>1</v>
      </c>
      <c r="U423" s="68">
        <v>1</v>
      </c>
      <c r="V423" s="68">
        <v>1</v>
      </c>
      <c r="W423" s="68">
        <v>1</v>
      </c>
      <c r="X423" s="68">
        <v>1</v>
      </c>
      <c r="AA423" s="103"/>
    </row>
    <row r="424" spans="1:27" s="102" customFormat="1" ht="39.75">
      <c r="A424" s="118">
        <v>7.5</v>
      </c>
      <c r="B424" s="117" t="s">
        <v>46</v>
      </c>
      <c r="C424" s="116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4"/>
      <c r="U424" s="114"/>
      <c r="V424" s="114"/>
      <c r="W424" s="114"/>
      <c r="X424" s="114"/>
      <c r="AA424" s="103"/>
    </row>
    <row r="425" spans="1:27" s="102" customFormat="1" ht="39.75" hidden="1" customHeight="1">
      <c r="A425" s="109"/>
      <c r="B425" s="113" t="s">
        <v>45</v>
      </c>
      <c r="C425" s="112" t="s">
        <v>10</v>
      </c>
      <c r="D425" s="111" t="s">
        <v>44</v>
      </c>
      <c r="E425" s="111"/>
      <c r="F425" s="111"/>
      <c r="G425" s="111"/>
      <c r="H425" s="111"/>
      <c r="I425" s="111" t="s">
        <v>44</v>
      </c>
      <c r="J425" s="111"/>
      <c r="K425" s="111" t="s">
        <v>44</v>
      </c>
      <c r="L425" s="111" t="s">
        <v>44</v>
      </c>
      <c r="M425" s="111" t="s">
        <v>44</v>
      </c>
      <c r="N425" s="111" t="s">
        <v>44</v>
      </c>
      <c r="O425" s="111" t="s">
        <v>44</v>
      </c>
      <c r="P425" s="111" t="s">
        <v>44</v>
      </c>
      <c r="Q425" s="111" t="s">
        <v>44</v>
      </c>
      <c r="R425" s="111" t="s">
        <v>44</v>
      </c>
      <c r="S425" s="111" t="s">
        <v>44</v>
      </c>
      <c r="T425" s="111" t="s">
        <v>44</v>
      </c>
      <c r="U425" s="111" t="s">
        <v>44</v>
      </c>
      <c r="V425" s="111" t="s">
        <v>44</v>
      </c>
      <c r="W425" s="111" t="s">
        <v>44</v>
      </c>
      <c r="X425" s="110">
        <v>4.25</v>
      </c>
      <c r="AA425" s="103"/>
    </row>
    <row r="426" spans="1:27" s="102" customFormat="1" ht="61.5">
      <c r="A426" s="109"/>
      <c r="B426" s="108" t="s">
        <v>43</v>
      </c>
      <c r="C426" s="107" t="s">
        <v>10</v>
      </c>
      <c r="D426" s="106">
        <v>4.7</v>
      </c>
      <c r="E426" s="106"/>
      <c r="F426" s="106"/>
      <c r="G426" s="106"/>
      <c r="H426" s="106"/>
      <c r="I426" s="106"/>
      <c r="J426" s="106"/>
      <c r="K426" s="106">
        <v>4.41</v>
      </c>
      <c r="L426" s="106">
        <v>3.4</v>
      </c>
      <c r="M426" s="106">
        <v>4.6399999999999997</v>
      </c>
      <c r="N426" s="105">
        <v>4.45</v>
      </c>
      <c r="O426" s="106">
        <v>4.47</v>
      </c>
      <c r="P426" s="106">
        <v>4.46</v>
      </c>
      <c r="Q426" s="106">
        <v>4.3</v>
      </c>
      <c r="R426" s="106">
        <v>4.3499999999999996</v>
      </c>
      <c r="S426" s="106">
        <v>3.95</v>
      </c>
      <c r="T426" s="105">
        <v>4</v>
      </c>
      <c r="U426" s="105">
        <v>4.57</v>
      </c>
      <c r="V426" s="105">
        <v>4.5999999999999996</v>
      </c>
      <c r="W426" s="105">
        <v>3.8</v>
      </c>
      <c r="X426" s="104">
        <v>4.22</v>
      </c>
      <c r="AA426" s="103"/>
    </row>
    <row r="427" spans="1:27" ht="39.75">
      <c r="A427" s="101" t="s">
        <v>42</v>
      </c>
      <c r="B427" s="100"/>
      <c r="C427" s="99"/>
      <c r="D427" s="98">
        <f>+D429</f>
        <v>5</v>
      </c>
      <c r="E427" s="98"/>
      <c r="F427" s="98"/>
      <c r="G427" s="98"/>
      <c r="H427" s="98"/>
      <c r="I427" s="98">
        <f t="shared" ref="I427" si="408">+I429</f>
        <v>0</v>
      </c>
      <c r="J427" s="98"/>
      <c r="K427" s="98">
        <f t="shared" ref="K427:X427" si="409">+K429</f>
        <v>5</v>
      </c>
      <c r="L427" s="98">
        <f t="shared" si="409"/>
        <v>5</v>
      </c>
      <c r="M427" s="98">
        <f t="shared" si="409"/>
        <v>5</v>
      </c>
      <c r="N427" s="98">
        <f t="shared" si="409"/>
        <v>5</v>
      </c>
      <c r="O427" s="98">
        <f t="shared" si="409"/>
        <v>5</v>
      </c>
      <c r="P427" s="98">
        <f t="shared" si="409"/>
        <v>3</v>
      </c>
      <c r="Q427" s="98">
        <f t="shared" si="409"/>
        <v>4</v>
      </c>
      <c r="R427" s="98">
        <f t="shared" si="409"/>
        <v>5</v>
      </c>
      <c r="S427" s="98">
        <f t="shared" si="409"/>
        <v>5</v>
      </c>
      <c r="T427" s="98">
        <f t="shared" si="409"/>
        <v>5</v>
      </c>
      <c r="U427" s="98">
        <f t="shared" si="409"/>
        <v>2</v>
      </c>
      <c r="V427" s="98">
        <f t="shared" si="409"/>
        <v>4</v>
      </c>
      <c r="W427" s="98">
        <f t="shared" si="409"/>
        <v>3</v>
      </c>
      <c r="X427" s="97">
        <f t="shared" si="409"/>
        <v>4</v>
      </c>
      <c r="AA427" s="20"/>
    </row>
    <row r="428" spans="1:27" s="73" customFormat="1" ht="39.75">
      <c r="A428" s="85">
        <v>8.1</v>
      </c>
      <c r="B428" s="85" t="s">
        <v>41</v>
      </c>
      <c r="C428" s="96" t="s">
        <v>30</v>
      </c>
      <c r="D428" s="82">
        <f>+SUM(D430:D436)</f>
        <v>7</v>
      </c>
      <c r="E428" s="82"/>
      <c r="F428" s="82"/>
      <c r="G428" s="82"/>
      <c r="H428" s="82"/>
      <c r="I428" s="82">
        <f t="shared" ref="I428" si="410">+SUM(I430:I436)</f>
        <v>0</v>
      </c>
      <c r="J428" s="82"/>
      <c r="K428" s="82">
        <f t="shared" ref="K428:X428" si="411">+SUM(K430:K436)</f>
        <v>7</v>
      </c>
      <c r="L428" s="82">
        <f t="shared" si="411"/>
        <v>7</v>
      </c>
      <c r="M428" s="82">
        <f t="shared" si="411"/>
        <v>7</v>
      </c>
      <c r="N428" s="82">
        <f t="shared" si="411"/>
        <v>7</v>
      </c>
      <c r="O428" s="82">
        <f t="shared" si="411"/>
        <v>7</v>
      </c>
      <c r="P428" s="82">
        <f t="shared" si="411"/>
        <v>4</v>
      </c>
      <c r="Q428" s="82">
        <f t="shared" si="411"/>
        <v>6</v>
      </c>
      <c r="R428" s="82">
        <f t="shared" si="411"/>
        <v>7</v>
      </c>
      <c r="S428" s="82">
        <f t="shared" si="411"/>
        <v>7</v>
      </c>
      <c r="T428" s="82">
        <f t="shared" si="411"/>
        <v>7</v>
      </c>
      <c r="U428" s="82">
        <f t="shared" si="411"/>
        <v>3</v>
      </c>
      <c r="V428" s="82">
        <f t="shared" si="411"/>
        <v>6</v>
      </c>
      <c r="W428" s="82">
        <f t="shared" si="411"/>
        <v>4</v>
      </c>
      <c r="X428" s="82">
        <f t="shared" si="411"/>
        <v>6</v>
      </c>
      <c r="AA428" s="74"/>
    </row>
    <row r="429" spans="1:27" s="73" customFormat="1" ht="39.75">
      <c r="A429" s="81"/>
      <c r="B429" s="81"/>
      <c r="C429" s="95" t="s">
        <v>10</v>
      </c>
      <c r="D429" s="94">
        <f>IF(D428&lt;1,0,IF(D428&lt;2,1,IF(D428&lt;4,2,IF(D428&lt;6,3,IF(D428&lt;7,4,IF(D428=7,5))))))</f>
        <v>5</v>
      </c>
      <c r="E429" s="94"/>
      <c r="F429" s="94"/>
      <c r="G429" s="94"/>
      <c r="H429" s="94"/>
      <c r="I429" s="94">
        <f t="shared" ref="I429" si="412">IF(I428&lt;1,0,IF(I428&lt;2,1,IF(I428&lt;4,2,IF(I428&lt;6,3,IF(I428&lt;7,4,IF(I428=7,5))))))</f>
        <v>0</v>
      </c>
      <c r="J429" s="94"/>
      <c r="K429" s="94">
        <f t="shared" ref="K429:X429" si="413">IF(K428&lt;1,0,IF(K428&lt;2,1,IF(K428&lt;4,2,IF(K428&lt;6,3,IF(K428&lt;7,4,IF(K428=7,5))))))</f>
        <v>5</v>
      </c>
      <c r="L429" s="94">
        <f t="shared" si="413"/>
        <v>5</v>
      </c>
      <c r="M429" s="94">
        <f t="shared" si="413"/>
        <v>5</v>
      </c>
      <c r="N429" s="94">
        <f t="shared" si="413"/>
        <v>5</v>
      </c>
      <c r="O429" s="94">
        <f t="shared" si="413"/>
        <v>5</v>
      </c>
      <c r="P429" s="94">
        <f t="shared" si="413"/>
        <v>3</v>
      </c>
      <c r="Q429" s="94">
        <f t="shared" si="413"/>
        <v>4</v>
      </c>
      <c r="R429" s="94">
        <f t="shared" si="413"/>
        <v>5</v>
      </c>
      <c r="S429" s="94">
        <f t="shared" si="413"/>
        <v>5</v>
      </c>
      <c r="T429" s="94">
        <f t="shared" si="413"/>
        <v>5</v>
      </c>
      <c r="U429" s="94">
        <f t="shared" si="413"/>
        <v>2</v>
      </c>
      <c r="V429" s="94">
        <f t="shared" si="413"/>
        <v>4</v>
      </c>
      <c r="W429" s="94">
        <f t="shared" si="413"/>
        <v>3</v>
      </c>
      <c r="X429" s="94">
        <f t="shared" si="413"/>
        <v>4</v>
      </c>
      <c r="AA429" s="74"/>
    </row>
    <row r="430" spans="1:27" s="73" customFormat="1" ht="61.5">
      <c r="A430" s="75"/>
      <c r="B430" s="91" t="s">
        <v>40</v>
      </c>
      <c r="C430" s="70"/>
      <c r="D430" s="68">
        <v>1</v>
      </c>
      <c r="E430" s="68"/>
      <c r="F430" s="68"/>
      <c r="G430" s="68"/>
      <c r="H430" s="68"/>
      <c r="I430" s="68"/>
      <c r="J430" s="68"/>
      <c r="K430" s="68">
        <v>1</v>
      </c>
      <c r="L430" s="68">
        <v>1</v>
      </c>
      <c r="M430" s="68">
        <v>1</v>
      </c>
      <c r="N430" s="69">
        <v>1</v>
      </c>
      <c r="O430" s="68">
        <v>1</v>
      </c>
      <c r="P430" s="68">
        <v>0</v>
      </c>
      <c r="Q430" s="68">
        <v>0</v>
      </c>
      <c r="R430" s="68">
        <v>1</v>
      </c>
      <c r="S430" s="68">
        <v>1</v>
      </c>
      <c r="T430" s="68">
        <v>1</v>
      </c>
      <c r="U430" s="68">
        <v>0</v>
      </c>
      <c r="V430" s="68">
        <v>0</v>
      </c>
      <c r="W430" s="68">
        <v>0</v>
      </c>
      <c r="X430" s="90">
        <v>1</v>
      </c>
      <c r="Y430" s="93" t="s">
        <v>39</v>
      </c>
      <c r="AA430" s="74"/>
    </row>
    <row r="431" spans="1:27" s="73" customFormat="1" ht="92.25">
      <c r="A431" s="75"/>
      <c r="B431" s="91" t="s">
        <v>38</v>
      </c>
      <c r="C431" s="70"/>
      <c r="D431" s="68">
        <v>1</v>
      </c>
      <c r="E431" s="68"/>
      <c r="F431" s="68"/>
      <c r="G431" s="68"/>
      <c r="H431" s="68"/>
      <c r="I431" s="68"/>
      <c r="J431" s="68"/>
      <c r="K431" s="68">
        <v>1</v>
      </c>
      <c r="L431" s="68">
        <v>1</v>
      </c>
      <c r="M431" s="68">
        <v>1</v>
      </c>
      <c r="N431" s="69">
        <v>1</v>
      </c>
      <c r="O431" s="68">
        <v>1</v>
      </c>
      <c r="P431" s="68">
        <v>0</v>
      </c>
      <c r="Q431" s="68">
        <v>1</v>
      </c>
      <c r="R431" s="68">
        <v>1</v>
      </c>
      <c r="S431" s="68">
        <v>1</v>
      </c>
      <c r="T431" s="68">
        <v>1</v>
      </c>
      <c r="U431" s="68">
        <v>0</v>
      </c>
      <c r="V431" s="68">
        <v>1</v>
      </c>
      <c r="W431" s="68">
        <v>1</v>
      </c>
      <c r="X431" s="90">
        <v>1</v>
      </c>
      <c r="AA431" s="74"/>
    </row>
    <row r="432" spans="1:27" s="73" customFormat="1" ht="61.5">
      <c r="A432" s="75"/>
      <c r="B432" s="91" t="s">
        <v>37</v>
      </c>
      <c r="C432" s="70"/>
      <c r="D432" s="68">
        <v>1</v>
      </c>
      <c r="E432" s="68"/>
      <c r="F432" s="68"/>
      <c r="G432" s="68"/>
      <c r="H432" s="68"/>
      <c r="I432" s="68"/>
      <c r="J432" s="68"/>
      <c r="K432" s="68">
        <v>1</v>
      </c>
      <c r="L432" s="68">
        <v>1</v>
      </c>
      <c r="M432" s="68">
        <v>1</v>
      </c>
      <c r="N432" s="69">
        <v>1</v>
      </c>
      <c r="O432" s="68">
        <v>1</v>
      </c>
      <c r="P432" s="68">
        <v>1</v>
      </c>
      <c r="Q432" s="68">
        <v>1</v>
      </c>
      <c r="R432" s="68">
        <v>1</v>
      </c>
      <c r="S432" s="68">
        <v>1</v>
      </c>
      <c r="T432" s="68">
        <v>1</v>
      </c>
      <c r="U432" s="68">
        <v>1</v>
      </c>
      <c r="V432" s="68">
        <v>1</v>
      </c>
      <c r="W432" s="68">
        <v>0</v>
      </c>
      <c r="X432" s="90">
        <v>1</v>
      </c>
      <c r="AA432" s="74"/>
    </row>
    <row r="433" spans="1:27" s="73" customFormat="1" ht="61.5">
      <c r="A433" s="75"/>
      <c r="B433" s="91" t="s">
        <v>36</v>
      </c>
      <c r="C433" s="70"/>
      <c r="D433" s="68">
        <v>1</v>
      </c>
      <c r="E433" s="68"/>
      <c r="F433" s="68"/>
      <c r="G433" s="68"/>
      <c r="H433" s="68"/>
      <c r="I433" s="68"/>
      <c r="J433" s="68"/>
      <c r="K433" s="68">
        <v>1</v>
      </c>
      <c r="L433" s="68">
        <v>1</v>
      </c>
      <c r="M433" s="68">
        <v>1</v>
      </c>
      <c r="N433" s="69">
        <v>1</v>
      </c>
      <c r="O433" s="68">
        <v>1</v>
      </c>
      <c r="P433" s="68">
        <v>1</v>
      </c>
      <c r="Q433" s="68">
        <v>1</v>
      </c>
      <c r="R433" s="68">
        <v>1</v>
      </c>
      <c r="S433" s="68">
        <v>1</v>
      </c>
      <c r="T433" s="68">
        <v>1</v>
      </c>
      <c r="U433" s="68">
        <v>1</v>
      </c>
      <c r="V433" s="68">
        <v>1</v>
      </c>
      <c r="W433" s="68">
        <v>0</v>
      </c>
      <c r="X433" s="90">
        <v>0</v>
      </c>
      <c r="AA433" s="74"/>
    </row>
    <row r="434" spans="1:27" s="73" customFormat="1" ht="92.25">
      <c r="A434" s="75"/>
      <c r="B434" s="91" t="s">
        <v>35</v>
      </c>
      <c r="C434" s="70"/>
      <c r="D434" s="68">
        <v>1</v>
      </c>
      <c r="E434" s="68"/>
      <c r="F434" s="68"/>
      <c r="G434" s="68"/>
      <c r="H434" s="68"/>
      <c r="I434" s="68"/>
      <c r="J434" s="68"/>
      <c r="K434" s="68">
        <v>1</v>
      </c>
      <c r="L434" s="68">
        <v>1</v>
      </c>
      <c r="M434" s="68">
        <v>1</v>
      </c>
      <c r="N434" s="69">
        <v>1</v>
      </c>
      <c r="O434" s="68">
        <v>1</v>
      </c>
      <c r="P434" s="68">
        <v>0</v>
      </c>
      <c r="Q434" s="68">
        <v>1</v>
      </c>
      <c r="R434" s="68">
        <v>1</v>
      </c>
      <c r="S434" s="68">
        <v>1</v>
      </c>
      <c r="T434" s="68">
        <v>1</v>
      </c>
      <c r="U434" s="68">
        <v>0</v>
      </c>
      <c r="V434" s="68">
        <v>1</v>
      </c>
      <c r="W434" s="68">
        <v>1</v>
      </c>
      <c r="X434" s="90">
        <v>1</v>
      </c>
      <c r="AA434" s="74"/>
    </row>
    <row r="435" spans="1:27" s="73" customFormat="1" ht="92.25">
      <c r="A435" s="75"/>
      <c r="B435" s="91" t="s">
        <v>34</v>
      </c>
      <c r="C435" s="70"/>
      <c r="D435" s="68">
        <v>1</v>
      </c>
      <c r="E435" s="68"/>
      <c r="F435" s="68"/>
      <c r="G435" s="68"/>
      <c r="H435" s="68"/>
      <c r="I435" s="68"/>
      <c r="J435" s="68"/>
      <c r="K435" s="68">
        <v>1</v>
      </c>
      <c r="L435" s="68">
        <v>1</v>
      </c>
      <c r="M435" s="68">
        <v>1</v>
      </c>
      <c r="N435" s="69">
        <v>1</v>
      </c>
      <c r="O435" s="68">
        <v>1</v>
      </c>
      <c r="P435" s="68">
        <v>1</v>
      </c>
      <c r="Q435" s="68">
        <v>1</v>
      </c>
      <c r="R435" s="68">
        <v>1</v>
      </c>
      <c r="S435" s="68">
        <v>1</v>
      </c>
      <c r="T435" s="68">
        <v>1</v>
      </c>
      <c r="U435" s="68">
        <v>1</v>
      </c>
      <c r="V435" s="68">
        <v>1</v>
      </c>
      <c r="W435" s="68">
        <v>1</v>
      </c>
      <c r="X435" s="68">
        <v>1</v>
      </c>
      <c r="Y435" s="92"/>
      <c r="AA435" s="74"/>
    </row>
    <row r="436" spans="1:27" s="73" customFormat="1" ht="92.25">
      <c r="A436" s="75"/>
      <c r="B436" s="91" t="s">
        <v>33</v>
      </c>
      <c r="C436" s="70"/>
      <c r="D436" s="68">
        <v>1</v>
      </c>
      <c r="E436" s="68"/>
      <c r="F436" s="68"/>
      <c r="G436" s="68"/>
      <c r="H436" s="68"/>
      <c r="I436" s="68"/>
      <c r="J436" s="68"/>
      <c r="K436" s="68">
        <v>1</v>
      </c>
      <c r="L436" s="68">
        <v>1</v>
      </c>
      <c r="M436" s="68">
        <v>1</v>
      </c>
      <c r="N436" s="69">
        <v>1</v>
      </c>
      <c r="O436" s="68">
        <v>1</v>
      </c>
      <c r="P436" s="68">
        <v>1</v>
      </c>
      <c r="Q436" s="68">
        <v>1</v>
      </c>
      <c r="R436" s="68">
        <v>1</v>
      </c>
      <c r="S436" s="68">
        <v>1</v>
      </c>
      <c r="T436" s="68">
        <v>1</v>
      </c>
      <c r="U436" s="68">
        <v>0</v>
      </c>
      <c r="V436" s="68">
        <v>1</v>
      </c>
      <c r="W436" s="68">
        <v>1</v>
      </c>
      <c r="X436" s="90">
        <v>1</v>
      </c>
      <c r="AA436" s="74"/>
    </row>
    <row r="437" spans="1:27" ht="39.75">
      <c r="A437" s="89" t="s">
        <v>32</v>
      </c>
      <c r="B437" s="89"/>
      <c r="C437" s="88"/>
      <c r="D437" s="87">
        <f>+D439</f>
        <v>5</v>
      </c>
      <c r="E437" s="87"/>
      <c r="F437" s="87"/>
      <c r="G437" s="87"/>
      <c r="H437" s="87"/>
      <c r="I437" s="87">
        <f t="shared" ref="I437" si="414">+I439</f>
        <v>0</v>
      </c>
      <c r="J437" s="87"/>
      <c r="K437" s="87">
        <f t="shared" ref="K437:X437" si="415">+K439</f>
        <v>4</v>
      </c>
      <c r="L437" s="87">
        <f t="shared" si="415"/>
        <v>3</v>
      </c>
      <c r="M437" s="87">
        <f t="shared" si="415"/>
        <v>5</v>
      </c>
      <c r="N437" s="87">
        <f t="shared" si="415"/>
        <v>4</v>
      </c>
      <c r="O437" s="87">
        <f t="shared" si="415"/>
        <v>5</v>
      </c>
      <c r="P437" s="87">
        <f t="shared" si="415"/>
        <v>4</v>
      </c>
      <c r="Q437" s="87">
        <f t="shared" si="415"/>
        <v>4</v>
      </c>
      <c r="R437" s="87">
        <f t="shared" si="415"/>
        <v>4</v>
      </c>
      <c r="S437" s="87">
        <f t="shared" si="415"/>
        <v>4</v>
      </c>
      <c r="T437" s="87">
        <f t="shared" si="415"/>
        <v>4</v>
      </c>
      <c r="U437" s="87">
        <f t="shared" si="415"/>
        <v>4</v>
      </c>
      <c r="V437" s="87">
        <f t="shared" si="415"/>
        <v>4</v>
      </c>
      <c r="W437" s="87">
        <f t="shared" si="415"/>
        <v>4</v>
      </c>
      <c r="X437" s="86">
        <f t="shared" si="415"/>
        <v>4</v>
      </c>
      <c r="AA437" s="20"/>
    </row>
    <row r="438" spans="1:27" s="73" customFormat="1" ht="39.75">
      <c r="A438" s="85">
        <v>9.1</v>
      </c>
      <c r="B438" s="84" t="s">
        <v>31</v>
      </c>
      <c r="C438" s="83" t="s">
        <v>30</v>
      </c>
      <c r="D438" s="82">
        <f>+SUM(D440:D448)</f>
        <v>9</v>
      </c>
      <c r="E438" s="82"/>
      <c r="F438" s="82"/>
      <c r="G438" s="82"/>
      <c r="H438" s="82"/>
      <c r="I438" s="82">
        <f t="shared" ref="I438" si="416">+SUM(I440:I448)</f>
        <v>0</v>
      </c>
      <c r="J438" s="82"/>
      <c r="K438" s="82">
        <f t="shared" ref="K438:X438" si="417">+SUM(K440:K448)</f>
        <v>7</v>
      </c>
      <c r="L438" s="82">
        <f t="shared" si="417"/>
        <v>5</v>
      </c>
      <c r="M438" s="82">
        <f t="shared" si="417"/>
        <v>9</v>
      </c>
      <c r="N438" s="82">
        <f t="shared" si="417"/>
        <v>8</v>
      </c>
      <c r="O438" s="82">
        <f t="shared" si="417"/>
        <v>9</v>
      </c>
      <c r="P438" s="82">
        <f t="shared" si="417"/>
        <v>8</v>
      </c>
      <c r="Q438" s="82">
        <f t="shared" si="417"/>
        <v>7</v>
      </c>
      <c r="R438" s="82">
        <f t="shared" si="417"/>
        <v>8</v>
      </c>
      <c r="S438" s="82">
        <f t="shared" si="417"/>
        <v>8</v>
      </c>
      <c r="T438" s="82">
        <f t="shared" si="417"/>
        <v>7</v>
      </c>
      <c r="U438" s="82">
        <f t="shared" si="417"/>
        <v>8</v>
      </c>
      <c r="V438" s="82">
        <f t="shared" si="417"/>
        <v>7</v>
      </c>
      <c r="W438" s="82">
        <f t="shared" si="417"/>
        <v>7</v>
      </c>
      <c r="X438" s="82">
        <f t="shared" si="417"/>
        <v>8</v>
      </c>
      <c r="AA438" s="74"/>
    </row>
    <row r="439" spans="1:27" s="73" customFormat="1" ht="39.75">
      <c r="A439" s="81"/>
      <c r="B439" s="80"/>
      <c r="C439" s="79" t="s">
        <v>10</v>
      </c>
      <c r="D439" s="78">
        <f>IF(D438&lt;1,0,IF(D438&lt;2,1,IF(D438&lt;4,2,IF(D438&lt;7,3,IF(D438&lt;9,4,IF(D438=9,5))))))</f>
        <v>5</v>
      </c>
      <c r="E439" s="78"/>
      <c r="F439" s="78"/>
      <c r="G439" s="78"/>
      <c r="H439" s="78"/>
      <c r="I439" s="78">
        <f t="shared" ref="I439" si="418">IF(I438&lt;1,0,IF(I438&lt;2,1,IF(I438&lt;4,2,IF(I438&lt;7,3,IF(I438&lt;9,4,IF(I438=9,5))))))</f>
        <v>0</v>
      </c>
      <c r="J439" s="78"/>
      <c r="K439" s="78">
        <f t="shared" ref="K439:X439" si="419">IF(K438&lt;1,0,IF(K438&lt;2,1,IF(K438&lt;4,2,IF(K438&lt;7,3,IF(K438&lt;9,4,IF(K438=9,5))))))</f>
        <v>4</v>
      </c>
      <c r="L439" s="78">
        <f t="shared" si="419"/>
        <v>3</v>
      </c>
      <c r="M439" s="78">
        <f t="shared" si="419"/>
        <v>5</v>
      </c>
      <c r="N439" s="78">
        <f t="shared" si="419"/>
        <v>4</v>
      </c>
      <c r="O439" s="78">
        <f t="shared" si="419"/>
        <v>5</v>
      </c>
      <c r="P439" s="78">
        <f t="shared" si="419"/>
        <v>4</v>
      </c>
      <c r="Q439" s="78">
        <f t="shared" si="419"/>
        <v>4</v>
      </c>
      <c r="R439" s="78">
        <f t="shared" si="419"/>
        <v>4</v>
      </c>
      <c r="S439" s="78">
        <f t="shared" si="419"/>
        <v>4</v>
      </c>
      <c r="T439" s="78">
        <f t="shared" si="419"/>
        <v>4</v>
      </c>
      <c r="U439" s="78">
        <f t="shared" si="419"/>
        <v>4</v>
      </c>
      <c r="V439" s="78">
        <f t="shared" si="419"/>
        <v>4</v>
      </c>
      <c r="W439" s="78">
        <f t="shared" si="419"/>
        <v>4</v>
      </c>
      <c r="X439" s="78">
        <f t="shared" si="419"/>
        <v>4</v>
      </c>
      <c r="AA439" s="74"/>
    </row>
    <row r="440" spans="1:27" s="73" customFormat="1" ht="123">
      <c r="A440" s="75"/>
      <c r="B440" s="71" t="s">
        <v>29</v>
      </c>
      <c r="C440" s="70"/>
      <c r="D440" s="677">
        <v>1</v>
      </c>
      <c r="E440" s="677"/>
      <c r="F440" s="677"/>
      <c r="G440" s="677"/>
      <c r="H440" s="677"/>
      <c r="I440" s="677"/>
      <c r="J440" s="677"/>
      <c r="K440" s="677">
        <v>1</v>
      </c>
      <c r="L440" s="677">
        <v>1</v>
      </c>
      <c r="M440" s="677">
        <v>1</v>
      </c>
      <c r="N440" s="77">
        <v>1</v>
      </c>
      <c r="O440" s="677">
        <v>1</v>
      </c>
      <c r="P440" s="677">
        <v>1</v>
      </c>
      <c r="Q440" s="677">
        <v>1</v>
      </c>
      <c r="R440" s="677">
        <v>1</v>
      </c>
      <c r="S440" s="677">
        <v>1</v>
      </c>
      <c r="T440" s="68">
        <v>1</v>
      </c>
      <c r="U440" s="677">
        <v>1</v>
      </c>
      <c r="V440" s="677">
        <v>1</v>
      </c>
      <c r="W440" s="677">
        <v>1</v>
      </c>
      <c r="X440" s="68">
        <v>1</v>
      </c>
      <c r="AA440" s="74"/>
    </row>
    <row r="441" spans="1:27" s="73" customFormat="1" ht="92.25">
      <c r="A441" s="75"/>
      <c r="B441" s="71" t="s">
        <v>28</v>
      </c>
      <c r="C441" s="70"/>
      <c r="D441" s="68">
        <v>1</v>
      </c>
      <c r="E441" s="68"/>
      <c r="F441" s="68"/>
      <c r="G441" s="68"/>
      <c r="H441" s="68"/>
      <c r="I441" s="68"/>
      <c r="J441" s="68"/>
      <c r="K441" s="68">
        <v>1</v>
      </c>
      <c r="L441" s="68">
        <v>1</v>
      </c>
      <c r="M441" s="68">
        <v>1</v>
      </c>
      <c r="N441" s="69">
        <v>1</v>
      </c>
      <c r="O441" s="68">
        <v>1</v>
      </c>
      <c r="P441" s="68">
        <v>1</v>
      </c>
      <c r="Q441" s="68">
        <v>1</v>
      </c>
      <c r="R441" s="68">
        <v>1</v>
      </c>
      <c r="S441" s="68">
        <v>1</v>
      </c>
      <c r="T441" s="68">
        <v>1</v>
      </c>
      <c r="U441" s="68">
        <v>1</v>
      </c>
      <c r="V441" s="68">
        <v>1</v>
      </c>
      <c r="W441" s="68">
        <v>1</v>
      </c>
      <c r="X441" s="68">
        <v>1</v>
      </c>
      <c r="AA441" s="74"/>
    </row>
    <row r="442" spans="1:27" s="73" customFormat="1" ht="39.75">
      <c r="A442" s="75"/>
      <c r="B442" s="71" t="s">
        <v>27</v>
      </c>
      <c r="C442" s="70"/>
      <c r="D442" s="68">
        <v>1</v>
      </c>
      <c r="E442" s="68"/>
      <c r="F442" s="68"/>
      <c r="G442" s="68"/>
      <c r="H442" s="68"/>
      <c r="I442" s="68"/>
      <c r="J442" s="68"/>
      <c r="K442" s="68">
        <v>1</v>
      </c>
      <c r="L442" s="68">
        <v>1</v>
      </c>
      <c r="M442" s="68">
        <v>1</v>
      </c>
      <c r="N442" s="69">
        <v>1</v>
      </c>
      <c r="O442" s="68">
        <v>1</v>
      </c>
      <c r="P442" s="68">
        <v>1</v>
      </c>
      <c r="Q442" s="68">
        <v>1</v>
      </c>
      <c r="R442" s="68">
        <v>1</v>
      </c>
      <c r="S442" s="68">
        <v>1</v>
      </c>
      <c r="T442" s="68">
        <v>1</v>
      </c>
      <c r="U442" s="68">
        <v>1</v>
      </c>
      <c r="V442" s="68">
        <v>1</v>
      </c>
      <c r="W442" s="68">
        <v>1</v>
      </c>
      <c r="X442" s="68">
        <v>1</v>
      </c>
      <c r="AA442" s="74"/>
    </row>
    <row r="443" spans="1:27" s="73" customFormat="1" ht="276.75">
      <c r="A443" s="75"/>
      <c r="B443" s="71" t="s">
        <v>26</v>
      </c>
      <c r="C443" s="70"/>
      <c r="D443" s="68">
        <v>1</v>
      </c>
      <c r="E443" s="68"/>
      <c r="F443" s="68"/>
      <c r="G443" s="68"/>
      <c r="H443" s="68"/>
      <c r="I443" s="68"/>
      <c r="J443" s="68"/>
      <c r="K443" s="68">
        <v>1</v>
      </c>
      <c r="L443" s="68">
        <v>0</v>
      </c>
      <c r="M443" s="68">
        <v>1</v>
      </c>
      <c r="N443" s="69">
        <v>1</v>
      </c>
      <c r="O443" s="68">
        <v>1</v>
      </c>
      <c r="P443" s="68">
        <v>1</v>
      </c>
      <c r="Q443" s="68">
        <v>0</v>
      </c>
      <c r="R443" s="68">
        <v>1</v>
      </c>
      <c r="S443" s="68">
        <v>1</v>
      </c>
      <c r="T443" s="68">
        <v>0</v>
      </c>
      <c r="U443" s="68">
        <v>1</v>
      </c>
      <c r="V443" s="68">
        <v>1</v>
      </c>
      <c r="W443" s="68">
        <v>1</v>
      </c>
      <c r="X443" s="68">
        <v>1</v>
      </c>
      <c r="AA443" s="74"/>
    </row>
    <row r="444" spans="1:27" s="73" customFormat="1" ht="92.25">
      <c r="A444" s="75"/>
      <c r="B444" s="71" t="s">
        <v>25</v>
      </c>
      <c r="C444" s="70"/>
      <c r="D444" s="68">
        <v>1</v>
      </c>
      <c r="E444" s="68"/>
      <c r="F444" s="68"/>
      <c r="G444" s="68"/>
      <c r="H444" s="68"/>
      <c r="I444" s="68"/>
      <c r="J444" s="68"/>
      <c r="K444" s="68">
        <v>0</v>
      </c>
      <c r="L444" s="68">
        <v>0</v>
      </c>
      <c r="M444" s="68">
        <v>1</v>
      </c>
      <c r="N444" s="69">
        <v>1</v>
      </c>
      <c r="O444" s="68">
        <v>1</v>
      </c>
      <c r="P444" s="68">
        <v>1</v>
      </c>
      <c r="Q444" s="68">
        <v>1</v>
      </c>
      <c r="R444" s="68">
        <v>1</v>
      </c>
      <c r="S444" s="68">
        <v>1</v>
      </c>
      <c r="T444" s="68">
        <v>1</v>
      </c>
      <c r="U444" s="68">
        <v>1</v>
      </c>
      <c r="V444" s="68">
        <v>0</v>
      </c>
      <c r="W444" s="68">
        <v>0</v>
      </c>
      <c r="X444" s="68">
        <v>1</v>
      </c>
      <c r="AA444" s="74"/>
    </row>
    <row r="445" spans="1:27" s="73" customFormat="1" ht="61.5">
      <c r="A445" s="75"/>
      <c r="B445" s="71" t="s">
        <v>24</v>
      </c>
      <c r="C445" s="70"/>
      <c r="D445" s="68">
        <v>1</v>
      </c>
      <c r="E445" s="68"/>
      <c r="F445" s="68"/>
      <c r="G445" s="68"/>
      <c r="H445" s="68"/>
      <c r="I445" s="68"/>
      <c r="J445" s="68"/>
      <c r="K445" s="68">
        <v>1</v>
      </c>
      <c r="L445" s="68">
        <v>0</v>
      </c>
      <c r="M445" s="68">
        <v>1</v>
      </c>
      <c r="N445" s="69">
        <v>1</v>
      </c>
      <c r="O445" s="68">
        <v>1</v>
      </c>
      <c r="P445" s="68">
        <v>1</v>
      </c>
      <c r="Q445" s="68">
        <v>1</v>
      </c>
      <c r="R445" s="68">
        <v>1</v>
      </c>
      <c r="S445" s="68">
        <v>1</v>
      </c>
      <c r="T445" s="68">
        <v>1</v>
      </c>
      <c r="U445" s="68">
        <v>1</v>
      </c>
      <c r="V445" s="68">
        <v>1</v>
      </c>
      <c r="W445" s="68">
        <v>1</v>
      </c>
      <c r="X445" s="68">
        <v>1</v>
      </c>
      <c r="AA445" s="74"/>
    </row>
    <row r="446" spans="1:27" ht="92.25">
      <c r="A446" s="72"/>
      <c r="B446" s="71" t="s">
        <v>23</v>
      </c>
      <c r="C446" s="70"/>
      <c r="D446" s="68">
        <v>1</v>
      </c>
      <c r="E446" s="68"/>
      <c r="F446" s="68"/>
      <c r="G446" s="68"/>
      <c r="H446" s="68"/>
      <c r="I446" s="68"/>
      <c r="J446" s="68"/>
      <c r="K446" s="68">
        <v>1</v>
      </c>
      <c r="L446" s="68">
        <v>1</v>
      </c>
      <c r="M446" s="68">
        <v>1</v>
      </c>
      <c r="N446" s="69">
        <v>1</v>
      </c>
      <c r="O446" s="68">
        <v>1</v>
      </c>
      <c r="P446" s="68">
        <v>1</v>
      </c>
      <c r="Q446" s="68">
        <v>1</v>
      </c>
      <c r="R446" s="68">
        <v>1</v>
      </c>
      <c r="S446" s="68">
        <v>1</v>
      </c>
      <c r="T446" s="68">
        <v>1</v>
      </c>
      <c r="U446" s="68">
        <v>1</v>
      </c>
      <c r="V446" s="68">
        <v>1</v>
      </c>
      <c r="W446" s="68">
        <v>1</v>
      </c>
      <c r="X446" s="68">
        <v>1</v>
      </c>
      <c r="AA446" s="20"/>
    </row>
    <row r="447" spans="1:27" ht="61.5">
      <c r="A447" s="72"/>
      <c r="B447" s="71" t="s">
        <v>22</v>
      </c>
      <c r="C447" s="70"/>
      <c r="D447" s="68">
        <v>1</v>
      </c>
      <c r="E447" s="68"/>
      <c r="F447" s="68"/>
      <c r="G447" s="68"/>
      <c r="H447" s="68"/>
      <c r="I447" s="68"/>
      <c r="J447" s="68"/>
      <c r="K447" s="68">
        <v>1</v>
      </c>
      <c r="L447" s="68">
        <v>1</v>
      </c>
      <c r="M447" s="68">
        <v>1</v>
      </c>
      <c r="N447" s="69">
        <v>1</v>
      </c>
      <c r="O447" s="68">
        <v>1</v>
      </c>
      <c r="P447" s="68">
        <v>1</v>
      </c>
      <c r="Q447" s="68">
        <v>1</v>
      </c>
      <c r="R447" s="68">
        <v>1</v>
      </c>
      <c r="S447" s="68">
        <v>1</v>
      </c>
      <c r="T447" s="68">
        <v>1</v>
      </c>
      <c r="U447" s="68">
        <v>1</v>
      </c>
      <c r="V447" s="68">
        <v>1</v>
      </c>
      <c r="W447" s="68">
        <v>1</v>
      </c>
      <c r="X447" s="68">
        <v>1</v>
      </c>
      <c r="AA447" s="20"/>
    </row>
    <row r="448" spans="1:27" ht="92.25">
      <c r="A448" s="67"/>
      <c r="B448" s="66" t="s">
        <v>21</v>
      </c>
      <c r="C448" s="65"/>
      <c r="D448" s="63">
        <v>1</v>
      </c>
      <c r="E448" s="63"/>
      <c r="F448" s="63"/>
      <c r="G448" s="63"/>
      <c r="H448" s="63"/>
      <c r="I448" s="63"/>
      <c r="J448" s="63"/>
      <c r="K448" s="63">
        <v>0</v>
      </c>
      <c r="L448" s="63">
        <v>0</v>
      </c>
      <c r="M448" s="63">
        <v>1</v>
      </c>
      <c r="N448" s="64">
        <v>0</v>
      </c>
      <c r="O448" s="63">
        <v>1</v>
      </c>
      <c r="P448" s="63">
        <v>0</v>
      </c>
      <c r="Q448" s="63">
        <v>0</v>
      </c>
      <c r="R448" s="63">
        <v>0</v>
      </c>
      <c r="S448" s="63">
        <v>0</v>
      </c>
      <c r="T448" s="63">
        <v>0</v>
      </c>
      <c r="U448" s="63">
        <v>0</v>
      </c>
      <c r="V448" s="63">
        <v>0</v>
      </c>
      <c r="W448" s="63">
        <v>0</v>
      </c>
      <c r="X448" s="63">
        <v>0</v>
      </c>
      <c r="AA448" s="20"/>
    </row>
    <row r="449" spans="1:27" s="44" customFormat="1" ht="72">
      <c r="A449" s="688"/>
      <c r="B449" s="689" t="str">
        <f>+[1]เป้าหมาย!A66</f>
        <v>ตัวบ่งชี้ที่ 9.2.1 ระดับความสำเร็จของการเตรียมความพร้อมในการก้าวเข้าสู่ประชาคมอาเซียนฯ</v>
      </c>
      <c r="C449" s="60"/>
      <c r="D449" s="58">
        <f>+D450*100/D451</f>
        <v>99.090909090909093</v>
      </c>
      <c r="E449" s="702" t="e">
        <f t="shared" ref="E449:I449" si="420">+E450*100/E451</f>
        <v>#DIV/0!</v>
      </c>
      <c r="F449" s="702" t="e">
        <f t="shared" si="420"/>
        <v>#DIV/0!</v>
      </c>
      <c r="G449" s="702" t="e">
        <f t="shared" si="420"/>
        <v>#DIV/0!</v>
      </c>
      <c r="H449" s="702" t="e">
        <f t="shared" si="420"/>
        <v>#DIV/0!</v>
      </c>
      <c r="I449" s="702" t="e">
        <f t="shared" si="420"/>
        <v>#DIV/0!</v>
      </c>
      <c r="J449" s="694" t="s">
        <v>480</v>
      </c>
      <c r="K449" s="58">
        <f t="shared" ref="K449:T449" si="421">+K450*100/K451</f>
        <v>72.535211267605632</v>
      </c>
      <c r="L449" s="58">
        <f t="shared" si="421"/>
        <v>80.555555555555557</v>
      </c>
      <c r="M449" s="58">
        <f t="shared" si="421"/>
        <v>48.986486486486484</v>
      </c>
      <c r="N449" s="58">
        <f t="shared" si="421"/>
        <v>49.434571890145399</v>
      </c>
      <c r="O449" s="58">
        <f t="shared" si="421"/>
        <v>23.721881390593047</v>
      </c>
      <c r="P449" s="58">
        <f t="shared" si="421"/>
        <v>14.285714285714286</v>
      </c>
      <c r="Q449" s="58">
        <f t="shared" si="421"/>
        <v>47.554806070826309</v>
      </c>
      <c r="R449" s="58">
        <f t="shared" si="421"/>
        <v>40.702087286527515</v>
      </c>
      <c r="S449" s="58">
        <f t="shared" si="421"/>
        <v>32.776617954070979</v>
      </c>
      <c r="T449" s="58">
        <f t="shared" si="421"/>
        <v>28.405797101449274</v>
      </c>
      <c r="U449" s="59"/>
      <c r="V449" s="59"/>
      <c r="W449" s="59"/>
      <c r="X449" s="58">
        <f>+X450*100/X451</f>
        <v>42.364425162689805</v>
      </c>
      <c r="Y449" s="57">
        <f>+Y450*100/Y451</f>
        <v>31.081081081081081</v>
      </c>
      <c r="Z449" s="56" t="s">
        <v>20</v>
      </c>
      <c r="AA449" s="45"/>
    </row>
    <row r="450" spans="1:27" s="44" customFormat="1" ht="39.75">
      <c r="A450" s="690"/>
      <c r="B450" s="691" t="s">
        <v>19</v>
      </c>
      <c r="C450" s="53"/>
      <c r="D450" s="51">
        <v>109</v>
      </c>
      <c r="E450" s="703"/>
      <c r="F450" s="703"/>
      <c r="G450" s="703"/>
      <c r="H450" s="703"/>
      <c r="I450" s="703">
        <f>+SUM(E450:H450)</f>
        <v>0</v>
      </c>
      <c r="J450" s="695" t="s">
        <v>439</v>
      </c>
      <c r="K450" s="51">
        <v>103</v>
      </c>
      <c r="L450" s="51">
        <v>29</v>
      </c>
      <c r="M450" s="51">
        <v>290</v>
      </c>
      <c r="N450" s="51">
        <v>306</v>
      </c>
      <c r="O450" s="51">
        <v>116</v>
      </c>
      <c r="P450" s="51">
        <v>11</v>
      </c>
      <c r="Q450" s="51">
        <v>282</v>
      </c>
      <c r="R450" s="51">
        <v>429</v>
      </c>
      <c r="S450" s="51">
        <v>157</v>
      </c>
      <c r="T450" s="51">
        <v>98</v>
      </c>
      <c r="U450" s="52"/>
      <c r="V450" s="52"/>
      <c r="W450" s="52"/>
      <c r="X450" s="51">
        <f>+SUM(D450:W450)+Y450</f>
        <v>1953</v>
      </c>
      <c r="Y450" s="51">
        <v>23</v>
      </c>
      <c r="AA450" s="45"/>
    </row>
    <row r="451" spans="1:27" s="44" customFormat="1" ht="39.75">
      <c r="A451" s="692"/>
      <c r="B451" s="693" t="s">
        <v>18</v>
      </c>
      <c r="C451" s="48"/>
      <c r="D451" s="46">
        <v>110</v>
      </c>
      <c r="E451" s="704"/>
      <c r="F451" s="704"/>
      <c r="G451" s="704"/>
      <c r="H451" s="704"/>
      <c r="I451" s="704">
        <f>+SUM(E451:H451)</f>
        <v>0</v>
      </c>
      <c r="J451" s="696" t="s">
        <v>439</v>
      </c>
      <c r="K451" s="46">
        <v>142</v>
      </c>
      <c r="L451" s="46">
        <v>36</v>
      </c>
      <c r="M451" s="46">
        <v>592</v>
      </c>
      <c r="N451" s="46">
        <v>619</v>
      </c>
      <c r="O451" s="46">
        <v>489</v>
      </c>
      <c r="P451" s="46">
        <v>77</v>
      </c>
      <c r="Q451" s="46">
        <v>593</v>
      </c>
      <c r="R451" s="46">
        <v>1054</v>
      </c>
      <c r="S451" s="46">
        <v>479</v>
      </c>
      <c r="T451" s="46">
        <v>345</v>
      </c>
      <c r="U451" s="47"/>
      <c r="V451" s="47"/>
      <c r="W451" s="47"/>
      <c r="X451" s="46">
        <f>+SUM(D451:W451)+Y451</f>
        <v>4610</v>
      </c>
      <c r="Y451" s="46">
        <v>74</v>
      </c>
      <c r="AA451" s="45"/>
    </row>
    <row r="452" spans="1:27" ht="39.75" hidden="1" customHeight="1">
      <c r="A452" s="43" t="s">
        <v>438</v>
      </c>
      <c r="B452" s="42" t="s">
        <v>16</v>
      </c>
      <c r="C452" s="41"/>
      <c r="D452" s="40">
        <f>+D453</f>
        <v>4.9128170289855078</v>
      </c>
      <c r="E452" s="40" t="e">
        <f t="shared" ref="E452:I452" si="422">+E453</f>
        <v>#DIV/0!</v>
      </c>
      <c r="F452" s="40"/>
      <c r="G452" s="40" t="e">
        <f t="shared" si="422"/>
        <v>#DIV/0!</v>
      </c>
      <c r="H452" s="40" t="e">
        <f t="shared" si="422"/>
        <v>#DIV/0!</v>
      </c>
      <c r="I452" s="40" t="e">
        <f t="shared" si="422"/>
        <v>#DIV/0!</v>
      </c>
      <c r="J452" s="40"/>
      <c r="K452" s="40">
        <f t="shared" ref="K452:X452" si="423">+K453</f>
        <v>4.6058478260869569</v>
      </c>
      <c r="L452" s="40">
        <f t="shared" si="423"/>
        <v>3.9288901601830664</v>
      </c>
      <c r="M452" s="40">
        <f t="shared" si="423"/>
        <v>4.7748948106591858</v>
      </c>
      <c r="N452" s="40">
        <f t="shared" si="423"/>
        <v>4.2892904197252024</v>
      </c>
      <c r="O452" s="40">
        <f t="shared" si="423"/>
        <v>4.7522206638616176</v>
      </c>
      <c r="P452" s="40">
        <f t="shared" si="423"/>
        <v>3.7660455486542443</v>
      </c>
      <c r="Q452" s="40">
        <f t="shared" si="423"/>
        <v>4.0044505306401916</v>
      </c>
      <c r="R452" s="40">
        <f t="shared" si="423"/>
        <v>4.4085459987397604</v>
      </c>
      <c r="S452" s="40">
        <f t="shared" si="423"/>
        <v>4.3469287722359562</v>
      </c>
      <c r="T452" s="40">
        <f t="shared" si="423"/>
        <v>4.3660518225735618</v>
      </c>
      <c r="U452" s="40">
        <f t="shared" si="423"/>
        <v>4.4285714285714288</v>
      </c>
      <c r="V452" s="40">
        <f t="shared" si="423"/>
        <v>4.5714285714285712</v>
      </c>
      <c r="W452" s="40">
        <f t="shared" si="423"/>
        <v>4</v>
      </c>
      <c r="X452" s="40" t="e">
        <f t="shared" si="423"/>
        <v>#DIV/0!</v>
      </c>
      <c r="Y452" s="39"/>
      <c r="AA452" s="20"/>
    </row>
    <row r="453" spans="1:27" ht="39.75" hidden="1" customHeight="1">
      <c r="A453" s="714" t="s">
        <v>15</v>
      </c>
      <c r="B453" s="714"/>
      <c r="C453" s="38" t="s">
        <v>10</v>
      </c>
      <c r="D453" s="37">
        <f>+SUM(D11,D28,D36,D49,D61,D70,D79,D88,D95,D217,D226,D249,D264,D271,D328,D335,D361,D388,D397,D404,D411,D429,D439)/23</f>
        <v>4.9128170289855078</v>
      </c>
      <c r="E453" s="37" t="e">
        <f>+SUM(E11,E28,E36,E49,E61,E70,E79,E88,E95,E217,E226,E249,E264,E271,E328,E335,E361,E388,E397,E404,E411,E429,E439)/23</f>
        <v>#DIV/0!</v>
      </c>
      <c r="F453" s="37"/>
      <c r="G453" s="37" t="e">
        <f>+SUM(G11,G28,G36,G49,G61,G70,G79,G88,G95,G217,G226,G249,G264,G271,G328,G335,G361,G388,G397,G404,G411,G429,G439)/23</f>
        <v>#DIV/0!</v>
      </c>
      <c r="H453" s="37" t="e">
        <f>+SUM(H11,H28,H36,H49,H61,H70,H79,H88,H95,H217,H226,H249,H264,H271,H328,H335,H361,H388,H397,H404,H411,H429,H439)/23</f>
        <v>#DIV/0!</v>
      </c>
      <c r="I453" s="37" t="e">
        <f>+SUM(I11,I28,I36,I49,I61,I70,I79,I88,I95,I217,I226,I249,I264,I271,I328,I335,I361,I388,I397,I404,I411,I429,I439)/23</f>
        <v>#DIV/0!</v>
      </c>
      <c r="J453" s="37"/>
      <c r="K453" s="37">
        <f>+SUM(K11,K28,K36,K50,K61,K70,K79,K88,K95,K217,K226,K249,K264,K271,K328,K335,K361,K388,K397,K404,K411,K429,K439)/23</f>
        <v>4.6058478260869569</v>
      </c>
      <c r="L453" s="37">
        <f>+SUM(L11,L28,L37,L50,L61,L70,L79,L88,L95,L217,L226,L249,L264,L271,L328,L335,L361,L388,L397,L404,L411,L429,L439)/23</f>
        <v>3.9288901601830664</v>
      </c>
      <c r="M453" s="37">
        <f>+SUM(M11,M28,M36,M49,M61,M70,M79,M88,M95,M217,M226,M249,M264,M271,M328,M335,M361,M388,M397,M404,M411,M429,M439)/23</f>
        <v>4.7748948106591858</v>
      </c>
      <c r="N453" s="37">
        <f>+SUM(N11,N28,N36,N49,N61,N70,N79,N88,N95,N217,N226,N249,N264,N271,N328,N335,N361,N388,N397,N404,N411,N429,N439)/23</f>
        <v>4.2892904197252024</v>
      </c>
      <c r="O453" s="37">
        <f>+SUM(O11,O28,O36,O49,O61,O70,O79,O88,O95,O217,O226,O249,O264,O271,O328,O335,O361,O388,O397,O404,O411,O429,O439)/23</f>
        <v>4.7522206638616176</v>
      </c>
      <c r="P453" s="37">
        <f>+SUM(P11,P28,P36,P49,P61,P70,P79,P88,P95,P217,P226,P249,P264,P271,P328,P335,P361,P388,P397,P404,P411,P429,P439)/23</f>
        <v>3.7660455486542443</v>
      </c>
      <c r="Q453" s="37">
        <f>+SUM(Q11,Q28,Q36,Q49,Q61,Q70,Q79,Q88,Q95,Q217,Q226,Q249,Q264,Q271,Q328,Q335,Q361,Q388,Q397,Q404,Q411,Q429,Q439)/23</f>
        <v>4.0044505306401916</v>
      </c>
      <c r="R453" s="37">
        <f>+SUM(R11,R28,R37,R50,R61,R70,R79,R88,R95,R217,R226,R249,R264,R271,R328,R335,R361,R388,R397,R404,R411,R429,R439)/23</f>
        <v>4.4085459987397604</v>
      </c>
      <c r="S453" s="37">
        <f>+SUM(S11,S28,S37,S50,S61,S70,S79,S88,S95,S217,S226,S249,S264,S271,S328,S335,S361,S388,S397,S404,S411,S429,S439)/23</f>
        <v>4.3469287722359562</v>
      </c>
      <c r="T453" s="37">
        <f>+SUM(T11,T28,T37,T50,T61,T70,T79,T88,T95,T217,T226,T249,T264,T271,T328,T335,T361,T388,T397,T404,T411,T429,T439)/23</f>
        <v>4.3660518225735618</v>
      </c>
      <c r="U453" s="37">
        <f>+SUM(U11,U28,U37,U50,U61,U70,U79,U88,U95,U217,U226,U249,U264,U271,U328,U335,U361,U388,U397,U404,U411,U429,U439)/7</f>
        <v>4.4285714285714288</v>
      </c>
      <c r="V453" s="37">
        <f>+SUM(V11,V28,V37,V50,V61,V70,V79,V88,V95,V217,V226,V249,V264,V271,V328,V335,V361,V388,V397,V404,V411,V429,V439)/7</f>
        <v>4.5714285714285712</v>
      </c>
      <c r="W453" s="37">
        <f>+SUM(W11,W28,W37,W50,W61,W70,W79,W88,W95,W217,W226,W249,W264,W271,W328,W335,W361,W388,W397,W404,W411,W429,W439)/7</f>
        <v>4</v>
      </c>
      <c r="X453" s="37" t="e">
        <f>+SUM(X11,X28,X36,X49,X61,X70,X79,X88,X95,X217,X226,X249,X264,X271,X328,X335,X361,X388,X397,X404,X411,X429,X439)/23</f>
        <v>#DIV/0!</v>
      </c>
      <c r="AA453" s="20"/>
    </row>
    <row r="454" spans="1:27" ht="39.75" hidden="1" customHeight="1">
      <c r="A454" s="715" t="s">
        <v>14</v>
      </c>
      <c r="B454" s="716"/>
      <c r="C454" s="681" t="s">
        <v>10</v>
      </c>
      <c r="D454" s="34">
        <f>+D463/D455</f>
        <v>3.9969703947368425</v>
      </c>
      <c r="E454" s="34" t="e">
        <f t="shared" ref="E454:I454" si="424">+E463/E455</f>
        <v>#DIV/0!</v>
      </c>
      <c r="F454" s="34"/>
      <c r="G454" s="34" t="e">
        <f t="shared" si="424"/>
        <v>#DIV/0!</v>
      </c>
      <c r="H454" s="34" t="e">
        <f t="shared" si="424"/>
        <v>#DIV/0!</v>
      </c>
      <c r="I454" s="34" t="e">
        <f t="shared" si="424"/>
        <v>#DIV/0!</v>
      </c>
      <c r="J454" s="34"/>
      <c r="K454" s="34">
        <f t="shared" ref="K454:T454" si="425">+K463/K455</f>
        <v>3.5841487706193584</v>
      </c>
      <c r="L454" s="34">
        <f t="shared" si="425"/>
        <v>3.5131578947368425</v>
      </c>
      <c r="M454" s="34">
        <f t="shared" si="425"/>
        <v>4.1678982458356506</v>
      </c>
      <c r="N454" s="34">
        <f t="shared" si="425"/>
        <v>4.4298915027499879</v>
      </c>
      <c r="O454" s="34">
        <f t="shared" si="425"/>
        <v>3.9721978328283725</v>
      </c>
      <c r="P454" s="34">
        <f t="shared" si="425"/>
        <v>3.64530303030303</v>
      </c>
      <c r="Q454" s="34">
        <f t="shared" si="425"/>
        <v>3.0689819691656188</v>
      </c>
      <c r="R454" s="34">
        <f t="shared" si="425"/>
        <v>3.9335788898041226</v>
      </c>
      <c r="S454" s="34">
        <f t="shared" si="425"/>
        <v>3.6985168426344899</v>
      </c>
      <c r="T454" s="34">
        <f t="shared" si="425"/>
        <v>2.3255438877485619</v>
      </c>
      <c r="U454" s="35">
        <v>0</v>
      </c>
      <c r="V454" s="35">
        <v>0</v>
      </c>
      <c r="W454" s="35">
        <v>0</v>
      </c>
      <c r="X454" s="34" t="e">
        <f>+X463/X455</f>
        <v>#DIV/0!</v>
      </c>
      <c r="AA454" s="20"/>
    </row>
    <row r="455" spans="1:27" ht="39.75" hidden="1" customHeight="1">
      <c r="A455" s="32"/>
      <c r="B455" s="33" t="s">
        <v>9</v>
      </c>
      <c r="C455" s="19"/>
      <c r="D455" s="16">
        <v>10</v>
      </c>
      <c r="E455" s="16">
        <v>10</v>
      </c>
      <c r="F455" s="16"/>
      <c r="G455" s="16">
        <v>10</v>
      </c>
      <c r="H455" s="16">
        <v>10</v>
      </c>
      <c r="I455" s="16">
        <v>10</v>
      </c>
      <c r="J455" s="16"/>
      <c r="K455" s="16">
        <v>9</v>
      </c>
      <c r="L455" s="16">
        <v>7</v>
      </c>
      <c r="M455" s="16">
        <v>11</v>
      </c>
      <c r="N455" s="16">
        <v>11</v>
      </c>
      <c r="O455" s="16">
        <v>10</v>
      </c>
      <c r="P455" s="16">
        <v>11</v>
      </c>
      <c r="Q455" s="16">
        <v>10</v>
      </c>
      <c r="R455" s="16">
        <v>11</v>
      </c>
      <c r="S455" s="16">
        <v>9</v>
      </c>
      <c r="T455" s="16">
        <v>11</v>
      </c>
      <c r="U455" s="16"/>
      <c r="V455" s="16"/>
      <c r="W455" s="16"/>
      <c r="X455" s="16">
        <v>11</v>
      </c>
      <c r="AA455" s="20"/>
    </row>
    <row r="456" spans="1:27" ht="39.75" hidden="1" customHeight="1">
      <c r="A456" s="708" t="s">
        <v>13</v>
      </c>
      <c r="B456" s="709"/>
      <c r="C456" s="680" t="s">
        <v>10</v>
      </c>
      <c r="D456" s="26">
        <f>SUM(D463:D464)/D457</f>
        <v>4.0824695622836353</v>
      </c>
      <c r="E456" s="26" t="e">
        <f t="shared" ref="E456:I456" si="426">SUM(E463:E464)/E457</f>
        <v>#DIV/0!</v>
      </c>
      <c r="F456" s="26"/>
      <c r="G456" s="26" t="e">
        <f t="shared" si="426"/>
        <v>#DIV/0!</v>
      </c>
      <c r="H456" s="26" t="e">
        <f t="shared" si="426"/>
        <v>#DIV/0!</v>
      </c>
      <c r="I456" s="26" t="e">
        <f t="shared" si="426"/>
        <v>#DIV/0!</v>
      </c>
      <c r="J456" s="26"/>
      <c r="K456" s="26">
        <f t="shared" ref="K456:T456" si="427">SUM(K463:K464)/K457</f>
        <v>3.6623488968050988</v>
      </c>
      <c r="L456" s="26">
        <f t="shared" si="427"/>
        <v>3.4420995423340961</v>
      </c>
      <c r="M456" s="26">
        <f t="shared" si="427"/>
        <v>4.2141667610454494</v>
      </c>
      <c r="N456" s="26">
        <f t="shared" si="427"/>
        <v>4.387022385727966</v>
      </c>
      <c r="O456" s="26">
        <f t="shared" si="427"/>
        <v>4.0864851168482357</v>
      </c>
      <c r="P456" s="26">
        <f t="shared" si="427"/>
        <v>3.6558229813664593</v>
      </c>
      <c r="Q456" s="26">
        <f t="shared" si="427"/>
        <v>3.1848005157873862</v>
      </c>
      <c r="R456" s="26">
        <f t="shared" si="427"/>
        <v>3.8775977066332357</v>
      </c>
      <c r="S456" s="26">
        <f t="shared" si="427"/>
        <v>3.6175419527391206</v>
      </c>
      <c r="T456" s="26">
        <f t="shared" si="427"/>
        <v>2.6150840001392259</v>
      </c>
      <c r="U456" s="26">
        <f>+U426</f>
        <v>4.57</v>
      </c>
      <c r="V456" s="26">
        <f>+V426</f>
        <v>4.5999999999999996</v>
      </c>
      <c r="W456" s="26">
        <f>+W426</f>
        <v>3.8</v>
      </c>
      <c r="X456" s="26" t="e">
        <f>SUM(X463:X464)/X457</f>
        <v>#DIV/0!</v>
      </c>
      <c r="AA456" s="20"/>
    </row>
    <row r="457" spans="1:27" ht="39.75" hidden="1" customHeight="1">
      <c r="A457" s="32"/>
      <c r="B457" s="18" t="s">
        <v>9</v>
      </c>
      <c r="C457" s="31"/>
      <c r="D457" s="30">
        <f>+D455+3</f>
        <v>13</v>
      </c>
      <c r="E457" s="30">
        <f t="shared" ref="E457:I457" si="428">+E455+3</f>
        <v>13</v>
      </c>
      <c r="F457" s="30"/>
      <c r="G457" s="30">
        <f t="shared" si="428"/>
        <v>13</v>
      </c>
      <c r="H457" s="30">
        <f t="shared" si="428"/>
        <v>13</v>
      </c>
      <c r="I457" s="30">
        <f t="shared" si="428"/>
        <v>13</v>
      </c>
      <c r="J457" s="30"/>
      <c r="K457" s="30">
        <f t="shared" ref="K457:T457" si="429">+K455+3</f>
        <v>12</v>
      </c>
      <c r="L457" s="30">
        <f t="shared" si="429"/>
        <v>10</v>
      </c>
      <c r="M457" s="30">
        <f t="shared" si="429"/>
        <v>14</v>
      </c>
      <c r="N457" s="30">
        <f t="shared" si="429"/>
        <v>14</v>
      </c>
      <c r="O457" s="30">
        <f t="shared" si="429"/>
        <v>13</v>
      </c>
      <c r="P457" s="30">
        <f t="shared" si="429"/>
        <v>14</v>
      </c>
      <c r="Q457" s="30">
        <f t="shared" si="429"/>
        <v>13</v>
      </c>
      <c r="R457" s="30">
        <f t="shared" si="429"/>
        <v>14</v>
      </c>
      <c r="S457" s="30">
        <f t="shared" si="429"/>
        <v>12</v>
      </c>
      <c r="T457" s="30">
        <f t="shared" si="429"/>
        <v>14</v>
      </c>
      <c r="U457" s="30">
        <v>1</v>
      </c>
      <c r="V457" s="30">
        <v>1</v>
      </c>
      <c r="W457" s="30">
        <v>1</v>
      </c>
      <c r="X457" s="30">
        <f>+X455+4</f>
        <v>15</v>
      </c>
      <c r="AA457" s="20"/>
    </row>
    <row r="458" spans="1:27" ht="39.75" hidden="1" customHeight="1">
      <c r="A458" s="682"/>
      <c r="B458" s="683" t="s">
        <v>12</v>
      </c>
      <c r="C458" s="680" t="s">
        <v>10</v>
      </c>
      <c r="D458" s="26">
        <v>5</v>
      </c>
      <c r="E458" s="26">
        <v>5</v>
      </c>
      <c r="F458" s="26"/>
      <c r="G458" s="26">
        <v>5</v>
      </c>
      <c r="H458" s="26">
        <v>5</v>
      </c>
      <c r="I458" s="26">
        <v>5</v>
      </c>
      <c r="J458" s="26"/>
      <c r="K458" s="24">
        <v>0</v>
      </c>
      <c r="L458" s="24">
        <v>0</v>
      </c>
      <c r="M458" s="24">
        <v>0</v>
      </c>
      <c r="N458" s="24">
        <v>0</v>
      </c>
      <c r="O458" s="24">
        <v>0</v>
      </c>
      <c r="P458" s="24">
        <v>0</v>
      </c>
      <c r="Q458" s="24">
        <v>0</v>
      </c>
      <c r="R458" s="24">
        <v>0</v>
      </c>
      <c r="S458" s="24">
        <v>0</v>
      </c>
      <c r="T458" s="24">
        <v>0</v>
      </c>
      <c r="U458" s="25">
        <v>4.1399999999999997</v>
      </c>
      <c r="V458" s="25">
        <v>4.4000000000000004</v>
      </c>
      <c r="W458" s="25">
        <v>4.67</v>
      </c>
      <c r="X458" s="24">
        <v>0</v>
      </c>
      <c r="AA458" s="20"/>
    </row>
    <row r="459" spans="1:27" ht="39.75" hidden="1" customHeight="1">
      <c r="A459" s="710" t="s">
        <v>11</v>
      </c>
      <c r="B459" s="710"/>
      <c r="C459" s="684" t="s">
        <v>10</v>
      </c>
      <c r="D459" s="21">
        <f>+SUM(D461:D464)/D460</f>
        <v>4.6129693326764976</v>
      </c>
      <c r="E459" s="21" t="e">
        <f t="shared" ref="E459:I459" si="430">+SUM(E461:E464)/E460</f>
        <v>#DIV/0!</v>
      </c>
      <c r="F459" s="21"/>
      <c r="G459" s="21" t="e">
        <f t="shared" si="430"/>
        <v>#DIV/0!</v>
      </c>
      <c r="H459" s="21" t="e">
        <f t="shared" si="430"/>
        <v>#DIV/0!</v>
      </c>
      <c r="I459" s="21" t="e">
        <f t="shared" si="430"/>
        <v>#DIV/0!</v>
      </c>
      <c r="J459" s="21"/>
      <c r="K459" s="21">
        <f t="shared" ref="K459:T459" si="431">+SUM(K461:K464)/K460</f>
        <v>4.2823624789046049</v>
      </c>
      <c r="L459" s="21">
        <f t="shared" si="431"/>
        <v>3.7813778517439847</v>
      </c>
      <c r="M459" s="21">
        <f t="shared" si="431"/>
        <v>4.5627274405350695</v>
      </c>
      <c r="N459" s="21">
        <f t="shared" si="431"/>
        <v>4.326270082537059</v>
      </c>
      <c r="O459" s="21">
        <f t="shared" si="431"/>
        <v>4.5118161607734519</v>
      </c>
      <c r="P459" s="21">
        <f t="shared" si="431"/>
        <v>3.7243397123831907</v>
      </c>
      <c r="Q459" s="21">
        <f t="shared" si="431"/>
        <v>3.7084658030544566</v>
      </c>
      <c r="R459" s="21">
        <f t="shared" si="431"/>
        <v>4.2076466449697234</v>
      </c>
      <c r="S459" s="21">
        <f t="shared" si="431"/>
        <v>4.0968532912656119</v>
      </c>
      <c r="T459" s="21">
        <f t="shared" si="431"/>
        <v>3.7035234573281373</v>
      </c>
      <c r="U459" s="21">
        <v>4.3</v>
      </c>
      <c r="V459" s="22">
        <v>4.4800000000000004</v>
      </c>
      <c r="W459" s="22">
        <v>4.2699999999999996</v>
      </c>
      <c r="X459" s="21" t="e">
        <f>+SUM(X461:X464)/X460</f>
        <v>#DIV/0!</v>
      </c>
      <c r="AA459" s="20"/>
    </row>
    <row r="460" spans="1:27" ht="39.75" hidden="1" customHeight="1">
      <c r="A460" s="19"/>
      <c r="B460" s="18" t="s">
        <v>9</v>
      </c>
      <c r="C460" s="17"/>
      <c r="D460" s="16">
        <f>+D457+23</f>
        <v>36</v>
      </c>
      <c r="E460" s="16">
        <f t="shared" ref="E460:I460" si="432">+E457+23</f>
        <v>36</v>
      </c>
      <c r="F460" s="16"/>
      <c r="G460" s="16">
        <f t="shared" si="432"/>
        <v>36</v>
      </c>
      <c r="H460" s="16">
        <f t="shared" si="432"/>
        <v>36</v>
      </c>
      <c r="I460" s="16">
        <f t="shared" si="432"/>
        <v>36</v>
      </c>
      <c r="J460" s="16"/>
      <c r="K460" s="16">
        <f t="shared" ref="K460:T460" si="433">+K457+23</f>
        <v>35</v>
      </c>
      <c r="L460" s="16">
        <f t="shared" si="433"/>
        <v>33</v>
      </c>
      <c r="M460" s="16">
        <f t="shared" si="433"/>
        <v>37</v>
      </c>
      <c r="N460" s="16">
        <f t="shared" si="433"/>
        <v>37</v>
      </c>
      <c r="O460" s="16">
        <f t="shared" si="433"/>
        <v>36</v>
      </c>
      <c r="P460" s="16">
        <f t="shared" si="433"/>
        <v>37</v>
      </c>
      <c r="Q460" s="16">
        <f t="shared" si="433"/>
        <v>36</v>
      </c>
      <c r="R460" s="16">
        <f t="shared" si="433"/>
        <v>37</v>
      </c>
      <c r="S460" s="16">
        <f t="shared" si="433"/>
        <v>35</v>
      </c>
      <c r="T460" s="16">
        <f t="shared" si="433"/>
        <v>37</v>
      </c>
      <c r="U460" s="16"/>
      <c r="V460" s="16"/>
      <c r="W460" s="16"/>
      <c r="X460" s="16">
        <f>+X457+23</f>
        <v>38</v>
      </c>
    </row>
    <row r="461" spans="1:27" ht="39.75" hidden="1" customHeight="1">
      <c r="A461" s="14"/>
      <c r="B461" s="14" t="s">
        <v>8</v>
      </c>
      <c r="C461" s="13"/>
      <c r="D461" s="15">
        <f>+SUM(D11,D28,D36,D49,D61,D70,D79,D88,D95,D217,D226,D249,D264,D271)</f>
        <v>67.994791666666671</v>
      </c>
      <c r="E461" s="15" t="e">
        <f>+SUM(E11,E28,E36,E49,E61,E70,E79,E88,E95,E217,E226,E249,E264,E271)</f>
        <v>#DIV/0!</v>
      </c>
      <c r="F461" s="15"/>
      <c r="G461" s="15" t="e">
        <f>+SUM(G11,G28,G36,G49,G61,G70,G79,G88,G95,G217,G226,G249,G264,G271)</f>
        <v>#DIV/0!</v>
      </c>
      <c r="H461" s="15" t="e">
        <f>+SUM(H11,H28,H36,H49,H61,H70,H79,H88,H95,H217,H226,H249,H264,H271)</f>
        <v>#DIV/0!</v>
      </c>
      <c r="I461" s="15" t="e">
        <f>+SUM(I11,I28,I36,I49,I61,I70,I79,I88,I95,I217,I226,I249,I264,I271)</f>
        <v>#DIV/0!</v>
      </c>
      <c r="J461" s="15"/>
      <c r="K461" s="15">
        <f>+SUM(K11,K28,K36,K50,K61,K70,K79,K88,K95,K217,K226,K249,K264,K271)</f>
        <v>63.9345</v>
      </c>
      <c r="L461" s="15">
        <f>+SUM(L11,L28,L37,L50,L61,L70,L79,L88,L95,L217,L226,L249,L264,L271)</f>
        <v>53.364473684210523</v>
      </c>
      <c r="M461" s="15">
        <f>+SUM(M11,M28,M36,M49,M61,M70,M79,M88,M95,M217,M226,M249,M264,M271)</f>
        <v>64.822580645161281</v>
      </c>
      <c r="N461" s="15">
        <f>+SUM(N11,N28,N36,N49,N61,N70,N79,N88,N95,N217,N226,N249,N264,N271)</f>
        <v>61.653679653679653</v>
      </c>
      <c r="O461" s="15">
        <f>+SUM(O11,O28,O36,O49,O61,O70,O79,O88,O95,O217,O226,O249,O264,O271)</f>
        <v>65.3010752688172</v>
      </c>
      <c r="P461" s="15">
        <f>+SUM(P11,P28,P36,P49,P61,P70,P79,P88,P95,P217,P226,P249,P264,P271)</f>
        <v>54.61904761904762</v>
      </c>
      <c r="Q461" s="15">
        <f>+SUM(Q11,Q28,Q36,Q49,Q61,Q70,Q79,Q88,Q95,Q217,Q226,Q249,Q264,Q271)</f>
        <v>62.102362204724407</v>
      </c>
      <c r="R461" s="15">
        <f>+SUM(R11,R28,R37,R50,R61,R70,R79,R88,R95,R217,R226,R249,R264,R271)</f>
        <v>58.396557971014495</v>
      </c>
      <c r="S461" s="15">
        <f>+SUM(S11,S28,S37,S50,S61,S70,S79,S88,S95,S217,S226,S249,S264,S271)</f>
        <v>58.979361761426979</v>
      </c>
      <c r="T461" s="15">
        <f>+SUM(T11,T28,T37,T50,T61,T70,T79,T88,T95,T217,T226,T249,T264,T271)</f>
        <v>59.419191919191917</v>
      </c>
      <c r="U461" s="12"/>
      <c r="V461" s="12"/>
      <c r="W461" s="12"/>
      <c r="X461" s="15" t="e">
        <f>+SUM(X11,X28,X36,X49,X61,X70,X79,X88,X95,X217,X226,X249,X264,X271)</f>
        <v>#DIV/0!</v>
      </c>
    </row>
    <row r="462" spans="1:27" ht="39.75" hidden="1" customHeight="1">
      <c r="A462" s="14"/>
      <c r="B462" s="14" t="s">
        <v>7</v>
      </c>
      <c r="C462" s="13"/>
      <c r="D462" s="15">
        <f>+SUM(D328,D335,D361,D388,D397,D404,D411,D429,D439)</f>
        <v>45</v>
      </c>
      <c r="E462" s="15">
        <f>+SUM(E328,E335,E361,E388,E397,E404,E411,E429,E439)</f>
        <v>0</v>
      </c>
      <c r="F462" s="15"/>
      <c r="G462" s="15">
        <f>+SUM(G328,G335,G361,G388,G397,G404,G411,G429,G439)</f>
        <v>0</v>
      </c>
      <c r="H462" s="15">
        <f>+SUM(H328,H335,H361,H388,H397,H404,H411,H429,H439)</f>
        <v>0</v>
      </c>
      <c r="I462" s="15">
        <f>+SUM(I328,I335,I361,I388,I397,I404,I411,I429,I439)</f>
        <v>0</v>
      </c>
      <c r="J462" s="15"/>
      <c r="K462" s="15">
        <f t="shared" ref="K462:T462" si="434">+SUM(K328,K335,K361,K388,K397,K404,K411,K429,K439)</f>
        <v>42</v>
      </c>
      <c r="L462" s="15">
        <f t="shared" si="434"/>
        <v>37</v>
      </c>
      <c r="M462" s="15">
        <f t="shared" si="434"/>
        <v>45</v>
      </c>
      <c r="N462" s="15">
        <f t="shared" si="434"/>
        <v>37</v>
      </c>
      <c r="O462" s="15">
        <f t="shared" si="434"/>
        <v>44</v>
      </c>
      <c r="P462" s="15">
        <f t="shared" si="434"/>
        <v>32</v>
      </c>
      <c r="Q462" s="15">
        <f t="shared" si="434"/>
        <v>30</v>
      </c>
      <c r="R462" s="15">
        <f t="shared" si="434"/>
        <v>43</v>
      </c>
      <c r="S462" s="15">
        <f t="shared" si="434"/>
        <v>41</v>
      </c>
      <c r="T462" s="15">
        <f t="shared" si="434"/>
        <v>41</v>
      </c>
      <c r="U462" s="12"/>
      <c r="V462" s="12"/>
      <c r="W462" s="12"/>
      <c r="X462" s="15">
        <f>+SUM(X328,X335,X361,X388,X397,X404,X411,X429,X439)</f>
        <v>43</v>
      </c>
    </row>
    <row r="463" spans="1:27" ht="39.75" hidden="1" customHeight="1">
      <c r="A463" s="14"/>
      <c r="B463" s="14" t="s">
        <v>6</v>
      </c>
      <c r="C463" s="13"/>
      <c r="D463" s="15">
        <f>+SUM(D103,D118,D139,D163,D280,D305,D311,D343,D350,D370,D377)</f>
        <v>39.969703947368423</v>
      </c>
      <c r="E463" s="15" t="e">
        <f>+SUM(E103,E118,E139,E163,E280,E305,E311,E343,E350,E370,E377)</f>
        <v>#DIV/0!</v>
      </c>
      <c r="F463" s="15"/>
      <c r="G463" s="15" t="e">
        <f>+SUM(G103,G118,G139,G163,G280,G305,G311,G343,G350,G370,G377)</f>
        <v>#DIV/0!</v>
      </c>
      <c r="H463" s="15" t="e">
        <f>+SUM(H103,H118,H139,H163,H280,H305,H311,H343,H350,H370,H377)</f>
        <v>#DIV/0!</v>
      </c>
      <c r="I463" s="15" t="e">
        <f>+SUM(I103,I118,I139,I163,I280,I305,I311,I343,I350,I370,I377)</f>
        <v>#DIV/0!</v>
      </c>
      <c r="J463" s="15"/>
      <c r="K463" s="15">
        <f t="shared" ref="K463:T463" si="435">+SUM(K103,K118,K139,K163,K280,K305,K311,K343,K350,K370,K377)</f>
        <v>32.257338935574225</v>
      </c>
      <c r="L463" s="15">
        <f t="shared" si="435"/>
        <v>24.592105263157897</v>
      </c>
      <c r="M463" s="15">
        <f t="shared" si="435"/>
        <v>45.846880704192159</v>
      </c>
      <c r="N463" s="15">
        <f t="shared" si="435"/>
        <v>48.728806530249869</v>
      </c>
      <c r="O463" s="15">
        <f t="shared" si="435"/>
        <v>39.721978328283726</v>
      </c>
      <c r="P463" s="15">
        <f t="shared" si="435"/>
        <v>40.098333333333329</v>
      </c>
      <c r="Q463" s="15">
        <f t="shared" si="435"/>
        <v>30.68981969165619</v>
      </c>
      <c r="R463" s="15">
        <f t="shared" si="435"/>
        <v>43.269367787845347</v>
      </c>
      <c r="S463" s="15">
        <f t="shared" si="435"/>
        <v>33.286651583710409</v>
      </c>
      <c r="T463" s="15">
        <f t="shared" si="435"/>
        <v>25.580982765234182</v>
      </c>
      <c r="U463" s="12"/>
      <c r="V463" s="12"/>
      <c r="W463" s="12"/>
      <c r="X463" s="15" t="e">
        <f>+SUM(X103,X118,X139,X163,X280,X305,X311,X343,X350,X370,X377)</f>
        <v>#DIV/0!</v>
      </c>
    </row>
    <row r="464" spans="1:27" ht="39.75" hidden="1" customHeight="1">
      <c r="A464" s="14"/>
      <c r="B464" s="14" t="s">
        <v>5</v>
      </c>
      <c r="C464" s="13"/>
      <c r="D464" s="15">
        <f>+D426+D187+D452</f>
        <v>13.102400362318841</v>
      </c>
      <c r="E464" s="15" t="e">
        <f>+E426+E187+E452</f>
        <v>#DIV/0!</v>
      </c>
      <c r="F464" s="15"/>
      <c r="G464" s="15" t="e">
        <f>+G426+G187+G452</f>
        <v>#DIV/0!</v>
      </c>
      <c r="H464" s="15" t="e">
        <f>+H426+H187+H452</f>
        <v>#DIV/0!</v>
      </c>
      <c r="I464" s="15" t="e">
        <f>+I426+I187+I452</f>
        <v>#DIV/0!</v>
      </c>
      <c r="J464" s="15"/>
      <c r="K464" s="15">
        <f t="shared" ref="K464:T464" si="436">+K426+K187+K452</f>
        <v>11.690847826086959</v>
      </c>
      <c r="L464" s="15">
        <f t="shared" si="436"/>
        <v>9.8288901601830663</v>
      </c>
      <c r="M464" s="15">
        <f t="shared" si="436"/>
        <v>13.151453950444131</v>
      </c>
      <c r="N464" s="15">
        <f t="shared" si="436"/>
        <v>12.689506869941653</v>
      </c>
      <c r="O464" s="15">
        <f t="shared" si="436"/>
        <v>13.402328190743338</v>
      </c>
      <c r="P464" s="15">
        <f t="shared" si="436"/>
        <v>11.083188405797101</v>
      </c>
      <c r="Q464" s="15">
        <f t="shared" si="436"/>
        <v>10.712587013579824</v>
      </c>
      <c r="R464" s="15">
        <f t="shared" si="436"/>
        <v>11.017000105019953</v>
      </c>
      <c r="S464" s="15">
        <f t="shared" si="436"/>
        <v>10.123851849159035</v>
      </c>
      <c r="T464" s="15">
        <f t="shared" si="436"/>
        <v>11.030193236714975</v>
      </c>
      <c r="U464" s="12"/>
      <c r="V464" s="12"/>
      <c r="W464" s="12"/>
      <c r="X464" s="15" t="e">
        <f>+X426+X187+X452+X425</f>
        <v>#DIV/0!</v>
      </c>
    </row>
    <row r="465" spans="1:26" ht="39.75" hidden="1" customHeight="1">
      <c r="A465" s="14"/>
      <c r="B465" s="14"/>
      <c r="C465" s="13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1"/>
    </row>
    <row r="466" spans="1:26">
      <c r="P466" s="10" t="s">
        <v>4</v>
      </c>
      <c r="R466" s="10" t="s">
        <v>4</v>
      </c>
      <c r="S466" s="10" t="s">
        <v>4</v>
      </c>
      <c r="T466" s="10" t="s">
        <v>4</v>
      </c>
    </row>
    <row r="468" spans="1:26" ht="30.75" hidden="1" customHeight="1"/>
    <row r="469" spans="1:26">
      <c r="G469" s="3" t="s">
        <v>3</v>
      </c>
      <c r="H469" s="3" t="s">
        <v>3</v>
      </c>
      <c r="Z469" s="8"/>
    </row>
    <row r="470" spans="1:26">
      <c r="G470" s="3" t="s">
        <v>2</v>
      </c>
      <c r="H470" s="3" t="s">
        <v>2</v>
      </c>
      <c r="Z470" s="7"/>
    </row>
    <row r="471" spans="1:26">
      <c r="G471" s="3" t="s">
        <v>1</v>
      </c>
      <c r="H471" s="3" t="s">
        <v>1</v>
      </c>
      <c r="Z471" s="7"/>
    </row>
    <row r="472" spans="1:26">
      <c r="G472" s="3" t="s">
        <v>0</v>
      </c>
      <c r="H472" s="3" t="s">
        <v>0</v>
      </c>
    </row>
  </sheetData>
  <mergeCells count="80">
    <mergeCell ref="F229:F234"/>
    <mergeCell ref="F254:F258"/>
    <mergeCell ref="F413:F419"/>
    <mergeCell ref="X31:X32"/>
    <mergeCell ref="K229:K234"/>
    <mergeCell ref="X229:X234"/>
    <mergeCell ref="K254:K258"/>
    <mergeCell ref="X254:X258"/>
    <mergeCell ref="K413:K419"/>
    <mergeCell ref="V413:V419"/>
    <mergeCell ref="W413:W419"/>
    <mergeCell ref="X413:X419"/>
    <mergeCell ref="P413:P419"/>
    <mergeCell ref="Q413:Q419"/>
    <mergeCell ref="R413:R419"/>
    <mergeCell ref="S413:S419"/>
    <mergeCell ref="A1:J1"/>
    <mergeCell ref="A3:J3"/>
    <mergeCell ref="D4:T4"/>
    <mergeCell ref="G31:G32"/>
    <mergeCell ref="H31:H32"/>
    <mergeCell ref="K31:K32"/>
    <mergeCell ref="F31:F32"/>
    <mergeCell ref="T31:T32"/>
    <mergeCell ref="A4:B7"/>
    <mergeCell ref="C4:C7"/>
    <mergeCell ref="L31:L32"/>
    <mergeCell ref="M31:M32"/>
    <mergeCell ref="N31:N32"/>
    <mergeCell ref="O31:O32"/>
    <mergeCell ref="G229:G234"/>
    <mergeCell ref="G254:G258"/>
    <mergeCell ref="G413:G419"/>
    <mergeCell ref="H229:H234"/>
    <mergeCell ref="H254:H258"/>
    <mergeCell ref="H413:H419"/>
    <mergeCell ref="A456:B456"/>
    <mergeCell ref="A459:B459"/>
    <mergeCell ref="E31:E32"/>
    <mergeCell ref="I31:I32"/>
    <mergeCell ref="E229:E234"/>
    <mergeCell ref="I229:I234"/>
    <mergeCell ref="E254:E258"/>
    <mergeCell ref="I254:I258"/>
    <mergeCell ref="A453:B453"/>
    <mergeCell ref="A454:B454"/>
    <mergeCell ref="D413:D419"/>
    <mergeCell ref="D254:D258"/>
    <mergeCell ref="D229:D234"/>
    <mergeCell ref="D31:D32"/>
    <mergeCell ref="E413:E419"/>
    <mergeCell ref="I413:I419"/>
    <mergeCell ref="T413:T419"/>
    <mergeCell ref="U413:U419"/>
    <mergeCell ref="R254:R258"/>
    <mergeCell ref="S254:S258"/>
    <mergeCell ref="T254:T258"/>
    <mergeCell ref="L413:L419"/>
    <mergeCell ref="M413:M419"/>
    <mergeCell ref="N413:N419"/>
    <mergeCell ref="O413:O419"/>
    <mergeCell ref="T229:T234"/>
    <mergeCell ref="L254:L258"/>
    <mergeCell ref="M254:M258"/>
    <mergeCell ref="N254:N258"/>
    <mergeCell ref="O254:O258"/>
    <mergeCell ref="P254:P258"/>
    <mergeCell ref="Q254:Q258"/>
    <mergeCell ref="L229:L234"/>
    <mergeCell ref="M229:M234"/>
    <mergeCell ref="N229:N234"/>
    <mergeCell ref="O229:O234"/>
    <mergeCell ref="P229:P234"/>
    <mergeCell ref="Q229:Q234"/>
    <mergeCell ref="R229:R234"/>
    <mergeCell ref="S229:S234"/>
    <mergeCell ref="P31:P32"/>
    <mergeCell ref="Q31:Q32"/>
    <mergeCell ref="R31:R32"/>
    <mergeCell ref="S31:S32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BT472"/>
  <sheetViews>
    <sheetView zoomScale="90" zoomScaleNormal="90" workbookViewId="0">
      <selection sqref="A1:H1"/>
    </sheetView>
  </sheetViews>
  <sheetFormatPr defaultColWidth="10" defaultRowHeight="30.75"/>
  <cols>
    <col min="1" max="1" width="8.375" style="3" customWidth="1"/>
    <col min="2" max="2" width="62.375" style="3" customWidth="1"/>
    <col min="3" max="3" width="9.5" style="6" customWidth="1"/>
    <col min="4" max="4" width="14.625" style="3" hidden="1" customWidth="1"/>
    <col min="5" max="5" width="11.875" style="3" customWidth="1"/>
    <col min="6" max="6" width="14.25" style="3" customWidth="1"/>
    <col min="7" max="7" width="12.25" style="3" customWidth="1"/>
    <col min="8" max="8" width="22.25" style="3" customWidth="1"/>
    <col min="9" max="18" width="14.625" style="3" hidden="1" customWidth="1"/>
    <col min="19" max="19" width="12.5" style="5" hidden="1" customWidth="1"/>
    <col min="20" max="20" width="12.5" style="4" hidden="1" customWidth="1"/>
    <col min="21" max="21" width="12.5" style="3" hidden="1" customWidth="1"/>
    <col min="22" max="22" width="18" style="2" hidden="1" customWidth="1"/>
    <col min="23" max="23" width="21.25" style="1" hidden="1" customWidth="1"/>
    <col min="24" max="24" width="24.25" style="1" hidden="1" customWidth="1"/>
    <col min="25" max="16384" width="10" style="1"/>
  </cols>
  <sheetData>
    <row r="1" spans="1:72" ht="27.75" customHeight="1">
      <c r="A1" s="717" t="s">
        <v>433</v>
      </c>
      <c r="B1" s="717"/>
      <c r="C1" s="717"/>
      <c r="D1" s="717"/>
      <c r="E1" s="717"/>
      <c r="F1" s="717"/>
      <c r="G1" s="717"/>
      <c r="H1" s="717"/>
      <c r="I1" s="662"/>
      <c r="J1" s="662"/>
      <c r="K1" s="662"/>
      <c r="L1" s="662"/>
      <c r="M1" s="662"/>
      <c r="N1" s="662"/>
      <c r="O1" s="662"/>
      <c r="P1" s="662"/>
      <c r="Q1" s="662"/>
      <c r="R1" s="662"/>
      <c r="S1" s="662"/>
      <c r="T1" s="662"/>
      <c r="U1" s="662"/>
      <c r="V1" s="661" t="s">
        <v>431</v>
      </c>
    </row>
    <row r="2" spans="1:72" ht="21.75" customHeight="1">
      <c r="A2" s="660"/>
      <c r="B2" s="660"/>
      <c r="C2" s="660"/>
      <c r="D2" s="660"/>
      <c r="E2" s="660"/>
      <c r="F2" s="660"/>
      <c r="G2" s="660"/>
      <c r="H2" s="660"/>
      <c r="I2" s="659"/>
      <c r="J2" s="659"/>
      <c r="K2" s="659"/>
      <c r="L2" s="659"/>
      <c r="M2" s="659"/>
      <c r="N2" s="659"/>
      <c r="O2" s="659"/>
      <c r="P2" s="659"/>
      <c r="Q2" s="659"/>
      <c r="R2" s="659"/>
      <c r="S2" s="659"/>
      <c r="T2" s="659"/>
      <c r="U2" s="659"/>
      <c r="V2" s="658"/>
    </row>
    <row r="3" spans="1:72">
      <c r="A3" s="718" t="s">
        <v>472</v>
      </c>
      <c r="B3" s="718"/>
      <c r="C3" s="718"/>
      <c r="D3" s="718"/>
      <c r="E3" s="718"/>
      <c r="F3" s="718"/>
      <c r="G3" s="718"/>
      <c r="H3" s="718"/>
      <c r="I3" s="656"/>
      <c r="J3" s="656"/>
      <c r="K3" s="656"/>
      <c r="L3" s="656"/>
      <c r="M3" s="656"/>
      <c r="N3" s="656"/>
      <c r="O3" s="656"/>
      <c r="P3" s="656"/>
      <c r="Q3" s="656"/>
      <c r="R3" s="656"/>
      <c r="S3" s="657"/>
      <c r="T3" s="656"/>
      <c r="U3" s="656"/>
      <c r="V3" s="655"/>
    </row>
    <row r="4" spans="1:72" s="641" customFormat="1">
      <c r="A4" s="719" t="s">
        <v>430</v>
      </c>
      <c r="B4" s="720"/>
      <c r="C4" s="725" t="s">
        <v>429</v>
      </c>
      <c r="D4" s="728" t="s">
        <v>428</v>
      </c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729"/>
      <c r="S4" s="654"/>
      <c r="T4" s="654"/>
      <c r="U4" s="653"/>
      <c r="V4" s="652" t="s">
        <v>427</v>
      </c>
      <c r="Y4" s="642"/>
    </row>
    <row r="5" spans="1:72" s="641" customFormat="1" ht="27.75" hidden="1" customHeight="1">
      <c r="A5" s="721"/>
      <c r="B5" s="722"/>
      <c r="C5" s="726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0"/>
      <c r="T5" s="649"/>
      <c r="U5" s="649"/>
      <c r="V5" s="648"/>
    </row>
    <row r="6" spans="1:72" s="641" customFormat="1" ht="37.5" hidden="1" customHeight="1">
      <c r="A6" s="721"/>
      <c r="B6" s="722"/>
      <c r="C6" s="726"/>
      <c r="D6" s="647" t="s">
        <v>426</v>
      </c>
      <c r="E6" s="647"/>
      <c r="F6" s="647"/>
      <c r="G6" s="647"/>
      <c r="H6" s="647"/>
      <c r="I6" s="647" t="s">
        <v>425</v>
      </c>
      <c r="J6" s="647" t="s">
        <v>424</v>
      </c>
      <c r="K6" s="647" t="s">
        <v>423</v>
      </c>
      <c r="L6" s="647" t="s">
        <v>422</v>
      </c>
      <c r="M6" s="647" t="s">
        <v>421</v>
      </c>
      <c r="N6" s="647" t="s">
        <v>420</v>
      </c>
      <c r="O6" s="647" t="s">
        <v>419</v>
      </c>
      <c r="P6" s="647" t="s">
        <v>418</v>
      </c>
      <c r="Q6" s="647" t="s">
        <v>417</v>
      </c>
      <c r="R6" s="647" t="s">
        <v>416</v>
      </c>
      <c r="S6" s="643" t="s">
        <v>415</v>
      </c>
      <c r="T6" s="643" t="s">
        <v>414</v>
      </c>
      <c r="U6" s="643" t="s">
        <v>413</v>
      </c>
      <c r="V6" s="643" t="s">
        <v>412</v>
      </c>
      <c r="Y6" s="642"/>
    </row>
    <row r="7" spans="1:72" s="641" customFormat="1">
      <c r="A7" s="723"/>
      <c r="B7" s="724"/>
      <c r="C7" s="727"/>
      <c r="D7" s="644"/>
      <c r="E7" s="646" t="s">
        <v>473</v>
      </c>
      <c r="F7" s="646" t="s">
        <v>474</v>
      </c>
      <c r="G7" s="646" t="s">
        <v>444</v>
      </c>
      <c r="H7" s="645" t="s">
        <v>436</v>
      </c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3"/>
      <c r="T7" s="643"/>
      <c r="U7" s="643"/>
      <c r="V7" s="643"/>
      <c r="Y7" s="642"/>
    </row>
    <row r="8" spans="1:72" s="73" customFormat="1">
      <c r="A8" s="640" t="s">
        <v>407</v>
      </c>
      <c r="B8" s="636"/>
      <c r="C8" s="639"/>
      <c r="D8" s="637"/>
      <c r="E8" s="638"/>
      <c r="F8" s="638"/>
      <c r="G8" s="638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6"/>
      <c r="T8" s="636"/>
      <c r="U8" s="636"/>
      <c r="V8" s="635"/>
      <c r="Y8" s="74"/>
    </row>
    <row r="9" spans="1:72" s="631" customFormat="1" ht="39.75">
      <c r="A9" s="140" t="s">
        <v>406</v>
      </c>
      <c r="B9" s="634"/>
      <c r="C9" s="633" t="s">
        <v>10</v>
      </c>
      <c r="D9" s="632">
        <f>+D11/1</f>
        <v>5</v>
      </c>
      <c r="E9" s="632"/>
      <c r="F9" s="632"/>
      <c r="G9" s="632">
        <f t="shared" ref="G9" si="0">+G11/1</f>
        <v>0</v>
      </c>
      <c r="H9" s="632"/>
      <c r="I9" s="632">
        <f t="shared" ref="I9:V9" si="1">+I11/1</f>
        <v>5</v>
      </c>
      <c r="J9" s="632">
        <f t="shared" si="1"/>
        <v>2</v>
      </c>
      <c r="K9" s="632">
        <f t="shared" si="1"/>
        <v>5</v>
      </c>
      <c r="L9" s="632">
        <f t="shared" si="1"/>
        <v>5</v>
      </c>
      <c r="M9" s="632">
        <f t="shared" si="1"/>
        <v>5</v>
      </c>
      <c r="N9" s="632">
        <f t="shared" si="1"/>
        <v>4</v>
      </c>
      <c r="O9" s="632">
        <f t="shared" si="1"/>
        <v>4</v>
      </c>
      <c r="P9" s="632">
        <f t="shared" si="1"/>
        <v>5</v>
      </c>
      <c r="Q9" s="632">
        <f t="shared" si="1"/>
        <v>5</v>
      </c>
      <c r="R9" s="632">
        <f t="shared" si="1"/>
        <v>4</v>
      </c>
      <c r="S9" s="632">
        <f t="shared" si="1"/>
        <v>5</v>
      </c>
      <c r="T9" s="632">
        <f t="shared" si="1"/>
        <v>4</v>
      </c>
      <c r="U9" s="632">
        <f t="shared" si="1"/>
        <v>4</v>
      </c>
      <c r="V9" s="632">
        <f t="shared" si="1"/>
        <v>5</v>
      </c>
      <c r="W9" s="73"/>
      <c r="X9" s="73"/>
      <c r="Y9" s="74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</row>
    <row r="10" spans="1:72" s="73" customFormat="1" ht="30.75" customHeight="1">
      <c r="A10" s="85">
        <v>1.1000000000000001</v>
      </c>
      <c r="B10" s="84" t="s">
        <v>405</v>
      </c>
      <c r="C10" s="96" t="s">
        <v>30</v>
      </c>
      <c r="D10" s="82">
        <f>+SUM(D12:D19)</f>
        <v>8</v>
      </c>
      <c r="E10" s="82"/>
      <c r="F10" s="82"/>
      <c r="G10" s="82">
        <f t="shared" ref="G10" si="2">+SUM(G12:G19)</f>
        <v>0</v>
      </c>
      <c r="H10" s="82"/>
      <c r="I10" s="82">
        <f t="shared" ref="I10:V10" si="3">+SUM(I12:I19)</f>
        <v>8</v>
      </c>
      <c r="J10" s="82">
        <f t="shared" si="3"/>
        <v>2</v>
      </c>
      <c r="K10" s="82">
        <f t="shared" si="3"/>
        <v>8</v>
      </c>
      <c r="L10" s="82">
        <f t="shared" si="3"/>
        <v>8</v>
      </c>
      <c r="M10" s="82">
        <f t="shared" si="3"/>
        <v>8</v>
      </c>
      <c r="N10" s="82">
        <f t="shared" si="3"/>
        <v>6</v>
      </c>
      <c r="O10" s="82">
        <f t="shared" si="3"/>
        <v>6</v>
      </c>
      <c r="P10" s="82">
        <f t="shared" si="3"/>
        <v>8</v>
      </c>
      <c r="Q10" s="82">
        <f t="shared" si="3"/>
        <v>8</v>
      </c>
      <c r="R10" s="82">
        <f t="shared" si="3"/>
        <v>7</v>
      </c>
      <c r="S10" s="82">
        <f t="shared" si="3"/>
        <v>8</v>
      </c>
      <c r="T10" s="82">
        <f t="shared" si="3"/>
        <v>6</v>
      </c>
      <c r="U10" s="82">
        <f t="shared" si="3"/>
        <v>6</v>
      </c>
      <c r="V10" s="82">
        <f t="shared" si="3"/>
        <v>8</v>
      </c>
      <c r="Y10" s="74"/>
    </row>
    <row r="11" spans="1:72" s="630" customFormat="1" ht="30.75" customHeight="1">
      <c r="A11" s="81"/>
      <c r="B11" s="80"/>
      <c r="C11" s="469" t="s">
        <v>10</v>
      </c>
      <c r="D11" s="94">
        <f>IF(D10&lt;1,0,IF(D10&lt;2,1,IF(D10&lt;4,2,IF(D10&lt;6,3,IF(D10&lt;8,4,IF(D10=8,5))))))</f>
        <v>5</v>
      </c>
      <c r="E11" s="94"/>
      <c r="F11" s="94"/>
      <c r="G11" s="94">
        <f t="shared" ref="G11" si="4">IF(G10&lt;1,0,IF(G10&lt;2,1,IF(G10&lt;4,2,IF(G10&lt;6,3,IF(G10&lt;8,4,IF(G10=8,5))))))</f>
        <v>0</v>
      </c>
      <c r="H11" s="94"/>
      <c r="I11" s="94">
        <f t="shared" ref="I11:V11" si="5">IF(I10&lt;1,0,IF(I10&lt;2,1,IF(I10&lt;4,2,IF(I10&lt;6,3,IF(I10&lt;8,4,IF(I10=8,5))))))</f>
        <v>5</v>
      </c>
      <c r="J11" s="94">
        <f t="shared" si="5"/>
        <v>2</v>
      </c>
      <c r="K11" s="94">
        <f t="shared" si="5"/>
        <v>5</v>
      </c>
      <c r="L11" s="94">
        <f t="shared" si="5"/>
        <v>5</v>
      </c>
      <c r="M11" s="94">
        <f t="shared" si="5"/>
        <v>5</v>
      </c>
      <c r="N11" s="94">
        <f t="shared" si="5"/>
        <v>4</v>
      </c>
      <c r="O11" s="94">
        <f t="shared" si="5"/>
        <v>4</v>
      </c>
      <c r="P11" s="94">
        <f t="shared" si="5"/>
        <v>5</v>
      </c>
      <c r="Q11" s="94">
        <f t="shared" si="5"/>
        <v>5</v>
      </c>
      <c r="R11" s="94">
        <f t="shared" si="5"/>
        <v>4</v>
      </c>
      <c r="S11" s="94">
        <f t="shared" si="5"/>
        <v>5</v>
      </c>
      <c r="T11" s="94">
        <f t="shared" si="5"/>
        <v>4</v>
      </c>
      <c r="U11" s="94">
        <f t="shared" si="5"/>
        <v>4</v>
      </c>
      <c r="V11" s="94">
        <f t="shared" si="5"/>
        <v>5</v>
      </c>
      <c r="W11" s="93" t="s">
        <v>39</v>
      </c>
      <c r="X11" s="73"/>
      <c r="Y11" s="74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</row>
    <row r="12" spans="1:72" s="73" customFormat="1" ht="176.25" customHeight="1">
      <c r="A12" s="75"/>
      <c r="B12" s="135" t="s">
        <v>404</v>
      </c>
      <c r="C12" s="629"/>
      <c r="D12" s="68">
        <v>1</v>
      </c>
      <c r="E12" s="68"/>
      <c r="F12" s="68"/>
      <c r="G12" s="68"/>
      <c r="H12" s="68"/>
      <c r="I12" s="68">
        <v>1</v>
      </c>
      <c r="J12" s="68">
        <v>1</v>
      </c>
      <c r="K12" s="68">
        <v>1</v>
      </c>
      <c r="L12" s="69">
        <v>1</v>
      </c>
      <c r="M12" s="68">
        <v>1</v>
      </c>
      <c r="N12" s="68">
        <v>1</v>
      </c>
      <c r="O12" s="68">
        <v>1</v>
      </c>
      <c r="P12" s="68">
        <v>1</v>
      </c>
      <c r="Q12" s="68">
        <v>1</v>
      </c>
      <c r="R12" s="68">
        <v>1</v>
      </c>
      <c r="S12" s="68">
        <v>1</v>
      </c>
      <c r="T12" s="125">
        <v>1</v>
      </c>
      <c r="U12" s="68">
        <v>1</v>
      </c>
      <c r="V12" s="90">
        <v>1</v>
      </c>
      <c r="Y12" s="74"/>
    </row>
    <row r="13" spans="1:72" s="73" customFormat="1" ht="39.75">
      <c r="A13" s="75"/>
      <c r="B13" s="135" t="s">
        <v>403</v>
      </c>
      <c r="C13" s="134"/>
      <c r="D13" s="68">
        <v>1</v>
      </c>
      <c r="E13" s="68"/>
      <c r="F13" s="68"/>
      <c r="G13" s="68"/>
      <c r="H13" s="68"/>
      <c r="I13" s="68">
        <v>1</v>
      </c>
      <c r="J13" s="68">
        <v>0</v>
      </c>
      <c r="K13" s="68">
        <v>1</v>
      </c>
      <c r="L13" s="69">
        <v>1</v>
      </c>
      <c r="M13" s="68">
        <v>1</v>
      </c>
      <c r="N13" s="68">
        <v>1</v>
      </c>
      <c r="O13" s="68">
        <v>1</v>
      </c>
      <c r="P13" s="68">
        <v>1</v>
      </c>
      <c r="Q13" s="68">
        <v>1</v>
      </c>
      <c r="R13" s="68">
        <v>1</v>
      </c>
      <c r="S13" s="68">
        <v>1</v>
      </c>
      <c r="T13" s="125">
        <v>1</v>
      </c>
      <c r="U13" s="68">
        <v>1</v>
      </c>
      <c r="V13" s="90">
        <v>1</v>
      </c>
      <c r="Y13" s="74"/>
    </row>
    <row r="14" spans="1:72" s="73" customFormat="1" ht="92.25">
      <c r="A14" s="75"/>
      <c r="B14" s="71" t="s">
        <v>402</v>
      </c>
      <c r="C14" s="70"/>
      <c r="D14" s="68">
        <v>1</v>
      </c>
      <c r="E14" s="68"/>
      <c r="F14" s="68"/>
      <c r="G14" s="68"/>
      <c r="H14" s="68"/>
      <c r="I14" s="68">
        <v>1</v>
      </c>
      <c r="J14" s="68">
        <v>0</v>
      </c>
      <c r="K14" s="68">
        <v>1</v>
      </c>
      <c r="L14" s="69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68">
        <v>1</v>
      </c>
      <c r="S14" s="68">
        <v>1</v>
      </c>
      <c r="T14" s="125">
        <v>1</v>
      </c>
      <c r="U14" s="68">
        <v>1</v>
      </c>
      <c r="V14" s="90">
        <v>1</v>
      </c>
      <c r="Y14" s="74"/>
    </row>
    <row r="15" spans="1:72" s="73" customFormat="1" ht="92.25">
      <c r="A15" s="75"/>
      <c r="B15" s="71" t="s">
        <v>401</v>
      </c>
      <c r="C15" s="70"/>
      <c r="D15" s="68">
        <v>1</v>
      </c>
      <c r="E15" s="68"/>
      <c r="F15" s="68"/>
      <c r="G15" s="68"/>
      <c r="H15" s="68"/>
      <c r="I15" s="68">
        <v>1</v>
      </c>
      <c r="J15" s="68">
        <v>0</v>
      </c>
      <c r="K15" s="68">
        <v>1</v>
      </c>
      <c r="L15" s="69">
        <v>1</v>
      </c>
      <c r="M15" s="68">
        <v>1</v>
      </c>
      <c r="N15" s="68">
        <v>1</v>
      </c>
      <c r="O15" s="68">
        <v>1</v>
      </c>
      <c r="P15" s="68">
        <v>1</v>
      </c>
      <c r="Q15" s="68">
        <v>1</v>
      </c>
      <c r="R15" s="68">
        <v>1</v>
      </c>
      <c r="S15" s="68">
        <v>1</v>
      </c>
      <c r="T15" s="125">
        <v>1</v>
      </c>
      <c r="U15" s="68">
        <v>1</v>
      </c>
      <c r="V15" s="90">
        <v>1</v>
      </c>
      <c r="Y15" s="74"/>
    </row>
    <row r="16" spans="1:72" s="73" customFormat="1" ht="39.75">
      <c r="A16" s="75"/>
      <c r="B16" s="71" t="s">
        <v>400</v>
      </c>
      <c r="C16" s="70"/>
      <c r="D16" s="68">
        <v>1</v>
      </c>
      <c r="E16" s="68"/>
      <c r="F16" s="68"/>
      <c r="G16" s="68"/>
      <c r="H16" s="68"/>
      <c r="I16" s="68">
        <v>1</v>
      </c>
      <c r="J16" s="68">
        <v>1</v>
      </c>
      <c r="K16" s="68">
        <v>1</v>
      </c>
      <c r="L16" s="69">
        <v>1</v>
      </c>
      <c r="M16" s="68">
        <v>1</v>
      </c>
      <c r="N16" s="68">
        <v>1</v>
      </c>
      <c r="O16" s="68">
        <v>1</v>
      </c>
      <c r="P16" s="68">
        <v>1</v>
      </c>
      <c r="Q16" s="68">
        <v>1</v>
      </c>
      <c r="R16" s="68">
        <v>1</v>
      </c>
      <c r="S16" s="68">
        <v>1</v>
      </c>
      <c r="T16" s="125">
        <v>1</v>
      </c>
      <c r="U16" s="68">
        <v>1</v>
      </c>
      <c r="V16" s="90">
        <v>1</v>
      </c>
      <c r="Y16" s="74"/>
    </row>
    <row r="17" spans="1:72" s="73" customFormat="1" ht="57">
      <c r="A17" s="75"/>
      <c r="B17" s="135" t="s">
        <v>399</v>
      </c>
      <c r="C17" s="134"/>
      <c r="D17" s="68">
        <v>1</v>
      </c>
      <c r="E17" s="68"/>
      <c r="F17" s="68"/>
      <c r="G17" s="68"/>
      <c r="H17" s="68"/>
      <c r="I17" s="68">
        <v>1</v>
      </c>
      <c r="J17" s="68">
        <v>0</v>
      </c>
      <c r="K17" s="68">
        <v>1</v>
      </c>
      <c r="L17" s="69">
        <v>1</v>
      </c>
      <c r="M17" s="68">
        <v>1</v>
      </c>
      <c r="N17" s="68">
        <v>1</v>
      </c>
      <c r="O17" s="68">
        <v>0</v>
      </c>
      <c r="P17" s="68">
        <v>1</v>
      </c>
      <c r="Q17" s="68">
        <v>1</v>
      </c>
      <c r="R17" s="68">
        <v>1</v>
      </c>
      <c r="S17" s="68">
        <v>1</v>
      </c>
      <c r="T17" s="125">
        <v>1</v>
      </c>
      <c r="U17" s="68">
        <v>1</v>
      </c>
      <c r="V17" s="90">
        <v>1</v>
      </c>
      <c r="Y17" s="74"/>
    </row>
    <row r="18" spans="1:72" s="73" customFormat="1" ht="55.5">
      <c r="A18" s="75"/>
      <c r="B18" s="210" t="s">
        <v>398</v>
      </c>
      <c r="C18" s="150"/>
      <c r="D18" s="68">
        <v>1</v>
      </c>
      <c r="E18" s="68"/>
      <c r="F18" s="68"/>
      <c r="G18" s="68"/>
      <c r="H18" s="68"/>
      <c r="I18" s="68">
        <v>1</v>
      </c>
      <c r="J18" s="68">
        <v>0</v>
      </c>
      <c r="K18" s="68">
        <v>1</v>
      </c>
      <c r="L18" s="69">
        <v>1</v>
      </c>
      <c r="M18" s="68">
        <v>1</v>
      </c>
      <c r="N18" s="68">
        <v>0</v>
      </c>
      <c r="O18" s="68">
        <v>0</v>
      </c>
      <c r="P18" s="68">
        <v>1</v>
      </c>
      <c r="Q18" s="68">
        <v>1</v>
      </c>
      <c r="R18" s="68">
        <v>1</v>
      </c>
      <c r="S18" s="68">
        <v>1</v>
      </c>
      <c r="T18" s="125">
        <v>0</v>
      </c>
      <c r="U18" s="68">
        <v>0</v>
      </c>
      <c r="V18" s="90">
        <v>1</v>
      </c>
      <c r="Y18" s="74"/>
    </row>
    <row r="19" spans="1:72" ht="61.5">
      <c r="A19" s="72"/>
      <c r="B19" s="71" t="s">
        <v>397</v>
      </c>
      <c r="C19" s="70"/>
      <c r="D19" s="628">
        <v>1</v>
      </c>
      <c r="E19" s="628"/>
      <c r="F19" s="628"/>
      <c r="G19" s="628"/>
      <c r="H19" s="628"/>
      <c r="I19" s="626">
        <v>1</v>
      </c>
      <c r="J19" s="626">
        <v>0</v>
      </c>
      <c r="K19" s="626">
        <v>1</v>
      </c>
      <c r="L19" s="627">
        <v>1</v>
      </c>
      <c r="M19" s="626">
        <v>1</v>
      </c>
      <c r="N19" s="626">
        <v>0</v>
      </c>
      <c r="O19" s="626">
        <v>1</v>
      </c>
      <c r="P19" s="626">
        <v>1</v>
      </c>
      <c r="Q19" s="626">
        <v>1</v>
      </c>
      <c r="R19" s="626">
        <v>0</v>
      </c>
      <c r="S19" s="626">
        <v>1</v>
      </c>
      <c r="T19" s="125">
        <v>0</v>
      </c>
      <c r="U19" s="626">
        <v>0</v>
      </c>
      <c r="V19" s="625">
        <v>1</v>
      </c>
      <c r="Y19" s="20"/>
    </row>
    <row r="20" spans="1:72" ht="39.75">
      <c r="A20" s="145" t="s">
        <v>375</v>
      </c>
      <c r="B20" s="145"/>
      <c r="C20" s="590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1"/>
      <c r="S20" s="589"/>
      <c r="T20" s="589"/>
      <c r="U20" s="589"/>
      <c r="V20" s="141"/>
      <c r="Y20" s="20"/>
    </row>
    <row r="21" spans="1:72" ht="39.75">
      <c r="A21" s="140" t="s">
        <v>374</v>
      </c>
      <c r="B21" s="139"/>
      <c r="C21" s="138"/>
      <c r="D21" s="137">
        <f>+SUM(D28,D36,D49,D61,D70,D79,D88,D95)/D25</f>
        <v>4.749348958333333</v>
      </c>
      <c r="E21" s="137" t="e">
        <f>+SUM(E28,E36,E49,E61,E70,E79,E88,E95)/E25</f>
        <v>#DIV/0!</v>
      </c>
      <c r="F21" s="137" t="e">
        <f t="shared" ref="F21:G21" si="6">+SUM(F28,F36,F49,F61,F70,F79,F88,F95)/F25</f>
        <v>#DIV/0!</v>
      </c>
      <c r="G21" s="137" t="e">
        <f t="shared" si="6"/>
        <v>#DIV/0!</v>
      </c>
      <c r="H21" s="137"/>
      <c r="I21" s="137">
        <f>+SUM(I28,I36,I50,I61,I70,I79,I88,I95)/8</f>
        <v>4.3682291666666666</v>
      </c>
      <c r="J21" s="137">
        <f>+SUM(J28,J37,J50,J61,J70,J79,J88,J95)/8</f>
        <v>4.125</v>
      </c>
      <c r="K21" s="137">
        <f t="shared" ref="K21:P21" si="7">+SUM(K28,K36,K49,K61,K70,K79,K88,K95)/8</f>
        <v>4.352822580645161</v>
      </c>
      <c r="L21" s="137">
        <f t="shared" si="7"/>
        <v>4.4567099567099566</v>
      </c>
      <c r="M21" s="137">
        <f t="shared" si="7"/>
        <v>4.4126344086021501</v>
      </c>
      <c r="N21" s="137">
        <f t="shared" si="7"/>
        <v>3.5773809523809526</v>
      </c>
      <c r="O21" s="137">
        <f t="shared" si="7"/>
        <v>4.1377952755905509</v>
      </c>
      <c r="P21" s="137">
        <f t="shared" si="7"/>
        <v>3.5057367149758454</v>
      </c>
      <c r="Q21" s="137">
        <f>+SUM(Q28,Q37,Q50,Q61,Q70,Q79,Q88,Q95)/8</f>
        <v>4.1006810897435901</v>
      </c>
      <c r="R21" s="137">
        <f>+SUM(R28,R37,R50,R61,R70,R79,R88,R95)/8</f>
        <v>4.0523989898989896</v>
      </c>
      <c r="S21" s="168"/>
      <c r="T21" s="168"/>
      <c r="U21" s="168"/>
      <c r="V21" s="136">
        <f>+SUM(V28,V36,V49,V61,V70,V79,V88,V95)/8</f>
        <v>4.0398279730740461</v>
      </c>
      <c r="Y21" s="20"/>
    </row>
    <row r="22" spans="1:72" ht="39.75">
      <c r="A22" s="140" t="s">
        <v>85</v>
      </c>
      <c r="B22" s="139"/>
      <c r="C22" s="138"/>
      <c r="D22" s="137">
        <f>+SUM(D103,D118,D139,D163,D187)/D26</f>
        <v>4.3765405701754387</v>
      </c>
      <c r="E22" s="137" t="e">
        <f t="shared" ref="E22:G22" si="8">+SUM(E103,E118,E139,E163,E187)/E26</f>
        <v>#DIV/0!</v>
      </c>
      <c r="F22" s="137" t="e">
        <f t="shared" si="8"/>
        <v>#DIV/0!</v>
      </c>
      <c r="G22" s="137" t="e">
        <f t="shared" si="8"/>
        <v>#DIV/0!</v>
      </c>
      <c r="H22" s="137"/>
      <c r="I22" s="137">
        <f t="shared" ref="I22:R22" si="9">+SUM(I103,I118,I139,I163,I187)/I26</f>
        <v>3.9022829131652661</v>
      </c>
      <c r="J22" s="137">
        <f t="shared" si="9"/>
        <v>2.5</v>
      </c>
      <c r="K22" s="137">
        <f t="shared" si="9"/>
        <v>4.4715266784728414</v>
      </c>
      <c r="L22" s="137">
        <f t="shared" si="9"/>
        <v>4.476064336353005</v>
      </c>
      <c r="M22" s="137">
        <f t="shared" si="9"/>
        <v>4.4110053347591043</v>
      </c>
      <c r="N22" s="137">
        <f t="shared" si="9"/>
        <v>3.3053809523809519</v>
      </c>
      <c r="O22" s="137">
        <f t="shared" si="9"/>
        <v>3.8886622719954125</v>
      </c>
      <c r="P22" s="137">
        <f t="shared" si="9"/>
        <v>3.5128107556367021</v>
      </c>
      <c r="Q22" s="137">
        <f t="shared" si="9"/>
        <v>3.4609351432880846</v>
      </c>
      <c r="R22" s="137">
        <f t="shared" si="9"/>
        <v>1.9944793813296648</v>
      </c>
      <c r="S22" s="168"/>
      <c r="T22" s="168"/>
      <c r="U22" s="168"/>
      <c r="V22" s="136">
        <f>+SUM(V103,V118,V139,V163,V187)/V26</f>
        <v>4.2622516157489976</v>
      </c>
      <c r="Y22" s="20"/>
    </row>
    <row r="23" spans="1:72" ht="39.75">
      <c r="A23" s="140" t="s">
        <v>84</v>
      </c>
      <c r="B23" s="139"/>
      <c r="C23" s="138"/>
      <c r="D23" s="137">
        <f>+SUM(D28,D36,D49,D61,D70,D79,D88,D95,D103,D118,D139,D163,D187)/D24</f>
        <v>4.6250794956140355</v>
      </c>
      <c r="E23" s="137" t="e">
        <f t="shared" ref="E23:G23" si="10">+SUM(E28,E36,E49,E61,E70,E79,E88,E95,E103,E118,E139,E163,E187)/E24</f>
        <v>#DIV/0!</v>
      </c>
      <c r="F23" s="137" t="e">
        <f t="shared" si="10"/>
        <v>#DIV/0!</v>
      </c>
      <c r="G23" s="137" t="e">
        <f t="shared" si="10"/>
        <v>#DIV/0!</v>
      </c>
      <c r="H23" s="137"/>
      <c r="I23" s="137">
        <f>+SUM(I28,I36,I50,I61,I70,I79,I88,I95,I103,I118,I139,I163,I187)/I24</f>
        <v>4.241152915711738</v>
      </c>
      <c r="J23" s="137">
        <f>+SUM(J28,J37,J50,J61,J70,J79,J88,J95,J103,J118,J139,J163,J187)/J24</f>
        <v>3.9444444444444446</v>
      </c>
      <c r="K23" s="137">
        <f t="shared" ref="K23:P23" si="11">+SUM(K28,K36,K49,K61,K70,K79,K88,K95,K103,K118,K139,K163,K187)/K24</f>
        <v>4.3984780028865762</v>
      </c>
      <c r="L23" s="137">
        <f t="shared" si="11"/>
        <v>4.4641539488803597</v>
      </c>
      <c r="M23" s="137">
        <f t="shared" si="11"/>
        <v>4.4120913839878009</v>
      </c>
      <c r="N23" s="137">
        <f t="shared" si="11"/>
        <v>3.4727655677655678</v>
      </c>
      <c r="O23" s="137">
        <f t="shared" si="11"/>
        <v>4.0547509410588383</v>
      </c>
      <c r="P23" s="137">
        <f t="shared" si="11"/>
        <v>3.5084574998454059</v>
      </c>
      <c r="Q23" s="137">
        <f>+SUM(Q28,Q37,Q50,Q61,Q70,Q79,Q88,Q95,Q103,Q118,Q139,Q163,Q187)/Q24</f>
        <v>3.9262049225284525</v>
      </c>
      <c r="R23" s="137">
        <f>+SUM(R28,R37,R50,R61,R70,R79,R88,R95,R103,R118,R139,R163,R187)/R24</f>
        <v>3.2608914481415567</v>
      </c>
      <c r="S23" s="168"/>
      <c r="T23" s="168"/>
      <c r="U23" s="168"/>
      <c r="V23" s="136">
        <f>+SUM(V28,V36,V49,V61,V70,V79,V88,V95,V103,V118,V139,V163,V187)/V24</f>
        <v>4.1253755279490285</v>
      </c>
      <c r="Y23" s="20"/>
    </row>
    <row r="24" spans="1:72" s="580" customFormat="1" ht="39.75" hidden="1">
      <c r="A24" s="588"/>
      <c r="B24" s="586" t="s">
        <v>373</v>
      </c>
      <c r="C24" s="585"/>
      <c r="D24" s="584">
        <v>12</v>
      </c>
      <c r="E24" s="584">
        <f>+E25+E26</f>
        <v>11</v>
      </c>
      <c r="F24" s="584">
        <f t="shared" ref="F24:G24" si="12">+F25+F26</f>
        <v>11</v>
      </c>
      <c r="G24" s="584">
        <f t="shared" si="12"/>
        <v>13</v>
      </c>
      <c r="H24" s="584"/>
      <c r="I24" s="584">
        <v>11</v>
      </c>
      <c r="J24" s="584">
        <v>9</v>
      </c>
      <c r="K24" s="584">
        <v>13</v>
      </c>
      <c r="L24" s="584">
        <v>13</v>
      </c>
      <c r="M24" s="584">
        <v>12</v>
      </c>
      <c r="N24" s="584">
        <v>13</v>
      </c>
      <c r="O24" s="584">
        <v>12</v>
      </c>
      <c r="P24" s="584">
        <v>13</v>
      </c>
      <c r="Q24" s="584">
        <v>11</v>
      </c>
      <c r="R24" s="587">
        <v>13</v>
      </c>
      <c r="S24" s="583"/>
      <c r="T24" s="583"/>
      <c r="U24" s="583"/>
      <c r="V24" s="587">
        <v>13</v>
      </c>
      <c r="Y24" s="581"/>
    </row>
    <row r="25" spans="1:72" s="580" customFormat="1" ht="39.75" hidden="1">
      <c r="A25" s="586"/>
      <c r="B25" s="586" t="s">
        <v>372</v>
      </c>
      <c r="C25" s="585"/>
      <c r="D25" s="584">
        <v>8</v>
      </c>
      <c r="E25" s="584">
        <v>6</v>
      </c>
      <c r="F25" s="584">
        <v>6</v>
      </c>
      <c r="G25" s="584">
        <v>8</v>
      </c>
      <c r="H25" s="584"/>
      <c r="I25" s="584">
        <v>8</v>
      </c>
      <c r="J25" s="584">
        <v>8</v>
      </c>
      <c r="K25" s="584">
        <v>8</v>
      </c>
      <c r="L25" s="584">
        <v>8</v>
      </c>
      <c r="M25" s="584">
        <v>8</v>
      </c>
      <c r="N25" s="584">
        <v>8</v>
      </c>
      <c r="O25" s="584">
        <v>8</v>
      </c>
      <c r="P25" s="584">
        <v>8</v>
      </c>
      <c r="Q25" s="584">
        <v>8</v>
      </c>
      <c r="R25" s="587">
        <v>8</v>
      </c>
      <c r="S25" s="583"/>
      <c r="T25" s="583"/>
      <c r="U25" s="583"/>
      <c r="V25" s="587">
        <v>8</v>
      </c>
      <c r="Y25" s="581"/>
    </row>
    <row r="26" spans="1:72" s="580" customFormat="1" ht="39.75" hidden="1">
      <c r="A26" s="586"/>
      <c r="B26" s="586" t="s">
        <v>371</v>
      </c>
      <c r="C26" s="585"/>
      <c r="D26" s="584">
        <f>+D24-D25</f>
        <v>4</v>
      </c>
      <c r="E26" s="584">
        <v>5</v>
      </c>
      <c r="F26" s="584">
        <v>5</v>
      </c>
      <c r="G26" s="584">
        <v>5</v>
      </c>
      <c r="H26" s="584"/>
      <c r="I26" s="584">
        <f t="shared" ref="I26:R26" si="13">+I24-I25</f>
        <v>3</v>
      </c>
      <c r="J26" s="584">
        <f t="shared" si="13"/>
        <v>1</v>
      </c>
      <c r="K26" s="584">
        <f t="shared" si="13"/>
        <v>5</v>
      </c>
      <c r="L26" s="584">
        <f t="shared" si="13"/>
        <v>5</v>
      </c>
      <c r="M26" s="584">
        <f t="shared" si="13"/>
        <v>4</v>
      </c>
      <c r="N26" s="584">
        <f t="shared" si="13"/>
        <v>5</v>
      </c>
      <c r="O26" s="584">
        <f t="shared" si="13"/>
        <v>4</v>
      </c>
      <c r="P26" s="584">
        <f t="shared" si="13"/>
        <v>5</v>
      </c>
      <c r="Q26" s="584">
        <f t="shared" si="13"/>
        <v>3</v>
      </c>
      <c r="R26" s="584">
        <f t="shared" si="13"/>
        <v>5</v>
      </c>
      <c r="S26" s="583"/>
      <c r="T26" s="583"/>
      <c r="U26" s="583"/>
      <c r="V26" s="582">
        <f>+V24-V25</f>
        <v>5</v>
      </c>
      <c r="Y26" s="581"/>
    </row>
    <row r="27" spans="1:72" s="102" customFormat="1" ht="39.75">
      <c r="A27" s="85">
        <v>2.1</v>
      </c>
      <c r="B27" s="85" t="s">
        <v>370</v>
      </c>
      <c r="C27" s="96" t="s">
        <v>30</v>
      </c>
      <c r="D27" s="579">
        <f>+SUM(D29:D34)</f>
        <v>5</v>
      </c>
      <c r="E27" s="579">
        <f t="shared" ref="E27:G27" si="14">+SUM(E29:E34)</f>
        <v>0</v>
      </c>
      <c r="F27" s="579">
        <f t="shared" si="14"/>
        <v>0</v>
      </c>
      <c r="G27" s="579">
        <f t="shared" si="14"/>
        <v>0</v>
      </c>
      <c r="H27" s="579"/>
      <c r="I27" s="579">
        <f t="shared" ref="I27:R27" si="15">+SUM(I29:I34)</f>
        <v>4</v>
      </c>
      <c r="J27" s="579">
        <f t="shared" si="15"/>
        <v>5</v>
      </c>
      <c r="K27" s="579">
        <f t="shared" si="15"/>
        <v>4</v>
      </c>
      <c r="L27" s="579">
        <f t="shared" si="15"/>
        <v>3</v>
      </c>
      <c r="M27" s="579">
        <f t="shared" si="15"/>
        <v>3</v>
      </c>
      <c r="N27" s="579">
        <f t="shared" si="15"/>
        <v>2</v>
      </c>
      <c r="O27" s="579">
        <f t="shared" si="15"/>
        <v>4</v>
      </c>
      <c r="P27" s="579">
        <f t="shared" si="15"/>
        <v>4</v>
      </c>
      <c r="Q27" s="579">
        <f t="shared" si="15"/>
        <v>5</v>
      </c>
      <c r="R27" s="579">
        <f t="shared" si="15"/>
        <v>2</v>
      </c>
      <c r="S27" s="168"/>
      <c r="T27" s="168"/>
      <c r="U27" s="168"/>
      <c r="V27" s="579">
        <f>+SUM(V29:V34)</f>
        <v>2</v>
      </c>
      <c r="Y27" s="103"/>
    </row>
    <row r="28" spans="1:72" s="577" customFormat="1" ht="39.75">
      <c r="A28" s="578"/>
      <c r="B28" s="578"/>
      <c r="C28" s="469" t="s">
        <v>10</v>
      </c>
      <c r="D28" s="132">
        <f>IF(D27&lt;1,0,IF(D27&lt;2,1,IF(D27&lt;3,2,IF(D27&lt;4,3,IF(D27&lt;5,4,IF(D27=5,5,))))))</f>
        <v>5</v>
      </c>
      <c r="E28" s="132">
        <f t="shared" ref="E28:G28" si="16">IF(E27&lt;1,0,IF(E27&lt;2,1,IF(E27&lt;3,2,IF(E27&lt;4,3,IF(E27&lt;5,4,IF(E27=5,5,))))))</f>
        <v>0</v>
      </c>
      <c r="F28" s="132">
        <f t="shared" si="16"/>
        <v>0</v>
      </c>
      <c r="G28" s="132">
        <f t="shared" si="16"/>
        <v>0</v>
      </c>
      <c r="H28" s="132"/>
      <c r="I28" s="132">
        <f t="shared" ref="I28:R28" si="17">IF(I27&lt;1,0,IF(I27&lt;2,1,IF(I27&lt;3,2,IF(I27&lt;4,3,IF(I27&lt;5,4,IF(I27=5,5,))))))</f>
        <v>4</v>
      </c>
      <c r="J28" s="132">
        <f t="shared" si="17"/>
        <v>5</v>
      </c>
      <c r="K28" s="132">
        <f t="shared" si="17"/>
        <v>4</v>
      </c>
      <c r="L28" s="132">
        <f t="shared" si="17"/>
        <v>3</v>
      </c>
      <c r="M28" s="132">
        <f t="shared" si="17"/>
        <v>3</v>
      </c>
      <c r="N28" s="132">
        <f t="shared" si="17"/>
        <v>2</v>
      </c>
      <c r="O28" s="132">
        <f t="shared" si="17"/>
        <v>4</v>
      </c>
      <c r="P28" s="132">
        <f t="shared" si="17"/>
        <v>4</v>
      </c>
      <c r="Q28" s="132">
        <f t="shared" si="17"/>
        <v>5</v>
      </c>
      <c r="R28" s="132">
        <f t="shared" si="17"/>
        <v>2</v>
      </c>
      <c r="S28" s="515"/>
      <c r="T28" s="515"/>
      <c r="U28" s="515"/>
      <c r="V28" s="132">
        <f>IF(V27&lt;1,0,IF(V27&lt;2,1,IF(V27&lt;3,2,IF(V27&lt;4,3,IF(V27&lt;5,4,IF(V27=5,5,))))))</f>
        <v>2</v>
      </c>
      <c r="W28" s="1"/>
      <c r="X28" s="1"/>
      <c r="Y28" s="20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</row>
    <row r="29" spans="1:72" s="102" customFormat="1" ht="92.25">
      <c r="A29" s="75"/>
      <c r="B29" s="91" t="s">
        <v>369</v>
      </c>
      <c r="C29" s="70"/>
      <c r="D29" s="68">
        <v>1</v>
      </c>
      <c r="E29" s="68"/>
      <c r="F29" s="68"/>
      <c r="G29" s="68"/>
      <c r="H29" s="68"/>
      <c r="I29" s="68">
        <v>1</v>
      </c>
      <c r="J29" s="68">
        <v>1</v>
      </c>
      <c r="K29" s="68">
        <v>1</v>
      </c>
      <c r="L29" s="69">
        <v>1</v>
      </c>
      <c r="M29" s="68">
        <v>1</v>
      </c>
      <c r="N29" s="68">
        <v>1</v>
      </c>
      <c r="O29" s="68">
        <v>1</v>
      </c>
      <c r="P29" s="68">
        <v>1</v>
      </c>
      <c r="Q29" s="68">
        <v>1</v>
      </c>
      <c r="R29" s="68">
        <v>1</v>
      </c>
      <c r="S29" s="200"/>
      <c r="T29" s="200"/>
      <c r="U29" s="200"/>
      <c r="V29" s="68">
        <v>1</v>
      </c>
      <c r="Y29" s="103"/>
    </row>
    <row r="30" spans="1:72" s="102" customFormat="1" ht="59.25" customHeight="1">
      <c r="A30" s="75"/>
      <c r="B30" s="91" t="s">
        <v>368</v>
      </c>
      <c r="C30" s="70"/>
      <c r="D30" s="68">
        <v>1</v>
      </c>
      <c r="E30" s="68"/>
      <c r="F30" s="68"/>
      <c r="G30" s="68"/>
      <c r="H30" s="68"/>
      <c r="I30" s="68">
        <v>1</v>
      </c>
      <c r="J30" s="68">
        <v>1</v>
      </c>
      <c r="K30" s="68">
        <v>1</v>
      </c>
      <c r="L30" s="69">
        <v>1</v>
      </c>
      <c r="M30" s="68">
        <v>1</v>
      </c>
      <c r="N30" s="68">
        <v>1</v>
      </c>
      <c r="O30" s="68">
        <v>1</v>
      </c>
      <c r="P30" s="68">
        <v>1</v>
      </c>
      <c r="Q30" s="68">
        <v>1</v>
      </c>
      <c r="R30" s="68">
        <v>1</v>
      </c>
      <c r="S30" s="200"/>
      <c r="T30" s="200"/>
      <c r="U30" s="200"/>
      <c r="V30" s="68">
        <v>1</v>
      </c>
      <c r="Y30" s="103"/>
    </row>
    <row r="31" spans="1:72" s="102" customFormat="1" ht="249.75">
      <c r="A31" s="75"/>
      <c r="B31" s="151" t="s">
        <v>367</v>
      </c>
      <c r="C31" s="321"/>
      <c r="D31" s="711">
        <v>1</v>
      </c>
      <c r="E31" s="711"/>
      <c r="F31" s="711"/>
      <c r="G31" s="711"/>
      <c r="H31" s="677"/>
      <c r="I31" s="711">
        <v>1</v>
      </c>
      <c r="J31" s="711">
        <v>1</v>
      </c>
      <c r="K31" s="711">
        <v>1</v>
      </c>
      <c r="L31" s="730">
        <v>1</v>
      </c>
      <c r="M31" s="711">
        <v>1</v>
      </c>
      <c r="N31" s="711">
        <v>0</v>
      </c>
      <c r="O31" s="711">
        <v>1</v>
      </c>
      <c r="P31" s="711">
        <v>1</v>
      </c>
      <c r="Q31" s="711">
        <v>1</v>
      </c>
      <c r="R31" s="711">
        <v>0</v>
      </c>
      <c r="S31" s="576"/>
      <c r="T31" s="576"/>
      <c r="U31" s="576"/>
      <c r="V31" s="711">
        <v>0</v>
      </c>
      <c r="Y31" s="103"/>
    </row>
    <row r="32" spans="1:72" s="102" customFormat="1" ht="123">
      <c r="A32" s="75"/>
      <c r="B32" s="91" t="s">
        <v>366</v>
      </c>
      <c r="C32" s="164"/>
      <c r="D32" s="713"/>
      <c r="E32" s="713"/>
      <c r="F32" s="713"/>
      <c r="G32" s="713"/>
      <c r="H32" s="679"/>
      <c r="I32" s="713"/>
      <c r="J32" s="713"/>
      <c r="K32" s="713"/>
      <c r="L32" s="731"/>
      <c r="M32" s="713"/>
      <c r="N32" s="713"/>
      <c r="O32" s="713"/>
      <c r="P32" s="713"/>
      <c r="Q32" s="713"/>
      <c r="R32" s="713"/>
      <c r="S32" s="515"/>
      <c r="T32" s="515"/>
      <c r="U32" s="515"/>
      <c r="V32" s="713"/>
      <c r="Y32" s="103"/>
    </row>
    <row r="33" spans="1:72" s="102" customFormat="1" ht="194.25">
      <c r="A33" s="75"/>
      <c r="B33" s="151" t="s">
        <v>365</v>
      </c>
      <c r="C33" s="150"/>
      <c r="D33" s="199">
        <v>1</v>
      </c>
      <c r="E33" s="199"/>
      <c r="F33" s="199"/>
      <c r="G33" s="199"/>
      <c r="H33" s="199"/>
      <c r="I33" s="199">
        <v>1</v>
      </c>
      <c r="J33" s="199">
        <v>1</v>
      </c>
      <c r="K33" s="199">
        <v>1</v>
      </c>
      <c r="L33" s="575">
        <v>0</v>
      </c>
      <c r="M33" s="199">
        <v>0</v>
      </c>
      <c r="N33" s="199">
        <v>0</v>
      </c>
      <c r="O33" s="199">
        <v>1</v>
      </c>
      <c r="P33" s="574">
        <v>1</v>
      </c>
      <c r="Q33" s="68">
        <v>1</v>
      </c>
      <c r="R33" s="199">
        <v>0</v>
      </c>
      <c r="S33" s="200"/>
      <c r="T33" s="200"/>
      <c r="U33" s="200"/>
      <c r="V33" s="199">
        <v>0</v>
      </c>
      <c r="Y33" s="103"/>
    </row>
    <row r="34" spans="1:72" s="102" customFormat="1" ht="166.5">
      <c r="A34" s="148"/>
      <c r="B34" s="520" t="s">
        <v>364</v>
      </c>
      <c r="C34" s="321"/>
      <c r="D34" s="199">
        <v>1</v>
      </c>
      <c r="E34" s="199"/>
      <c r="F34" s="199"/>
      <c r="G34" s="199"/>
      <c r="H34" s="199"/>
      <c r="I34" s="199">
        <v>0</v>
      </c>
      <c r="J34" s="199">
        <v>1</v>
      </c>
      <c r="K34" s="199">
        <v>0</v>
      </c>
      <c r="L34" s="575">
        <v>0</v>
      </c>
      <c r="M34" s="199">
        <v>0</v>
      </c>
      <c r="N34" s="199">
        <v>0</v>
      </c>
      <c r="O34" s="199">
        <v>0</v>
      </c>
      <c r="P34" s="574">
        <v>0</v>
      </c>
      <c r="Q34" s="68">
        <v>1</v>
      </c>
      <c r="R34" s="280">
        <v>0</v>
      </c>
      <c r="S34" s="516"/>
      <c r="T34" s="516"/>
      <c r="U34" s="516"/>
      <c r="V34" s="280">
        <v>0</v>
      </c>
      <c r="Y34" s="103"/>
    </row>
    <row r="35" spans="1:72" s="557" customFormat="1" ht="39.75">
      <c r="A35" s="560">
        <v>2.2000000000000002</v>
      </c>
      <c r="B35" s="559" t="s">
        <v>445</v>
      </c>
      <c r="C35" s="96" t="s">
        <v>176</v>
      </c>
      <c r="D35" s="205">
        <f>+D43*100/D44</f>
        <v>64.0625</v>
      </c>
      <c r="E35" s="205" t="e">
        <f t="shared" ref="E35:G35" si="18">+E43*100/E44</f>
        <v>#DIV/0!</v>
      </c>
      <c r="F35" s="205" t="e">
        <f t="shared" si="18"/>
        <v>#DIV/0!</v>
      </c>
      <c r="G35" s="205" t="e">
        <f t="shared" si="18"/>
        <v>#DIV/0!</v>
      </c>
      <c r="H35" s="205"/>
      <c r="I35" s="205">
        <f t="shared" ref="I35:R35" si="19">+I43*100/I44</f>
        <v>37</v>
      </c>
      <c r="J35" s="205">
        <f t="shared" si="19"/>
        <v>26.315789473684209</v>
      </c>
      <c r="K35" s="205">
        <f t="shared" si="19"/>
        <v>67.741935483870961</v>
      </c>
      <c r="L35" s="205">
        <f t="shared" si="19"/>
        <v>67.532467532467535</v>
      </c>
      <c r="M35" s="205">
        <f t="shared" si="19"/>
        <v>75.806451612903231</v>
      </c>
      <c r="N35" s="205">
        <f t="shared" si="19"/>
        <v>28.571428571428573</v>
      </c>
      <c r="O35" s="205">
        <f t="shared" si="19"/>
        <v>28.346456692913385</v>
      </c>
      <c r="P35" s="205">
        <f t="shared" si="19"/>
        <v>21.014492753623188</v>
      </c>
      <c r="Q35" s="205">
        <f t="shared" si="19"/>
        <v>7.6923076923076925</v>
      </c>
      <c r="R35" s="205">
        <f t="shared" si="19"/>
        <v>27.272727272727273</v>
      </c>
      <c r="S35" s="206"/>
      <c r="T35" s="206"/>
      <c r="U35" s="206"/>
      <c r="V35" s="205">
        <f>+V43*100/V44</f>
        <v>46.970830216903515</v>
      </c>
      <c r="Y35" s="558"/>
    </row>
    <row r="36" spans="1:72" s="550" customFormat="1" ht="48" hidden="1">
      <c r="A36" s="81"/>
      <c r="B36" s="556"/>
      <c r="C36" s="573" t="s">
        <v>354</v>
      </c>
      <c r="D36" s="572">
        <f>+IF(D35&lt;30,D35*5/30,IF(D35&gt;=30,5))</f>
        <v>5</v>
      </c>
      <c r="E36" s="572" t="e">
        <f t="shared" ref="E36:G36" si="20">+IF(E35&lt;30,E35*5/30,IF(E35&gt;=30,5))</f>
        <v>#DIV/0!</v>
      </c>
      <c r="F36" s="572" t="e">
        <f t="shared" si="20"/>
        <v>#DIV/0!</v>
      </c>
      <c r="G36" s="572" t="e">
        <f t="shared" si="20"/>
        <v>#DIV/0!</v>
      </c>
      <c r="H36" s="572"/>
      <c r="I36" s="572">
        <f t="shared" ref="I36:R36" si="21">+IF(I35&lt;30,I35*5/30,IF(I35&gt;=30,5))</f>
        <v>5</v>
      </c>
      <c r="J36" s="572">
        <f t="shared" si="21"/>
        <v>4.3859649122807012</v>
      </c>
      <c r="K36" s="572">
        <f t="shared" si="21"/>
        <v>5</v>
      </c>
      <c r="L36" s="572">
        <f t="shared" si="21"/>
        <v>5</v>
      </c>
      <c r="M36" s="572">
        <f t="shared" si="21"/>
        <v>5</v>
      </c>
      <c r="N36" s="572">
        <f t="shared" si="21"/>
        <v>4.7619047619047619</v>
      </c>
      <c r="O36" s="572">
        <f t="shared" si="21"/>
        <v>4.7244094488188981</v>
      </c>
      <c r="P36" s="572">
        <f t="shared" si="21"/>
        <v>3.5024154589371981</v>
      </c>
      <c r="Q36" s="572">
        <f t="shared" si="21"/>
        <v>1.2820512820512819</v>
      </c>
      <c r="R36" s="572">
        <f t="shared" si="21"/>
        <v>4.5454545454545459</v>
      </c>
      <c r="S36" s="515"/>
      <c r="T36" s="515"/>
      <c r="U36" s="515"/>
      <c r="V36" s="572">
        <f>+IF(V35&lt;30,V35*5/30,IF(V35&gt;=30,5))</f>
        <v>5</v>
      </c>
      <c r="W36" s="102"/>
      <c r="X36" s="102"/>
      <c r="Y36" s="103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</row>
    <row r="37" spans="1:72" s="550" customFormat="1" ht="48" hidden="1">
      <c r="A37" s="554"/>
      <c r="B37" s="553"/>
      <c r="C37" s="552" t="s">
        <v>353</v>
      </c>
      <c r="D37" s="551">
        <f>+IF(D47&lt;6,D47*5/6,IF(D47&gt;=6,5))</f>
        <v>-1.4895833333333286</v>
      </c>
      <c r="E37" s="551" t="e">
        <f t="shared" ref="E37:G37" si="22">+IF(E47&lt;6,E47*5/6,IF(E47&gt;=6,5))</f>
        <v>#DIV/0!</v>
      </c>
      <c r="F37" s="551" t="e">
        <f t="shared" si="22"/>
        <v>#DIV/0!</v>
      </c>
      <c r="G37" s="551" t="e">
        <f t="shared" si="22"/>
        <v>#DIV/0!</v>
      </c>
      <c r="H37" s="551"/>
      <c r="I37" s="551">
        <f t="shared" ref="I37:R37" si="23">+IF(I47&lt;6,I47*5/6,IF(I47&gt;=6,5))</f>
        <v>-1.3916666666666682</v>
      </c>
      <c r="J37" s="551">
        <f t="shared" si="23"/>
        <v>5</v>
      </c>
      <c r="K37" s="551">
        <f t="shared" si="23"/>
        <v>-3.1720430107533559E-2</v>
      </c>
      <c r="L37" s="551">
        <f t="shared" si="23"/>
        <v>2.9437229437229462</v>
      </c>
      <c r="M37" s="551">
        <f t="shared" si="23"/>
        <v>1.5220430107526894</v>
      </c>
      <c r="N37" s="551">
        <f t="shared" si="23"/>
        <v>-3.2154761904761888</v>
      </c>
      <c r="O37" s="551">
        <f t="shared" si="23"/>
        <v>6.3713910761154693E-2</v>
      </c>
      <c r="P37" s="551">
        <f t="shared" si="23"/>
        <v>5</v>
      </c>
      <c r="Q37" s="551">
        <f t="shared" si="23"/>
        <v>3.2019230769230771</v>
      </c>
      <c r="R37" s="551">
        <f t="shared" si="23"/>
        <v>5</v>
      </c>
      <c r="S37" s="200"/>
      <c r="T37" s="200"/>
      <c r="U37" s="200"/>
      <c r="V37" s="551">
        <f>+IF(V47&lt;6,V47*5/6,IF(V47&gt;=6,5))</f>
        <v>1.7423585140862603</v>
      </c>
      <c r="W37" s="102"/>
      <c r="X37" s="102"/>
      <c r="Y37" s="103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</row>
    <row r="38" spans="1:72" s="557" customFormat="1" ht="39.75">
      <c r="A38" s="530"/>
      <c r="B38" s="571" t="s">
        <v>362</v>
      </c>
      <c r="C38" s="570" t="s">
        <v>163</v>
      </c>
      <c r="D38" s="569">
        <f>+D39+D40</f>
        <v>64</v>
      </c>
      <c r="E38" s="569">
        <f t="shared" ref="E38:F38" si="24">+E39+E40</f>
        <v>0</v>
      </c>
      <c r="F38" s="569">
        <f t="shared" si="24"/>
        <v>0</v>
      </c>
      <c r="G38" s="569">
        <f>+G39+G40</f>
        <v>0</v>
      </c>
      <c r="H38" s="569"/>
      <c r="I38" s="536">
        <f t="shared" ref="I38:R38" si="25">+I39+I40</f>
        <v>50</v>
      </c>
      <c r="J38" s="536">
        <f t="shared" si="25"/>
        <v>19</v>
      </c>
      <c r="K38" s="536">
        <f t="shared" si="25"/>
        <v>124</v>
      </c>
      <c r="L38" s="536">
        <f t="shared" si="25"/>
        <v>77</v>
      </c>
      <c r="M38" s="536">
        <f t="shared" si="25"/>
        <v>62</v>
      </c>
      <c r="N38" s="536">
        <f t="shared" si="25"/>
        <v>17.5</v>
      </c>
      <c r="O38" s="536">
        <f t="shared" si="25"/>
        <v>127</v>
      </c>
      <c r="P38" s="536">
        <f t="shared" si="25"/>
        <v>69</v>
      </c>
      <c r="Q38" s="536">
        <f t="shared" si="25"/>
        <v>26</v>
      </c>
      <c r="R38" s="536">
        <f t="shared" si="25"/>
        <v>33</v>
      </c>
      <c r="S38" s="564"/>
      <c r="T38" s="564"/>
      <c r="U38" s="564"/>
      <c r="V38" s="536">
        <f>+V39+V40</f>
        <v>668.5</v>
      </c>
      <c r="W38" s="39"/>
      <c r="Y38" s="558"/>
    </row>
    <row r="39" spans="1:72" s="557" customFormat="1" ht="39.75">
      <c r="A39" s="530"/>
      <c r="B39" s="567" t="s">
        <v>361</v>
      </c>
      <c r="C39" s="565" t="s">
        <v>163</v>
      </c>
      <c r="D39" s="540">
        <v>54</v>
      </c>
      <c r="E39" s="540"/>
      <c r="F39" s="540"/>
      <c r="G39" s="540">
        <f>+SUM(E39:F39)</f>
        <v>0</v>
      </c>
      <c r="H39" s="543"/>
      <c r="I39" s="543">
        <v>44</v>
      </c>
      <c r="J39" s="363">
        <v>19</v>
      </c>
      <c r="K39" s="540">
        <v>119</v>
      </c>
      <c r="L39" s="568">
        <v>73</v>
      </c>
      <c r="M39" s="540">
        <v>58</v>
      </c>
      <c r="N39" s="540">
        <v>17.5</v>
      </c>
      <c r="O39" s="540">
        <v>113</v>
      </c>
      <c r="P39" s="540">
        <v>61</v>
      </c>
      <c r="Q39" s="540">
        <v>23</v>
      </c>
      <c r="R39" s="540">
        <v>22</v>
      </c>
      <c r="S39" s="562"/>
      <c r="T39" s="562"/>
      <c r="U39" s="562"/>
      <c r="V39" s="540">
        <f>+SUM(D39:U39)</f>
        <v>603.5</v>
      </c>
      <c r="W39" s="39"/>
      <c r="Y39" s="558"/>
    </row>
    <row r="40" spans="1:72" s="557" customFormat="1" ht="39.75">
      <c r="A40" s="530"/>
      <c r="B40" s="567" t="s">
        <v>360</v>
      </c>
      <c r="C40" s="565" t="s">
        <v>163</v>
      </c>
      <c r="D40" s="540">
        <v>10</v>
      </c>
      <c r="E40" s="540"/>
      <c r="F40" s="540"/>
      <c r="G40" s="540">
        <f t="shared" ref="G40:G43" si="26">+SUM(E40:F40)</f>
        <v>0</v>
      </c>
      <c r="H40" s="543"/>
      <c r="I40" s="543">
        <v>6</v>
      </c>
      <c r="J40" s="363">
        <v>0</v>
      </c>
      <c r="K40" s="540">
        <v>5</v>
      </c>
      <c r="L40" s="543">
        <v>4</v>
      </c>
      <c r="M40" s="540">
        <v>4</v>
      </c>
      <c r="N40" s="540">
        <v>0</v>
      </c>
      <c r="O40" s="540">
        <v>14</v>
      </c>
      <c r="P40" s="540">
        <v>8</v>
      </c>
      <c r="Q40" s="540">
        <v>3</v>
      </c>
      <c r="R40" s="540">
        <v>11</v>
      </c>
      <c r="S40" s="562"/>
      <c r="T40" s="562"/>
      <c r="U40" s="562"/>
      <c r="V40" s="540">
        <f>+SUM(D40:U40)</f>
        <v>65</v>
      </c>
      <c r="Y40" s="558"/>
    </row>
    <row r="41" spans="1:72" s="538" customFormat="1" ht="39.75">
      <c r="A41" s="566"/>
      <c r="B41" s="306" t="s">
        <v>359</v>
      </c>
      <c r="C41" s="565" t="s">
        <v>163</v>
      </c>
      <c r="D41" s="540">
        <v>10</v>
      </c>
      <c r="E41" s="540"/>
      <c r="F41" s="540"/>
      <c r="G41" s="540">
        <f t="shared" si="26"/>
        <v>0</v>
      </c>
      <c r="H41" s="543"/>
      <c r="I41" s="543">
        <v>1</v>
      </c>
      <c r="J41" s="363">
        <v>0</v>
      </c>
      <c r="K41" s="540">
        <v>1</v>
      </c>
      <c r="L41" s="543">
        <v>2</v>
      </c>
      <c r="M41" s="540">
        <v>1</v>
      </c>
      <c r="N41" s="540">
        <v>0</v>
      </c>
      <c r="O41" s="540">
        <v>10</v>
      </c>
      <c r="P41" s="540">
        <v>0</v>
      </c>
      <c r="Q41" s="540">
        <v>2</v>
      </c>
      <c r="R41" s="540">
        <v>0</v>
      </c>
      <c r="S41" s="541"/>
      <c r="T41" s="541"/>
      <c r="U41" s="541"/>
      <c r="V41" s="540">
        <f>+SUM(D41:U41)</f>
        <v>27</v>
      </c>
      <c r="Y41" s="539"/>
    </row>
    <row r="42" spans="1:72" s="538" customFormat="1" ht="39.75">
      <c r="A42" s="566"/>
      <c r="B42" s="306" t="s">
        <v>358</v>
      </c>
      <c r="C42" s="565" t="s">
        <v>163</v>
      </c>
      <c r="D42" s="540">
        <v>13</v>
      </c>
      <c r="E42" s="540"/>
      <c r="F42" s="540"/>
      <c r="G42" s="540">
        <f t="shared" si="26"/>
        <v>0</v>
      </c>
      <c r="H42" s="543"/>
      <c r="I42" s="543">
        <v>30.5</v>
      </c>
      <c r="J42" s="363">
        <v>14</v>
      </c>
      <c r="K42" s="540">
        <v>39</v>
      </c>
      <c r="L42" s="543">
        <v>23</v>
      </c>
      <c r="M42" s="540">
        <v>14</v>
      </c>
      <c r="N42" s="540">
        <v>12.5</v>
      </c>
      <c r="O42" s="540">
        <v>81</v>
      </c>
      <c r="P42" s="540">
        <v>54.5</v>
      </c>
      <c r="Q42" s="540">
        <v>22</v>
      </c>
      <c r="R42" s="540">
        <v>24</v>
      </c>
      <c r="S42" s="541"/>
      <c r="T42" s="541"/>
      <c r="U42" s="541"/>
      <c r="V42" s="540">
        <f>+SUM(D42:U42)</f>
        <v>327.5</v>
      </c>
      <c r="Y42" s="539"/>
    </row>
    <row r="43" spans="1:72" s="538" customFormat="1" ht="39.75">
      <c r="A43" s="566"/>
      <c r="B43" s="306" t="s">
        <v>357</v>
      </c>
      <c r="C43" s="565" t="s">
        <v>163</v>
      </c>
      <c r="D43" s="540">
        <v>41</v>
      </c>
      <c r="E43" s="540"/>
      <c r="F43" s="540"/>
      <c r="G43" s="540">
        <f t="shared" si="26"/>
        <v>0</v>
      </c>
      <c r="H43" s="543"/>
      <c r="I43" s="543">
        <v>18.5</v>
      </c>
      <c r="J43" s="363">
        <v>5</v>
      </c>
      <c r="K43" s="540">
        <v>84</v>
      </c>
      <c r="L43" s="543">
        <v>52</v>
      </c>
      <c r="M43" s="540">
        <v>47</v>
      </c>
      <c r="N43" s="540">
        <v>5</v>
      </c>
      <c r="O43" s="540">
        <v>36</v>
      </c>
      <c r="P43" s="540">
        <v>14.5</v>
      </c>
      <c r="Q43" s="540">
        <v>2</v>
      </c>
      <c r="R43" s="540">
        <v>9</v>
      </c>
      <c r="S43" s="541"/>
      <c r="T43" s="541"/>
      <c r="U43" s="541"/>
      <c r="V43" s="540">
        <f>+SUM(D43:U43)</f>
        <v>314</v>
      </c>
      <c r="Y43" s="539"/>
    </row>
    <row r="44" spans="1:72" s="464" customFormat="1" ht="39.75">
      <c r="A44" s="530"/>
      <c r="B44" s="75" t="s">
        <v>347</v>
      </c>
      <c r="C44" s="565" t="s">
        <v>163</v>
      </c>
      <c r="D44" s="536">
        <f>SUM(D41:D43)</f>
        <v>64</v>
      </c>
      <c r="E44" s="536">
        <f t="shared" ref="E44:G44" si="27">SUM(E41:E43)</f>
        <v>0</v>
      </c>
      <c r="F44" s="536">
        <f t="shared" si="27"/>
        <v>0</v>
      </c>
      <c r="G44" s="536">
        <f t="shared" si="27"/>
        <v>0</v>
      </c>
      <c r="H44" s="536"/>
      <c r="I44" s="536">
        <f t="shared" ref="I44:R44" si="28">SUM(I41:I43)</f>
        <v>50</v>
      </c>
      <c r="J44" s="536">
        <f t="shared" si="28"/>
        <v>19</v>
      </c>
      <c r="K44" s="536">
        <f t="shared" si="28"/>
        <v>124</v>
      </c>
      <c r="L44" s="536">
        <f t="shared" si="28"/>
        <v>77</v>
      </c>
      <c r="M44" s="536">
        <f t="shared" si="28"/>
        <v>62</v>
      </c>
      <c r="N44" s="536">
        <f t="shared" si="28"/>
        <v>17.5</v>
      </c>
      <c r="O44" s="536">
        <f t="shared" si="28"/>
        <v>127</v>
      </c>
      <c r="P44" s="536">
        <f t="shared" si="28"/>
        <v>69</v>
      </c>
      <c r="Q44" s="536">
        <f t="shared" si="28"/>
        <v>26</v>
      </c>
      <c r="R44" s="536">
        <f t="shared" si="28"/>
        <v>33</v>
      </c>
      <c r="S44" s="564"/>
      <c r="T44" s="564"/>
      <c r="U44" s="564"/>
      <c r="V44" s="536">
        <f>SUM(V41:V43)</f>
        <v>668.5</v>
      </c>
      <c r="Y44" s="465"/>
    </row>
    <row r="45" spans="1:72" s="464" customFormat="1" ht="39.75">
      <c r="A45" s="530"/>
      <c r="B45" s="533" t="s">
        <v>346</v>
      </c>
      <c r="C45" s="486"/>
      <c r="D45" s="532"/>
      <c r="E45" s="532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532"/>
      <c r="R45" s="68"/>
      <c r="S45" s="531"/>
      <c r="T45" s="531"/>
      <c r="U45" s="531"/>
      <c r="V45" s="68"/>
      <c r="Y45" s="465"/>
    </row>
    <row r="46" spans="1:72" s="464" customFormat="1" ht="39.75">
      <c r="A46" s="530"/>
      <c r="B46" s="529" t="s">
        <v>356</v>
      </c>
      <c r="C46" s="70" t="s">
        <v>176</v>
      </c>
      <c r="D46" s="526">
        <v>65.849999999999994</v>
      </c>
      <c r="E46" s="526"/>
      <c r="F46" s="526"/>
      <c r="G46" s="526"/>
      <c r="H46" s="526"/>
      <c r="I46" s="526">
        <v>38.67</v>
      </c>
      <c r="J46" s="526">
        <v>17.649999999999999</v>
      </c>
      <c r="K46" s="526">
        <v>67.78</v>
      </c>
      <c r="L46" s="527">
        <v>64</v>
      </c>
      <c r="M46" s="563">
        <v>73.98</v>
      </c>
      <c r="N46" s="526">
        <v>32.43</v>
      </c>
      <c r="O46" s="490">
        <v>28.27</v>
      </c>
      <c r="P46" s="526">
        <v>14.29</v>
      </c>
      <c r="Q46" s="526">
        <v>3.85</v>
      </c>
      <c r="R46" s="526">
        <v>17.86</v>
      </c>
      <c r="S46" s="240"/>
      <c r="T46" s="240"/>
      <c r="U46" s="240"/>
      <c r="V46" s="526">
        <v>44.88</v>
      </c>
      <c r="W46" s="525"/>
      <c r="Y46" s="465"/>
    </row>
    <row r="47" spans="1:72" s="464" customFormat="1" ht="39.75">
      <c r="A47" s="530"/>
      <c r="B47" s="75" t="s">
        <v>344</v>
      </c>
      <c r="C47" s="70" t="s">
        <v>176</v>
      </c>
      <c r="D47" s="561">
        <f>+D35-D46</f>
        <v>-1.7874999999999943</v>
      </c>
      <c r="E47" s="561" t="e">
        <f t="shared" ref="E47:G47" si="29">+E35-E46</f>
        <v>#DIV/0!</v>
      </c>
      <c r="F47" s="561" t="e">
        <f t="shared" si="29"/>
        <v>#DIV/0!</v>
      </c>
      <c r="G47" s="561" t="e">
        <f t="shared" si="29"/>
        <v>#DIV/0!</v>
      </c>
      <c r="H47" s="561"/>
      <c r="I47" s="561">
        <f t="shared" ref="I47:R47" si="30">+I35-I46</f>
        <v>-1.6700000000000017</v>
      </c>
      <c r="J47" s="561">
        <f t="shared" si="30"/>
        <v>8.6657894736842103</v>
      </c>
      <c r="K47" s="561">
        <f t="shared" si="30"/>
        <v>-3.8064516129040271E-2</v>
      </c>
      <c r="L47" s="561">
        <f t="shared" si="30"/>
        <v>3.5324675324675354</v>
      </c>
      <c r="M47" s="561">
        <f t="shared" si="30"/>
        <v>1.8264516129032273</v>
      </c>
      <c r="N47" s="561">
        <f t="shared" si="30"/>
        <v>-3.8585714285714268</v>
      </c>
      <c r="O47" s="561">
        <f t="shared" si="30"/>
        <v>7.6456692913385638E-2</v>
      </c>
      <c r="P47" s="561">
        <f t="shared" si="30"/>
        <v>6.7244927536231884</v>
      </c>
      <c r="Q47" s="561">
        <f t="shared" si="30"/>
        <v>3.8423076923076924</v>
      </c>
      <c r="R47" s="561">
        <f t="shared" si="30"/>
        <v>9.4127272727272739</v>
      </c>
      <c r="S47" s="562"/>
      <c r="T47" s="562"/>
      <c r="U47" s="562"/>
      <c r="V47" s="561">
        <f>+V35-V46</f>
        <v>2.0908302169035125</v>
      </c>
      <c r="Y47" s="465"/>
    </row>
    <row r="48" spans="1:72" s="557" customFormat="1" ht="39.75">
      <c r="A48" s="560">
        <v>2.2999999999999998</v>
      </c>
      <c r="B48" s="559" t="s">
        <v>446</v>
      </c>
      <c r="C48" s="96" t="s">
        <v>176</v>
      </c>
      <c r="D48" s="205">
        <f>+SUM(D53:D55)*100/D56</f>
        <v>35.9375</v>
      </c>
      <c r="E48" s="205" t="e">
        <f t="shared" ref="E48:G48" si="31">+SUM(E53:E55)*100/E56</f>
        <v>#DIV/0!</v>
      </c>
      <c r="F48" s="205" t="e">
        <f t="shared" si="31"/>
        <v>#DIV/0!</v>
      </c>
      <c r="G48" s="205" t="e">
        <f t="shared" si="31"/>
        <v>#DIV/0!</v>
      </c>
      <c r="H48" s="205"/>
      <c r="I48" s="205">
        <f t="shared" ref="I48:R48" si="32">+SUM(I53:I55)*100/I56</f>
        <v>10</v>
      </c>
      <c r="J48" s="205">
        <f t="shared" si="32"/>
        <v>15.789473684210526</v>
      </c>
      <c r="K48" s="205">
        <f t="shared" si="32"/>
        <v>33.87096774193548</v>
      </c>
      <c r="L48" s="205">
        <f t="shared" si="32"/>
        <v>55.844155844155843</v>
      </c>
      <c r="M48" s="205">
        <f t="shared" si="32"/>
        <v>51.612903225806448</v>
      </c>
      <c r="N48" s="205">
        <f t="shared" si="32"/>
        <v>34.285714285714285</v>
      </c>
      <c r="O48" s="205">
        <f t="shared" si="32"/>
        <v>16.535433070866141</v>
      </c>
      <c r="P48" s="205">
        <f t="shared" si="32"/>
        <v>6.5217391304347823</v>
      </c>
      <c r="Q48" s="205">
        <f t="shared" si="32"/>
        <v>11.538461538461538</v>
      </c>
      <c r="R48" s="205">
        <f t="shared" si="32"/>
        <v>10.606060606060606</v>
      </c>
      <c r="S48" s="206"/>
      <c r="T48" s="206"/>
      <c r="U48" s="206"/>
      <c r="V48" s="205">
        <f>+SUM(V53:V55)*100/V56</f>
        <v>27.823485415108451</v>
      </c>
      <c r="Y48" s="558"/>
    </row>
    <row r="49" spans="1:72" s="550" customFormat="1" ht="48" hidden="1">
      <c r="A49" s="81"/>
      <c r="B49" s="556"/>
      <c r="C49" s="555" t="s">
        <v>354</v>
      </c>
      <c r="D49" s="132">
        <f>+IF(D48&lt;60,D48*5/60,IF(D48&gt;=60,5))</f>
        <v>2.9947916666666665</v>
      </c>
      <c r="E49" s="132" t="e">
        <f t="shared" ref="E49:G49" si="33">+IF(E48&lt;60,E48*5/60,IF(E48&gt;=60,5))</f>
        <v>#DIV/0!</v>
      </c>
      <c r="F49" s="132" t="e">
        <f t="shared" si="33"/>
        <v>#DIV/0!</v>
      </c>
      <c r="G49" s="132" t="e">
        <f t="shared" si="33"/>
        <v>#DIV/0!</v>
      </c>
      <c r="H49" s="132"/>
      <c r="I49" s="132">
        <f t="shared" ref="I49:R49" si="34">+IF(I48&lt;60,I48*5/60,IF(I48&gt;=60,5))</f>
        <v>0.83333333333333337</v>
      </c>
      <c r="J49" s="132">
        <f t="shared" si="34"/>
        <v>1.3157894736842104</v>
      </c>
      <c r="K49" s="132">
        <f t="shared" si="34"/>
        <v>2.82258064516129</v>
      </c>
      <c r="L49" s="132">
        <f t="shared" si="34"/>
        <v>4.6536796536796539</v>
      </c>
      <c r="M49" s="132">
        <f t="shared" si="34"/>
        <v>4.301075268817204</v>
      </c>
      <c r="N49" s="132">
        <f t="shared" si="34"/>
        <v>2.8571428571428568</v>
      </c>
      <c r="O49" s="132">
        <f t="shared" si="34"/>
        <v>1.3779527559055116</v>
      </c>
      <c r="P49" s="132">
        <f t="shared" si="34"/>
        <v>0.54347826086956519</v>
      </c>
      <c r="Q49" s="132">
        <f t="shared" si="34"/>
        <v>0.96153846153846156</v>
      </c>
      <c r="R49" s="132">
        <f t="shared" si="34"/>
        <v>0.88383838383838387</v>
      </c>
      <c r="S49" s="515"/>
      <c r="T49" s="515"/>
      <c r="U49" s="515"/>
      <c r="V49" s="132">
        <f>+IF(V48&lt;60,V48*5/60,IF(V48&gt;=60,5))</f>
        <v>2.3186237845923707</v>
      </c>
      <c r="W49" s="102"/>
      <c r="X49" s="102"/>
      <c r="Y49" s="103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</row>
    <row r="50" spans="1:72" s="550" customFormat="1" ht="48" hidden="1">
      <c r="A50" s="554"/>
      <c r="B50" s="553"/>
      <c r="C50" s="552" t="s">
        <v>353</v>
      </c>
      <c r="D50" s="551">
        <f>+IF(D59&lt;12,D59*5/12,IF(D59&gt;=12,5))</f>
        <v>-0.60937499999999944</v>
      </c>
      <c r="E50" s="551" t="e">
        <f t="shared" ref="E50:G50" si="35">+IF(E59&lt;12,E59*5/12,IF(E59&gt;=12,5))</f>
        <v>#DIV/0!</v>
      </c>
      <c r="F50" s="551" t="e">
        <f t="shared" si="35"/>
        <v>#DIV/0!</v>
      </c>
      <c r="G50" s="551" t="e">
        <f t="shared" si="35"/>
        <v>#DIV/0!</v>
      </c>
      <c r="H50" s="551"/>
      <c r="I50" s="551">
        <f t="shared" ref="I50:R50" si="36">+IF(I59&lt;12,I59*5/12,IF(I59&gt;=12,5))</f>
        <v>1.9458333333333335</v>
      </c>
      <c r="J50" s="551">
        <f t="shared" si="36"/>
        <v>5</v>
      </c>
      <c r="K50" s="551">
        <f t="shared" si="36"/>
        <v>0.86290322580644985</v>
      </c>
      <c r="L50" s="551">
        <f t="shared" si="36"/>
        <v>1.0475649350649352</v>
      </c>
      <c r="M50" s="551">
        <f t="shared" si="36"/>
        <v>-0.17379032258064697</v>
      </c>
      <c r="N50" s="551">
        <f t="shared" si="36"/>
        <v>-0.35595238095238163</v>
      </c>
      <c r="O50" s="551">
        <f t="shared" si="36"/>
        <v>-0.14356955380577427</v>
      </c>
      <c r="P50" s="551">
        <f t="shared" si="36"/>
        <v>1.3965579710144926</v>
      </c>
      <c r="Q50" s="551">
        <f t="shared" si="36"/>
        <v>1.6035256410256409</v>
      </c>
      <c r="R50" s="551">
        <f t="shared" si="36"/>
        <v>4.4191919191919196</v>
      </c>
      <c r="S50" s="200"/>
      <c r="T50" s="200"/>
      <c r="U50" s="200"/>
      <c r="V50" s="551">
        <f>+IF(V59&lt;12,V59*5/12,IF(V59&gt;=12,5))</f>
        <v>0.80978558962852143</v>
      </c>
      <c r="W50" s="102"/>
      <c r="X50" s="102"/>
      <c r="Y50" s="103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</row>
    <row r="51" spans="1:72" s="538" customFormat="1" ht="39.75">
      <c r="A51" s="306"/>
      <c r="B51" s="549" t="s">
        <v>352</v>
      </c>
      <c r="C51" s="548" t="s">
        <v>163</v>
      </c>
      <c r="D51" s="547">
        <f>+D44-D52</f>
        <v>41</v>
      </c>
      <c r="E51" s="547">
        <f t="shared" ref="E51:G51" si="37">+E44-E52</f>
        <v>0</v>
      </c>
      <c r="F51" s="547">
        <f t="shared" si="37"/>
        <v>0</v>
      </c>
      <c r="G51" s="547">
        <f t="shared" si="37"/>
        <v>0</v>
      </c>
      <c r="H51" s="547"/>
      <c r="I51" s="545">
        <f t="shared" ref="I51:R51" si="38">+I44-I52</f>
        <v>45</v>
      </c>
      <c r="J51" s="545">
        <f t="shared" si="38"/>
        <v>16</v>
      </c>
      <c r="K51" s="545">
        <f t="shared" si="38"/>
        <v>82</v>
      </c>
      <c r="L51" s="545">
        <f t="shared" si="38"/>
        <v>34</v>
      </c>
      <c r="M51" s="545">
        <f t="shared" si="38"/>
        <v>30</v>
      </c>
      <c r="N51" s="545">
        <f t="shared" si="38"/>
        <v>11.5</v>
      </c>
      <c r="O51" s="545">
        <f t="shared" si="38"/>
        <v>106</v>
      </c>
      <c r="P51" s="545">
        <f t="shared" si="38"/>
        <v>64.5</v>
      </c>
      <c r="Q51" s="545">
        <f t="shared" si="38"/>
        <v>23</v>
      </c>
      <c r="R51" s="545">
        <f t="shared" si="38"/>
        <v>29.5</v>
      </c>
      <c r="S51" s="546"/>
      <c r="T51" s="546"/>
      <c r="U51" s="546"/>
      <c r="V51" s="545">
        <f>+V44-V52</f>
        <v>482.5</v>
      </c>
      <c r="W51" s="39"/>
      <c r="Y51" s="539"/>
    </row>
    <row r="52" spans="1:72" s="538" customFormat="1" ht="39.75">
      <c r="A52" s="306"/>
      <c r="B52" s="75" t="s">
        <v>351</v>
      </c>
      <c r="C52" s="70" t="s">
        <v>163</v>
      </c>
      <c r="D52" s="536">
        <f>SUM(D53:D55)</f>
        <v>23</v>
      </c>
      <c r="E52" s="536">
        <f t="shared" ref="E52:G52" si="39">SUM(E53:E55)</f>
        <v>0</v>
      </c>
      <c r="F52" s="536">
        <f t="shared" si="39"/>
        <v>0</v>
      </c>
      <c r="G52" s="536">
        <f t="shared" si="39"/>
        <v>0</v>
      </c>
      <c r="H52" s="536"/>
      <c r="I52" s="536">
        <f t="shared" ref="I52:R52" si="40">SUM(I53:I55)</f>
        <v>5</v>
      </c>
      <c r="J52" s="536">
        <f t="shared" si="40"/>
        <v>3</v>
      </c>
      <c r="K52" s="536">
        <f t="shared" si="40"/>
        <v>42</v>
      </c>
      <c r="L52" s="536">
        <f t="shared" si="40"/>
        <v>43</v>
      </c>
      <c r="M52" s="536">
        <f t="shared" si="40"/>
        <v>32</v>
      </c>
      <c r="N52" s="536">
        <f t="shared" si="40"/>
        <v>6</v>
      </c>
      <c r="O52" s="536">
        <f t="shared" si="40"/>
        <v>21</v>
      </c>
      <c r="P52" s="536">
        <f t="shared" si="40"/>
        <v>4.5</v>
      </c>
      <c r="Q52" s="536">
        <f t="shared" si="40"/>
        <v>3</v>
      </c>
      <c r="R52" s="536">
        <f t="shared" si="40"/>
        <v>3.5</v>
      </c>
      <c r="S52" s="537"/>
      <c r="T52" s="537"/>
      <c r="U52" s="537"/>
      <c r="V52" s="536">
        <f>SUM(V53:V55)</f>
        <v>186</v>
      </c>
      <c r="Y52" s="539"/>
    </row>
    <row r="53" spans="1:72" s="538" customFormat="1" ht="42">
      <c r="A53" s="306"/>
      <c r="B53" s="306" t="s">
        <v>350</v>
      </c>
      <c r="C53" s="70" t="s">
        <v>163</v>
      </c>
      <c r="D53" s="540">
        <v>16</v>
      </c>
      <c r="E53" s="540"/>
      <c r="F53" s="540"/>
      <c r="G53" s="540">
        <f t="shared" ref="G53:G55" si="41">+SUM(E53:F53)</f>
        <v>0</v>
      </c>
      <c r="H53" s="543"/>
      <c r="I53" s="543">
        <v>4</v>
      </c>
      <c r="J53" s="540">
        <v>2.5</v>
      </c>
      <c r="K53" s="540">
        <v>34</v>
      </c>
      <c r="L53" s="542">
        <v>36</v>
      </c>
      <c r="M53" s="540">
        <v>24</v>
      </c>
      <c r="N53" s="544">
        <v>4</v>
      </c>
      <c r="O53" s="540">
        <v>19</v>
      </c>
      <c r="P53" s="540">
        <v>4</v>
      </c>
      <c r="Q53" s="540">
        <v>3</v>
      </c>
      <c r="R53" s="540">
        <v>0</v>
      </c>
      <c r="S53" s="541"/>
      <c r="T53" s="541"/>
      <c r="U53" s="541"/>
      <c r="V53" s="540">
        <f>+SUM(D53:U53)</f>
        <v>146.5</v>
      </c>
      <c r="Y53" s="539"/>
    </row>
    <row r="54" spans="1:72" s="538" customFormat="1" ht="42">
      <c r="A54" s="306"/>
      <c r="B54" s="306" t="s">
        <v>349</v>
      </c>
      <c r="C54" s="70" t="s">
        <v>163</v>
      </c>
      <c r="D54" s="540">
        <v>7</v>
      </c>
      <c r="E54" s="540"/>
      <c r="F54" s="540"/>
      <c r="G54" s="540">
        <f t="shared" si="41"/>
        <v>0</v>
      </c>
      <c r="H54" s="543"/>
      <c r="I54" s="543">
        <v>1</v>
      </c>
      <c r="J54" s="540">
        <v>0.5</v>
      </c>
      <c r="K54" s="540">
        <v>8</v>
      </c>
      <c r="L54" s="542">
        <v>6</v>
      </c>
      <c r="M54" s="540">
        <v>8</v>
      </c>
      <c r="N54" s="540">
        <v>2</v>
      </c>
      <c r="O54" s="540">
        <v>2</v>
      </c>
      <c r="P54" s="540">
        <v>0.5</v>
      </c>
      <c r="Q54" s="540">
        <v>0</v>
      </c>
      <c r="R54" s="540">
        <v>2.5</v>
      </c>
      <c r="S54" s="541"/>
      <c r="T54" s="541"/>
      <c r="U54" s="541"/>
      <c r="V54" s="540">
        <f>+SUM(D54:U54)</f>
        <v>37.5</v>
      </c>
      <c r="Y54" s="539"/>
    </row>
    <row r="55" spans="1:72" s="538" customFormat="1" ht="42">
      <c r="A55" s="306"/>
      <c r="B55" s="306" t="s">
        <v>348</v>
      </c>
      <c r="C55" s="70" t="s">
        <v>163</v>
      </c>
      <c r="D55" s="540">
        <v>0</v>
      </c>
      <c r="E55" s="540"/>
      <c r="F55" s="540"/>
      <c r="G55" s="540">
        <f t="shared" si="41"/>
        <v>0</v>
      </c>
      <c r="H55" s="543"/>
      <c r="I55" s="543">
        <v>0</v>
      </c>
      <c r="J55" s="363">
        <v>0</v>
      </c>
      <c r="K55" s="540">
        <v>0</v>
      </c>
      <c r="L55" s="542">
        <v>1</v>
      </c>
      <c r="M55" s="540">
        <v>0</v>
      </c>
      <c r="N55" s="540">
        <v>0</v>
      </c>
      <c r="O55" s="540">
        <v>0</v>
      </c>
      <c r="P55" s="540">
        <v>0</v>
      </c>
      <c r="Q55" s="540">
        <v>0</v>
      </c>
      <c r="R55" s="540">
        <v>1</v>
      </c>
      <c r="S55" s="541"/>
      <c r="T55" s="541"/>
      <c r="U55" s="541"/>
      <c r="V55" s="540">
        <f>+SUM(D55:U55)</f>
        <v>2</v>
      </c>
      <c r="Y55" s="539"/>
    </row>
    <row r="56" spans="1:72" s="534" customFormat="1" ht="39.75">
      <c r="A56" s="75"/>
      <c r="B56" s="75" t="s">
        <v>347</v>
      </c>
      <c r="C56" s="70" t="s">
        <v>163</v>
      </c>
      <c r="D56" s="536">
        <f>+D44</f>
        <v>64</v>
      </c>
      <c r="E56" s="536">
        <f t="shared" ref="E56:G56" si="42">+E44</f>
        <v>0</v>
      </c>
      <c r="F56" s="536">
        <f t="shared" si="42"/>
        <v>0</v>
      </c>
      <c r="G56" s="536">
        <f t="shared" si="42"/>
        <v>0</v>
      </c>
      <c r="H56" s="536"/>
      <c r="I56" s="536">
        <f t="shared" ref="I56:R56" si="43">+I44</f>
        <v>50</v>
      </c>
      <c r="J56" s="536">
        <f t="shared" si="43"/>
        <v>19</v>
      </c>
      <c r="K56" s="536">
        <f t="shared" si="43"/>
        <v>124</v>
      </c>
      <c r="L56" s="536">
        <f t="shared" si="43"/>
        <v>77</v>
      </c>
      <c r="M56" s="536">
        <f t="shared" si="43"/>
        <v>62</v>
      </c>
      <c r="N56" s="536">
        <f t="shared" si="43"/>
        <v>17.5</v>
      </c>
      <c r="O56" s="536">
        <f t="shared" si="43"/>
        <v>127</v>
      </c>
      <c r="P56" s="536">
        <f t="shared" si="43"/>
        <v>69</v>
      </c>
      <c r="Q56" s="536">
        <f t="shared" si="43"/>
        <v>26</v>
      </c>
      <c r="R56" s="536">
        <f t="shared" si="43"/>
        <v>33</v>
      </c>
      <c r="S56" s="537"/>
      <c r="T56" s="537"/>
      <c r="U56" s="537"/>
      <c r="V56" s="536">
        <f>+V44</f>
        <v>668.5</v>
      </c>
      <c r="Y56" s="535"/>
    </row>
    <row r="57" spans="1:72" s="464" customFormat="1" ht="39.75">
      <c r="A57" s="530"/>
      <c r="B57" s="533" t="s">
        <v>346</v>
      </c>
      <c r="C57" s="486"/>
      <c r="D57" s="532"/>
      <c r="E57" s="532"/>
      <c r="F57" s="532"/>
      <c r="G57" s="532"/>
      <c r="H57" s="532"/>
      <c r="I57" s="532"/>
      <c r="J57" s="532"/>
      <c r="K57" s="532"/>
      <c r="L57" s="532"/>
      <c r="M57" s="532"/>
      <c r="N57" s="532"/>
      <c r="O57" s="532"/>
      <c r="P57" s="532"/>
      <c r="Q57" s="532"/>
      <c r="R57" s="68"/>
      <c r="S57" s="531"/>
      <c r="T57" s="531"/>
      <c r="U57" s="531"/>
      <c r="V57" s="68"/>
      <c r="Y57" s="465"/>
    </row>
    <row r="58" spans="1:72" s="464" customFormat="1" ht="39.75">
      <c r="A58" s="530"/>
      <c r="B58" s="529" t="s">
        <v>345</v>
      </c>
      <c r="C58" s="70" t="s">
        <v>176</v>
      </c>
      <c r="D58" s="526">
        <v>37.4</v>
      </c>
      <c r="E58" s="526"/>
      <c r="F58" s="526"/>
      <c r="G58" s="526"/>
      <c r="H58" s="528"/>
      <c r="I58" s="490">
        <v>5.33</v>
      </c>
      <c r="J58" s="526">
        <v>0</v>
      </c>
      <c r="K58" s="526">
        <v>31.8</v>
      </c>
      <c r="L58" s="527">
        <v>53.33</v>
      </c>
      <c r="M58" s="526">
        <v>52.03</v>
      </c>
      <c r="N58" s="526">
        <v>35.14</v>
      </c>
      <c r="O58" s="490">
        <v>16.88</v>
      </c>
      <c r="P58" s="526">
        <v>3.17</v>
      </c>
      <c r="Q58" s="526">
        <v>7.69</v>
      </c>
      <c r="R58" s="526">
        <v>0</v>
      </c>
      <c r="S58" s="200"/>
      <c r="T58" s="200"/>
      <c r="U58" s="200"/>
      <c r="V58" s="526">
        <v>25.88</v>
      </c>
      <c r="W58" s="525"/>
      <c r="Y58" s="465"/>
    </row>
    <row r="59" spans="1:72" s="464" customFormat="1" ht="39.75">
      <c r="A59" s="524"/>
      <c r="B59" s="148" t="s">
        <v>344</v>
      </c>
      <c r="C59" s="124" t="s">
        <v>176</v>
      </c>
      <c r="D59" s="522">
        <f>+D48-D58</f>
        <v>-1.4624999999999986</v>
      </c>
      <c r="E59" s="522" t="e">
        <f t="shared" ref="E59:G59" si="44">+E48-E58</f>
        <v>#DIV/0!</v>
      </c>
      <c r="F59" s="522" t="e">
        <f t="shared" si="44"/>
        <v>#DIV/0!</v>
      </c>
      <c r="G59" s="522" t="e">
        <f t="shared" si="44"/>
        <v>#DIV/0!</v>
      </c>
      <c r="H59" s="522"/>
      <c r="I59" s="522">
        <f t="shared" ref="I59:R59" si="45">+I48-I58</f>
        <v>4.67</v>
      </c>
      <c r="J59" s="522">
        <f t="shared" si="45"/>
        <v>15.789473684210526</v>
      </c>
      <c r="K59" s="522">
        <f t="shared" si="45"/>
        <v>2.0709677419354797</v>
      </c>
      <c r="L59" s="522">
        <f t="shared" si="45"/>
        <v>2.5141558441558445</v>
      </c>
      <c r="M59" s="522">
        <f t="shared" si="45"/>
        <v>-0.41709677419355273</v>
      </c>
      <c r="N59" s="522">
        <f t="shared" si="45"/>
        <v>-0.85428571428571587</v>
      </c>
      <c r="O59" s="522">
        <f t="shared" si="45"/>
        <v>-0.34456692913385822</v>
      </c>
      <c r="P59" s="522">
        <f t="shared" si="45"/>
        <v>3.3517391304347823</v>
      </c>
      <c r="Q59" s="522">
        <f t="shared" si="45"/>
        <v>3.8484615384615379</v>
      </c>
      <c r="R59" s="522">
        <f t="shared" si="45"/>
        <v>10.606060606060606</v>
      </c>
      <c r="S59" s="523"/>
      <c r="T59" s="523"/>
      <c r="U59" s="523"/>
      <c r="V59" s="522">
        <f>+V48-V58</f>
        <v>1.9434854151084515</v>
      </c>
      <c r="Y59" s="465"/>
    </row>
    <row r="60" spans="1:72" s="102" customFormat="1" ht="42" customHeight="1">
      <c r="A60" s="85">
        <v>2.4</v>
      </c>
      <c r="B60" s="85" t="s">
        <v>343</v>
      </c>
      <c r="C60" s="96" t="s">
        <v>30</v>
      </c>
      <c r="D60" s="82">
        <f>+SUM(D62:D68)</f>
        <v>7</v>
      </c>
      <c r="E60" s="82"/>
      <c r="F60" s="82"/>
      <c r="G60" s="82">
        <f t="shared" ref="G60" si="46">+SUM(G62:G68)</f>
        <v>0</v>
      </c>
      <c r="H60" s="82"/>
      <c r="I60" s="82">
        <f t="shared" ref="I60:R60" si="47">+SUM(I62:I68)</f>
        <v>7</v>
      </c>
      <c r="J60" s="82">
        <f t="shared" si="47"/>
        <v>6</v>
      </c>
      <c r="K60" s="82">
        <f t="shared" si="47"/>
        <v>7</v>
      </c>
      <c r="L60" s="82">
        <f t="shared" si="47"/>
        <v>7</v>
      </c>
      <c r="M60" s="82">
        <f t="shared" si="47"/>
        <v>7</v>
      </c>
      <c r="N60" s="82">
        <f t="shared" si="47"/>
        <v>4</v>
      </c>
      <c r="O60" s="82">
        <f t="shared" si="47"/>
        <v>5</v>
      </c>
      <c r="P60" s="82">
        <f t="shared" si="47"/>
        <v>4</v>
      </c>
      <c r="Q60" s="82">
        <f t="shared" si="47"/>
        <v>5</v>
      </c>
      <c r="R60" s="82">
        <f t="shared" si="47"/>
        <v>7</v>
      </c>
      <c r="S60" s="154"/>
      <c r="T60" s="154"/>
      <c r="U60" s="154"/>
      <c r="V60" s="82">
        <f>+SUM(V62:V68)</f>
        <v>7</v>
      </c>
      <c r="Y60" s="103"/>
    </row>
    <row r="61" spans="1:72" s="102" customFormat="1" ht="42" hidden="1" customHeight="1">
      <c r="A61" s="81"/>
      <c r="B61" s="81"/>
      <c r="C61" s="469" t="s">
        <v>10</v>
      </c>
      <c r="D61" s="132">
        <f>IF(D60&lt;1,0,IF(D60&lt;2,1,IF(D60&lt;3,2,IF(D60&lt;5,3,IF(D60&lt;7,4,IF(D60=7,5,))))))</f>
        <v>5</v>
      </c>
      <c r="E61" s="132"/>
      <c r="F61" s="132"/>
      <c r="G61" s="132">
        <f t="shared" ref="G61" si="48">IF(G60&lt;1,0,IF(G60&lt;2,1,IF(G60&lt;3,2,IF(G60&lt;5,3,IF(G60&lt;7,4,IF(G60=7,5,))))))</f>
        <v>0</v>
      </c>
      <c r="H61" s="132"/>
      <c r="I61" s="132">
        <f t="shared" ref="I61:R61" si="49">IF(I60&lt;1,0,IF(I60&lt;2,1,IF(I60&lt;3,2,IF(I60&lt;5,3,IF(I60&lt;7,4,IF(I60=7,5,))))))</f>
        <v>5</v>
      </c>
      <c r="J61" s="132">
        <f t="shared" si="49"/>
        <v>4</v>
      </c>
      <c r="K61" s="132">
        <f t="shared" si="49"/>
        <v>5</v>
      </c>
      <c r="L61" s="132">
        <f t="shared" si="49"/>
        <v>5</v>
      </c>
      <c r="M61" s="132">
        <f t="shared" si="49"/>
        <v>5</v>
      </c>
      <c r="N61" s="132">
        <f t="shared" si="49"/>
        <v>3</v>
      </c>
      <c r="O61" s="132">
        <f t="shared" si="49"/>
        <v>4</v>
      </c>
      <c r="P61" s="132">
        <f t="shared" si="49"/>
        <v>3</v>
      </c>
      <c r="Q61" s="132">
        <f t="shared" si="49"/>
        <v>4</v>
      </c>
      <c r="R61" s="132">
        <f t="shared" si="49"/>
        <v>5</v>
      </c>
      <c r="S61" s="152"/>
      <c r="T61" s="152"/>
      <c r="U61" s="152"/>
      <c r="V61" s="132">
        <f>IF(V60&lt;1,0,IF(V60&lt;2,1,IF(V60&lt;3,2,IF(V60&lt;5,3,IF(V60&lt;7,4,IF(V60=7,5,))))))</f>
        <v>5</v>
      </c>
      <c r="Y61" s="103"/>
    </row>
    <row r="62" spans="1:72" s="102" customFormat="1" ht="92.25">
      <c r="A62" s="75"/>
      <c r="B62" s="91" t="s">
        <v>342</v>
      </c>
      <c r="C62" s="70"/>
      <c r="D62" s="68">
        <v>1</v>
      </c>
      <c r="E62" s="68"/>
      <c r="F62" s="68"/>
      <c r="G62" s="68"/>
      <c r="H62" s="68"/>
      <c r="I62" s="68">
        <v>1</v>
      </c>
      <c r="J62" s="68">
        <v>1</v>
      </c>
      <c r="K62" s="68">
        <v>1</v>
      </c>
      <c r="L62" s="69">
        <v>1</v>
      </c>
      <c r="M62" s="68">
        <v>1</v>
      </c>
      <c r="N62" s="68">
        <v>1</v>
      </c>
      <c r="O62" s="68">
        <v>1</v>
      </c>
      <c r="P62" s="68">
        <v>1</v>
      </c>
      <c r="Q62" s="68">
        <v>1</v>
      </c>
      <c r="R62" s="68">
        <v>1</v>
      </c>
      <c r="S62" s="149"/>
      <c r="T62" s="149"/>
      <c r="U62" s="149"/>
      <c r="V62" s="68">
        <v>1</v>
      </c>
      <c r="W62" s="92"/>
      <c r="X62" s="383"/>
      <c r="Y62" s="103"/>
    </row>
    <row r="63" spans="1:72" s="102" customFormat="1" ht="61.5">
      <c r="A63" s="75"/>
      <c r="B63" s="91" t="s">
        <v>341</v>
      </c>
      <c r="C63" s="70"/>
      <c r="D63" s="68">
        <v>1</v>
      </c>
      <c r="E63" s="68"/>
      <c r="F63" s="68"/>
      <c r="G63" s="68"/>
      <c r="H63" s="68"/>
      <c r="I63" s="68">
        <v>1</v>
      </c>
      <c r="J63" s="68">
        <v>1</v>
      </c>
      <c r="K63" s="68">
        <v>1</v>
      </c>
      <c r="L63" s="69">
        <v>1</v>
      </c>
      <c r="M63" s="68">
        <v>1</v>
      </c>
      <c r="N63" s="68">
        <v>0</v>
      </c>
      <c r="O63" s="68">
        <v>1</v>
      </c>
      <c r="P63" s="68">
        <v>1</v>
      </c>
      <c r="Q63" s="68">
        <v>0</v>
      </c>
      <c r="R63" s="68">
        <v>1</v>
      </c>
      <c r="S63" s="149"/>
      <c r="T63" s="149"/>
      <c r="U63" s="149"/>
      <c r="V63" s="68">
        <v>1</v>
      </c>
      <c r="Y63" s="103"/>
    </row>
    <row r="64" spans="1:72" s="102" customFormat="1" ht="92.25">
      <c r="A64" s="75"/>
      <c r="B64" s="91" t="s">
        <v>340</v>
      </c>
      <c r="C64" s="70"/>
      <c r="D64" s="68">
        <v>1</v>
      </c>
      <c r="E64" s="68"/>
      <c r="F64" s="68"/>
      <c r="G64" s="68"/>
      <c r="H64" s="68"/>
      <c r="I64" s="68">
        <v>1</v>
      </c>
      <c r="J64" s="68">
        <v>0</v>
      </c>
      <c r="K64" s="68">
        <v>1</v>
      </c>
      <c r="L64" s="69">
        <v>1</v>
      </c>
      <c r="M64" s="68">
        <v>1</v>
      </c>
      <c r="N64" s="68">
        <v>1</v>
      </c>
      <c r="O64" s="68">
        <v>1</v>
      </c>
      <c r="P64" s="68">
        <v>1</v>
      </c>
      <c r="Q64" s="68">
        <v>1</v>
      </c>
      <c r="R64" s="68">
        <v>1</v>
      </c>
      <c r="S64" s="149"/>
      <c r="T64" s="149"/>
      <c r="U64" s="149"/>
      <c r="V64" s="68">
        <v>1</v>
      </c>
      <c r="Y64" s="103"/>
    </row>
    <row r="65" spans="1:25" s="102" customFormat="1" ht="83.25">
      <c r="A65" s="75"/>
      <c r="B65" s="151" t="s">
        <v>339</v>
      </c>
      <c r="C65" s="150"/>
      <c r="D65" s="68">
        <v>1</v>
      </c>
      <c r="E65" s="68"/>
      <c r="F65" s="68"/>
      <c r="G65" s="68"/>
      <c r="H65" s="68"/>
      <c r="I65" s="68">
        <v>1</v>
      </c>
      <c r="J65" s="68">
        <v>1</v>
      </c>
      <c r="K65" s="68">
        <v>1</v>
      </c>
      <c r="L65" s="69">
        <v>1</v>
      </c>
      <c r="M65" s="68">
        <v>1</v>
      </c>
      <c r="N65" s="68">
        <v>0</v>
      </c>
      <c r="O65" s="68">
        <v>1</v>
      </c>
      <c r="P65" s="68">
        <v>0</v>
      </c>
      <c r="Q65" s="68">
        <v>1</v>
      </c>
      <c r="R65" s="68">
        <v>1</v>
      </c>
      <c r="S65" s="149"/>
      <c r="T65" s="149"/>
      <c r="U65" s="149"/>
      <c r="V65" s="68">
        <v>1</v>
      </c>
      <c r="Y65" s="103"/>
    </row>
    <row r="66" spans="1:25" s="102" customFormat="1" ht="55.5">
      <c r="A66" s="75"/>
      <c r="B66" s="151" t="s">
        <v>338</v>
      </c>
      <c r="C66" s="150"/>
      <c r="D66" s="68">
        <v>1</v>
      </c>
      <c r="E66" s="68"/>
      <c r="F66" s="68"/>
      <c r="G66" s="68"/>
      <c r="H66" s="68"/>
      <c r="I66" s="68">
        <v>1</v>
      </c>
      <c r="J66" s="68">
        <v>1</v>
      </c>
      <c r="K66" s="68">
        <v>1</v>
      </c>
      <c r="L66" s="69">
        <v>1</v>
      </c>
      <c r="M66" s="68">
        <v>1</v>
      </c>
      <c r="N66" s="68">
        <v>1</v>
      </c>
      <c r="O66" s="68">
        <v>1</v>
      </c>
      <c r="P66" s="68">
        <v>1</v>
      </c>
      <c r="Q66" s="68">
        <v>1</v>
      </c>
      <c r="R66" s="68">
        <v>1</v>
      </c>
      <c r="S66" s="149"/>
      <c r="T66" s="149"/>
      <c r="U66" s="149"/>
      <c r="V66" s="68">
        <v>1</v>
      </c>
      <c r="Y66" s="103"/>
    </row>
    <row r="67" spans="1:25" s="102" customFormat="1" ht="61.5">
      <c r="A67" s="75"/>
      <c r="B67" s="91" t="s">
        <v>337</v>
      </c>
      <c r="C67" s="70"/>
      <c r="D67" s="68">
        <v>1</v>
      </c>
      <c r="E67" s="68"/>
      <c r="F67" s="68"/>
      <c r="G67" s="68"/>
      <c r="H67" s="68"/>
      <c r="I67" s="68">
        <v>1</v>
      </c>
      <c r="J67" s="68">
        <v>1</v>
      </c>
      <c r="K67" s="68">
        <v>1</v>
      </c>
      <c r="L67" s="69">
        <v>1</v>
      </c>
      <c r="M67" s="68">
        <v>1</v>
      </c>
      <c r="N67" s="68">
        <v>1</v>
      </c>
      <c r="O67" s="68">
        <v>0</v>
      </c>
      <c r="P67" s="68">
        <v>0</v>
      </c>
      <c r="Q67" s="68">
        <v>1</v>
      </c>
      <c r="R67" s="68">
        <v>1</v>
      </c>
      <c r="S67" s="149"/>
      <c r="T67" s="149"/>
      <c r="U67" s="149"/>
      <c r="V67" s="68">
        <v>1</v>
      </c>
      <c r="Y67" s="103"/>
    </row>
    <row r="68" spans="1:25" s="102" customFormat="1" ht="61.5">
      <c r="A68" s="148"/>
      <c r="B68" s="147" t="s">
        <v>336</v>
      </c>
      <c r="C68" s="124"/>
      <c r="D68" s="68">
        <v>1</v>
      </c>
      <c r="E68" s="68"/>
      <c r="F68" s="68"/>
      <c r="G68" s="68"/>
      <c r="H68" s="68"/>
      <c r="I68" s="68">
        <v>1</v>
      </c>
      <c r="J68" s="68">
        <v>1</v>
      </c>
      <c r="K68" s="68">
        <v>1</v>
      </c>
      <c r="L68" s="69">
        <v>1</v>
      </c>
      <c r="M68" s="68">
        <v>1</v>
      </c>
      <c r="N68" s="68">
        <v>0</v>
      </c>
      <c r="O68" s="68">
        <v>0</v>
      </c>
      <c r="P68" s="68">
        <v>0</v>
      </c>
      <c r="Q68" s="68">
        <v>0</v>
      </c>
      <c r="R68" s="677">
        <v>1</v>
      </c>
      <c r="S68" s="146"/>
      <c r="T68" s="146"/>
      <c r="U68" s="146"/>
      <c r="V68" s="677">
        <v>1</v>
      </c>
      <c r="Y68" s="103"/>
    </row>
    <row r="69" spans="1:25" s="102" customFormat="1" ht="39.75">
      <c r="A69" s="85">
        <v>2.5</v>
      </c>
      <c r="B69" s="85" t="s">
        <v>335</v>
      </c>
      <c r="C69" s="96" t="s">
        <v>30</v>
      </c>
      <c r="D69" s="82">
        <f>+SUM(D71:D77)</f>
        <v>7</v>
      </c>
      <c r="E69" s="82"/>
      <c r="F69" s="82"/>
      <c r="G69" s="82">
        <f t="shared" ref="G69" si="50">+SUM(G71:G77)</f>
        <v>0</v>
      </c>
      <c r="H69" s="82"/>
      <c r="I69" s="82">
        <f t="shared" ref="I69:R69" si="51">+SUM(I71:I77)</f>
        <v>7</v>
      </c>
      <c r="J69" s="82">
        <f t="shared" si="51"/>
        <v>6</v>
      </c>
      <c r="K69" s="82">
        <f t="shared" si="51"/>
        <v>7</v>
      </c>
      <c r="L69" s="82">
        <f t="shared" si="51"/>
        <v>7</v>
      </c>
      <c r="M69" s="82">
        <f t="shared" si="51"/>
        <v>7</v>
      </c>
      <c r="N69" s="82">
        <f t="shared" si="51"/>
        <v>7</v>
      </c>
      <c r="O69" s="82">
        <f t="shared" si="51"/>
        <v>7</v>
      </c>
      <c r="P69" s="82">
        <f t="shared" si="51"/>
        <v>6</v>
      </c>
      <c r="Q69" s="82">
        <f t="shared" si="51"/>
        <v>7</v>
      </c>
      <c r="R69" s="82">
        <f t="shared" si="51"/>
        <v>7</v>
      </c>
      <c r="S69" s="154"/>
      <c r="T69" s="154"/>
      <c r="U69" s="154"/>
      <c r="V69" s="82">
        <f>+SUM(V71:V77)</f>
        <v>7</v>
      </c>
      <c r="Y69" s="103"/>
    </row>
    <row r="70" spans="1:25" s="102" customFormat="1" ht="39.75">
      <c r="A70" s="81"/>
      <c r="B70" s="81"/>
      <c r="C70" s="469" t="s">
        <v>10</v>
      </c>
      <c r="D70" s="132">
        <f>IF(D69&lt;1,0,IF(D69&lt;2,1,IF(D69&lt;4,2,IF(D69&lt;6,3,IF(D69&lt;7,4,IF(D69=7,5,))))))</f>
        <v>5</v>
      </c>
      <c r="E70" s="132"/>
      <c r="F70" s="132"/>
      <c r="G70" s="132">
        <f t="shared" ref="G70" si="52">IF(G69&lt;1,0,IF(G69&lt;2,1,IF(G69&lt;4,2,IF(G69&lt;6,3,IF(G69&lt;7,4,IF(G69=7,5,))))))</f>
        <v>0</v>
      </c>
      <c r="H70" s="132"/>
      <c r="I70" s="132">
        <f t="shared" ref="I70:R70" si="53">IF(I69&lt;1,0,IF(I69&lt;2,1,IF(I69&lt;4,2,IF(I69&lt;6,3,IF(I69&lt;7,4,IF(I69=7,5,))))))</f>
        <v>5</v>
      </c>
      <c r="J70" s="132">
        <f t="shared" si="53"/>
        <v>4</v>
      </c>
      <c r="K70" s="132">
        <f t="shared" si="53"/>
        <v>5</v>
      </c>
      <c r="L70" s="132">
        <f t="shared" si="53"/>
        <v>5</v>
      </c>
      <c r="M70" s="132">
        <f t="shared" si="53"/>
        <v>5</v>
      </c>
      <c r="N70" s="132">
        <f t="shared" si="53"/>
        <v>5</v>
      </c>
      <c r="O70" s="132">
        <f t="shared" si="53"/>
        <v>5</v>
      </c>
      <c r="P70" s="132">
        <f t="shared" si="53"/>
        <v>4</v>
      </c>
      <c r="Q70" s="132">
        <f t="shared" si="53"/>
        <v>5</v>
      </c>
      <c r="R70" s="132">
        <f t="shared" si="53"/>
        <v>5</v>
      </c>
      <c r="S70" s="152"/>
      <c r="T70" s="152"/>
      <c r="U70" s="152"/>
      <c r="V70" s="132">
        <f>IF(V69&lt;1,0,IF(V69&lt;2,1,IF(V69&lt;4,2,IF(V69&lt;6,3,IF(V69&lt;7,4,IF(V69=7,5,))))))</f>
        <v>5</v>
      </c>
      <c r="Y70" s="103"/>
    </row>
    <row r="71" spans="1:25" s="102" customFormat="1" ht="61.5">
      <c r="A71" s="75"/>
      <c r="B71" s="91" t="s">
        <v>334</v>
      </c>
      <c r="C71" s="70"/>
      <c r="D71" s="68">
        <v>1</v>
      </c>
      <c r="E71" s="68"/>
      <c r="F71" s="68"/>
      <c r="G71" s="68"/>
      <c r="H71" s="68"/>
      <c r="I71" s="68">
        <v>1</v>
      </c>
      <c r="J71" s="68">
        <v>1</v>
      </c>
      <c r="K71" s="68">
        <v>1</v>
      </c>
      <c r="L71" s="69">
        <v>1</v>
      </c>
      <c r="M71" s="68">
        <v>1</v>
      </c>
      <c r="N71" s="68">
        <v>1</v>
      </c>
      <c r="O71" s="68">
        <v>1</v>
      </c>
      <c r="P71" s="68">
        <v>1</v>
      </c>
      <c r="Q71" s="68">
        <v>1</v>
      </c>
      <c r="R71" s="68">
        <v>1</v>
      </c>
      <c r="S71" s="149"/>
      <c r="T71" s="149"/>
      <c r="U71" s="149"/>
      <c r="V71" s="68">
        <v>1</v>
      </c>
      <c r="Y71" s="103"/>
    </row>
    <row r="72" spans="1:25" s="102" customFormat="1" ht="55.5">
      <c r="A72" s="75"/>
      <c r="B72" s="151" t="s">
        <v>333</v>
      </c>
      <c r="C72" s="150"/>
      <c r="D72" s="68">
        <v>1</v>
      </c>
      <c r="E72" s="68"/>
      <c r="F72" s="68"/>
      <c r="G72" s="68"/>
      <c r="H72" s="68"/>
      <c r="I72" s="68">
        <v>1</v>
      </c>
      <c r="J72" s="68">
        <v>1</v>
      </c>
      <c r="K72" s="68">
        <v>1</v>
      </c>
      <c r="L72" s="69">
        <v>1</v>
      </c>
      <c r="M72" s="68">
        <v>1</v>
      </c>
      <c r="N72" s="68">
        <v>1</v>
      </c>
      <c r="O72" s="68">
        <v>1</v>
      </c>
      <c r="P72" s="68">
        <v>1</v>
      </c>
      <c r="Q72" s="68">
        <v>1</v>
      </c>
      <c r="R72" s="68">
        <v>1</v>
      </c>
      <c r="S72" s="149"/>
      <c r="T72" s="149"/>
      <c r="U72" s="149"/>
      <c r="V72" s="68">
        <v>1</v>
      </c>
      <c r="Y72" s="103"/>
    </row>
    <row r="73" spans="1:25" s="102" customFormat="1" ht="83.25">
      <c r="A73" s="75"/>
      <c r="B73" s="151" t="s">
        <v>332</v>
      </c>
      <c r="C73" s="150"/>
      <c r="D73" s="68">
        <v>1</v>
      </c>
      <c r="E73" s="68"/>
      <c r="F73" s="68"/>
      <c r="G73" s="68"/>
      <c r="H73" s="68"/>
      <c r="I73" s="68">
        <v>1</v>
      </c>
      <c r="J73" s="68">
        <v>1</v>
      </c>
      <c r="K73" s="68">
        <v>1</v>
      </c>
      <c r="L73" s="69">
        <v>1</v>
      </c>
      <c r="M73" s="68">
        <v>1</v>
      </c>
      <c r="N73" s="68">
        <v>1</v>
      </c>
      <c r="O73" s="68">
        <v>1</v>
      </c>
      <c r="P73" s="68">
        <v>1</v>
      </c>
      <c r="Q73" s="68">
        <v>1</v>
      </c>
      <c r="R73" s="68">
        <v>1</v>
      </c>
      <c r="S73" s="149"/>
      <c r="T73" s="149"/>
      <c r="U73" s="149"/>
      <c r="V73" s="68">
        <v>1</v>
      </c>
      <c r="Y73" s="103"/>
    </row>
    <row r="74" spans="1:25" s="102" customFormat="1" ht="123">
      <c r="A74" s="75"/>
      <c r="B74" s="91" t="s">
        <v>331</v>
      </c>
      <c r="C74" s="70"/>
      <c r="D74" s="68">
        <v>1</v>
      </c>
      <c r="E74" s="68"/>
      <c r="F74" s="68"/>
      <c r="G74" s="68"/>
      <c r="H74" s="68"/>
      <c r="I74" s="68">
        <v>1</v>
      </c>
      <c r="J74" s="68">
        <v>1</v>
      </c>
      <c r="K74" s="68">
        <v>1</v>
      </c>
      <c r="L74" s="69">
        <v>1</v>
      </c>
      <c r="M74" s="68">
        <v>1</v>
      </c>
      <c r="N74" s="68">
        <v>1</v>
      </c>
      <c r="O74" s="68">
        <v>1</v>
      </c>
      <c r="P74" s="68">
        <v>1</v>
      </c>
      <c r="Q74" s="68">
        <v>1</v>
      </c>
      <c r="R74" s="68">
        <v>1</v>
      </c>
      <c r="S74" s="149"/>
      <c r="T74" s="149"/>
      <c r="U74" s="149"/>
      <c r="V74" s="68">
        <v>1</v>
      </c>
      <c r="Y74" s="103"/>
    </row>
    <row r="75" spans="1:25" s="102" customFormat="1" ht="111">
      <c r="A75" s="75"/>
      <c r="B75" s="151" t="s">
        <v>330</v>
      </c>
      <c r="C75" s="150"/>
      <c r="D75" s="68">
        <v>1</v>
      </c>
      <c r="E75" s="68"/>
      <c r="F75" s="68"/>
      <c r="G75" s="68"/>
      <c r="H75" s="68"/>
      <c r="I75" s="68">
        <v>1</v>
      </c>
      <c r="J75" s="68">
        <v>0</v>
      </c>
      <c r="K75" s="68">
        <v>1</v>
      </c>
      <c r="L75" s="69">
        <v>1</v>
      </c>
      <c r="M75" s="68">
        <v>1</v>
      </c>
      <c r="N75" s="68">
        <v>1</v>
      </c>
      <c r="O75" s="68">
        <v>1</v>
      </c>
      <c r="P75" s="68">
        <v>1</v>
      </c>
      <c r="Q75" s="68">
        <v>1</v>
      </c>
      <c r="R75" s="68">
        <v>1</v>
      </c>
      <c r="S75" s="149"/>
      <c r="T75" s="149"/>
      <c r="U75" s="149"/>
      <c r="V75" s="68">
        <v>1</v>
      </c>
      <c r="Y75" s="103"/>
    </row>
    <row r="76" spans="1:25" s="102" customFormat="1" ht="61.5">
      <c r="A76" s="75"/>
      <c r="B76" s="91" t="s">
        <v>329</v>
      </c>
      <c r="C76" s="70"/>
      <c r="D76" s="68">
        <v>1</v>
      </c>
      <c r="E76" s="68"/>
      <c r="F76" s="68"/>
      <c r="G76" s="68"/>
      <c r="H76" s="68"/>
      <c r="I76" s="68">
        <v>1</v>
      </c>
      <c r="J76" s="68">
        <v>1</v>
      </c>
      <c r="K76" s="68">
        <v>1</v>
      </c>
      <c r="L76" s="69">
        <v>1</v>
      </c>
      <c r="M76" s="68">
        <v>1</v>
      </c>
      <c r="N76" s="68">
        <v>1</v>
      </c>
      <c r="O76" s="68">
        <v>1</v>
      </c>
      <c r="P76" s="68">
        <v>1</v>
      </c>
      <c r="Q76" s="68">
        <v>1</v>
      </c>
      <c r="R76" s="68">
        <v>1</v>
      </c>
      <c r="S76" s="149"/>
      <c r="T76" s="149"/>
      <c r="U76" s="149"/>
      <c r="V76" s="68">
        <v>1</v>
      </c>
      <c r="Y76" s="103"/>
    </row>
    <row r="77" spans="1:25" s="102" customFormat="1" ht="55.5">
      <c r="A77" s="148"/>
      <c r="B77" s="520" t="s">
        <v>328</v>
      </c>
      <c r="C77" s="321"/>
      <c r="D77" s="68">
        <v>1</v>
      </c>
      <c r="E77" s="68"/>
      <c r="F77" s="68"/>
      <c r="G77" s="68"/>
      <c r="H77" s="68"/>
      <c r="I77" s="68">
        <v>1</v>
      </c>
      <c r="J77" s="68">
        <v>1</v>
      </c>
      <c r="K77" s="68">
        <v>1</v>
      </c>
      <c r="L77" s="69">
        <v>1</v>
      </c>
      <c r="M77" s="68">
        <v>1</v>
      </c>
      <c r="N77" s="90">
        <v>1</v>
      </c>
      <c r="O77" s="68">
        <v>1</v>
      </c>
      <c r="P77" s="68">
        <v>0</v>
      </c>
      <c r="Q77" s="68">
        <v>1</v>
      </c>
      <c r="R77" s="677">
        <v>1</v>
      </c>
      <c r="S77" s="146"/>
      <c r="T77" s="146"/>
      <c r="U77" s="146"/>
      <c r="V77" s="677">
        <v>1</v>
      </c>
      <c r="Y77" s="103"/>
    </row>
    <row r="78" spans="1:25" s="102" customFormat="1" ht="39.75">
      <c r="A78" s="85">
        <v>2.6</v>
      </c>
      <c r="B78" s="85" t="s">
        <v>327</v>
      </c>
      <c r="C78" s="96" t="s">
        <v>30</v>
      </c>
      <c r="D78" s="82">
        <f>+SUM(D80:D86)</f>
        <v>7</v>
      </c>
      <c r="E78" s="82">
        <f t="shared" ref="E78:G78" si="54">+SUM(E80:E86)</f>
        <v>0</v>
      </c>
      <c r="F78" s="82">
        <f t="shared" si="54"/>
        <v>0</v>
      </c>
      <c r="G78" s="82">
        <f t="shared" si="54"/>
        <v>0</v>
      </c>
      <c r="H78" s="82"/>
      <c r="I78" s="82">
        <f t="shared" ref="I78:R78" si="55">+SUM(I80:I86)</f>
        <v>7</v>
      </c>
      <c r="J78" s="82">
        <f t="shared" si="55"/>
        <v>6</v>
      </c>
      <c r="K78" s="82">
        <f t="shared" si="55"/>
        <v>6</v>
      </c>
      <c r="L78" s="82">
        <f t="shared" si="55"/>
        <v>5</v>
      </c>
      <c r="M78" s="82">
        <f t="shared" si="55"/>
        <v>5</v>
      </c>
      <c r="N78" s="82">
        <f t="shared" si="55"/>
        <v>4</v>
      </c>
      <c r="O78" s="82">
        <f t="shared" si="55"/>
        <v>6</v>
      </c>
      <c r="P78" s="82">
        <f t="shared" si="55"/>
        <v>5</v>
      </c>
      <c r="Q78" s="82">
        <f t="shared" si="55"/>
        <v>6</v>
      </c>
      <c r="R78" s="82">
        <f t="shared" si="55"/>
        <v>4</v>
      </c>
      <c r="S78" s="168"/>
      <c r="T78" s="168"/>
      <c r="U78" s="168"/>
      <c r="V78" s="82">
        <f>+SUM(V80:V86)</f>
        <v>4</v>
      </c>
      <c r="Y78" s="103"/>
    </row>
    <row r="79" spans="1:25" s="102" customFormat="1" ht="39.75">
      <c r="A79" s="81"/>
      <c r="B79" s="81"/>
      <c r="C79" s="469" t="s">
        <v>10</v>
      </c>
      <c r="D79" s="132">
        <f>IF(D78&lt;1,0,IF(D78&lt;2,1,IF(D78&lt;4,2,IF(D78&lt;6,3,IF(D78&lt;7,4,IF(D78=7,5,))))))</f>
        <v>5</v>
      </c>
      <c r="E79" s="132">
        <f t="shared" ref="E79:G79" si="56">IF(E78&lt;1,0,IF(E78&lt;2,1,IF(E78&lt;4,2,IF(E78&lt;6,3,IF(E78&lt;7,4,IF(E78=7,5,))))))</f>
        <v>0</v>
      </c>
      <c r="F79" s="132">
        <f t="shared" si="56"/>
        <v>0</v>
      </c>
      <c r="G79" s="132">
        <f t="shared" si="56"/>
        <v>0</v>
      </c>
      <c r="H79" s="132"/>
      <c r="I79" s="132">
        <f t="shared" ref="I79:R79" si="57">IF(I78&lt;1,0,IF(I78&lt;2,1,IF(I78&lt;4,2,IF(I78&lt;6,3,IF(I78&lt;7,4,IF(I78=7,5,))))))</f>
        <v>5</v>
      </c>
      <c r="J79" s="132">
        <f t="shared" si="57"/>
        <v>4</v>
      </c>
      <c r="K79" s="132">
        <f t="shared" si="57"/>
        <v>4</v>
      </c>
      <c r="L79" s="132">
        <f t="shared" si="57"/>
        <v>3</v>
      </c>
      <c r="M79" s="132">
        <f t="shared" si="57"/>
        <v>3</v>
      </c>
      <c r="N79" s="132">
        <f t="shared" si="57"/>
        <v>3</v>
      </c>
      <c r="O79" s="132">
        <f t="shared" si="57"/>
        <v>4</v>
      </c>
      <c r="P79" s="132">
        <f t="shared" si="57"/>
        <v>3</v>
      </c>
      <c r="Q79" s="132">
        <f t="shared" si="57"/>
        <v>4</v>
      </c>
      <c r="R79" s="132">
        <f t="shared" si="57"/>
        <v>3</v>
      </c>
      <c r="S79" s="515"/>
      <c r="T79" s="515"/>
      <c r="U79" s="515"/>
      <c r="V79" s="132">
        <f>IF(V78&lt;1,0,IF(V78&lt;2,1,IF(V78&lt;4,2,IF(V78&lt;6,3,IF(V78&lt;7,4,IF(V78=7,5,))))))</f>
        <v>3</v>
      </c>
      <c r="Y79" s="103"/>
    </row>
    <row r="80" spans="1:25" s="102" customFormat="1" ht="61.5">
      <c r="A80" s="75"/>
      <c r="B80" s="91" t="s">
        <v>326</v>
      </c>
      <c r="C80" s="70"/>
      <c r="D80" s="68">
        <v>1</v>
      </c>
      <c r="E80" s="68"/>
      <c r="F80" s="68"/>
      <c r="G80" s="68"/>
      <c r="H80" s="68"/>
      <c r="I80" s="68">
        <v>1</v>
      </c>
      <c r="J80" s="68">
        <v>1</v>
      </c>
      <c r="K80" s="68">
        <v>1</v>
      </c>
      <c r="L80" s="69">
        <v>1</v>
      </c>
      <c r="M80" s="68">
        <v>1</v>
      </c>
      <c r="N80" s="68">
        <v>1</v>
      </c>
      <c r="O80" s="68">
        <v>1</v>
      </c>
      <c r="P80" s="68">
        <v>1</v>
      </c>
      <c r="Q80" s="68">
        <v>1</v>
      </c>
      <c r="R80" s="68">
        <v>1</v>
      </c>
      <c r="S80" s="200"/>
      <c r="T80" s="200"/>
      <c r="U80" s="200"/>
      <c r="V80" s="68">
        <v>1</v>
      </c>
      <c r="Y80" s="103"/>
    </row>
    <row r="81" spans="1:25" s="102" customFormat="1" ht="83.25">
      <c r="A81" s="75"/>
      <c r="B81" s="151" t="s">
        <v>325</v>
      </c>
      <c r="C81" s="70"/>
      <c r="D81" s="68">
        <v>1</v>
      </c>
      <c r="E81" s="68"/>
      <c r="F81" s="68"/>
      <c r="G81" s="68"/>
      <c r="H81" s="68"/>
      <c r="I81" s="68">
        <v>1</v>
      </c>
      <c r="J81" s="68">
        <v>1</v>
      </c>
      <c r="K81" s="68">
        <v>1</v>
      </c>
      <c r="L81" s="69">
        <v>0</v>
      </c>
      <c r="M81" s="68">
        <v>0</v>
      </c>
      <c r="N81" s="68">
        <v>1</v>
      </c>
      <c r="O81" s="68">
        <v>1</v>
      </c>
      <c r="P81" s="68">
        <v>1</v>
      </c>
      <c r="Q81" s="68">
        <v>1</v>
      </c>
      <c r="R81" s="68">
        <v>0</v>
      </c>
      <c r="S81" s="200"/>
      <c r="T81" s="200"/>
      <c r="U81" s="200"/>
      <c r="V81" s="68">
        <v>0</v>
      </c>
      <c r="Y81" s="103"/>
    </row>
    <row r="82" spans="1:25" s="102" customFormat="1" ht="55.5">
      <c r="A82" s="75"/>
      <c r="B82" s="151" t="s">
        <v>324</v>
      </c>
      <c r="C82" s="150"/>
      <c r="D82" s="68">
        <v>1</v>
      </c>
      <c r="E82" s="68"/>
      <c r="F82" s="68"/>
      <c r="G82" s="68"/>
      <c r="H82" s="68"/>
      <c r="I82" s="68">
        <v>1</v>
      </c>
      <c r="J82" s="68">
        <v>1</v>
      </c>
      <c r="K82" s="68">
        <v>1</v>
      </c>
      <c r="L82" s="69">
        <v>1</v>
      </c>
      <c r="M82" s="68">
        <v>1</v>
      </c>
      <c r="N82" s="68">
        <v>1</v>
      </c>
      <c r="O82" s="68">
        <v>1</v>
      </c>
      <c r="P82" s="68">
        <v>1</v>
      </c>
      <c r="Q82" s="68">
        <v>1</v>
      </c>
      <c r="R82" s="68">
        <v>1</v>
      </c>
      <c r="S82" s="200"/>
      <c r="T82" s="200"/>
      <c r="U82" s="200"/>
      <c r="V82" s="68">
        <v>1</v>
      </c>
      <c r="Y82" s="103"/>
    </row>
    <row r="83" spans="1:25" s="102" customFormat="1" ht="55.5">
      <c r="A83" s="75"/>
      <c r="B83" s="151" t="s">
        <v>323</v>
      </c>
      <c r="C83" s="150"/>
      <c r="D83" s="68">
        <v>1</v>
      </c>
      <c r="E83" s="68"/>
      <c r="F83" s="68"/>
      <c r="G83" s="68"/>
      <c r="H83" s="68"/>
      <c r="I83" s="68">
        <v>1</v>
      </c>
      <c r="J83" s="68">
        <v>1</v>
      </c>
      <c r="K83" s="68">
        <v>1</v>
      </c>
      <c r="L83" s="69">
        <v>1</v>
      </c>
      <c r="M83" s="68">
        <v>1</v>
      </c>
      <c r="N83" s="68">
        <v>1</v>
      </c>
      <c r="O83" s="68">
        <v>1</v>
      </c>
      <c r="P83" s="68">
        <v>1</v>
      </c>
      <c r="Q83" s="68">
        <v>1</v>
      </c>
      <c r="R83" s="68">
        <v>1</v>
      </c>
      <c r="S83" s="200"/>
      <c r="T83" s="200"/>
      <c r="U83" s="200"/>
      <c r="V83" s="68">
        <v>1</v>
      </c>
      <c r="Y83" s="103"/>
    </row>
    <row r="84" spans="1:25" s="102" customFormat="1" ht="61.5">
      <c r="A84" s="75"/>
      <c r="B84" s="91" t="s">
        <v>322</v>
      </c>
      <c r="C84" s="70"/>
      <c r="D84" s="68">
        <v>1</v>
      </c>
      <c r="E84" s="68"/>
      <c r="F84" s="68"/>
      <c r="G84" s="68"/>
      <c r="H84" s="68"/>
      <c r="I84" s="68">
        <v>1</v>
      </c>
      <c r="J84" s="68">
        <v>0</v>
      </c>
      <c r="K84" s="68">
        <v>1</v>
      </c>
      <c r="L84" s="69">
        <v>1</v>
      </c>
      <c r="M84" s="68">
        <v>1</v>
      </c>
      <c r="N84" s="68">
        <v>0</v>
      </c>
      <c r="O84" s="68">
        <v>1</v>
      </c>
      <c r="P84" s="519">
        <v>1</v>
      </c>
      <c r="Q84" s="68">
        <v>1</v>
      </c>
      <c r="R84" s="68">
        <v>1</v>
      </c>
      <c r="S84" s="200"/>
      <c r="T84" s="200"/>
      <c r="U84" s="200"/>
      <c r="V84" s="68">
        <v>1</v>
      </c>
      <c r="Y84" s="103"/>
    </row>
    <row r="85" spans="1:25" s="102" customFormat="1" ht="114">
      <c r="A85" s="75"/>
      <c r="B85" s="163" t="s">
        <v>321</v>
      </c>
      <c r="C85" s="134"/>
      <c r="D85" s="68">
        <v>1</v>
      </c>
      <c r="E85" s="68"/>
      <c r="F85" s="68"/>
      <c r="G85" s="68"/>
      <c r="H85" s="68"/>
      <c r="I85" s="68">
        <v>1</v>
      </c>
      <c r="J85" s="68">
        <v>1</v>
      </c>
      <c r="K85" s="68"/>
      <c r="L85" s="131">
        <v>1</v>
      </c>
      <c r="M85" s="68">
        <v>1</v>
      </c>
      <c r="N85" s="68">
        <v>0</v>
      </c>
      <c r="O85" s="68">
        <v>0</v>
      </c>
      <c r="P85" s="519">
        <v>0</v>
      </c>
      <c r="Q85" s="68">
        <v>1</v>
      </c>
      <c r="R85" s="68">
        <v>0</v>
      </c>
      <c r="S85" s="521"/>
      <c r="T85" s="521"/>
      <c r="U85" s="521"/>
      <c r="V85" s="68">
        <v>0</v>
      </c>
      <c r="Y85" s="103"/>
    </row>
    <row r="86" spans="1:25" s="102" customFormat="1" ht="55.5">
      <c r="A86" s="148"/>
      <c r="B86" s="520" t="s">
        <v>320</v>
      </c>
      <c r="C86" s="321"/>
      <c r="D86" s="68">
        <v>1</v>
      </c>
      <c r="E86" s="68"/>
      <c r="F86" s="68"/>
      <c r="G86" s="68"/>
      <c r="H86" s="68"/>
      <c r="I86" s="68">
        <v>1</v>
      </c>
      <c r="J86" s="68">
        <v>1</v>
      </c>
      <c r="K86" s="68">
        <v>1</v>
      </c>
      <c r="L86" s="69">
        <v>0</v>
      </c>
      <c r="M86" s="68">
        <v>0</v>
      </c>
      <c r="N86" s="68">
        <v>0</v>
      </c>
      <c r="O86" s="68">
        <v>1</v>
      </c>
      <c r="P86" s="519">
        <v>0</v>
      </c>
      <c r="Q86" s="68">
        <v>0</v>
      </c>
      <c r="R86" s="677">
        <v>0</v>
      </c>
      <c r="S86" s="516"/>
      <c r="T86" s="516"/>
      <c r="U86" s="516"/>
      <c r="V86" s="677">
        <v>0</v>
      </c>
      <c r="W86" s="518"/>
      <c r="Y86" s="103"/>
    </row>
    <row r="87" spans="1:25" s="102" customFormat="1" ht="61.5">
      <c r="A87" s="85">
        <v>2.7</v>
      </c>
      <c r="B87" s="85" t="s">
        <v>319</v>
      </c>
      <c r="C87" s="96" t="s">
        <v>30</v>
      </c>
      <c r="D87" s="82">
        <f>+SUM(D89:D93)</f>
        <v>5</v>
      </c>
      <c r="E87" s="82">
        <f t="shared" ref="E87:G87" si="58">+SUM(E89:E93)</f>
        <v>0</v>
      </c>
      <c r="F87" s="82">
        <f t="shared" si="58"/>
        <v>0</v>
      </c>
      <c r="G87" s="82">
        <f t="shared" si="58"/>
        <v>0</v>
      </c>
      <c r="H87" s="82"/>
      <c r="I87" s="82">
        <f t="shared" ref="I87:R87" si="59">+SUM(I89:I93)</f>
        <v>5</v>
      </c>
      <c r="J87" s="82">
        <f t="shared" si="59"/>
        <v>4</v>
      </c>
      <c r="K87" s="82">
        <f t="shared" si="59"/>
        <v>5</v>
      </c>
      <c r="L87" s="82">
        <f t="shared" si="59"/>
        <v>5</v>
      </c>
      <c r="M87" s="82">
        <f t="shared" si="59"/>
        <v>5</v>
      </c>
      <c r="N87" s="82">
        <f t="shared" si="59"/>
        <v>4</v>
      </c>
      <c r="O87" s="82">
        <f t="shared" si="59"/>
        <v>5</v>
      </c>
      <c r="P87" s="82">
        <f t="shared" si="59"/>
        <v>5</v>
      </c>
      <c r="Q87" s="82">
        <f t="shared" si="59"/>
        <v>5</v>
      </c>
      <c r="R87" s="82">
        <f t="shared" si="59"/>
        <v>4</v>
      </c>
      <c r="S87" s="168"/>
      <c r="T87" s="168"/>
      <c r="U87" s="168"/>
      <c r="V87" s="82">
        <f>+SUM(V89:V93)</f>
        <v>5</v>
      </c>
      <c r="Y87" s="103"/>
    </row>
    <row r="88" spans="1:25" s="102" customFormat="1" ht="39.75">
      <c r="A88" s="81"/>
      <c r="B88" s="81"/>
      <c r="C88" s="469" t="s">
        <v>10</v>
      </c>
      <c r="D88" s="132">
        <f>IF(D87&lt;1,0,IF(D87&lt;2,1,IF(D87&lt;3,2,IF(D87&lt;4,3,IF(D87&lt;5,4,IF(D87=5,5,))))))</f>
        <v>5</v>
      </c>
      <c r="E88" s="132">
        <f t="shared" ref="E88:G88" si="60">IF(E87&lt;1,0,IF(E87&lt;2,1,IF(E87&lt;3,2,IF(E87&lt;4,3,IF(E87&lt;5,4,IF(E87=5,5,))))))</f>
        <v>0</v>
      </c>
      <c r="F88" s="132">
        <f t="shared" si="60"/>
        <v>0</v>
      </c>
      <c r="G88" s="132">
        <f t="shared" si="60"/>
        <v>0</v>
      </c>
      <c r="H88" s="132"/>
      <c r="I88" s="132">
        <f t="shared" ref="I88:R88" si="61">IF(I87&lt;1,0,IF(I87&lt;2,1,IF(I87&lt;3,2,IF(I87&lt;4,3,IF(I87&lt;5,4,IF(I87=5,5,))))))</f>
        <v>5</v>
      </c>
      <c r="J88" s="132">
        <f t="shared" si="61"/>
        <v>4</v>
      </c>
      <c r="K88" s="132">
        <f t="shared" si="61"/>
        <v>5</v>
      </c>
      <c r="L88" s="132">
        <f t="shared" si="61"/>
        <v>5</v>
      </c>
      <c r="M88" s="132">
        <f t="shared" si="61"/>
        <v>5</v>
      </c>
      <c r="N88" s="132">
        <f t="shared" si="61"/>
        <v>4</v>
      </c>
      <c r="O88" s="132">
        <f t="shared" si="61"/>
        <v>5</v>
      </c>
      <c r="P88" s="132">
        <f t="shared" si="61"/>
        <v>5</v>
      </c>
      <c r="Q88" s="132">
        <f t="shared" si="61"/>
        <v>5</v>
      </c>
      <c r="R88" s="132">
        <f t="shared" si="61"/>
        <v>4</v>
      </c>
      <c r="S88" s="515"/>
      <c r="T88" s="515"/>
      <c r="U88" s="515"/>
      <c r="V88" s="132">
        <f>IF(V87&lt;1,0,IF(V87&lt;2,1,IF(V87&lt;3,2,IF(V87&lt;4,3,IF(V87&lt;5,4,IF(V87=5,5,))))))</f>
        <v>5</v>
      </c>
      <c r="Y88" s="103"/>
    </row>
    <row r="89" spans="1:25" s="102" customFormat="1" ht="83.25">
      <c r="A89" s="75"/>
      <c r="B89" s="151" t="s">
        <v>318</v>
      </c>
      <c r="C89" s="150"/>
      <c r="D89" s="68">
        <v>1</v>
      </c>
      <c r="E89" s="68"/>
      <c r="F89" s="68"/>
      <c r="G89" s="68"/>
      <c r="H89" s="68"/>
      <c r="I89" s="68">
        <v>1</v>
      </c>
      <c r="J89" s="68">
        <v>1</v>
      </c>
      <c r="K89" s="68">
        <v>1</v>
      </c>
      <c r="L89" s="69">
        <v>1</v>
      </c>
      <c r="M89" s="517">
        <v>1</v>
      </c>
      <c r="N89" s="68">
        <v>1</v>
      </c>
      <c r="O89" s="68">
        <v>1</v>
      </c>
      <c r="P89" s="68">
        <v>1</v>
      </c>
      <c r="Q89" s="68">
        <v>1</v>
      </c>
      <c r="R89" s="68">
        <v>1</v>
      </c>
      <c r="S89" s="200"/>
      <c r="T89" s="200"/>
      <c r="U89" s="200"/>
      <c r="V89" s="68">
        <v>1</v>
      </c>
      <c r="Y89" s="103"/>
    </row>
    <row r="90" spans="1:25" s="102" customFormat="1" ht="123">
      <c r="A90" s="75"/>
      <c r="B90" s="91" t="s">
        <v>317</v>
      </c>
      <c r="C90" s="70"/>
      <c r="D90" s="68">
        <v>1</v>
      </c>
      <c r="E90" s="68"/>
      <c r="F90" s="68"/>
      <c r="G90" s="68"/>
      <c r="H90" s="68"/>
      <c r="I90" s="68">
        <v>1</v>
      </c>
      <c r="J90" s="68">
        <v>1</v>
      </c>
      <c r="K90" s="68">
        <v>1</v>
      </c>
      <c r="L90" s="69">
        <v>1</v>
      </c>
      <c r="M90" s="517">
        <v>1</v>
      </c>
      <c r="N90" s="68">
        <v>1</v>
      </c>
      <c r="O90" s="68">
        <v>1</v>
      </c>
      <c r="P90" s="68">
        <v>1</v>
      </c>
      <c r="Q90" s="68">
        <v>1</v>
      </c>
      <c r="R90" s="68">
        <v>1</v>
      </c>
      <c r="S90" s="200"/>
      <c r="T90" s="200"/>
      <c r="U90" s="200"/>
      <c r="V90" s="68">
        <v>1</v>
      </c>
      <c r="Y90" s="103"/>
    </row>
    <row r="91" spans="1:25" s="102" customFormat="1" ht="55.5">
      <c r="A91" s="75"/>
      <c r="B91" s="151" t="s">
        <v>316</v>
      </c>
      <c r="C91" s="150"/>
      <c r="D91" s="68">
        <v>1</v>
      </c>
      <c r="E91" s="68"/>
      <c r="F91" s="68"/>
      <c r="G91" s="68"/>
      <c r="H91" s="68"/>
      <c r="I91" s="68">
        <v>1</v>
      </c>
      <c r="J91" s="68">
        <v>1</v>
      </c>
      <c r="K91" s="68">
        <v>1</v>
      </c>
      <c r="L91" s="69">
        <v>1</v>
      </c>
      <c r="M91" s="517">
        <v>1</v>
      </c>
      <c r="N91" s="68">
        <v>1</v>
      </c>
      <c r="O91" s="68">
        <v>1</v>
      </c>
      <c r="P91" s="68">
        <v>1</v>
      </c>
      <c r="Q91" s="68">
        <v>1</v>
      </c>
      <c r="R91" s="68">
        <v>1</v>
      </c>
      <c r="S91" s="200"/>
      <c r="T91" s="200"/>
      <c r="U91" s="200"/>
      <c r="V91" s="68">
        <v>1</v>
      </c>
      <c r="Y91" s="103"/>
    </row>
    <row r="92" spans="1:25" s="102" customFormat="1" ht="83.25">
      <c r="A92" s="75"/>
      <c r="B92" s="151" t="s">
        <v>315</v>
      </c>
      <c r="C92" s="150"/>
      <c r="D92" s="68">
        <v>1</v>
      </c>
      <c r="E92" s="68"/>
      <c r="F92" s="68"/>
      <c r="G92" s="68"/>
      <c r="H92" s="68"/>
      <c r="I92" s="68">
        <v>1</v>
      </c>
      <c r="J92" s="68">
        <v>0</v>
      </c>
      <c r="K92" s="68">
        <v>1</v>
      </c>
      <c r="L92" s="69">
        <v>1</v>
      </c>
      <c r="M92" s="517">
        <v>1</v>
      </c>
      <c r="N92" s="68">
        <v>0</v>
      </c>
      <c r="O92" s="68">
        <v>1</v>
      </c>
      <c r="P92" s="68">
        <v>1</v>
      </c>
      <c r="Q92" s="68">
        <v>1</v>
      </c>
      <c r="R92" s="68">
        <v>1</v>
      </c>
      <c r="S92" s="200"/>
      <c r="T92" s="200"/>
      <c r="U92" s="200"/>
      <c r="V92" s="68">
        <v>1</v>
      </c>
      <c r="Y92" s="103"/>
    </row>
    <row r="93" spans="1:25" s="102" customFormat="1" ht="61.5">
      <c r="A93" s="148"/>
      <c r="B93" s="147" t="s">
        <v>314</v>
      </c>
      <c r="C93" s="124"/>
      <c r="D93" s="68">
        <v>1</v>
      </c>
      <c r="E93" s="68"/>
      <c r="F93" s="68"/>
      <c r="G93" s="68"/>
      <c r="H93" s="68"/>
      <c r="I93" s="68">
        <v>1</v>
      </c>
      <c r="J93" s="68">
        <v>1</v>
      </c>
      <c r="K93" s="68">
        <v>1</v>
      </c>
      <c r="L93" s="69">
        <v>1</v>
      </c>
      <c r="M93" s="517">
        <v>1</v>
      </c>
      <c r="N93" s="68">
        <v>1</v>
      </c>
      <c r="O93" s="68">
        <v>1</v>
      </c>
      <c r="P93" s="68">
        <v>1</v>
      </c>
      <c r="Q93" s="68">
        <v>1</v>
      </c>
      <c r="R93" s="677">
        <v>0</v>
      </c>
      <c r="S93" s="516"/>
      <c r="T93" s="516"/>
      <c r="U93" s="516"/>
      <c r="V93" s="677">
        <v>1</v>
      </c>
      <c r="Y93" s="103"/>
    </row>
    <row r="94" spans="1:25" s="102" customFormat="1" ht="61.5">
      <c r="A94" s="85">
        <v>2.8</v>
      </c>
      <c r="B94" s="85" t="s">
        <v>313</v>
      </c>
      <c r="C94" s="96" t="s">
        <v>30</v>
      </c>
      <c r="D94" s="82">
        <f>+SUM(D96:D100)</f>
        <v>5</v>
      </c>
      <c r="E94" s="82">
        <f t="shared" ref="E94:G94" si="62">+SUM(E96:E100)</f>
        <v>0</v>
      </c>
      <c r="F94" s="82">
        <f t="shared" si="62"/>
        <v>0</v>
      </c>
      <c r="G94" s="82">
        <f t="shared" si="62"/>
        <v>0</v>
      </c>
      <c r="H94" s="82"/>
      <c r="I94" s="82">
        <f t="shared" ref="I94:R94" si="63">+SUM(I96:I100)</f>
        <v>4</v>
      </c>
      <c r="J94" s="82">
        <f t="shared" si="63"/>
        <v>2</v>
      </c>
      <c r="K94" s="82">
        <f t="shared" si="63"/>
        <v>4</v>
      </c>
      <c r="L94" s="82">
        <f t="shared" si="63"/>
        <v>5</v>
      </c>
      <c r="M94" s="82">
        <f t="shared" si="63"/>
        <v>5</v>
      </c>
      <c r="N94" s="82">
        <f t="shared" si="63"/>
        <v>4</v>
      </c>
      <c r="O94" s="82">
        <f t="shared" si="63"/>
        <v>5</v>
      </c>
      <c r="P94" s="82">
        <f t="shared" si="63"/>
        <v>5</v>
      </c>
      <c r="Q94" s="82">
        <f t="shared" si="63"/>
        <v>5</v>
      </c>
      <c r="R94" s="82">
        <f t="shared" si="63"/>
        <v>4</v>
      </c>
      <c r="S94" s="168"/>
      <c r="T94" s="168"/>
      <c r="U94" s="168"/>
      <c r="V94" s="82">
        <f>+SUM(V96:V100)</f>
        <v>5</v>
      </c>
      <c r="Y94" s="103"/>
    </row>
    <row r="95" spans="1:25" s="102" customFormat="1" ht="39.75">
      <c r="A95" s="81"/>
      <c r="B95" s="81"/>
      <c r="C95" s="469" t="s">
        <v>10</v>
      </c>
      <c r="D95" s="132">
        <f>IF(D94&lt;1,0,IF(D94&lt;2,1,IF(D94&lt;3,2,IF(D94&lt;4,3,IF(D94&lt;5,4,IF(D94=5,5,))))))</f>
        <v>5</v>
      </c>
      <c r="E95" s="132">
        <f t="shared" ref="E95:G95" si="64">IF(E94&lt;1,0,IF(E94&lt;2,1,IF(E94&lt;3,2,IF(E94&lt;4,3,IF(E94&lt;5,4,IF(E94=5,5,))))))</f>
        <v>0</v>
      </c>
      <c r="F95" s="132">
        <f t="shared" si="64"/>
        <v>0</v>
      </c>
      <c r="G95" s="132">
        <f t="shared" si="64"/>
        <v>0</v>
      </c>
      <c r="H95" s="132"/>
      <c r="I95" s="132">
        <f t="shared" ref="I95:R95" si="65">IF(I94&lt;1,0,IF(I94&lt;2,1,IF(I94&lt;3,2,IF(I94&lt;4,3,IF(I94&lt;5,4,IF(I94=5,5,))))))</f>
        <v>4</v>
      </c>
      <c r="J95" s="132">
        <f t="shared" si="65"/>
        <v>2</v>
      </c>
      <c r="K95" s="132">
        <f t="shared" si="65"/>
        <v>4</v>
      </c>
      <c r="L95" s="132">
        <f t="shared" si="65"/>
        <v>5</v>
      </c>
      <c r="M95" s="132">
        <f t="shared" si="65"/>
        <v>5</v>
      </c>
      <c r="N95" s="132">
        <f t="shared" si="65"/>
        <v>4</v>
      </c>
      <c r="O95" s="132">
        <f t="shared" si="65"/>
        <v>5</v>
      </c>
      <c r="P95" s="132">
        <f t="shared" si="65"/>
        <v>5</v>
      </c>
      <c r="Q95" s="132">
        <f t="shared" si="65"/>
        <v>5</v>
      </c>
      <c r="R95" s="132">
        <f t="shared" si="65"/>
        <v>4</v>
      </c>
      <c r="S95" s="515"/>
      <c r="T95" s="515"/>
      <c r="U95" s="515"/>
      <c r="V95" s="132">
        <f>IF(V94&lt;1,0,IF(V94&lt;2,1,IF(V94&lt;3,2,IF(V94&lt;4,3,IF(V94&lt;5,4,IF(V94=5,5,))))))</f>
        <v>5</v>
      </c>
      <c r="Y95" s="103"/>
    </row>
    <row r="96" spans="1:25" s="102" customFormat="1" ht="61.5">
      <c r="A96" s="75"/>
      <c r="B96" s="91" t="s">
        <v>312</v>
      </c>
      <c r="C96" s="70"/>
      <c r="D96" s="68">
        <v>1</v>
      </c>
      <c r="E96" s="68"/>
      <c r="F96" s="68"/>
      <c r="G96" s="68"/>
      <c r="H96" s="68"/>
      <c r="I96" s="68">
        <v>1</v>
      </c>
      <c r="J96" s="68">
        <v>1</v>
      </c>
      <c r="K96" s="68">
        <v>1</v>
      </c>
      <c r="L96" s="69">
        <v>1</v>
      </c>
      <c r="M96" s="68">
        <v>1</v>
      </c>
      <c r="N96" s="68">
        <v>1</v>
      </c>
      <c r="O96" s="68">
        <v>1</v>
      </c>
      <c r="P96" s="68">
        <v>1</v>
      </c>
      <c r="Q96" s="68">
        <v>1</v>
      </c>
      <c r="R96" s="68">
        <v>1</v>
      </c>
      <c r="S96" s="200"/>
      <c r="T96" s="200"/>
      <c r="U96" s="200"/>
      <c r="V96" s="68">
        <v>1</v>
      </c>
      <c r="Y96" s="103"/>
    </row>
    <row r="97" spans="1:25" s="102" customFormat="1" ht="92.25">
      <c r="A97" s="75"/>
      <c r="B97" s="91" t="s">
        <v>311</v>
      </c>
      <c r="C97" s="70"/>
      <c r="D97" s="68">
        <v>1</v>
      </c>
      <c r="E97" s="68"/>
      <c r="F97" s="68"/>
      <c r="G97" s="68"/>
      <c r="H97" s="68"/>
      <c r="I97" s="68">
        <v>1</v>
      </c>
      <c r="J97" s="68">
        <v>1</v>
      </c>
      <c r="K97" s="68">
        <v>1</v>
      </c>
      <c r="L97" s="69">
        <v>1</v>
      </c>
      <c r="M97" s="68">
        <v>1</v>
      </c>
      <c r="N97" s="68">
        <v>1</v>
      </c>
      <c r="O97" s="68">
        <v>1</v>
      </c>
      <c r="P97" s="68">
        <v>1</v>
      </c>
      <c r="Q97" s="68">
        <v>1</v>
      </c>
      <c r="R97" s="68">
        <v>1</v>
      </c>
      <c r="S97" s="200"/>
      <c r="T97" s="200"/>
      <c r="U97" s="200"/>
      <c r="V97" s="68">
        <v>1</v>
      </c>
      <c r="Y97" s="103"/>
    </row>
    <row r="98" spans="1:25" s="102" customFormat="1" ht="55.5">
      <c r="A98" s="75"/>
      <c r="B98" s="151" t="s">
        <v>310</v>
      </c>
      <c r="C98" s="150"/>
      <c r="D98" s="68">
        <v>1</v>
      </c>
      <c r="E98" s="68"/>
      <c r="F98" s="68"/>
      <c r="G98" s="68"/>
      <c r="H98" s="68"/>
      <c r="I98" s="68">
        <v>1</v>
      </c>
      <c r="J98" s="68">
        <v>0</v>
      </c>
      <c r="K98" s="90">
        <v>1</v>
      </c>
      <c r="L98" s="131">
        <v>1</v>
      </c>
      <c r="M98" s="68">
        <v>1</v>
      </c>
      <c r="N98" s="68">
        <v>1</v>
      </c>
      <c r="O98" s="68">
        <v>1</v>
      </c>
      <c r="P98" s="68">
        <v>1</v>
      </c>
      <c r="Q98" s="68">
        <v>1</v>
      </c>
      <c r="R98" s="68">
        <v>1</v>
      </c>
      <c r="S98" s="200"/>
      <c r="T98" s="200"/>
      <c r="U98" s="200"/>
      <c r="V98" s="68">
        <v>1</v>
      </c>
      <c r="Y98" s="103"/>
    </row>
    <row r="99" spans="1:25" s="102" customFormat="1" ht="83.25">
      <c r="A99" s="75"/>
      <c r="B99" s="151" t="s">
        <v>309</v>
      </c>
      <c r="C99" s="150"/>
      <c r="D99" s="68">
        <v>1</v>
      </c>
      <c r="E99" s="68"/>
      <c r="F99" s="68"/>
      <c r="G99" s="68"/>
      <c r="H99" s="68"/>
      <c r="I99" s="68">
        <v>0</v>
      </c>
      <c r="J99" s="68">
        <v>0</v>
      </c>
      <c r="K99" s="90">
        <v>1</v>
      </c>
      <c r="L99" s="131">
        <v>1</v>
      </c>
      <c r="M99" s="68">
        <v>1</v>
      </c>
      <c r="N99" s="68">
        <v>1</v>
      </c>
      <c r="O99" s="68">
        <v>1</v>
      </c>
      <c r="P99" s="68">
        <v>1</v>
      </c>
      <c r="Q99" s="68">
        <v>1</v>
      </c>
      <c r="R99" s="68">
        <v>1</v>
      </c>
      <c r="S99" s="200"/>
      <c r="T99" s="200"/>
      <c r="U99" s="200"/>
      <c r="V99" s="68">
        <v>1</v>
      </c>
      <c r="Y99" s="103"/>
    </row>
    <row r="100" spans="1:25" s="102" customFormat="1" ht="85.5">
      <c r="A100" s="75"/>
      <c r="B100" s="163" t="s">
        <v>308</v>
      </c>
      <c r="C100" s="134"/>
      <c r="D100" s="68">
        <v>1</v>
      </c>
      <c r="E100" s="68"/>
      <c r="F100" s="68"/>
      <c r="G100" s="68"/>
      <c r="H100" s="68"/>
      <c r="I100" s="68">
        <v>1</v>
      </c>
      <c r="J100" s="68">
        <v>0</v>
      </c>
      <c r="K100" s="68">
        <v>0</v>
      </c>
      <c r="L100" s="69">
        <v>1</v>
      </c>
      <c r="M100" s="68">
        <v>1</v>
      </c>
      <c r="N100" s="68">
        <v>0</v>
      </c>
      <c r="O100" s="68">
        <v>1</v>
      </c>
      <c r="P100" s="68">
        <v>1</v>
      </c>
      <c r="Q100" s="68">
        <v>1</v>
      </c>
      <c r="R100" s="68">
        <v>0</v>
      </c>
      <c r="S100" s="200"/>
      <c r="T100" s="200"/>
      <c r="U100" s="200"/>
      <c r="V100" s="68">
        <v>1</v>
      </c>
      <c r="Y100" s="103"/>
    </row>
    <row r="101" spans="1:25" s="102" customFormat="1" ht="39.75">
      <c r="A101" s="162">
        <v>2.9</v>
      </c>
      <c r="B101" s="162" t="s">
        <v>307</v>
      </c>
      <c r="C101" s="161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59"/>
      <c r="S101" s="294"/>
      <c r="T101" s="294"/>
      <c r="U101" s="294"/>
      <c r="V101" s="159"/>
      <c r="Y101" s="103"/>
    </row>
    <row r="102" spans="1:25" s="474" customFormat="1" ht="61.5">
      <c r="A102" s="514"/>
      <c r="B102" s="85" t="s">
        <v>306</v>
      </c>
      <c r="C102" s="96" t="s">
        <v>176</v>
      </c>
      <c r="D102" s="205">
        <f>+D116</f>
        <v>100</v>
      </c>
      <c r="E102" s="205" t="e">
        <f t="shared" ref="E102:G102" si="66">+E116</f>
        <v>#DIV/0!</v>
      </c>
      <c r="F102" s="205" t="e">
        <f t="shared" si="66"/>
        <v>#DIV/0!</v>
      </c>
      <c r="G102" s="205" t="e">
        <f t="shared" si="66"/>
        <v>#DIV/0!</v>
      </c>
      <c r="H102" s="205"/>
      <c r="I102" s="205">
        <f>+I116</f>
        <v>92.436974789915965</v>
      </c>
      <c r="J102" s="411">
        <v>0</v>
      </c>
      <c r="K102" s="205">
        <f t="shared" ref="K102:R102" si="67">+K116</f>
        <v>85.239852398523979</v>
      </c>
      <c r="L102" s="205">
        <f t="shared" si="67"/>
        <v>87.052341597796143</v>
      </c>
      <c r="M102" s="205">
        <f t="shared" si="67"/>
        <v>88.950276243093924</v>
      </c>
      <c r="N102" s="205">
        <f t="shared" si="67"/>
        <v>66.666666666666671</v>
      </c>
      <c r="O102" s="205">
        <f t="shared" si="67"/>
        <v>78.571428571428569</v>
      </c>
      <c r="P102" s="205">
        <f t="shared" si="67"/>
        <v>82.173174872665541</v>
      </c>
      <c r="Q102" s="205">
        <f t="shared" si="67"/>
        <v>94.117647058823536</v>
      </c>
      <c r="R102" s="205">
        <f t="shared" si="67"/>
        <v>60.919540229885058</v>
      </c>
      <c r="S102" s="380"/>
      <c r="T102" s="380"/>
      <c r="U102" s="380"/>
      <c r="V102" s="205">
        <f>+V116</f>
        <v>82.769230769230774</v>
      </c>
      <c r="W102" s="512"/>
      <c r="Y102" s="475"/>
    </row>
    <row r="103" spans="1:25" s="474" customFormat="1" ht="39.75">
      <c r="A103" s="513"/>
      <c r="B103" s="81"/>
      <c r="C103" s="469" t="s">
        <v>10</v>
      </c>
      <c r="D103" s="132">
        <f>+IF(D102&lt;100,D102*5/100,IF(D102&gt;=100,5))</f>
        <v>5</v>
      </c>
      <c r="E103" s="132" t="e">
        <f t="shared" ref="E103:G103" si="68">+IF(E102&lt;100,E102*5/100,IF(E102&gt;=100,5))</f>
        <v>#DIV/0!</v>
      </c>
      <c r="F103" s="132" t="e">
        <f t="shared" si="68"/>
        <v>#DIV/0!</v>
      </c>
      <c r="G103" s="132" t="e">
        <f t="shared" si="68"/>
        <v>#DIV/0!</v>
      </c>
      <c r="H103" s="132"/>
      <c r="I103" s="132">
        <f t="shared" ref="I103:R103" si="69">+IF(I102&lt;100,I102*5/100,IF(I102&gt;=100,5))</f>
        <v>4.6218487394957979</v>
      </c>
      <c r="J103" s="378">
        <f t="shared" si="69"/>
        <v>0</v>
      </c>
      <c r="K103" s="132">
        <f t="shared" si="69"/>
        <v>4.2619926199261986</v>
      </c>
      <c r="L103" s="132">
        <f t="shared" si="69"/>
        <v>4.3526170798898072</v>
      </c>
      <c r="M103" s="132">
        <f t="shared" si="69"/>
        <v>4.4475138121546962</v>
      </c>
      <c r="N103" s="132">
        <f t="shared" si="69"/>
        <v>3.3333333333333339</v>
      </c>
      <c r="O103" s="132">
        <f t="shared" si="69"/>
        <v>3.9285714285714284</v>
      </c>
      <c r="P103" s="132">
        <f t="shared" si="69"/>
        <v>4.1086587436332769</v>
      </c>
      <c r="Q103" s="132">
        <f t="shared" si="69"/>
        <v>4.7058823529411766</v>
      </c>
      <c r="R103" s="132">
        <f t="shared" si="69"/>
        <v>3.0459770114942528</v>
      </c>
      <c r="S103" s="377"/>
      <c r="T103" s="377"/>
      <c r="U103" s="377"/>
      <c r="V103" s="132">
        <f>+IF(V102&lt;100,V102*5/100,IF(V102&gt;=100,5))</f>
        <v>4.1384615384615389</v>
      </c>
      <c r="W103" s="512"/>
      <c r="Y103" s="475"/>
    </row>
    <row r="104" spans="1:25" s="474" customFormat="1" ht="39.75">
      <c r="A104" s="306"/>
      <c r="B104" s="511" t="s">
        <v>305</v>
      </c>
      <c r="C104" s="164" t="s">
        <v>163</v>
      </c>
      <c r="D104" s="363">
        <v>99</v>
      </c>
      <c r="E104" s="363"/>
      <c r="F104" s="363"/>
      <c r="G104" s="363">
        <f>+SUM(E104:F104)</f>
        <v>0</v>
      </c>
      <c r="H104" s="510"/>
      <c r="I104" s="508">
        <v>143</v>
      </c>
      <c r="J104" s="509"/>
      <c r="K104" s="508">
        <v>227</v>
      </c>
      <c r="L104" s="363">
        <v>438</v>
      </c>
      <c r="M104" s="508">
        <v>195</v>
      </c>
      <c r="N104" s="363">
        <v>29</v>
      </c>
      <c r="O104" s="508">
        <v>295</v>
      </c>
      <c r="P104" s="363">
        <v>658</v>
      </c>
      <c r="Q104" s="363">
        <v>210</v>
      </c>
      <c r="R104" s="363">
        <v>324</v>
      </c>
      <c r="S104" s="200"/>
      <c r="T104" s="488"/>
      <c r="U104" s="488"/>
      <c r="V104" s="363">
        <f t="shared" ref="V104:V111" si="70">+SUM(D104:U104)</f>
        <v>2618</v>
      </c>
      <c r="W104" s="39"/>
      <c r="Y104" s="475"/>
    </row>
    <row r="105" spans="1:25" s="474" customFormat="1" ht="39.75">
      <c r="A105" s="306"/>
      <c r="B105" s="503" t="s">
        <v>304</v>
      </c>
      <c r="C105" s="70" t="s">
        <v>163</v>
      </c>
      <c r="D105" s="505">
        <f>+D113-D106-D107-D108-D109-D110-D111</f>
        <v>93</v>
      </c>
      <c r="E105" s="505">
        <f t="shared" ref="E105:G105" si="71">+E113-E106-E107-E108-E109-E110-E111</f>
        <v>0</v>
      </c>
      <c r="F105" s="505">
        <f t="shared" si="71"/>
        <v>0</v>
      </c>
      <c r="G105" s="505">
        <f t="shared" si="71"/>
        <v>0</v>
      </c>
      <c r="H105" s="505"/>
      <c r="I105" s="505">
        <f t="shared" ref="I105:R105" si="72">+I113-I106-I107-I108-I109-I110-I111</f>
        <v>102</v>
      </c>
      <c r="J105" s="507">
        <f t="shared" si="72"/>
        <v>0</v>
      </c>
      <c r="K105" s="506">
        <f t="shared" si="72"/>
        <v>227</v>
      </c>
      <c r="L105" s="505">
        <f t="shared" si="72"/>
        <v>312</v>
      </c>
      <c r="M105" s="505">
        <f t="shared" si="72"/>
        <v>145</v>
      </c>
      <c r="N105" s="505">
        <f t="shared" si="72"/>
        <v>14</v>
      </c>
      <c r="O105" s="505">
        <f t="shared" si="72"/>
        <v>191</v>
      </c>
      <c r="P105" s="505">
        <f t="shared" si="72"/>
        <v>457</v>
      </c>
      <c r="Q105" s="505">
        <f t="shared" si="72"/>
        <v>102</v>
      </c>
      <c r="R105" s="505">
        <f t="shared" si="72"/>
        <v>151</v>
      </c>
      <c r="S105" s="200"/>
      <c r="T105" s="200"/>
      <c r="U105" s="200"/>
      <c r="V105" s="504">
        <f t="shared" si="70"/>
        <v>1794</v>
      </c>
      <c r="Y105" s="475"/>
    </row>
    <row r="106" spans="1:25" s="474" customFormat="1" ht="39.75">
      <c r="A106" s="306"/>
      <c r="B106" s="91" t="s">
        <v>303</v>
      </c>
      <c r="C106" s="70" t="s">
        <v>163</v>
      </c>
      <c r="D106" s="363">
        <v>0</v>
      </c>
      <c r="E106" s="363"/>
      <c r="F106" s="363"/>
      <c r="G106" s="363">
        <f t="shared" ref="G106:G113" si="73">+SUM(E106:F106)</f>
        <v>0</v>
      </c>
      <c r="H106" s="502"/>
      <c r="I106" s="502">
        <v>0</v>
      </c>
      <c r="J106" s="501"/>
      <c r="K106" s="492">
        <v>0</v>
      </c>
      <c r="L106" s="363">
        <v>1</v>
      </c>
      <c r="M106" s="490">
        <v>0</v>
      </c>
      <c r="N106" s="363">
        <v>1</v>
      </c>
      <c r="O106" s="363">
        <v>0</v>
      </c>
      <c r="P106" s="363">
        <v>0</v>
      </c>
      <c r="Q106" s="363">
        <v>0</v>
      </c>
      <c r="R106" s="363">
        <v>1</v>
      </c>
      <c r="S106" s="500"/>
      <c r="T106" s="488"/>
      <c r="U106" s="488"/>
      <c r="V106" s="363">
        <f t="shared" si="70"/>
        <v>3</v>
      </c>
      <c r="Y106" s="475"/>
    </row>
    <row r="107" spans="1:25" s="474" customFormat="1" ht="39.75">
      <c r="A107" s="306"/>
      <c r="B107" s="91" t="s">
        <v>302</v>
      </c>
      <c r="C107" s="70" t="s">
        <v>163</v>
      </c>
      <c r="D107" s="363">
        <v>0</v>
      </c>
      <c r="E107" s="363"/>
      <c r="F107" s="363"/>
      <c r="G107" s="363">
        <f t="shared" si="73"/>
        <v>0</v>
      </c>
      <c r="H107" s="502"/>
      <c r="I107" s="502">
        <v>0</v>
      </c>
      <c r="J107" s="501"/>
      <c r="K107" s="492">
        <v>1</v>
      </c>
      <c r="L107" s="363">
        <v>2</v>
      </c>
      <c r="M107" s="490">
        <v>2</v>
      </c>
      <c r="N107" s="363">
        <v>0</v>
      </c>
      <c r="O107" s="363">
        <v>1</v>
      </c>
      <c r="P107" s="363">
        <v>4</v>
      </c>
      <c r="Q107" s="363">
        <v>1</v>
      </c>
      <c r="R107" s="363">
        <v>1</v>
      </c>
      <c r="S107" s="500"/>
      <c r="T107" s="488"/>
      <c r="U107" s="488"/>
      <c r="V107" s="363">
        <f t="shared" si="70"/>
        <v>12</v>
      </c>
      <c r="Y107" s="475"/>
    </row>
    <row r="108" spans="1:25" s="474" customFormat="1" ht="61.5">
      <c r="A108" s="306"/>
      <c r="B108" s="91" t="s">
        <v>301</v>
      </c>
      <c r="C108" s="70" t="s">
        <v>163</v>
      </c>
      <c r="D108" s="363">
        <v>3</v>
      </c>
      <c r="E108" s="363"/>
      <c r="F108" s="363"/>
      <c r="G108" s="363">
        <f t="shared" si="73"/>
        <v>0</v>
      </c>
      <c r="H108" s="502"/>
      <c r="I108" s="502">
        <v>8</v>
      </c>
      <c r="J108" s="501"/>
      <c r="K108" s="492">
        <v>4</v>
      </c>
      <c r="L108" s="363">
        <v>4</v>
      </c>
      <c r="M108" s="490">
        <v>16</v>
      </c>
      <c r="N108" s="363">
        <v>2</v>
      </c>
      <c r="O108" s="363">
        <v>7</v>
      </c>
      <c r="P108" s="363">
        <v>27</v>
      </c>
      <c r="Q108" s="363">
        <v>10</v>
      </c>
      <c r="R108" s="363">
        <v>8</v>
      </c>
      <c r="S108" s="500"/>
      <c r="T108" s="488"/>
      <c r="U108" s="488"/>
      <c r="V108" s="363">
        <f t="shared" si="70"/>
        <v>89</v>
      </c>
      <c r="Y108" s="475"/>
    </row>
    <row r="109" spans="1:25" s="474" customFormat="1" ht="61.5">
      <c r="A109" s="306"/>
      <c r="B109" s="91" t="s">
        <v>300</v>
      </c>
      <c r="C109" s="70" t="s">
        <v>163</v>
      </c>
      <c r="D109" s="363">
        <v>1</v>
      </c>
      <c r="E109" s="363"/>
      <c r="F109" s="363"/>
      <c r="G109" s="363">
        <f t="shared" si="73"/>
        <v>0</v>
      </c>
      <c r="H109" s="502"/>
      <c r="I109" s="502">
        <v>0</v>
      </c>
      <c r="J109" s="501"/>
      <c r="K109" s="492">
        <v>0</v>
      </c>
      <c r="L109" s="363">
        <v>3</v>
      </c>
      <c r="M109" s="490">
        <v>4</v>
      </c>
      <c r="N109" s="363">
        <v>1</v>
      </c>
      <c r="O109" s="363">
        <v>1</v>
      </c>
      <c r="P109" s="363">
        <v>12</v>
      </c>
      <c r="Q109" s="363">
        <v>3</v>
      </c>
      <c r="R109" s="363">
        <v>15</v>
      </c>
      <c r="S109" s="500"/>
      <c r="T109" s="488"/>
      <c r="U109" s="488"/>
      <c r="V109" s="363">
        <f t="shared" si="70"/>
        <v>40</v>
      </c>
      <c r="Y109" s="475"/>
    </row>
    <row r="110" spans="1:25" s="474" customFormat="1" ht="39.75">
      <c r="A110" s="306"/>
      <c r="B110" s="91" t="s">
        <v>299</v>
      </c>
      <c r="C110" s="70" t="s">
        <v>163</v>
      </c>
      <c r="D110" s="363">
        <v>1</v>
      </c>
      <c r="E110" s="363"/>
      <c r="F110" s="363"/>
      <c r="G110" s="363">
        <f t="shared" si="73"/>
        <v>0</v>
      </c>
      <c r="H110" s="502"/>
      <c r="I110" s="502">
        <v>2</v>
      </c>
      <c r="J110" s="501"/>
      <c r="K110" s="492">
        <v>27</v>
      </c>
      <c r="L110" s="363">
        <v>14</v>
      </c>
      <c r="M110" s="490">
        <v>4</v>
      </c>
      <c r="N110" s="363">
        <v>0</v>
      </c>
      <c r="O110" s="363">
        <v>11</v>
      </c>
      <c r="P110" s="363">
        <v>12</v>
      </c>
      <c r="Q110" s="363">
        <v>83</v>
      </c>
      <c r="R110" s="363">
        <v>7</v>
      </c>
      <c r="S110" s="500"/>
      <c r="T110" s="488"/>
      <c r="U110" s="488"/>
      <c r="V110" s="363">
        <f t="shared" si="70"/>
        <v>161</v>
      </c>
      <c r="Y110" s="475"/>
    </row>
    <row r="111" spans="1:25" s="474" customFormat="1" ht="39.75">
      <c r="A111" s="306"/>
      <c r="B111" s="503" t="s">
        <v>298</v>
      </c>
      <c r="C111" s="70" t="s">
        <v>163</v>
      </c>
      <c r="D111" s="363">
        <v>0</v>
      </c>
      <c r="E111" s="363"/>
      <c r="F111" s="363"/>
      <c r="G111" s="363">
        <f t="shared" si="73"/>
        <v>0</v>
      </c>
      <c r="H111" s="502"/>
      <c r="I111" s="502">
        <v>9</v>
      </c>
      <c r="J111" s="501"/>
      <c r="K111" s="492">
        <v>40</v>
      </c>
      <c r="L111" s="363">
        <v>47</v>
      </c>
      <c r="M111" s="490">
        <v>20</v>
      </c>
      <c r="N111" s="363">
        <v>8</v>
      </c>
      <c r="O111" s="363">
        <v>54</v>
      </c>
      <c r="P111" s="363">
        <v>105</v>
      </c>
      <c r="Q111" s="363">
        <v>7</v>
      </c>
      <c r="R111" s="363">
        <v>102</v>
      </c>
      <c r="S111" s="500"/>
      <c r="T111" s="488"/>
      <c r="U111" s="488"/>
      <c r="V111" s="363">
        <f t="shared" si="70"/>
        <v>392</v>
      </c>
      <c r="Y111" s="475"/>
    </row>
    <row r="112" spans="1:25" s="474" customFormat="1" ht="61.5">
      <c r="A112" s="306"/>
      <c r="B112" s="499" t="s">
        <v>297</v>
      </c>
      <c r="C112" s="498" t="s">
        <v>163</v>
      </c>
      <c r="D112" s="494">
        <f>+D105+D108</f>
        <v>96</v>
      </c>
      <c r="E112" s="494">
        <f t="shared" ref="E112:G112" si="74">+E105+E108</f>
        <v>0</v>
      </c>
      <c r="F112" s="494">
        <f t="shared" si="74"/>
        <v>0</v>
      </c>
      <c r="G112" s="494">
        <f t="shared" si="74"/>
        <v>0</v>
      </c>
      <c r="H112" s="494"/>
      <c r="I112" s="494">
        <f t="shared" ref="I112:R112" si="75">+I105+I108</f>
        <v>110</v>
      </c>
      <c r="J112" s="497">
        <f t="shared" si="75"/>
        <v>0</v>
      </c>
      <c r="K112" s="496">
        <f t="shared" si="75"/>
        <v>231</v>
      </c>
      <c r="L112" s="494">
        <f t="shared" si="75"/>
        <v>316</v>
      </c>
      <c r="M112" s="494">
        <f t="shared" si="75"/>
        <v>161</v>
      </c>
      <c r="N112" s="494">
        <f t="shared" si="75"/>
        <v>16</v>
      </c>
      <c r="O112" s="494">
        <f t="shared" si="75"/>
        <v>198</v>
      </c>
      <c r="P112" s="494">
        <f t="shared" si="75"/>
        <v>484</v>
      </c>
      <c r="Q112" s="494">
        <f t="shared" si="75"/>
        <v>112</v>
      </c>
      <c r="R112" s="494">
        <f t="shared" si="75"/>
        <v>159</v>
      </c>
      <c r="S112" s="495"/>
      <c r="T112" s="495"/>
      <c r="U112" s="495"/>
      <c r="V112" s="494">
        <f>+V105+V108</f>
        <v>1883</v>
      </c>
      <c r="Y112" s="475"/>
    </row>
    <row r="113" spans="1:25" s="474" customFormat="1" ht="39.75">
      <c r="A113" s="306"/>
      <c r="B113" s="493" t="s">
        <v>296</v>
      </c>
      <c r="C113" s="486" t="s">
        <v>163</v>
      </c>
      <c r="D113" s="363">
        <v>98</v>
      </c>
      <c r="E113" s="363"/>
      <c r="F113" s="363"/>
      <c r="G113" s="363">
        <f t="shared" si="73"/>
        <v>0</v>
      </c>
      <c r="H113" s="492"/>
      <c r="I113" s="490">
        <v>121</v>
      </c>
      <c r="J113" s="491"/>
      <c r="K113" s="490">
        <v>299</v>
      </c>
      <c r="L113" s="363">
        <v>383</v>
      </c>
      <c r="M113" s="490">
        <v>191</v>
      </c>
      <c r="N113" s="363">
        <v>26</v>
      </c>
      <c r="O113" s="490">
        <v>265</v>
      </c>
      <c r="P113" s="363">
        <v>617</v>
      </c>
      <c r="Q113" s="363">
        <v>206</v>
      </c>
      <c r="R113" s="363">
        <v>285</v>
      </c>
      <c r="S113" s="489"/>
      <c r="T113" s="488"/>
      <c r="U113" s="488"/>
      <c r="V113" s="363">
        <f>+SUM(D113:U113)</f>
        <v>2491</v>
      </c>
      <c r="Y113" s="475"/>
    </row>
    <row r="114" spans="1:25" s="474" customFormat="1" ht="39.75">
      <c r="A114" s="306"/>
      <c r="B114" s="487" t="s">
        <v>295</v>
      </c>
      <c r="C114" s="486" t="s">
        <v>163</v>
      </c>
      <c r="D114" s="483">
        <f>+D113-D106-D107-D109-D110</f>
        <v>96</v>
      </c>
      <c r="E114" s="483">
        <f t="shared" ref="E114:G114" si="76">+E113-E106-E107-E109-E110</f>
        <v>0</v>
      </c>
      <c r="F114" s="483">
        <f t="shared" si="76"/>
        <v>0</v>
      </c>
      <c r="G114" s="483">
        <f t="shared" si="76"/>
        <v>0</v>
      </c>
      <c r="H114" s="483"/>
      <c r="I114" s="483">
        <f t="shared" ref="I114:R114" si="77">+I113-I106-I107-I109-I110</f>
        <v>119</v>
      </c>
      <c r="J114" s="485">
        <f t="shared" si="77"/>
        <v>0</v>
      </c>
      <c r="K114" s="483">
        <f t="shared" si="77"/>
        <v>271</v>
      </c>
      <c r="L114" s="483">
        <f t="shared" si="77"/>
        <v>363</v>
      </c>
      <c r="M114" s="483">
        <f t="shared" si="77"/>
        <v>181</v>
      </c>
      <c r="N114" s="483">
        <f t="shared" si="77"/>
        <v>24</v>
      </c>
      <c r="O114" s="483">
        <f t="shared" si="77"/>
        <v>252</v>
      </c>
      <c r="P114" s="483">
        <f t="shared" si="77"/>
        <v>589</v>
      </c>
      <c r="Q114" s="483">
        <f t="shared" si="77"/>
        <v>119</v>
      </c>
      <c r="R114" s="483">
        <f t="shared" si="77"/>
        <v>261</v>
      </c>
      <c r="S114" s="484"/>
      <c r="T114" s="484"/>
      <c r="U114" s="484"/>
      <c r="V114" s="483">
        <f>+V113-V106-V107-V109-V110</f>
        <v>2275</v>
      </c>
      <c r="Y114" s="475"/>
    </row>
    <row r="115" spans="1:25" s="474" customFormat="1" ht="39.75">
      <c r="A115" s="306"/>
      <c r="B115" s="482" t="s">
        <v>294</v>
      </c>
      <c r="C115" s="70" t="s">
        <v>176</v>
      </c>
      <c r="D115" s="479">
        <f>+D113*100/D104</f>
        <v>98.98989898989899</v>
      </c>
      <c r="E115" s="479" t="e">
        <f t="shared" ref="E115:G115" si="78">+E113*100/E104</f>
        <v>#DIV/0!</v>
      </c>
      <c r="F115" s="479" t="e">
        <f t="shared" si="78"/>
        <v>#DIV/0!</v>
      </c>
      <c r="G115" s="479" t="e">
        <f t="shared" si="78"/>
        <v>#DIV/0!</v>
      </c>
      <c r="H115" s="479"/>
      <c r="I115" s="479">
        <f>+I113*100/I104</f>
        <v>84.615384615384613</v>
      </c>
      <c r="J115" s="481">
        <v>0</v>
      </c>
      <c r="K115" s="479">
        <f t="shared" ref="K115:R115" si="79">+K113*100/K104</f>
        <v>131.71806167400882</v>
      </c>
      <c r="L115" s="479">
        <f t="shared" si="79"/>
        <v>87.44292237442923</v>
      </c>
      <c r="M115" s="479">
        <f t="shared" si="79"/>
        <v>97.948717948717942</v>
      </c>
      <c r="N115" s="479">
        <f t="shared" si="79"/>
        <v>89.65517241379311</v>
      </c>
      <c r="O115" s="479">
        <f t="shared" si="79"/>
        <v>89.830508474576277</v>
      </c>
      <c r="P115" s="479">
        <f t="shared" si="79"/>
        <v>93.768996960486319</v>
      </c>
      <c r="Q115" s="479">
        <f t="shared" si="79"/>
        <v>98.095238095238102</v>
      </c>
      <c r="R115" s="479">
        <f t="shared" si="79"/>
        <v>87.962962962962962</v>
      </c>
      <c r="S115" s="480"/>
      <c r="T115" s="480"/>
      <c r="U115" s="480"/>
      <c r="V115" s="479">
        <f>+V113*100/V104</f>
        <v>95.148968678380442</v>
      </c>
      <c r="Y115" s="475"/>
    </row>
    <row r="116" spans="1:25" s="474" customFormat="1" ht="61.5">
      <c r="A116" s="306"/>
      <c r="B116" s="75" t="s">
        <v>293</v>
      </c>
      <c r="C116" s="124" t="s">
        <v>176</v>
      </c>
      <c r="D116" s="476">
        <f>+D112*100/D114</f>
        <v>100</v>
      </c>
      <c r="E116" s="476" t="e">
        <f t="shared" ref="E116:G116" si="80">+E112*100/E114</f>
        <v>#DIV/0!</v>
      </c>
      <c r="F116" s="476" t="e">
        <f t="shared" si="80"/>
        <v>#DIV/0!</v>
      </c>
      <c r="G116" s="476" t="e">
        <f t="shared" si="80"/>
        <v>#DIV/0!</v>
      </c>
      <c r="H116" s="476"/>
      <c r="I116" s="476">
        <f>+I112*100/I114</f>
        <v>92.436974789915965</v>
      </c>
      <c r="J116" s="478">
        <v>0</v>
      </c>
      <c r="K116" s="476">
        <f t="shared" ref="K116:R116" si="81">+K112*100/K114</f>
        <v>85.239852398523979</v>
      </c>
      <c r="L116" s="476">
        <f t="shared" si="81"/>
        <v>87.052341597796143</v>
      </c>
      <c r="M116" s="476">
        <f t="shared" si="81"/>
        <v>88.950276243093924</v>
      </c>
      <c r="N116" s="476">
        <f t="shared" si="81"/>
        <v>66.666666666666671</v>
      </c>
      <c r="O116" s="476">
        <f t="shared" si="81"/>
        <v>78.571428571428569</v>
      </c>
      <c r="P116" s="476">
        <f t="shared" si="81"/>
        <v>82.173174872665541</v>
      </c>
      <c r="Q116" s="476">
        <f t="shared" si="81"/>
        <v>94.117647058823536</v>
      </c>
      <c r="R116" s="476">
        <f t="shared" si="81"/>
        <v>60.919540229885058</v>
      </c>
      <c r="S116" s="477"/>
      <c r="T116" s="477"/>
      <c r="U116" s="477"/>
      <c r="V116" s="476">
        <f>+V112*100/V114</f>
        <v>82.769230769230774</v>
      </c>
      <c r="Y116" s="475"/>
    </row>
    <row r="117" spans="1:25" s="464" customFormat="1" ht="65.25">
      <c r="A117" s="473"/>
      <c r="B117" s="685" t="s">
        <v>292</v>
      </c>
      <c r="C117" s="96" t="s">
        <v>171</v>
      </c>
      <c r="D117" s="205">
        <f>+D119/D123</f>
        <v>4.016578947368421</v>
      </c>
      <c r="E117" s="205" t="e">
        <f t="shared" ref="E117:G117" si="82">+E119/E123</f>
        <v>#DIV/0!</v>
      </c>
      <c r="F117" s="205" t="e">
        <f t="shared" si="82"/>
        <v>#DIV/0!</v>
      </c>
      <c r="G117" s="205" t="e">
        <f t="shared" si="82"/>
        <v>#DIV/0!</v>
      </c>
      <c r="H117" s="687" t="s">
        <v>437</v>
      </c>
      <c r="I117" s="205">
        <f>+I119/I123</f>
        <v>4.41</v>
      </c>
      <c r="J117" s="411">
        <v>0</v>
      </c>
      <c r="K117" s="205">
        <f t="shared" ref="K117:R117" si="83">+K119/K123</f>
        <v>4.3590816326530613</v>
      </c>
      <c r="L117" s="205">
        <f t="shared" si="83"/>
        <v>4.077488151658768</v>
      </c>
      <c r="M117" s="205">
        <f t="shared" si="83"/>
        <v>4.0164</v>
      </c>
      <c r="N117" s="205">
        <f t="shared" si="83"/>
        <v>4.2649999999999997</v>
      </c>
      <c r="O117" s="205">
        <f t="shared" si="83"/>
        <v>4.217941176470589</v>
      </c>
      <c r="P117" s="205">
        <f t="shared" si="83"/>
        <v>4.1136075949367079</v>
      </c>
      <c r="Q117" s="205">
        <f t="shared" si="83"/>
        <v>3.8500000000000005</v>
      </c>
      <c r="R117" s="205">
        <f t="shared" si="83"/>
        <v>4.2622784810126584</v>
      </c>
      <c r="S117" s="154"/>
      <c r="T117" s="154"/>
      <c r="U117" s="154"/>
      <c r="V117" s="57">
        <v>4.16</v>
      </c>
      <c r="Y117" s="465"/>
    </row>
    <row r="118" spans="1:25" s="464" customFormat="1" ht="39.75">
      <c r="A118" s="471"/>
      <c r="B118" s="686"/>
      <c r="C118" s="469" t="s">
        <v>10</v>
      </c>
      <c r="D118" s="467">
        <f>+D117</f>
        <v>4.016578947368421</v>
      </c>
      <c r="E118" s="467" t="e">
        <f t="shared" ref="E118:G118" si="84">+E117</f>
        <v>#DIV/0!</v>
      </c>
      <c r="F118" s="467" t="e">
        <f t="shared" si="84"/>
        <v>#DIV/0!</v>
      </c>
      <c r="G118" s="467" t="e">
        <f t="shared" si="84"/>
        <v>#DIV/0!</v>
      </c>
      <c r="H118" s="467"/>
      <c r="I118" s="467">
        <f t="shared" ref="I118:R118" si="85">+I117</f>
        <v>4.41</v>
      </c>
      <c r="J118" s="468">
        <f t="shared" si="85"/>
        <v>0</v>
      </c>
      <c r="K118" s="467">
        <f t="shared" si="85"/>
        <v>4.3590816326530613</v>
      </c>
      <c r="L118" s="467">
        <f t="shared" si="85"/>
        <v>4.077488151658768</v>
      </c>
      <c r="M118" s="467">
        <f t="shared" si="85"/>
        <v>4.0164</v>
      </c>
      <c r="N118" s="467">
        <f t="shared" si="85"/>
        <v>4.2649999999999997</v>
      </c>
      <c r="O118" s="467">
        <f t="shared" si="85"/>
        <v>4.217941176470589</v>
      </c>
      <c r="P118" s="467">
        <f t="shared" si="85"/>
        <v>4.1136075949367079</v>
      </c>
      <c r="Q118" s="467">
        <f t="shared" si="85"/>
        <v>3.8500000000000005</v>
      </c>
      <c r="R118" s="467">
        <f t="shared" si="85"/>
        <v>4.2622784810126584</v>
      </c>
      <c r="S118" s="156"/>
      <c r="T118" s="156"/>
      <c r="U118" s="156"/>
      <c r="V118" s="466">
        <f>+V117</f>
        <v>4.16</v>
      </c>
      <c r="Y118" s="465"/>
    </row>
    <row r="119" spans="1:25" s="413" customFormat="1" ht="39.75">
      <c r="A119" s="422"/>
      <c r="B119" s="463" t="s">
        <v>291</v>
      </c>
      <c r="C119" s="164"/>
      <c r="D119" s="461">
        <f>((D120*D124)+(D121*D125)+(D122*D126))</f>
        <v>152.63</v>
      </c>
      <c r="E119" s="461">
        <f t="shared" ref="E119:G119" si="86">((E120*E124)+(E121*E125)+(E122*E126))</f>
        <v>0</v>
      </c>
      <c r="F119" s="461">
        <f t="shared" si="86"/>
        <v>0</v>
      </c>
      <c r="G119" s="461">
        <f t="shared" si="86"/>
        <v>0</v>
      </c>
      <c r="H119" s="461"/>
      <c r="I119" s="461">
        <f t="shared" ref="I119:R119" si="87">((I120*I124)+(I121*I125)+(I122*I126))</f>
        <v>255.78</v>
      </c>
      <c r="J119" s="462">
        <f t="shared" si="87"/>
        <v>0</v>
      </c>
      <c r="K119" s="461">
        <f t="shared" si="87"/>
        <v>427.19</v>
      </c>
      <c r="L119" s="461">
        <f t="shared" si="87"/>
        <v>860.35</v>
      </c>
      <c r="M119" s="461">
        <f t="shared" si="87"/>
        <v>200.82</v>
      </c>
      <c r="N119" s="461">
        <f t="shared" si="87"/>
        <v>59.71</v>
      </c>
      <c r="O119" s="461">
        <f t="shared" si="87"/>
        <v>286.82000000000005</v>
      </c>
      <c r="P119" s="461">
        <f t="shared" si="87"/>
        <v>649.94999999999982</v>
      </c>
      <c r="Q119" s="461">
        <f t="shared" si="87"/>
        <v>161.70000000000002</v>
      </c>
      <c r="R119" s="461">
        <f t="shared" si="87"/>
        <v>336.72</v>
      </c>
      <c r="S119" s="152"/>
      <c r="T119" s="152"/>
      <c r="U119" s="152"/>
      <c r="V119" s="460">
        <f>((V120*V124)+(V121*V125)+(V122*V126))</f>
        <v>3425.98</v>
      </c>
      <c r="W119" s="39" t="s">
        <v>290</v>
      </c>
      <c r="Y119" s="414"/>
    </row>
    <row r="120" spans="1:25" s="413" customFormat="1" ht="39.75">
      <c r="A120" s="422"/>
      <c r="B120" s="432" t="s">
        <v>289</v>
      </c>
      <c r="C120" s="431"/>
      <c r="D120" s="453">
        <v>4.01</v>
      </c>
      <c r="E120" s="453"/>
      <c r="F120" s="453"/>
      <c r="G120" s="453"/>
      <c r="H120" s="456"/>
      <c r="I120" s="446">
        <v>4.41</v>
      </c>
      <c r="J120" s="418"/>
      <c r="K120" s="459">
        <v>4.2300000000000004</v>
      </c>
      <c r="L120" s="457">
        <v>4.03</v>
      </c>
      <c r="M120" s="453">
        <v>3.99</v>
      </c>
      <c r="N120" s="453">
        <v>4.21</v>
      </c>
      <c r="O120" s="453">
        <v>4.1900000000000004</v>
      </c>
      <c r="P120" s="453">
        <v>4.0999999999999996</v>
      </c>
      <c r="Q120" s="453">
        <v>3.85</v>
      </c>
      <c r="R120" s="453">
        <v>4.22</v>
      </c>
      <c r="S120" s="149"/>
      <c r="T120" s="149"/>
      <c r="U120" s="149"/>
      <c r="V120" s="452">
        <v>4.16</v>
      </c>
      <c r="Y120" s="414"/>
    </row>
    <row r="121" spans="1:25" s="413" customFormat="1" ht="39.75">
      <c r="A121" s="422"/>
      <c r="B121" s="432" t="s">
        <v>288</v>
      </c>
      <c r="C121" s="431"/>
      <c r="D121" s="438">
        <v>0</v>
      </c>
      <c r="E121" s="438"/>
      <c r="F121" s="438"/>
      <c r="G121" s="438"/>
      <c r="H121" s="444"/>
      <c r="I121" s="442">
        <v>0</v>
      </c>
      <c r="J121" s="418"/>
      <c r="K121" s="458">
        <v>4.6100000000000003</v>
      </c>
      <c r="L121" s="457">
        <v>4.51</v>
      </c>
      <c r="M121" s="452">
        <v>4.24</v>
      </c>
      <c r="N121" s="453">
        <v>4.24</v>
      </c>
      <c r="O121" s="453">
        <v>4.57</v>
      </c>
      <c r="P121" s="453">
        <v>4.2699999999999996</v>
      </c>
      <c r="Q121" s="438">
        <v>0</v>
      </c>
      <c r="R121" s="453">
        <v>4.49</v>
      </c>
      <c r="S121" s="149"/>
      <c r="T121" s="149"/>
      <c r="U121" s="149"/>
      <c r="V121" s="452">
        <v>4.5199999999999996</v>
      </c>
      <c r="Y121" s="414"/>
    </row>
    <row r="122" spans="1:25" s="413" customFormat="1" ht="39.75">
      <c r="A122" s="422"/>
      <c r="B122" s="432" t="s">
        <v>287</v>
      </c>
      <c r="C122" s="431"/>
      <c r="D122" s="453">
        <v>4.26</v>
      </c>
      <c r="E122" s="453"/>
      <c r="F122" s="453"/>
      <c r="G122" s="453"/>
      <c r="H122" s="456"/>
      <c r="I122" s="442">
        <v>0</v>
      </c>
      <c r="J122" s="418"/>
      <c r="K122" s="455">
        <v>4.9000000000000004</v>
      </c>
      <c r="L122" s="454">
        <v>4.82</v>
      </c>
      <c r="M122" s="453">
        <v>4.18</v>
      </c>
      <c r="N122" s="453">
        <v>4.83</v>
      </c>
      <c r="O122" s="438">
        <v>0</v>
      </c>
      <c r="P122" s="453">
        <v>4.51</v>
      </c>
      <c r="Q122" s="438">
        <v>0</v>
      </c>
      <c r="R122" s="453">
        <v>4.6500000000000004</v>
      </c>
      <c r="S122" s="149"/>
      <c r="T122" s="149"/>
      <c r="U122" s="149"/>
      <c r="V122" s="452">
        <v>4.59</v>
      </c>
      <c r="Y122" s="414"/>
    </row>
    <row r="123" spans="1:25" s="413" customFormat="1" ht="39.75">
      <c r="A123" s="422"/>
      <c r="B123" s="91" t="s">
        <v>286</v>
      </c>
      <c r="C123" s="70"/>
      <c r="D123" s="435">
        <f>D124+D125+D126</f>
        <v>38</v>
      </c>
      <c r="E123" s="435">
        <f t="shared" ref="E123:G123" si="88">E124+E125+E126</f>
        <v>0</v>
      </c>
      <c r="F123" s="435">
        <f t="shared" si="88"/>
        <v>0</v>
      </c>
      <c r="G123" s="435">
        <f t="shared" si="88"/>
        <v>0</v>
      </c>
      <c r="H123" s="435"/>
      <c r="I123" s="435">
        <f t="shared" ref="I123:R123" si="89">I124+I125+I126</f>
        <v>58</v>
      </c>
      <c r="J123" s="436">
        <f t="shared" si="89"/>
        <v>0</v>
      </c>
      <c r="K123" s="449">
        <f t="shared" si="89"/>
        <v>98</v>
      </c>
      <c r="L123" s="435">
        <f t="shared" si="89"/>
        <v>211</v>
      </c>
      <c r="M123" s="435">
        <f t="shared" si="89"/>
        <v>50</v>
      </c>
      <c r="N123" s="435">
        <f t="shared" si="89"/>
        <v>14</v>
      </c>
      <c r="O123" s="448">
        <f t="shared" si="89"/>
        <v>68</v>
      </c>
      <c r="P123" s="435">
        <f t="shared" si="89"/>
        <v>158</v>
      </c>
      <c r="Q123" s="448">
        <f t="shared" si="89"/>
        <v>42</v>
      </c>
      <c r="R123" s="435">
        <f t="shared" si="89"/>
        <v>79</v>
      </c>
      <c r="S123" s="149"/>
      <c r="T123" s="149"/>
      <c r="U123" s="149"/>
      <c r="V123" s="451">
        <f>V124+V125+V126</f>
        <v>816</v>
      </c>
      <c r="Y123" s="414"/>
    </row>
    <row r="124" spans="1:25" s="413" customFormat="1" ht="39.75">
      <c r="A124" s="422"/>
      <c r="B124" s="432" t="s">
        <v>283</v>
      </c>
      <c r="C124" s="431"/>
      <c r="D124" s="437">
        <v>37</v>
      </c>
      <c r="E124" s="437"/>
      <c r="F124" s="437"/>
      <c r="G124" s="437"/>
      <c r="H124" s="443"/>
      <c r="I124" s="446">
        <v>58</v>
      </c>
      <c r="J124" s="441"/>
      <c r="K124" s="440">
        <v>67</v>
      </c>
      <c r="L124" s="439">
        <v>194</v>
      </c>
      <c r="M124" s="437">
        <v>44</v>
      </c>
      <c r="N124" s="437">
        <v>8</v>
      </c>
      <c r="O124" s="437">
        <v>63</v>
      </c>
      <c r="P124" s="437">
        <v>151</v>
      </c>
      <c r="Q124" s="437">
        <v>42</v>
      </c>
      <c r="R124" s="437">
        <v>69</v>
      </c>
      <c r="S124" s="149"/>
      <c r="T124" s="149"/>
      <c r="U124" s="149"/>
      <c r="V124" s="386">
        <f>+SUM(D124:U124)</f>
        <v>733</v>
      </c>
      <c r="Y124" s="414"/>
    </row>
    <row r="125" spans="1:25" s="413" customFormat="1" ht="39.75">
      <c r="A125" s="422"/>
      <c r="B125" s="432" t="s">
        <v>282</v>
      </c>
      <c r="C125" s="431"/>
      <c r="D125" s="438">
        <v>0</v>
      </c>
      <c r="E125" s="438"/>
      <c r="F125" s="438"/>
      <c r="G125" s="438"/>
      <c r="H125" s="444"/>
      <c r="I125" s="442">
        <v>0</v>
      </c>
      <c r="J125" s="441"/>
      <c r="K125" s="450">
        <v>28</v>
      </c>
      <c r="L125" s="439">
        <v>11</v>
      </c>
      <c r="M125" s="437">
        <v>3</v>
      </c>
      <c r="N125" s="437">
        <v>5</v>
      </c>
      <c r="O125" s="437">
        <v>5</v>
      </c>
      <c r="P125" s="437">
        <v>3</v>
      </c>
      <c r="Q125" s="438">
        <v>0</v>
      </c>
      <c r="R125" s="437">
        <v>6</v>
      </c>
      <c r="S125" s="149"/>
      <c r="T125" s="149"/>
      <c r="U125" s="149"/>
      <c r="V125" s="386">
        <f>+SUM(D125:U125)</f>
        <v>61</v>
      </c>
      <c r="Y125" s="414"/>
    </row>
    <row r="126" spans="1:25" s="413" customFormat="1" ht="39.75">
      <c r="A126" s="422"/>
      <c r="B126" s="432" t="s">
        <v>281</v>
      </c>
      <c r="C126" s="431"/>
      <c r="D126" s="437">
        <v>1</v>
      </c>
      <c r="E126" s="437"/>
      <c r="F126" s="437"/>
      <c r="G126" s="437"/>
      <c r="H126" s="443"/>
      <c r="I126" s="442">
        <v>0</v>
      </c>
      <c r="J126" s="441"/>
      <c r="K126" s="440">
        <v>3</v>
      </c>
      <c r="L126" s="439">
        <v>6</v>
      </c>
      <c r="M126" s="437">
        <v>3</v>
      </c>
      <c r="N126" s="437">
        <v>1</v>
      </c>
      <c r="O126" s="438">
        <v>0</v>
      </c>
      <c r="P126" s="437">
        <v>4</v>
      </c>
      <c r="Q126" s="438">
        <v>0</v>
      </c>
      <c r="R126" s="437">
        <v>4</v>
      </c>
      <c r="S126" s="149"/>
      <c r="T126" s="149"/>
      <c r="U126" s="149"/>
      <c r="V126" s="386">
        <f>+SUM(D126:U126)</f>
        <v>22</v>
      </c>
      <c r="Y126" s="414"/>
    </row>
    <row r="127" spans="1:25" s="413" customFormat="1" ht="39.75">
      <c r="A127" s="422"/>
      <c r="B127" s="91" t="s">
        <v>285</v>
      </c>
      <c r="C127" s="70"/>
      <c r="D127" s="435">
        <f>D128+D129+D130</f>
        <v>100</v>
      </c>
      <c r="E127" s="435">
        <f t="shared" ref="E127:G127" si="90">E128+E129+E130</f>
        <v>0</v>
      </c>
      <c r="F127" s="435">
        <f t="shared" si="90"/>
        <v>0</v>
      </c>
      <c r="G127" s="435">
        <f t="shared" si="90"/>
        <v>0</v>
      </c>
      <c r="H127" s="435"/>
      <c r="I127" s="435">
        <f t="shared" ref="I127:R127" si="91">I128+I129+I130</f>
        <v>143</v>
      </c>
      <c r="J127" s="436">
        <f t="shared" si="91"/>
        <v>0</v>
      </c>
      <c r="K127" s="449">
        <f t="shared" si="91"/>
        <v>459</v>
      </c>
      <c r="L127" s="435">
        <f t="shared" si="91"/>
        <v>468</v>
      </c>
      <c r="M127" s="435">
        <f t="shared" si="91"/>
        <v>214</v>
      </c>
      <c r="N127" s="435">
        <f t="shared" si="91"/>
        <v>41</v>
      </c>
      <c r="O127" s="448">
        <f t="shared" si="91"/>
        <v>312</v>
      </c>
      <c r="P127" s="435">
        <f t="shared" si="91"/>
        <v>675</v>
      </c>
      <c r="Q127" s="448">
        <f t="shared" si="91"/>
        <v>210</v>
      </c>
      <c r="R127" s="435">
        <f t="shared" si="91"/>
        <v>368</v>
      </c>
      <c r="S127" s="149"/>
      <c r="T127" s="149"/>
      <c r="U127" s="149"/>
      <c r="V127" s="447">
        <f>V128+V129+V130</f>
        <v>2990</v>
      </c>
      <c r="Y127" s="414"/>
    </row>
    <row r="128" spans="1:25" s="413" customFormat="1" ht="39.75">
      <c r="A128" s="422"/>
      <c r="B128" s="432" t="s">
        <v>283</v>
      </c>
      <c r="C128" s="431"/>
      <c r="D128" s="437">
        <v>99</v>
      </c>
      <c r="E128" s="437"/>
      <c r="F128" s="437"/>
      <c r="G128" s="437"/>
      <c r="H128" s="443"/>
      <c r="I128" s="446">
        <v>143</v>
      </c>
      <c r="J128" s="441"/>
      <c r="K128" s="440">
        <v>325</v>
      </c>
      <c r="L128" s="439">
        <v>438</v>
      </c>
      <c r="M128" s="437">
        <v>195</v>
      </c>
      <c r="N128" s="437">
        <v>29</v>
      </c>
      <c r="O128" s="437">
        <v>295</v>
      </c>
      <c r="P128" s="437">
        <v>658</v>
      </c>
      <c r="Q128" s="437">
        <v>210</v>
      </c>
      <c r="R128" s="437">
        <v>324</v>
      </c>
      <c r="S128" s="149"/>
      <c r="T128" s="149"/>
      <c r="U128" s="149"/>
      <c r="V128" s="445">
        <f>+SUM(D128:U128)</f>
        <v>2716</v>
      </c>
      <c r="Y128" s="414"/>
    </row>
    <row r="129" spans="1:25" s="413" customFormat="1" ht="39.75">
      <c r="A129" s="422"/>
      <c r="B129" s="432" t="s">
        <v>282</v>
      </c>
      <c r="C129" s="431"/>
      <c r="D129" s="438">
        <v>0</v>
      </c>
      <c r="E129" s="438"/>
      <c r="F129" s="438"/>
      <c r="G129" s="438"/>
      <c r="H129" s="444"/>
      <c r="I129" s="442">
        <v>0</v>
      </c>
      <c r="J129" s="441"/>
      <c r="K129" s="440">
        <v>125</v>
      </c>
      <c r="L129" s="439">
        <v>22</v>
      </c>
      <c r="M129" s="437">
        <v>15</v>
      </c>
      <c r="N129" s="437">
        <v>11</v>
      </c>
      <c r="O129" s="437">
        <v>17</v>
      </c>
      <c r="P129" s="437">
        <v>12</v>
      </c>
      <c r="Q129" s="438">
        <v>0</v>
      </c>
      <c r="R129" s="437">
        <v>27</v>
      </c>
      <c r="S129" s="149"/>
      <c r="T129" s="149"/>
      <c r="U129" s="149"/>
      <c r="V129" s="386">
        <f>+SUM(D129:U129)</f>
        <v>229</v>
      </c>
      <c r="Y129" s="414"/>
    </row>
    <row r="130" spans="1:25" s="413" customFormat="1" ht="39.75">
      <c r="A130" s="422"/>
      <c r="B130" s="432" t="s">
        <v>281</v>
      </c>
      <c r="C130" s="431"/>
      <c r="D130" s="437">
        <v>1</v>
      </c>
      <c r="E130" s="437"/>
      <c r="F130" s="437"/>
      <c r="G130" s="437"/>
      <c r="H130" s="443"/>
      <c r="I130" s="442">
        <v>0</v>
      </c>
      <c r="J130" s="441"/>
      <c r="K130" s="440">
        <v>9</v>
      </c>
      <c r="L130" s="439">
        <v>8</v>
      </c>
      <c r="M130" s="437">
        <v>4</v>
      </c>
      <c r="N130" s="437">
        <v>1</v>
      </c>
      <c r="O130" s="438">
        <v>0</v>
      </c>
      <c r="P130" s="437">
        <v>5</v>
      </c>
      <c r="Q130" s="438">
        <v>0</v>
      </c>
      <c r="R130" s="437">
        <v>17</v>
      </c>
      <c r="S130" s="149"/>
      <c r="T130" s="149"/>
      <c r="U130" s="149"/>
      <c r="V130" s="386">
        <f>+SUM(D130:U130)</f>
        <v>45</v>
      </c>
      <c r="Y130" s="414"/>
    </row>
    <row r="131" spans="1:25" s="413" customFormat="1" ht="39.75">
      <c r="A131" s="422"/>
      <c r="B131" s="91" t="s">
        <v>284</v>
      </c>
      <c r="C131" s="70"/>
      <c r="D131" s="435">
        <f>D132+D133+D134</f>
        <v>152.63</v>
      </c>
      <c r="E131" s="435">
        <f t="shared" ref="E131:G131" si="92">E132+E133+E134</f>
        <v>0</v>
      </c>
      <c r="F131" s="435">
        <f t="shared" si="92"/>
        <v>0</v>
      </c>
      <c r="G131" s="435">
        <f t="shared" si="92"/>
        <v>0</v>
      </c>
      <c r="H131" s="435"/>
      <c r="I131" s="435">
        <f t="shared" ref="I131:R131" si="93">I132+I133+I134</f>
        <v>255.78</v>
      </c>
      <c r="J131" s="436">
        <f t="shared" si="93"/>
        <v>0</v>
      </c>
      <c r="K131" s="435">
        <f t="shared" si="93"/>
        <v>427.19</v>
      </c>
      <c r="L131" s="435">
        <f t="shared" si="93"/>
        <v>860.35</v>
      </c>
      <c r="M131" s="435">
        <f t="shared" si="93"/>
        <v>200.82</v>
      </c>
      <c r="N131" s="435">
        <f t="shared" si="93"/>
        <v>59.71</v>
      </c>
      <c r="O131" s="435">
        <f t="shared" si="93"/>
        <v>286.82000000000005</v>
      </c>
      <c r="P131" s="435">
        <f t="shared" si="93"/>
        <v>649.94999999999982</v>
      </c>
      <c r="Q131" s="435">
        <f t="shared" si="93"/>
        <v>161.70000000000002</v>
      </c>
      <c r="R131" s="435">
        <f t="shared" si="93"/>
        <v>336.72</v>
      </c>
      <c r="S131" s="149"/>
      <c r="T131" s="149"/>
      <c r="U131" s="149"/>
      <c r="V131" s="434">
        <f>V132+V133+V134</f>
        <v>3425.98</v>
      </c>
      <c r="Y131" s="414"/>
    </row>
    <row r="132" spans="1:25" s="413" customFormat="1" ht="35.25" customHeight="1">
      <c r="A132" s="422"/>
      <c r="B132" s="432" t="s">
        <v>283</v>
      </c>
      <c r="C132" s="431"/>
      <c r="D132" s="429">
        <f>D120*D124</f>
        <v>148.37</v>
      </c>
      <c r="E132" s="429">
        <f t="shared" ref="E132:G134" si="94">E120*E124</f>
        <v>0</v>
      </c>
      <c r="F132" s="429">
        <f t="shared" si="94"/>
        <v>0</v>
      </c>
      <c r="G132" s="429">
        <f t="shared" si="94"/>
        <v>0</v>
      </c>
      <c r="H132" s="429"/>
      <c r="I132" s="429">
        <f t="shared" ref="I132:R134" si="95">I120*I124</f>
        <v>255.78</v>
      </c>
      <c r="J132" s="430">
        <f t="shared" si="95"/>
        <v>0</v>
      </c>
      <c r="K132" s="429">
        <f t="shared" si="95"/>
        <v>283.41000000000003</v>
      </c>
      <c r="L132" s="429">
        <f t="shared" si="95"/>
        <v>781.82</v>
      </c>
      <c r="M132" s="429">
        <f t="shared" si="95"/>
        <v>175.56</v>
      </c>
      <c r="N132" s="429">
        <f t="shared" si="95"/>
        <v>33.68</v>
      </c>
      <c r="O132" s="429">
        <f t="shared" si="95"/>
        <v>263.97000000000003</v>
      </c>
      <c r="P132" s="429">
        <f t="shared" si="95"/>
        <v>619.09999999999991</v>
      </c>
      <c r="Q132" s="429">
        <f t="shared" si="95"/>
        <v>161.70000000000002</v>
      </c>
      <c r="R132" s="429">
        <f t="shared" si="95"/>
        <v>291.18</v>
      </c>
      <c r="S132" s="149"/>
      <c r="T132" s="149"/>
      <c r="U132" s="149"/>
      <c r="V132" s="433">
        <f>V120*V124</f>
        <v>3049.28</v>
      </c>
      <c r="Y132" s="414"/>
    </row>
    <row r="133" spans="1:25" s="413" customFormat="1" ht="39.75">
      <c r="A133" s="422"/>
      <c r="B133" s="432" t="s">
        <v>282</v>
      </c>
      <c r="C133" s="431"/>
      <c r="D133" s="430">
        <f>D121*D125</f>
        <v>0</v>
      </c>
      <c r="E133" s="430">
        <f t="shared" si="94"/>
        <v>0</v>
      </c>
      <c r="F133" s="430">
        <f t="shared" si="94"/>
        <v>0</v>
      </c>
      <c r="G133" s="430">
        <f t="shared" si="94"/>
        <v>0</v>
      </c>
      <c r="H133" s="430"/>
      <c r="I133" s="429">
        <f t="shared" si="95"/>
        <v>0</v>
      </c>
      <c r="J133" s="430">
        <f t="shared" si="95"/>
        <v>0</v>
      </c>
      <c r="K133" s="429">
        <f t="shared" si="95"/>
        <v>129.08000000000001</v>
      </c>
      <c r="L133" s="429">
        <f t="shared" si="95"/>
        <v>49.61</v>
      </c>
      <c r="M133" s="429">
        <f t="shared" si="95"/>
        <v>12.72</v>
      </c>
      <c r="N133" s="429">
        <f t="shared" si="95"/>
        <v>21.200000000000003</v>
      </c>
      <c r="O133" s="429">
        <f t="shared" si="95"/>
        <v>22.85</v>
      </c>
      <c r="P133" s="429">
        <f t="shared" si="95"/>
        <v>12.809999999999999</v>
      </c>
      <c r="Q133" s="418">
        <v>0</v>
      </c>
      <c r="R133" s="429">
        <f>R121*R125</f>
        <v>26.94</v>
      </c>
      <c r="S133" s="149"/>
      <c r="T133" s="149"/>
      <c r="U133" s="149"/>
      <c r="V133" s="428">
        <f>V121*V125</f>
        <v>275.71999999999997</v>
      </c>
      <c r="Y133" s="414"/>
    </row>
    <row r="134" spans="1:25" s="413" customFormat="1" ht="39.75">
      <c r="A134" s="422"/>
      <c r="B134" s="432" t="s">
        <v>281</v>
      </c>
      <c r="C134" s="431"/>
      <c r="D134" s="429">
        <f>D122*D126</f>
        <v>4.26</v>
      </c>
      <c r="E134" s="429">
        <f t="shared" si="94"/>
        <v>0</v>
      </c>
      <c r="F134" s="429">
        <f t="shared" si="94"/>
        <v>0</v>
      </c>
      <c r="G134" s="429">
        <f t="shared" si="94"/>
        <v>0</v>
      </c>
      <c r="H134" s="429"/>
      <c r="I134" s="429">
        <f t="shared" si="95"/>
        <v>0</v>
      </c>
      <c r="J134" s="430">
        <f t="shared" si="95"/>
        <v>0</v>
      </c>
      <c r="K134" s="429">
        <f t="shared" si="95"/>
        <v>14.700000000000001</v>
      </c>
      <c r="L134" s="429">
        <f t="shared" si="95"/>
        <v>28.92</v>
      </c>
      <c r="M134" s="429">
        <f t="shared" si="95"/>
        <v>12.54</v>
      </c>
      <c r="N134" s="429">
        <f t="shared" si="95"/>
        <v>4.83</v>
      </c>
      <c r="O134" s="430">
        <f t="shared" si="95"/>
        <v>0</v>
      </c>
      <c r="P134" s="429">
        <f t="shared" si="95"/>
        <v>18.04</v>
      </c>
      <c r="Q134" s="418">
        <v>0</v>
      </c>
      <c r="R134" s="429">
        <f>R122*R126</f>
        <v>18.600000000000001</v>
      </c>
      <c r="S134" s="149"/>
      <c r="T134" s="149"/>
      <c r="U134" s="149"/>
      <c r="V134" s="428">
        <f>V122*V126</f>
        <v>100.97999999999999</v>
      </c>
      <c r="Y134" s="414"/>
    </row>
    <row r="135" spans="1:25" s="413" customFormat="1" ht="39.75">
      <c r="A135" s="422"/>
      <c r="B135" s="427" t="s">
        <v>280</v>
      </c>
      <c r="C135" s="70"/>
      <c r="D135" s="424">
        <f>(D124/D128)*100</f>
        <v>37.373737373737377</v>
      </c>
      <c r="E135" s="424" t="e">
        <f t="shared" ref="E135:G135" si="96">(E124/E128)*100</f>
        <v>#DIV/0!</v>
      </c>
      <c r="F135" s="424" t="e">
        <f t="shared" si="96"/>
        <v>#DIV/0!</v>
      </c>
      <c r="G135" s="424" t="e">
        <f t="shared" si="96"/>
        <v>#DIV/0!</v>
      </c>
      <c r="H135" s="424"/>
      <c r="I135" s="424">
        <f>(I124/I128)*100</f>
        <v>40.55944055944056</v>
      </c>
      <c r="J135" s="425">
        <v>0</v>
      </c>
      <c r="K135" s="424">
        <f t="shared" ref="K135:R136" si="97">(K124/K128)*100</f>
        <v>20.615384615384617</v>
      </c>
      <c r="L135" s="424">
        <f t="shared" si="97"/>
        <v>44.292237442922371</v>
      </c>
      <c r="M135" s="424">
        <f t="shared" si="97"/>
        <v>22.564102564102566</v>
      </c>
      <c r="N135" s="424">
        <f t="shared" si="97"/>
        <v>27.586206896551722</v>
      </c>
      <c r="O135" s="424">
        <f t="shared" si="97"/>
        <v>21.35593220338983</v>
      </c>
      <c r="P135" s="424">
        <f t="shared" si="97"/>
        <v>22.948328267477201</v>
      </c>
      <c r="Q135" s="424">
        <f t="shared" si="97"/>
        <v>20</v>
      </c>
      <c r="R135" s="424">
        <f t="shared" si="97"/>
        <v>21.296296296296298</v>
      </c>
      <c r="S135" s="149"/>
      <c r="T135" s="149"/>
      <c r="U135" s="149"/>
      <c r="V135" s="423">
        <f>(V124/V128)*100</f>
        <v>26.988217967599411</v>
      </c>
      <c r="Y135" s="414"/>
    </row>
    <row r="136" spans="1:25" s="413" customFormat="1" ht="39.75">
      <c r="A136" s="422"/>
      <c r="B136" s="427" t="s">
        <v>279</v>
      </c>
      <c r="C136" s="70"/>
      <c r="D136" s="425">
        <v>0</v>
      </c>
      <c r="E136" s="425">
        <v>0</v>
      </c>
      <c r="F136" s="425">
        <v>0</v>
      </c>
      <c r="G136" s="425">
        <v>0</v>
      </c>
      <c r="H136" s="426"/>
      <c r="I136" s="418">
        <v>0</v>
      </c>
      <c r="J136" s="425">
        <v>0</v>
      </c>
      <c r="K136" s="424">
        <f t="shared" si="97"/>
        <v>22.400000000000002</v>
      </c>
      <c r="L136" s="424">
        <f t="shared" si="97"/>
        <v>50</v>
      </c>
      <c r="M136" s="424">
        <f t="shared" si="97"/>
        <v>20</v>
      </c>
      <c r="N136" s="424">
        <f t="shared" si="97"/>
        <v>45.454545454545453</v>
      </c>
      <c r="O136" s="424">
        <f t="shared" si="97"/>
        <v>29.411764705882355</v>
      </c>
      <c r="P136" s="424">
        <f t="shared" si="97"/>
        <v>25</v>
      </c>
      <c r="Q136" s="418">
        <v>0</v>
      </c>
      <c r="R136" s="424">
        <f>(R125/R129)*100</f>
        <v>22.222222222222221</v>
      </c>
      <c r="S136" s="149"/>
      <c r="T136" s="149"/>
      <c r="U136" s="149"/>
      <c r="V136" s="423">
        <f>(V125/V129)*100</f>
        <v>26.637554585152838</v>
      </c>
      <c r="Y136" s="414"/>
    </row>
    <row r="137" spans="1:25" s="413" customFormat="1" ht="39.75">
      <c r="A137" s="422"/>
      <c r="B137" s="421" t="s">
        <v>278</v>
      </c>
      <c r="C137" s="124"/>
      <c r="D137" s="417">
        <f>(D126/D130)*100</f>
        <v>100</v>
      </c>
      <c r="E137" s="417" t="e">
        <f t="shared" ref="E137:G137" si="98">(E126/E130)*100</f>
        <v>#DIV/0!</v>
      </c>
      <c r="F137" s="417" t="e">
        <f t="shared" si="98"/>
        <v>#DIV/0!</v>
      </c>
      <c r="G137" s="417" t="e">
        <f t="shared" si="98"/>
        <v>#DIV/0!</v>
      </c>
      <c r="H137" s="420"/>
      <c r="I137" s="418">
        <v>0</v>
      </c>
      <c r="J137" s="419">
        <v>0</v>
      </c>
      <c r="K137" s="417">
        <f>(K126/K130)*100</f>
        <v>33.333333333333329</v>
      </c>
      <c r="L137" s="417">
        <f>(L126/L130)*100</f>
        <v>75</v>
      </c>
      <c r="M137" s="417">
        <f>(M126/M130)*100</f>
        <v>75</v>
      </c>
      <c r="N137" s="417">
        <f>(N126/N130)*100</f>
        <v>100</v>
      </c>
      <c r="O137" s="419">
        <v>0</v>
      </c>
      <c r="P137" s="417">
        <f>(P126/P130)*100</f>
        <v>80</v>
      </c>
      <c r="Q137" s="418">
        <v>0</v>
      </c>
      <c r="R137" s="417">
        <f>(R126/R130)*100</f>
        <v>23.52941176470588</v>
      </c>
      <c r="S137" s="416"/>
      <c r="T137" s="416"/>
      <c r="U137" s="416"/>
      <c r="V137" s="415">
        <f>(V126/V130)*100</f>
        <v>48.888888888888886</v>
      </c>
      <c r="Y137" s="414"/>
    </row>
    <row r="138" spans="1:25" s="73" customFormat="1" ht="61.5">
      <c r="A138" s="85"/>
      <c r="B138" s="85" t="s">
        <v>277</v>
      </c>
      <c r="C138" s="96" t="s">
        <v>171</v>
      </c>
      <c r="D138" s="205">
        <f>+D140*100/D161</f>
        <v>62.5</v>
      </c>
      <c r="E138" s="205" t="e">
        <f t="shared" ref="E138:G138" si="99">+E140*100/E161</f>
        <v>#DIV/0!</v>
      </c>
      <c r="F138" s="205" t="e">
        <f t="shared" si="99"/>
        <v>#DIV/0!</v>
      </c>
      <c r="G138" s="205" t="e">
        <f t="shared" si="99"/>
        <v>#DIV/0!</v>
      </c>
      <c r="H138" s="205"/>
      <c r="I138" s="411">
        <v>0</v>
      </c>
      <c r="J138" s="411">
        <v>0</v>
      </c>
      <c r="K138" s="205">
        <f t="shared" ref="K138:P138" si="100">+K140*100/K161</f>
        <v>51.442307692307693</v>
      </c>
      <c r="L138" s="205">
        <f t="shared" si="100"/>
        <v>48.958333333333336</v>
      </c>
      <c r="M138" s="205">
        <f t="shared" si="100"/>
        <v>65</v>
      </c>
      <c r="N138" s="205">
        <f t="shared" si="100"/>
        <v>62.5</v>
      </c>
      <c r="O138" s="205">
        <f t="shared" si="100"/>
        <v>116.66666666666667</v>
      </c>
      <c r="P138" s="205">
        <f t="shared" si="100"/>
        <v>80</v>
      </c>
      <c r="Q138" s="411">
        <v>0</v>
      </c>
      <c r="R138" s="205">
        <f>+R140*100/R161</f>
        <v>0</v>
      </c>
      <c r="S138" s="206"/>
      <c r="T138" s="206"/>
      <c r="U138" s="206"/>
      <c r="V138" s="205">
        <f>+V140*100/V161</f>
        <v>48.818897637795274</v>
      </c>
      <c r="W138" s="464"/>
      <c r="Y138" s="74"/>
    </row>
    <row r="139" spans="1:25" s="102" customFormat="1" ht="39.75">
      <c r="A139" s="81"/>
      <c r="B139" s="81"/>
      <c r="C139" s="95" t="s">
        <v>10</v>
      </c>
      <c r="D139" s="132">
        <f>+IF(D138&lt;25,D138*5/25,IF(D138&gt;=25,5))</f>
        <v>5</v>
      </c>
      <c r="E139" s="132" t="e">
        <f t="shared" ref="E139:G139" si="101">+IF(E138&lt;25,E138*5/25,IF(E138&gt;=25,5))</f>
        <v>#DIV/0!</v>
      </c>
      <c r="F139" s="132" t="e">
        <f t="shared" si="101"/>
        <v>#DIV/0!</v>
      </c>
      <c r="G139" s="132" t="e">
        <f t="shared" si="101"/>
        <v>#DIV/0!</v>
      </c>
      <c r="H139" s="132"/>
      <c r="I139" s="378">
        <v>0</v>
      </c>
      <c r="J139" s="378">
        <v>0</v>
      </c>
      <c r="K139" s="410">
        <f t="shared" ref="K139:P139" si="102">+IF(K138&lt;25,K138*5/25,IF(K138&gt;=25,5))</f>
        <v>5</v>
      </c>
      <c r="L139" s="410">
        <f t="shared" si="102"/>
        <v>5</v>
      </c>
      <c r="M139" s="132">
        <f t="shared" si="102"/>
        <v>5</v>
      </c>
      <c r="N139" s="132">
        <f t="shared" si="102"/>
        <v>5</v>
      </c>
      <c r="O139" s="132">
        <f t="shared" si="102"/>
        <v>5</v>
      </c>
      <c r="P139" s="132">
        <f t="shared" si="102"/>
        <v>5</v>
      </c>
      <c r="Q139" s="378">
        <v>0</v>
      </c>
      <c r="R139" s="132">
        <f>+IF(R138&lt;25,R138*5/25,IF(R138&gt;=25,5))</f>
        <v>0</v>
      </c>
      <c r="S139" s="264"/>
      <c r="T139" s="264"/>
      <c r="U139" s="264"/>
      <c r="V139" s="410">
        <f>+IF(V138&lt;25,V138*5/25,IF(V138&gt;=25,5))</f>
        <v>5</v>
      </c>
      <c r="W139" s="383"/>
      <c r="Y139" s="103"/>
    </row>
    <row r="140" spans="1:25" s="102" customFormat="1" ht="61.5">
      <c r="A140" s="75"/>
      <c r="B140" s="249" t="s">
        <v>276</v>
      </c>
      <c r="C140" s="244"/>
      <c r="D140" s="408">
        <f>SUM(D143,D145,D147,D149,D152,D154,D156,D158,D160)</f>
        <v>1.25</v>
      </c>
      <c r="E140" s="408">
        <f t="shared" ref="E140:G140" si="103">SUM(E143,E145,E147,E149,E152,E154,E156,E158,E160)</f>
        <v>0</v>
      </c>
      <c r="F140" s="408">
        <f t="shared" si="103"/>
        <v>0</v>
      </c>
      <c r="G140" s="408">
        <f t="shared" si="103"/>
        <v>0</v>
      </c>
      <c r="H140" s="408"/>
      <c r="I140" s="408">
        <f t="shared" ref="I140:R140" si="104">SUM(I143,I145,I147,I149,I152,I154,I156,I158,I160)</f>
        <v>0</v>
      </c>
      <c r="J140" s="408">
        <f t="shared" si="104"/>
        <v>0</v>
      </c>
      <c r="K140" s="409">
        <f t="shared" si="104"/>
        <v>26.75</v>
      </c>
      <c r="L140" s="409">
        <f t="shared" si="104"/>
        <v>11.75</v>
      </c>
      <c r="M140" s="408">
        <f t="shared" si="104"/>
        <v>6.5</v>
      </c>
      <c r="N140" s="408">
        <f t="shared" si="104"/>
        <v>1.25</v>
      </c>
      <c r="O140" s="408">
        <f t="shared" si="104"/>
        <v>10.5</v>
      </c>
      <c r="P140" s="408">
        <f t="shared" si="104"/>
        <v>4</v>
      </c>
      <c r="Q140" s="408">
        <f t="shared" si="104"/>
        <v>0</v>
      </c>
      <c r="R140" s="408">
        <f t="shared" si="104"/>
        <v>0</v>
      </c>
      <c r="S140" s="407"/>
      <c r="T140" s="407"/>
      <c r="U140" s="407"/>
      <c r="V140" s="406">
        <f>SUM(V143,V145,V147,V149,V152,V154,V156,V158,V160)</f>
        <v>62</v>
      </c>
      <c r="W140" s="39"/>
      <c r="Y140" s="103"/>
    </row>
    <row r="141" spans="1:25" s="228" customFormat="1" ht="39.75">
      <c r="A141" s="72"/>
      <c r="B141" s="289" t="s">
        <v>188</v>
      </c>
      <c r="C141" s="288" t="s">
        <v>168</v>
      </c>
      <c r="D141" s="405">
        <f>D142+D144+D146+D148</f>
        <v>2</v>
      </c>
      <c r="E141" s="405">
        <f t="shared" ref="E141:G141" si="105">E142+E144+E146+E148</f>
        <v>0</v>
      </c>
      <c r="F141" s="405">
        <f t="shared" si="105"/>
        <v>0</v>
      </c>
      <c r="G141" s="405">
        <f t="shared" si="105"/>
        <v>0</v>
      </c>
      <c r="H141" s="405"/>
      <c r="I141" s="405">
        <f t="shared" ref="I141:R141" si="106">I142+I144+I146+I148</f>
        <v>0</v>
      </c>
      <c r="J141" s="405">
        <f t="shared" si="106"/>
        <v>0</v>
      </c>
      <c r="K141" s="403">
        <f t="shared" si="106"/>
        <v>44</v>
      </c>
      <c r="L141" s="403">
        <f t="shared" si="106"/>
        <v>19</v>
      </c>
      <c r="M141" s="405">
        <f t="shared" si="106"/>
        <v>18</v>
      </c>
      <c r="N141" s="405">
        <f t="shared" si="106"/>
        <v>4</v>
      </c>
      <c r="O141" s="405">
        <f t="shared" si="106"/>
        <v>16</v>
      </c>
      <c r="P141" s="405">
        <f t="shared" si="106"/>
        <v>9</v>
      </c>
      <c r="Q141" s="405">
        <f t="shared" si="106"/>
        <v>0</v>
      </c>
      <c r="R141" s="405">
        <f t="shared" si="106"/>
        <v>0</v>
      </c>
      <c r="S141" s="404"/>
      <c r="T141" s="404"/>
      <c r="U141" s="404"/>
      <c r="V141" s="403">
        <f>V142+V144+V146+V148</f>
        <v>112</v>
      </c>
      <c r="Y141" s="229"/>
    </row>
    <row r="142" spans="1:25" s="228" customFormat="1" ht="39.75">
      <c r="A142" s="72"/>
      <c r="B142" s="249" t="s">
        <v>275</v>
      </c>
      <c r="C142" s="244"/>
      <c r="D142" s="193"/>
      <c r="E142" s="193"/>
      <c r="F142" s="193"/>
      <c r="G142" s="363">
        <f t="shared" ref="G142" si="107">+SUM(E142:F142)</f>
        <v>0</v>
      </c>
      <c r="H142" s="372"/>
      <c r="I142" s="370"/>
      <c r="J142" s="370"/>
      <c r="K142" s="194">
        <v>1</v>
      </c>
      <c r="L142" s="390">
        <v>0</v>
      </c>
      <c r="M142" s="193">
        <v>13</v>
      </c>
      <c r="N142" s="193">
        <v>3</v>
      </c>
      <c r="O142" s="193">
        <v>1</v>
      </c>
      <c r="P142" s="193">
        <v>4</v>
      </c>
      <c r="Q142" s="370"/>
      <c r="R142" s="193">
        <v>0</v>
      </c>
      <c r="S142" s="221"/>
      <c r="T142" s="221"/>
      <c r="U142" s="221"/>
      <c r="V142" s="386">
        <f>+SUM(D142:U142)</f>
        <v>22</v>
      </c>
      <c r="Y142" s="229"/>
    </row>
    <row r="143" spans="1:25" s="228" customFormat="1" ht="39.75">
      <c r="A143" s="72"/>
      <c r="B143" s="248" t="s">
        <v>150</v>
      </c>
      <c r="C143" s="244"/>
      <c r="D143" s="246">
        <f>D142*0.25</f>
        <v>0</v>
      </c>
      <c r="E143" s="246">
        <f t="shared" ref="E143:G143" si="108">E142*0.25</f>
        <v>0</v>
      </c>
      <c r="F143" s="246">
        <f t="shared" si="108"/>
        <v>0</v>
      </c>
      <c r="G143" s="246">
        <f t="shared" si="108"/>
        <v>0</v>
      </c>
      <c r="H143" s="395"/>
      <c r="I143" s="394"/>
      <c r="J143" s="394"/>
      <c r="K143" s="400">
        <f t="shared" ref="K143:P143" si="109">K142*0.25</f>
        <v>0.25</v>
      </c>
      <c r="L143" s="401">
        <f t="shared" si="109"/>
        <v>0</v>
      </c>
      <c r="M143" s="246">
        <f t="shared" si="109"/>
        <v>3.25</v>
      </c>
      <c r="N143" s="246">
        <f t="shared" si="109"/>
        <v>0.75</v>
      </c>
      <c r="O143" s="365">
        <f t="shared" si="109"/>
        <v>0.25</v>
      </c>
      <c r="P143" s="246">
        <f t="shared" si="109"/>
        <v>1</v>
      </c>
      <c r="Q143" s="394"/>
      <c r="R143" s="246">
        <f>R142*0.25</f>
        <v>0</v>
      </c>
      <c r="S143" s="247"/>
      <c r="T143" s="247"/>
      <c r="U143" s="247"/>
      <c r="V143" s="400">
        <f>V142*0.25</f>
        <v>5.5</v>
      </c>
      <c r="Y143" s="229"/>
    </row>
    <row r="144" spans="1:25" s="228" customFormat="1" ht="61.5">
      <c r="A144" s="72"/>
      <c r="B144" s="249" t="s">
        <v>274</v>
      </c>
      <c r="C144" s="244"/>
      <c r="D144" s="193">
        <v>1</v>
      </c>
      <c r="E144" s="193"/>
      <c r="F144" s="193"/>
      <c r="G144" s="363">
        <f t="shared" ref="G144" si="110">+SUM(E144:F144)</f>
        <v>0</v>
      </c>
      <c r="H144" s="372"/>
      <c r="I144" s="370"/>
      <c r="J144" s="370"/>
      <c r="K144" s="194">
        <v>26</v>
      </c>
      <c r="L144" s="390">
        <v>11</v>
      </c>
      <c r="M144" s="193">
        <v>3</v>
      </c>
      <c r="N144" s="193">
        <v>1</v>
      </c>
      <c r="O144" s="193">
        <v>4</v>
      </c>
      <c r="P144" s="193">
        <v>3</v>
      </c>
      <c r="Q144" s="370"/>
      <c r="R144" s="193">
        <v>0</v>
      </c>
      <c r="S144" s="247"/>
      <c r="T144" s="221"/>
      <c r="U144" s="221"/>
      <c r="V144" s="386">
        <f>+SUM(D144:U144)</f>
        <v>49</v>
      </c>
      <c r="Y144" s="229"/>
    </row>
    <row r="145" spans="1:25" s="228" customFormat="1" ht="39.75">
      <c r="A145" s="72"/>
      <c r="B145" s="248" t="s">
        <v>150</v>
      </c>
      <c r="C145" s="244"/>
      <c r="D145" s="246">
        <f>D144*0.5</f>
        <v>0.5</v>
      </c>
      <c r="E145" s="246">
        <f t="shared" ref="E145:G145" si="111">E144*0.5</f>
        <v>0</v>
      </c>
      <c r="F145" s="246">
        <f t="shared" si="111"/>
        <v>0</v>
      </c>
      <c r="G145" s="246">
        <f t="shared" si="111"/>
        <v>0</v>
      </c>
      <c r="H145" s="395"/>
      <c r="I145" s="370"/>
      <c r="J145" s="370"/>
      <c r="K145" s="400">
        <f t="shared" ref="K145:P145" si="112">K144*0.5</f>
        <v>13</v>
      </c>
      <c r="L145" s="401">
        <f t="shared" si="112"/>
        <v>5.5</v>
      </c>
      <c r="M145" s="246">
        <f t="shared" si="112"/>
        <v>1.5</v>
      </c>
      <c r="N145" s="246">
        <f t="shared" si="112"/>
        <v>0.5</v>
      </c>
      <c r="O145" s="365">
        <f t="shared" si="112"/>
        <v>2</v>
      </c>
      <c r="P145" s="246">
        <f t="shared" si="112"/>
        <v>1.5</v>
      </c>
      <c r="Q145" s="370"/>
      <c r="R145" s="246">
        <f>R144*0.5</f>
        <v>0</v>
      </c>
      <c r="S145" s="247"/>
      <c r="T145" s="247"/>
      <c r="U145" s="247"/>
      <c r="V145" s="400">
        <f>V144*0.5</f>
        <v>24.5</v>
      </c>
      <c r="Y145" s="229"/>
    </row>
    <row r="146" spans="1:25" s="228" customFormat="1" ht="92.25">
      <c r="A146" s="72"/>
      <c r="B146" s="249" t="s">
        <v>273</v>
      </c>
      <c r="C146" s="244"/>
      <c r="D146" s="193">
        <v>1</v>
      </c>
      <c r="E146" s="193"/>
      <c r="F146" s="193"/>
      <c r="G146" s="363">
        <f t="shared" ref="G146" si="113">+SUM(E146:F146)</f>
        <v>0</v>
      </c>
      <c r="H146" s="372"/>
      <c r="I146" s="370"/>
      <c r="J146" s="370"/>
      <c r="K146" s="194">
        <v>14</v>
      </c>
      <c r="L146" s="390">
        <v>7</v>
      </c>
      <c r="M146" s="193">
        <v>1</v>
      </c>
      <c r="N146" s="193"/>
      <c r="O146" s="193">
        <v>11</v>
      </c>
      <c r="P146" s="193">
        <v>2</v>
      </c>
      <c r="Q146" s="370"/>
      <c r="R146" s="193">
        <v>0</v>
      </c>
      <c r="S146" s="247"/>
      <c r="T146" s="221"/>
      <c r="U146" s="221"/>
      <c r="V146" s="386">
        <f>+SUM(D146:U146)</f>
        <v>36</v>
      </c>
      <c r="Y146" s="229"/>
    </row>
    <row r="147" spans="1:25" s="228" customFormat="1" ht="39.75">
      <c r="A147" s="72"/>
      <c r="B147" s="248" t="s">
        <v>150</v>
      </c>
      <c r="C147" s="244"/>
      <c r="D147" s="246">
        <f>D146*0.75</f>
        <v>0.75</v>
      </c>
      <c r="E147" s="246">
        <f t="shared" ref="E147:G147" si="114">E146*0.75</f>
        <v>0</v>
      </c>
      <c r="F147" s="246">
        <f t="shared" si="114"/>
        <v>0</v>
      </c>
      <c r="G147" s="246">
        <f t="shared" si="114"/>
        <v>0</v>
      </c>
      <c r="H147" s="395"/>
      <c r="I147" s="370"/>
      <c r="J147" s="370"/>
      <c r="K147" s="400">
        <f t="shared" ref="K147:P147" si="115">K146*0.75</f>
        <v>10.5</v>
      </c>
      <c r="L147" s="401">
        <f t="shared" si="115"/>
        <v>5.25</v>
      </c>
      <c r="M147" s="246">
        <f t="shared" si="115"/>
        <v>0.75</v>
      </c>
      <c r="N147" s="246">
        <f t="shared" si="115"/>
        <v>0</v>
      </c>
      <c r="O147" s="365">
        <f t="shared" si="115"/>
        <v>8.25</v>
      </c>
      <c r="P147" s="246">
        <f t="shared" si="115"/>
        <v>1.5</v>
      </c>
      <c r="Q147" s="370"/>
      <c r="R147" s="246">
        <f>R146*0.75</f>
        <v>0</v>
      </c>
      <c r="S147" s="247"/>
      <c r="T147" s="247"/>
      <c r="U147" s="247"/>
      <c r="V147" s="402">
        <f>V146*0.75</f>
        <v>27</v>
      </c>
      <c r="Y147" s="229"/>
    </row>
    <row r="148" spans="1:25" s="228" customFormat="1" ht="39.75">
      <c r="A148" s="72"/>
      <c r="B148" s="249" t="s">
        <v>272</v>
      </c>
      <c r="C148" s="244"/>
      <c r="D148" s="193"/>
      <c r="E148" s="193"/>
      <c r="F148" s="193"/>
      <c r="G148" s="363">
        <f t="shared" ref="G148" si="116">+SUM(E148:F148)</f>
        <v>0</v>
      </c>
      <c r="H148" s="372"/>
      <c r="I148" s="370"/>
      <c r="J148" s="370"/>
      <c r="K148" s="194">
        <v>3</v>
      </c>
      <c r="L148" s="390">
        <v>1</v>
      </c>
      <c r="M148" s="193">
        <v>1</v>
      </c>
      <c r="N148" s="193"/>
      <c r="O148" s="193">
        <v>0</v>
      </c>
      <c r="P148" s="193">
        <v>0</v>
      </c>
      <c r="Q148" s="370"/>
      <c r="R148" s="193">
        <v>0</v>
      </c>
      <c r="S148" s="247"/>
      <c r="T148" s="221"/>
      <c r="U148" s="221"/>
      <c r="V148" s="386">
        <f>+SUM(D148:U148)</f>
        <v>5</v>
      </c>
      <c r="Y148" s="229"/>
    </row>
    <row r="149" spans="1:25" s="228" customFormat="1" ht="39.75">
      <c r="A149" s="72"/>
      <c r="B149" s="248" t="s">
        <v>150</v>
      </c>
      <c r="C149" s="244"/>
      <c r="D149" s="246">
        <f>D148*1</f>
        <v>0</v>
      </c>
      <c r="E149" s="246">
        <f t="shared" ref="E149:G149" si="117">E148*1</f>
        <v>0</v>
      </c>
      <c r="F149" s="246">
        <f t="shared" si="117"/>
        <v>0</v>
      </c>
      <c r="G149" s="246">
        <f t="shared" si="117"/>
        <v>0</v>
      </c>
      <c r="H149" s="395"/>
      <c r="I149" s="394"/>
      <c r="J149" s="394"/>
      <c r="K149" s="400">
        <f t="shared" ref="K149:P149" si="118">K148*1</f>
        <v>3</v>
      </c>
      <c r="L149" s="401">
        <f t="shared" si="118"/>
        <v>1</v>
      </c>
      <c r="M149" s="246">
        <f t="shared" si="118"/>
        <v>1</v>
      </c>
      <c r="N149" s="246">
        <f t="shared" si="118"/>
        <v>0</v>
      </c>
      <c r="O149" s="365">
        <f t="shared" si="118"/>
        <v>0</v>
      </c>
      <c r="P149" s="246">
        <f t="shared" si="118"/>
        <v>0</v>
      </c>
      <c r="Q149" s="394"/>
      <c r="R149" s="246">
        <f>R148*1</f>
        <v>0</v>
      </c>
      <c r="S149" s="247"/>
      <c r="T149" s="247"/>
      <c r="U149" s="247"/>
      <c r="V149" s="400">
        <f>V148*1</f>
        <v>5</v>
      </c>
      <c r="Y149" s="229"/>
    </row>
    <row r="150" spans="1:25" s="228" customFormat="1" ht="39.75">
      <c r="A150" s="72"/>
      <c r="B150" s="289" t="s">
        <v>183</v>
      </c>
      <c r="C150" s="399" t="s">
        <v>168</v>
      </c>
      <c r="D150" s="396">
        <f>D151+D153+D155+D157+D159</f>
        <v>0</v>
      </c>
      <c r="E150" s="396">
        <f t="shared" ref="E150:G150" si="119">E151+E153+E155+E157+E159</f>
        <v>0</v>
      </c>
      <c r="F150" s="396">
        <f t="shared" si="119"/>
        <v>0</v>
      </c>
      <c r="G150" s="396">
        <f t="shared" si="119"/>
        <v>0</v>
      </c>
      <c r="H150" s="396"/>
      <c r="I150" s="396">
        <f t="shared" ref="I150:R150" si="120">I151+I153+I155+I157+I159</f>
        <v>0</v>
      </c>
      <c r="J150" s="396">
        <f t="shared" si="120"/>
        <v>0</v>
      </c>
      <c r="K150" s="396">
        <f t="shared" si="120"/>
        <v>0</v>
      </c>
      <c r="L150" s="398">
        <f t="shared" si="120"/>
        <v>0</v>
      </c>
      <c r="M150" s="396">
        <f t="shared" si="120"/>
        <v>0</v>
      </c>
      <c r="N150" s="396">
        <f t="shared" si="120"/>
        <v>0</v>
      </c>
      <c r="O150" s="396">
        <f t="shared" si="120"/>
        <v>0</v>
      </c>
      <c r="P150" s="396">
        <f t="shared" si="120"/>
        <v>0</v>
      </c>
      <c r="Q150" s="396">
        <f t="shared" si="120"/>
        <v>0</v>
      </c>
      <c r="R150" s="396">
        <f t="shared" si="120"/>
        <v>0</v>
      </c>
      <c r="S150" s="397"/>
      <c r="T150" s="397"/>
      <c r="U150" s="397"/>
      <c r="V150" s="396">
        <f>V151+V153+V155+V157+V159</f>
        <v>0</v>
      </c>
      <c r="Y150" s="229"/>
    </row>
    <row r="151" spans="1:25" s="228" customFormat="1" ht="61.5">
      <c r="A151" s="72"/>
      <c r="B151" s="249" t="s">
        <v>261</v>
      </c>
      <c r="C151" s="244"/>
      <c r="D151" s="193"/>
      <c r="E151" s="193"/>
      <c r="F151" s="193"/>
      <c r="G151" s="363">
        <f t="shared" ref="G151" si="121">+SUM(E151:F151)</f>
        <v>0</v>
      </c>
      <c r="H151" s="372"/>
      <c r="I151" s="370"/>
      <c r="J151" s="370"/>
      <c r="K151" s="193">
        <f>+SUM(C151:J151)</f>
        <v>0</v>
      </c>
      <c r="L151" s="196">
        <f>+SUM(C151:K151)</f>
        <v>0</v>
      </c>
      <c r="M151" s="193">
        <v>0</v>
      </c>
      <c r="N151" s="193">
        <v>0</v>
      </c>
      <c r="O151" s="193">
        <f>+SUM(K151:N151)</f>
        <v>0</v>
      </c>
      <c r="P151" s="193">
        <v>0</v>
      </c>
      <c r="Q151" s="370"/>
      <c r="R151" s="193">
        <v>0</v>
      </c>
      <c r="S151" s="247"/>
      <c r="T151" s="221"/>
      <c r="U151" s="221"/>
      <c r="V151" s="363">
        <f>+SUM(D151:U151)</f>
        <v>0</v>
      </c>
      <c r="Y151" s="229"/>
    </row>
    <row r="152" spans="1:25" s="228" customFormat="1" ht="39.75">
      <c r="A152" s="72"/>
      <c r="B152" s="248" t="s">
        <v>150</v>
      </c>
      <c r="C152" s="244"/>
      <c r="D152" s="246">
        <f>D151*0.125</f>
        <v>0</v>
      </c>
      <c r="E152" s="246">
        <f t="shared" ref="E152:G152" si="122">E151*0.125</f>
        <v>0</v>
      </c>
      <c r="F152" s="246">
        <f t="shared" si="122"/>
        <v>0</v>
      </c>
      <c r="G152" s="246">
        <f t="shared" si="122"/>
        <v>0</v>
      </c>
      <c r="H152" s="395"/>
      <c r="I152" s="370"/>
      <c r="J152" s="370"/>
      <c r="K152" s="246">
        <f t="shared" ref="K152:P152" si="123">K151*0.125</f>
        <v>0</v>
      </c>
      <c r="L152" s="250">
        <f t="shared" si="123"/>
        <v>0</v>
      </c>
      <c r="M152" s="246">
        <f t="shared" si="123"/>
        <v>0</v>
      </c>
      <c r="N152" s="246">
        <f t="shared" si="123"/>
        <v>0</v>
      </c>
      <c r="O152" s="246">
        <f t="shared" si="123"/>
        <v>0</v>
      </c>
      <c r="P152" s="246">
        <f t="shared" si="123"/>
        <v>0</v>
      </c>
      <c r="Q152" s="370"/>
      <c r="R152" s="246">
        <f>R151*0.125</f>
        <v>0</v>
      </c>
      <c r="S152" s="247"/>
      <c r="T152" s="247"/>
      <c r="U152" s="247"/>
      <c r="V152" s="246">
        <f>V151*0.125</f>
        <v>0</v>
      </c>
      <c r="Y152" s="229"/>
    </row>
    <row r="153" spans="1:25" s="228" customFormat="1" ht="39.75">
      <c r="A153" s="72"/>
      <c r="B153" s="249" t="s">
        <v>181</v>
      </c>
      <c r="C153" s="244"/>
      <c r="D153" s="193"/>
      <c r="E153" s="193"/>
      <c r="F153" s="193"/>
      <c r="G153" s="363">
        <f t="shared" ref="G153" si="124">+SUM(E153:F153)</f>
        <v>0</v>
      </c>
      <c r="H153" s="372"/>
      <c r="I153" s="370"/>
      <c r="J153" s="370"/>
      <c r="K153" s="193">
        <f>+SUM(C153:J153)</f>
        <v>0</v>
      </c>
      <c r="L153" s="196">
        <f>+SUM(C153:K153)</f>
        <v>0</v>
      </c>
      <c r="M153" s="193">
        <v>0</v>
      </c>
      <c r="N153" s="193">
        <v>0</v>
      </c>
      <c r="O153" s="193">
        <f>+SUM(K153:N153)</f>
        <v>0</v>
      </c>
      <c r="P153" s="193">
        <v>0</v>
      </c>
      <c r="Q153" s="370"/>
      <c r="R153" s="193">
        <v>0</v>
      </c>
      <c r="S153" s="247"/>
      <c r="T153" s="247"/>
      <c r="U153" s="247"/>
      <c r="V153" s="363">
        <f>+SUM(D153:U153)</f>
        <v>0</v>
      </c>
      <c r="Y153" s="229"/>
    </row>
    <row r="154" spans="1:25" s="228" customFormat="1" ht="39.75">
      <c r="A154" s="72"/>
      <c r="B154" s="248" t="s">
        <v>150</v>
      </c>
      <c r="C154" s="244"/>
      <c r="D154" s="246">
        <f>D153*0.25</f>
        <v>0</v>
      </c>
      <c r="E154" s="246">
        <f t="shared" ref="E154:G154" si="125">E153*0.25</f>
        <v>0</v>
      </c>
      <c r="F154" s="246">
        <f t="shared" si="125"/>
        <v>0</v>
      </c>
      <c r="G154" s="246">
        <f t="shared" si="125"/>
        <v>0</v>
      </c>
      <c r="H154" s="395"/>
      <c r="I154" s="370"/>
      <c r="J154" s="370"/>
      <c r="K154" s="246">
        <f t="shared" ref="K154:P154" si="126">K153*0.25</f>
        <v>0</v>
      </c>
      <c r="L154" s="250">
        <f t="shared" si="126"/>
        <v>0</v>
      </c>
      <c r="M154" s="246">
        <f t="shared" si="126"/>
        <v>0</v>
      </c>
      <c r="N154" s="246">
        <f t="shared" si="126"/>
        <v>0</v>
      </c>
      <c r="O154" s="246">
        <f t="shared" si="126"/>
        <v>0</v>
      </c>
      <c r="P154" s="246">
        <f t="shared" si="126"/>
        <v>0</v>
      </c>
      <c r="Q154" s="370"/>
      <c r="R154" s="246">
        <f>R153*0.25</f>
        <v>0</v>
      </c>
      <c r="S154" s="247"/>
      <c r="T154" s="247"/>
      <c r="U154" s="247"/>
      <c r="V154" s="246">
        <f>V153*0.25</f>
        <v>0</v>
      </c>
      <c r="Y154" s="229"/>
    </row>
    <row r="155" spans="1:25" s="228" customFormat="1" ht="61.5">
      <c r="A155" s="72"/>
      <c r="B155" s="249" t="s">
        <v>180</v>
      </c>
      <c r="C155" s="244"/>
      <c r="D155" s="193"/>
      <c r="E155" s="193"/>
      <c r="F155" s="193"/>
      <c r="G155" s="363">
        <f t="shared" ref="G155" si="127">+SUM(E155:F155)</f>
        <v>0</v>
      </c>
      <c r="H155" s="372"/>
      <c r="I155" s="370"/>
      <c r="J155" s="370"/>
      <c r="K155" s="193">
        <f>+SUM(C155:J155)</f>
        <v>0</v>
      </c>
      <c r="L155" s="196">
        <f>+SUM(C155:K155)</f>
        <v>0</v>
      </c>
      <c r="M155" s="193">
        <v>0</v>
      </c>
      <c r="N155" s="193">
        <v>0</v>
      </c>
      <c r="O155" s="193">
        <f>+SUM(K155:N155)</f>
        <v>0</v>
      </c>
      <c r="P155" s="193">
        <v>0</v>
      </c>
      <c r="Q155" s="370"/>
      <c r="R155" s="193">
        <v>0</v>
      </c>
      <c r="S155" s="247"/>
      <c r="T155" s="247"/>
      <c r="U155" s="247"/>
      <c r="V155" s="363">
        <f>+SUM(D155:U155)</f>
        <v>0</v>
      </c>
      <c r="Y155" s="229"/>
    </row>
    <row r="156" spans="1:25" s="228" customFormat="1" ht="39.75">
      <c r="A156" s="72"/>
      <c r="B156" s="248" t="s">
        <v>150</v>
      </c>
      <c r="C156" s="244"/>
      <c r="D156" s="246">
        <f>D155*0.5</f>
        <v>0</v>
      </c>
      <c r="E156" s="246">
        <f t="shared" ref="E156:G156" si="128">E155*0.5</f>
        <v>0</v>
      </c>
      <c r="F156" s="246">
        <f t="shared" si="128"/>
        <v>0</v>
      </c>
      <c r="G156" s="246">
        <f t="shared" si="128"/>
        <v>0</v>
      </c>
      <c r="H156" s="395"/>
      <c r="I156" s="370"/>
      <c r="J156" s="370"/>
      <c r="K156" s="246">
        <f t="shared" ref="K156:P156" si="129">K155*0.5</f>
        <v>0</v>
      </c>
      <c r="L156" s="250">
        <f t="shared" si="129"/>
        <v>0</v>
      </c>
      <c r="M156" s="246">
        <f t="shared" si="129"/>
        <v>0</v>
      </c>
      <c r="N156" s="246">
        <f t="shared" si="129"/>
        <v>0</v>
      </c>
      <c r="O156" s="246">
        <f t="shared" si="129"/>
        <v>0</v>
      </c>
      <c r="P156" s="246">
        <f t="shared" si="129"/>
        <v>0</v>
      </c>
      <c r="Q156" s="370"/>
      <c r="R156" s="246">
        <f>R155*0.5</f>
        <v>0</v>
      </c>
      <c r="S156" s="247"/>
      <c r="T156" s="247"/>
      <c r="U156" s="247"/>
      <c r="V156" s="246">
        <f>V155*0.5</f>
        <v>0</v>
      </c>
      <c r="Y156" s="229"/>
    </row>
    <row r="157" spans="1:25" s="228" customFormat="1" ht="61.5">
      <c r="A157" s="72"/>
      <c r="B157" s="249" t="s">
        <v>271</v>
      </c>
      <c r="C157" s="244"/>
      <c r="D157" s="193"/>
      <c r="E157" s="193"/>
      <c r="F157" s="193"/>
      <c r="G157" s="363">
        <f t="shared" ref="G157" si="130">+SUM(E157:F157)</f>
        <v>0</v>
      </c>
      <c r="H157" s="372"/>
      <c r="I157" s="370"/>
      <c r="J157" s="370"/>
      <c r="K157" s="193">
        <f>+SUM(C157:J157)</f>
        <v>0</v>
      </c>
      <c r="L157" s="196">
        <f>+SUM(C157:K157)</f>
        <v>0</v>
      </c>
      <c r="M157" s="193">
        <v>0</v>
      </c>
      <c r="N157" s="193">
        <v>0</v>
      </c>
      <c r="O157" s="193">
        <f>+SUM(K157:N157)</f>
        <v>0</v>
      </c>
      <c r="P157" s="193">
        <v>0</v>
      </c>
      <c r="Q157" s="370"/>
      <c r="R157" s="193">
        <v>0</v>
      </c>
      <c r="S157" s="247"/>
      <c r="T157" s="247"/>
      <c r="U157" s="247"/>
      <c r="V157" s="363">
        <f>+SUM(D157:U157)</f>
        <v>0</v>
      </c>
      <c r="Y157" s="229"/>
    </row>
    <row r="158" spans="1:25" s="228" customFormat="1" ht="39.75">
      <c r="A158" s="72"/>
      <c r="B158" s="248" t="s">
        <v>150</v>
      </c>
      <c r="C158" s="244"/>
      <c r="D158" s="246">
        <f>D157*0.75</f>
        <v>0</v>
      </c>
      <c r="E158" s="246">
        <f t="shared" ref="E158:G158" si="131">E157*0.75</f>
        <v>0</v>
      </c>
      <c r="F158" s="246">
        <f t="shared" si="131"/>
        <v>0</v>
      </c>
      <c r="G158" s="246">
        <f t="shared" si="131"/>
        <v>0</v>
      </c>
      <c r="H158" s="395"/>
      <c r="I158" s="370"/>
      <c r="J158" s="370"/>
      <c r="K158" s="246">
        <f t="shared" ref="K158:P158" si="132">K157*0.75</f>
        <v>0</v>
      </c>
      <c r="L158" s="250">
        <f t="shared" si="132"/>
        <v>0</v>
      </c>
      <c r="M158" s="246">
        <f t="shared" si="132"/>
        <v>0</v>
      </c>
      <c r="N158" s="246">
        <f t="shared" si="132"/>
        <v>0</v>
      </c>
      <c r="O158" s="246">
        <f t="shared" si="132"/>
        <v>0</v>
      </c>
      <c r="P158" s="246">
        <f t="shared" si="132"/>
        <v>0</v>
      </c>
      <c r="Q158" s="370"/>
      <c r="R158" s="246">
        <f>R157*0.75</f>
        <v>0</v>
      </c>
      <c r="S158" s="247"/>
      <c r="T158" s="247"/>
      <c r="U158" s="247"/>
      <c r="V158" s="246">
        <f>V157*0.75</f>
        <v>0</v>
      </c>
      <c r="Y158" s="229"/>
    </row>
    <row r="159" spans="1:25" s="228" customFormat="1" ht="39.75">
      <c r="A159" s="72"/>
      <c r="B159" s="249" t="s">
        <v>270</v>
      </c>
      <c r="C159" s="244"/>
      <c r="D159" s="193"/>
      <c r="E159" s="193"/>
      <c r="F159" s="193"/>
      <c r="G159" s="363">
        <f t="shared" ref="G159" si="133">+SUM(E159:F159)</f>
        <v>0</v>
      </c>
      <c r="H159" s="372"/>
      <c r="I159" s="370"/>
      <c r="J159" s="370"/>
      <c r="K159" s="193">
        <f>+SUM(C159:J159)</f>
        <v>0</v>
      </c>
      <c r="L159" s="196">
        <f>+SUM(C159:K159)</f>
        <v>0</v>
      </c>
      <c r="M159" s="193">
        <v>0</v>
      </c>
      <c r="N159" s="193">
        <v>0</v>
      </c>
      <c r="O159" s="193">
        <f>+SUM(K159:N159)</f>
        <v>0</v>
      </c>
      <c r="P159" s="193">
        <v>0</v>
      </c>
      <c r="Q159" s="370"/>
      <c r="R159" s="193">
        <v>0</v>
      </c>
      <c r="S159" s="247"/>
      <c r="T159" s="247"/>
      <c r="U159" s="247"/>
      <c r="V159" s="363">
        <f>+SUM(D159:U159)</f>
        <v>0</v>
      </c>
      <c r="Y159" s="229"/>
    </row>
    <row r="160" spans="1:25" s="228" customFormat="1" ht="39.75">
      <c r="A160" s="72"/>
      <c r="B160" s="248" t="s">
        <v>150</v>
      </c>
      <c r="C160" s="244"/>
      <c r="D160" s="246">
        <f>D159*1</f>
        <v>0</v>
      </c>
      <c r="E160" s="246">
        <f t="shared" ref="E160:G160" si="134">E159*1</f>
        <v>0</v>
      </c>
      <c r="F160" s="246">
        <f t="shared" si="134"/>
        <v>0</v>
      </c>
      <c r="G160" s="246">
        <f t="shared" si="134"/>
        <v>0</v>
      </c>
      <c r="H160" s="395"/>
      <c r="I160" s="394"/>
      <c r="J160" s="394"/>
      <c r="K160" s="246">
        <f t="shared" ref="K160:P160" si="135">K159*1</f>
        <v>0</v>
      </c>
      <c r="L160" s="250">
        <f t="shared" si="135"/>
        <v>0</v>
      </c>
      <c r="M160" s="246">
        <f t="shared" si="135"/>
        <v>0</v>
      </c>
      <c r="N160" s="246">
        <f t="shared" si="135"/>
        <v>0</v>
      </c>
      <c r="O160" s="246">
        <f t="shared" si="135"/>
        <v>0</v>
      </c>
      <c r="P160" s="246">
        <f t="shared" si="135"/>
        <v>0</v>
      </c>
      <c r="Q160" s="394"/>
      <c r="R160" s="246">
        <f>R159*1</f>
        <v>0</v>
      </c>
      <c r="S160" s="247"/>
      <c r="T160" s="247"/>
      <c r="U160" s="247"/>
      <c r="V160" s="246">
        <f>V159*1</f>
        <v>0</v>
      </c>
      <c r="Y160" s="229"/>
    </row>
    <row r="161" spans="1:25" s="464" customFormat="1" ht="39.75">
      <c r="A161" s="148"/>
      <c r="B161" s="369" t="s">
        <v>269</v>
      </c>
      <c r="C161" s="271"/>
      <c r="D161" s="193">
        <v>2</v>
      </c>
      <c r="E161" s="193"/>
      <c r="F161" s="193"/>
      <c r="G161" s="363">
        <f t="shared" ref="G161" si="136">+SUM(E161:F161)</f>
        <v>0</v>
      </c>
      <c r="H161" s="192"/>
      <c r="I161" s="192"/>
      <c r="J161" s="192"/>
      <c r="K161" s="193">
        <f>36+16</f>
        <v>52</v>
      </c>
      <c r="L161" s="196">
        <f>19+5</f>
        <v>24</v>
      </c>
      <c r="M161" s="192">
        <f>7+3</f>
        <v>10</v>
      </c>
      <c r="N161" s="193">
        <v>2</v>
      </c>
      <c r="O161" s="193">
        <f>5+4</f>
        <v>9</v>
      </c>
      <c r="P161" s="193">
        <v>5</v>
      </c>
      <c r="Q161" s="192"/>
      <c r="R161" s="192">
        <f>18+5</f>
        <v>23</v>
      </c>
      <c r="S161" s="698"/>
      <c r="T161" s="699"/>
      <c r="U161" s="699"/>
      <c r="V161" s="363">
        <f>+SUM(D161:U161)</f>
        <v>127</v>
      </c>
      <c r="W161" s="700" t="s">
        <v>268</v>
      </c>
      <c r="Y161" s="465"/>
    </row>
    <row r="162" spans="1:25" s="73" customFormat="1" ht="55.5" customHeight="1">
      <c r="A162" s="85"/>
      <c r="B162" s="155" t="s">
        <v>267</v>
      </c>
      <c r="C162" s="96" t="s">
        <v>171</v>
      </c>
      <c r="D162" s="382" t="s">
        <v>266</v>
      </c>
      <c r="E162" s="205" t="e">
        <f t="shared" ref="E162:G162" si="137">+E164*100/E185</f>
        <v>#DIV/0!</v>
      </c>
      <c r="F162" s="205" t="e">
        <f t="shared" si="137"/>
        <v>#DIV/0!</v>
      </c>
      <c r="G162" s="205" t="e">
        <f t="shared" si="137"/>
        <v>#DIV/0!</v>
      </c>
      <c r="H162" s="382"/>
      <c r="I162" s="381">
        <v>0</v>
      </c>
      <c r="J162" s="381">
        <v>0</v>
      </c>
      <c r="K162" s="379">
        <f>K164*100/K185</f>
        <v>141.66666666666666</v>
      </c>
      <c r="L162" s="379">
        <f>L164*100/L185</f>
        <v>56.25</v>
      </c>
      <c r="M162" s="382" t="s">
        <v>266</v>
      </c>
      <c r="N162" s="379">
        <f>N164*100/N185</f>
        <v>10.714285714285714</v>
      </c>
      <c r="O162" s="381">
        <v>0</v>
      </c>
      <c r="P162" s="379">
        <f>P164*100/P185</f>
        <v>20.833333333333332</v>
      </c>
      <c r="Q162" s="381">
        <v>0</v>
      </c>
      <c r="R162" s="379">
        <f>R164*100/R185</f>
        <v>0</v>
      </c>
      <c r="S162" s="380"/>
      <c r="T162" s="380"/>
      <c r="U162" s="380"/>
      <c r="V162" s="379">
        <f>V164*100/V185</f>
        <v>49.03846153846154</v>
      </c>
      <c r="Y162" s="74"/>
    </row>
    <row r="163" spans="1:25" s="73" customFormat="1" ht="39.75">
      <c r="A163" s="81"/>
      <c r="B163" s="153"/>
      <c r="C163" s="95" t="s">
        <v>10</v>
      </c>
      <c r="D163" s="378">
        <v>0</v>
      </c>
      <c r="E163" s="132" t="e">
        <f>+IF(E162&lt;50,E162*5/50,IF(E162&gt;=50,5))</f>
        <v>#DIV/0!</v>
      </c>
      <c r="F163" s="132" t="e">
        <f t="shared" ref="F163:G163" si="138">+IF(F162&lt;50,F162*5/50,IF(F162&gt;=50,5))</f>
        <v>#DIV/0!</v>
      </c>
      <c r="G163" s="132" t="e">
        <f t="shared" si="138"/>
        <v>#DIV/0!</v>
      </c>
      <c r="H163" s="378"/>
      <c r="I163" s="378">
        <f>+IF(I162&lt;50,I162*5/50,IF(I162&gt;=50,5))</f>
        <v>0</v>
      </c>
      <c r="J163" s="378">
        <f>+IF(J162&lt;50,J162*5/50,IF(J162&gt;=50,5))</f>
        <v>0</v>
      </c>
      <c r="K163" s="132">
        <f>+IF(K162&lt;50,K162*5/50,IF(K162&gt;=50,5))</f>
        <v>5</v>
      </c>
      <c r="L163" s="132">
        <f>+IF(L162&lt;50,L162*5/50,IF(L162&gt;=50,5))</f>
        <v>5</v>
      </c>
      <c r="M163" s="378">
        <v>0</v>
      </c>
      <c r="N163" s="132">
        <f>+IF(N162&lt;50,N162*5/50,IF(N162&gt;=50,5))</f>
        <v>1.0714285714285714</v>
      </c>
      <c r="O163" s="378">
        <f>+IF(O162&lt;50,O162*5/50,IF(O162&gt;=50,5))</f>
        <v>0</v>
      </c>
      <c r="P163" s="132">
        <f>+IF(P162&lt;50,P162*5/50,IF(P162&gt;=50,5))</f>
        <v>2.083333333333333</v>
      </c>
      <c r="Q163" s="378">
        <f>+IF(Q162&lt;50,Q162*5/50,IF(Q162&gt;=50,5))</f>
        <v>0</v>
      </c>
      <c r="R163" s="132">
        <f>+IF(R162&lt;50,R162*5/50,IF(R162&gt;=50,5))</f>
        <v>0</v>
      </c>
      <c r="S163" s="377"/>
      <c r="T163" s="377"/>
      <c r="U163" s="377"/>
      <c r="V163" s="132">
        <f>+IF(V162&lt;50,V162*5/50,IF(V162&gt;=50,5))</f>
        <v>4.9038461538461542</v>
      </c>
      <c r="Y163" s="74"/>
    </row>
    <row r="164" spans="1:25" s="73" customFormat="1" ht="39.75">
      <c r="A164" s="75"/>
      <c r="B164" s="376" t="s">
        <v>265</v>
      </c>
      <c r="C164" s="244"/>
      <c r="D164" s="199">
        <f>D167+D169+D171+D173+D176+D178+D180+D182+D184</f>
        <v>0</v>
      </c>
      <c r="E164" s="199">
        <f t="shared" ref="E164:G164" si="139">E167+E169+E171+E173+E176+E178+E180+E182+E184</f>
        <v>0</v>
      </c>
      <c r="F164" s="199">
        <f t="shared" si="139"/>
        <v>0</v>
      </c>
      <c r="G164" s="199">
        <f t="shared" si="139"/>
        <v>0</v>
      </c>
      <c r="H164" s="199"/>
      <c r="I164" s="199">
        <f t="shared" ref="I164:R164" si="140">I167+I169+I171+I173+I176+I178+I180+I182+I184</f>
        <v>0</v>
      </c>
      <c r="J164" s="199">
        <f t="shared" si="140"/>
        <v>0</v>
      </c>
      <c r="K164" s="199">
        <f t="shared" si="140"/>
        <v>8.5</v>
      </c>
      <c r="L164" s="199">
        <f t="shared" si="140"/>
        <v>2.25</v>
      </c>
      <c r="M164" s="199">
        <f t="shared" si="140"/>
        <v>0</v>
      </c>
      <c r="N164" s="199">
        <f t="shared" si="140"/>
        <v>0.75</v>
      </c>
      <c r="O164" s="199">
        <f t="shared" si="140"/>
        <v>0</v>
      </c>
      <c r="P164" s="199">
        <f t="shared" si="140"/>
        <v>1.25</v>
      </c>
      <c r="Q164" s="199">
        <f t="shared" si="140"/>
        <v>0</v>
      </c>
      <c r="R164" s="199">
        <f t="shared" si="140"/>
        <v>0</v>
      </c>
      <c r="S164" s="373"/>
      <c r="T164" s="373"/>
      <c r="U164" s="373"/>
      <c r="V164" s="199">
        <f>V167+V169+V171+V173+V176+V178+V180+V182+V184</f>
        <v>12.75</v>
      </c>
      <c r="W164" s="39"/>
      <c r="Y164" s="74"/>
    </row>
    <row r="165" spans="1:25" s="73" customFormat="1" ht="39.75">
      <c r="A165" s="75"/>
      <c r="B165" s="289" t="s">
        <v>188</v>
      </c>
      <c r="C165" s="375" t="s">
        <v>168</v>
      </c>
      <c r="D165" s="286">
        <f>D166+D168+D170+D172</f>
        <v>0</v>
      </c>
      <c r="E165" s="286">
        <f t="shared" ref="E165:G165" si="141">E166+E168+E170+E172</f>
        <v>0</v>
      </c>
      <c r="F165" s="286">
        <f t="shared" si="141"/>
        <v>0</v>
      </c>
      <c r="G165" s="286">
        <f t="shared" si="141"/>
        <v>0</v>
      </c>
      <c r="H165" s="286"/>
      <c r="I165" s="286">
        <f t="shared" ref="I165:R165" si="142">I166+I168+I170+I172</f>
        <v>0</v>
      </c>
      <c r="J165" s="286">
        <f t="shared" si="142"/>
        <v>0</v>
      </c>
      <c r="K165" s="286">
        <f t="shared" si="142"/>
        <v>12</v>
      </c>
      <c r="L165" s="286">
        <f t="shared" si="142"/>
        <v>5</v>
      </c>
      <c r="M165" s="286">
        <f t="shared" si="142"/>
        <v>0</v>
      </c>
      <c r="N165" s="286">
        <f t="shared" si="142"/>
        <v>3</v>
      </c>
      <c r="O165" s="286">
        <f t="shared" si="142"/>
        <v>0</v>
      </c>
      <c r="P165" s="286">
        <f t="shared" si="142"/>
        <v>5</v>
      </c>
      <c r="Q165" s="286">
        <f t="shared" si="142"/>
        <v>0</v>
      </c>
      <c r="R165" s="286">
        <f t="shared" si="142"/>
        <v>0</v>
      </c>
      <c r="S165" s="287"/>
      <c r="T165" s="287"/>
      <c r="U165" s="287"/>
      <c r="V165" s="286">
        <f>V166+V168+V170+V172</f>
        <v>25</v>
      </c>
      <c r="Y165" s="74"/>
    </row>
    <row r="166" spans="1:25" s="73" customFormat="1" ht="92.25">
      <c r="A166" s="75"/>
      <c r="B166" s="249" t="s">
        <v>264</v>
      </c>
      <c r="C166" s="244"/>
      <c r="D166" s="193">
        <v>0</v>
      </c>
      <c r="E166" s="193">
        <v>0</v>
      </c>
      <c r="F166" s="193">
        <v>0</v>
      </c>
      <c r="G166" s="363">
        <f t="shared" ref="G166" si="143">+SUM(E166:F166)</f>
        <v>0</v>
      </c>
      <c r="H166" s="372"/>
      <c r="I166" s="370"/>
      <c r="J166" s="370"/>
      <c r="K166" s="193">
        <v>4</v>
      </c>
      <c r="L166" s="196">
        <v>3</v>
      </c>
      <c r="M166" s="193">
        <v>0</v>
      </c>
      <c r="N166" s="193">
        <v>3</v>
      </c>
      <c r="O166" s="370"/>
      <c r="P166" s="193">
        <v>5</v>
      </c>
      <c r="Q166" s="370"/>
      <c r="R166" s="193">
        <v>0</v>
      </c>
      <c r="S166" s="197"/>
      <c r="T166" s="197"/>
      <c r="U166" s="197"/>
      <c r="V166" s="363">
        <f>+SUM(D166:U166)</f>
        <v>15</v>
      </c>
      <c r="Y166" s="74"/>
    </row>
    <row r="167" spans="1:25" s="73" customFormat="1" ht="39.75">
      <c r="A167" s="75"/>
      <c r="B167" s="248" t="s">
        <v>150</v>
      </c>
      <c r="C167" s="244"/>
      <c r="D167" s="68">
        <f>+D166*0.25</f>
        <v>0</v>
      </c>
      <c r="E167" s="68">
        <f t="shared" ref="E167:G167" si="144">+E166*0.25</f>
        <v>0</v>
      </c>
      <c r="F167" s="68">
        <f t="shared" si="144"/>
        <v>0</v>
      </c>
      <c r="G167" s="68">
        <f t="shared" si="144"/>
        <v>0</v>
      </c>
      <c r="H167" s="371"/>
      <c r="I167" s="370"/>
      <c r="J167" s="370"/>
      <c r="K167" s="68">
        <f>+K166*0.25</f>
        <v>1</v>
      </c>
      <c r="L167" s="69">
        <f>+L166*0.25</f>
        <v>0.75</v>
      </c>
      <c r="M167" s="68">
        <f>+M166*0.25</f>
        <v>0</v>
      </c>
      <c r="N167" s="68">
        <f>+N166*0.25</f>
        <v>0.75</v>
      </c>
      <c r="O167" s="370"/>
      <c r="P167" s="68">
        <f>+P166*0.25</f>
        <v>1.25</v>
      </c>
      <c r="Q167" s="370"/>
      <c r="R167" s="68">
        <f>+R166*0.25</f>
        <v>0</v>
      </c>
      <c r="S167" s="197"/>
      <c r="T167" s="197"/>
      <c r="U167" s="197"/>
      <c r="V167" s="68">
        <f>+V166*0.25</f>
        <v>3.75</v>
      </c>
      <c r="Y167" s="74"/>
    </row>
    <row r="168" spans="1:25" s="73" customFormat="1" ht="61.5">
      <c r="A168" s="75"/>
      <c r="B168" s="249" t="s">
        <v>263</v>
      </c>
      <c r="C168" s="244"/>
      <c r="D168" s="193">
        <v>0</v>
      </c>
      <c r="E168" s="193">
        <v>0</v>
      </c>
      <c r="F168" s="193">
        <v>0</v>
      </c>
      <c r="G168" s="363">
        <f t="shared" ref="G168" si="145">+SUM(E168:F168)</f>
        <v>0</v>
      </c>
      <c r="H168" s="372"/>
      <c r="I168" s="370"/>
      <c r="J168" s="370"/>
      <c r="K168" s="193">
        <v>1</v>
      </c>
      <c r="L168" s="196">
        <v>1</v>
      </c>
      <c r="M168" s="193">
        <v>0</v>
      </c>
      <c r="N168" s="193"/>
      <c r="O168" s="370"/>
      <c r="P168" s="193">
        <v>0</v>
      </c>
      <c r="Q168" s="370"/>
      <c r="R168" s="193">
        <v>0</v>
      </c>
      <c r="S168" s="197"/>
      <c r="T168" s="197"/>
      <c r="U168" s="197"/>
      <c r="V168" s="363">
        <f>+SUM(D168:U168)</f>
        <v>2</v>
      </c>
      <c r="Y168" s="74"/>
    </row>
    <row r="169" spans="1:25" s="73" customFormat="1" ht="39.75">
      <c r="A169" s="75"/>
      <c r="B169" s="248" t="s">
        <v>150</v>
      </c>
      <c r="C169" s="244"/>
      <c r="D169" s="68">
        <f>+D168*0.5</f>
        <v>0</v>
      </c>
      <c r="E169" s="68">
        <f t="shared" ref="E169:G169" si="146">+E168*0.5</f>
        <v>0</v>
      </c>
      <c r="F169" s="68">
        <f t="shared" si="146"/>
        <v>0</v>
      </c>
      <c r="G169" s="68">
        <f t="shared" si="146"/>
        <v>0</v>
      </c>
      <c r="H169" s="371"/>
      <c r="I169" s="370"/>
      <c r="J169" s="370"/>
      <c r="K169" s="68">
        <f>+K168*0.5</f>
        <v>0.5</v>
      </c>
      <c r="L169" s="69">
        <f>+L168*0.5</f>
        <v>0.5</v>
      </c>
      <c r="M169" s="68">
        <f>+M168*0.5</f>
        <v>0</v>
      </c>
      <c r="N169" s="68">
        <f>+N168*0.5</f>
        <v>0</v>
      </c>
      <c r="O169" s="370"/>
      <c r="P169" s="68">
        <f>+P168*0.5</f>
        <v>0</v>
      </c>
      <c r="Q169" s="370"/>
      <c r="R169" s="68">
        <f>+R168*0.5</f>
        <v>0</v>
      </c>
      <c r="S169" s="197"/>
      <c r="T169" s="197"/>
      <c r="U169" s="197"/>
      <c r="V169" s="68">
        <f>+V168*0.5</f>
        <v>1</v>
      </c>
      <c r="Y169" s="74"/>
    </row>
    <row r="170" spans="1:25" s="73" customFormat="1" ht="184.5">
      <c r="A170" s="75"/>
      <c r="B170" s="249" t="s">
        <v>185</v>
      </c>
      <c r="C170" s="244"/>
      <c r="D170" s="193">
        <v>0</v>
      </c>
      <c r="E170" s="193">
        <v>0</v>
      </c>
      <c r="F170" s="193">
        <v>0</v>
      </c>
      <c r="G170" s="363">
        <f t="shared" ref="G170" si="147">+SUM(E170:F170)</f>
        <v>0</v>
      </c>
      <c r="H170" s="372"/>
      <c r="I170" s="370"/>
      <c r="J170" s="370"/>
      <c r="K170" s="193">
        <v>0</v>
      </c>
      <c r="L170" s="196">
        <v>0</v>
      </c>
      <c r="M170" s="193">
        <v>0</v>
      </c>
      <c r="N170" s="193"/>
      <c r="O170" s="370"/>
      <c r="P170" s="193">
        <v>0</v>
      </c>
      <c r="Q170" s="370"/>
      <c r="R170" s="193">
        <v>0</v>
      </c>
      <c r="S170" s="197"/>
      <c r="T170" s="197"/>
      <c r="U170" s="197"/>
      <c r="V170" s="363">
        <f>+SUM(D170:U170)</f>
        <v>0</v>
      </c>
      <c r="Y170" s="74"/>
    </row>
    <row r="171" spans="1:25" s="73" customFormat="1" ht="39.75">
      <c r="A171" s="75"/>
      <c r="B171" s="249" t="s">
        <v>150</v>
      </c>
      <c r="C171" s="244"/>
      <c r="D171" s="68">
        <f>+D170*0.75</f>
        <v>0</v>
      </c>
      <c r="E171" s="68">
        <f t="shared" ref="E171:G171" si="148">+E170*0.75</f>
        <v>0</v>
      </c>
      <c r="F171" s="68">
        <f t="shared" si="148"/>
        <v>0</v>
      </c>
      <c r="G171" s="68">
        <f t="shared" si="148"/>
        <v>0</v>
      </c>
      <c r="H171" s="371"/>
      <c r="I171" s="370"/>
      <c r="J171" s="370"/>
      <c r="K171" s="68">
        <f>+K170*0.75</f>
        <v>0</v>
      </c>
      <c r="L171" s="69">
        <f>+L170*0.75</f>
        <v>0</v>
      </c>
      <c r="M171" s="68">
        <f>+M170*0.75</f>
        <v>0</v>
      </c>
      <c r="N171" s="68">
        <f>+N170*0.75</f>
        <v>0</v>
      </c>
      <c r="O171" s="370"/>
      <c r="P171" s="68">
        <f>+P170*0.75</f>
        <v>0</v>
      </c>
      <c r="Q171" s="370"/>
      <c r="R171" s="68">
        <f>+R170*0.75</f>
        <v>0</v>
      </c>
      <c r="S171" s="197"/>
      <c r="T171" s="197"/>
      <c r="U171" s="197"/>
      <c r="V171" s="68">
        <f>+V170*0.75</f>
        <v>0</v>
      </c>
      <c r="Y171" s="74"/>
    </row>
    <row r="172" spans="1:25" s="73" customFormat="1" ht="166.5">
      <c r="A172" s="75"/>
      <c r="B172" s="252" t="s">
        <v>262</v>
      </c>
      <c r="C172" s="244"/>
      <c r="D172" s="193">
        <v>0</v>
      </c>
      <c r="E172" s="193">
        <v>0</v>
      </c>
      <c r="F172" s="193">
        <v>0</v>
      </c>
      <c r="G172" s="193">
        <v>0</v>
      </c>
      <c r="H172" s="372"/>
      <c r="I172" s="370"/>
      <c r="J172" s="370"/>
      <c r="K172" s="193">
        <v>7</v>
      </c>
      <c r="L172" s="196">
        <v>1</v>
      </c>
      <c r="M172" s="193">
        <v>0</v>
      </c>
      <c r="N172" s="193"/>
      <c r="O172" s="370"/>
      <c r="P172" s="193">
        <v>0</v>
      </c>
      <c r="Q172" s="370"/>
      <c r="R172" s="193">
        <v>0</v>
      </c>
      <c r="S172" s="197"/>
      <c r="T172" s="197"/>
      <c r="U172" s="197"/>
      <c r="V172" s="363">
        <f>+SUM(D172:U172)</f>
        <v>8</v>
      </c>
      <c r="Y172" s="74"/>
    </row>
    <row r="173" spans="1:25" s="73" customFormat="1" ht="39.75">
      <c r="A173" s="75"/>
      <c r="B173" s="248" t="s">
        <v>150</v>
      </c>
      <c r="C173" s="244"/>
      <c r="D173" s="68">
        <f>+D172*1</f>
        <v>0</v>
      </c>
      <c r="E173" s="68">
        <f t="shared" ref="E173:G173" si="149">+E172*1</f>
        <v>0</v>
      </c>
      <c r="F173" s="68">
        <f t="shared" si="149"/>
        <v>0</v>
      </c>
      <c r="G173" s="68">
        <f t="shared" si="149"/>
        <v>0</v>
      </c>
      <c r="H173" s="371"/>
      <c r="I173" s="370"/>
      <c r="J173" s="370"/>
      <c r="K173" s="68">
        <f>+K172*1</f>
        <v>7</v>
      </c>
      <c r="L173" s="69">
        <f>+L172*1</f>
        <v>1</v>
      </c>
      <c r="M173" s="68">
        <f>+M172*1</f>
        <v>0</v>
      </c>
      <c r="N173" s="68">
        <f>+N172*1</f>
        <v>0</v>
      </c>
      <c r="O173" s="370"/>
      <c r="P173" s="68">
        <f>+P172*1</f>
        <v>0</v>
      </c>
      <c r="Q173" s="370"/>
      <c r="R173" s="68">
        <f>+R172*1</f>
        <v>0</v>
      </c>
      <c r="S173" s="197"/>
      <c r="T173" s="197"/>
      <c r="U173" s="197"/>
      <c r="V173" s="68">
        <f>+V172*1</f>
        <v>8</v>
      </c>
      <c r="Y173" s="74"/>
    </row>
    <row r="174" spans="1:25" s="73" customFormat="1" ht="39.75">
      <c r="A174" s="75"/>
      <c r="B174" s="289" t="s">
        <v>183</v>
      </c>
      <c r="C174" s="375" t="s">
        <v>168</v>
      </c>
      <c r="D174" s="199">
        <f>+D175+D177+D179+D181+D183</f>
        <v>0</v>
      </c>
      <c r="E174" s="199">
        <f t="shared" ref="E174:G174" si="150">+E175+E177+E179+E181+E183</f>
        <v>0</v>
      </c>
      <c r="F174" s="199">
        <f t="shared" si="150"/>
        <v>0</v>
      </c>
      <c r="G174" s="199">
        <f t="shared" si="150"/>
        <v>0</v>
      </c>
      <c r="H174" s="199"/>
      <c r="I174" s="199">
        <f t="shared" ref="I174:R174" si="151">+I175+I177+I179+I181+I183</f>
        <v>0</v>
      </c>
      <c r="J174" s="199">
        <f t="shared" si="151"/>
        <v>0</v>
      </c>
      <c r="K174" s="199">
        <f t="shared" si="151"/>
        <v>0</v>
      </c>
      <c r="L174" s="374">
        <f t="shared" si="151"/>
        <v>0</v>
      </c>
      <c r="M174" s="199">
        <f t="shared" si="151"/>
        <v>0</v>
      </c>
      <c r="N174" s="199">
        <f t="shared" si="151"/>
        <v>0</v>
      </c>
      <c r="O174" s="199">
        <f t="shared" si="151"/>
        <v>0</v>
      </c>
      <c r="P174" s="199">
        <f t="shared" si="151"/>
        <v>0</v>
      </c>
      <c r="Q174" s="199">
        <f t="shared" si="151"/>
        <v>0</v>
      </c>
      <c r="R174" s="199">
        <f t="shared" si="151"/>
        <v>0</v>
      </c>
      <c r="S174" s="373"/>
      <c r="T174" s="373"/>
      <c r="U174" s="373"/>
      <c r="V174" s="199">
        <f>+V175+V177+V179+V181+V183</f>
        <v>0</v>
      </c>
      <c r="Y174" s="74"/>
    </row>
    <row r="175" spans="1:25" s="73" customFormat="1" ht="61.5">
      <c r="A175" s="75"/>
      <c r="B175" s="249" t="s">
        <v>261</v>
      </c>
      <c r="C175" s="244"/>
      <c r="D175" s="193">
        <v>0</v>
      </c>
      <c r="E175" s="193">
        <v>0</v>
      </c>
      <c r="F175" s="193">
        <v>0</v>
      </c>
      <c r="G175" s="363">
        <f t="shared" ref="G175" si="152">+SUM(E175:F175)</f>
        <v>0</v>
      </c>
      <c r="H175" s="372"/>
      <c r="I175" s="370"/>
      <c r="J175" s="370"/>
      <c r="K175" s="193">
        <f>+SUM(C175:J175)</f>
        <v>0</v>
      </c>
      <c r="L175" s="196">
        <f>+SUM(C175:K175)</f>
        <v>0</v>
      </c>
      <c r="M175" s="193">
        <v>0</v>
      </c>
      <c r="N175" s="193"/>
      <c r="O175" s="370"/>
      <c r="P175" s="193">
        <v>0</v>
      </c>
      <c r="Q175" s="370"/>
      <c r="R175" s="193">
        <v>0</v>
      </c>
      <c r="S175" s="197"/>
      <c r="T175" s="197"/>
      <c r="U175" s="197"/>
      <c r="V175" s="363">
        <f>+SUM(D175:U175)</f>
        <v>0</v>
      </c>
      <c r="Y175" s="74"/>
    </row>
    <row r="176" spans="1:25" s="102" customFormat="1" ht="39.75">
      <c r="A176" s="75"/>
      <c r="B176" s="248" t="s">
        <v>150</v>
      </c>
      <c r="C176" s="244"/>
      <c r="D176" s="68">
        <f>+D175*0.125</f>
        <v>0</v>
      </c>
      <c r="E176" s="68">
        <f t="shared" ref="E176:G176" si="153">+E175*0.125</f>
        <v>0</v>
      </c>
      <c r="F176" s="68">
        <f t="shared" si="153"/>
        <v>0</v>
      </c>
      <c r="G176" s="68">
        <f t="shared" si="153"/>
        <v>0</v>
      </c>
      <c r="H176" s="371"/>
      <c r="I176" s="370"/>
      <c r="J176" s="370"/>
      <c r="K176" s="68">
        <f>+K175*0.125</f>
        <v>0</v>
      </c>
      <c r="L176" s="69">
        <f>+L175*0.125</f>
        <v>0</v>
      </c>
      <c r="M176" s="68">
        <f>+M175*0.125</f>
        <v>0</v>
      </c>
      <c r="N176" s="68">
        <f>+N175*0.125</f>
        <v>0</v>
      </c>
      <c r="O176" s="370"/>
      <c r="P176" s="68">
        <f>+P175*0.125</f>
        <v>0</v>
      </c>
      <c r="Q176" s="370"/>
      <c r="R176" s="68">
        <f>+R175*0.125</f>
        <v>0</v>
      </c>
      <c r="S176" s="197"/>
      <c r="T176" s="197"/>
      <c r="U176" s="197"/>
      <c r="V176" s="68">
        <f>+V175*0.125</f>
        <v>0</v>
      </c>
      <c r="Y176" s="103"/>
    </row>
    <row r="177" spans="1:25" s="228" customFormat="1" ht="39.75">
      <c r="A177" s="75"/>
      <c r="B177" s="249" t="s">
        <v>181</v>
      </c>
      <c r="C177" s="244"/>
      <c r="D177" s="193">
        <v>0</v>
      </c>
      <c r="E177" s="193">
        <v>0</v>
      </c>
      <c r="F177" s="193">
        <v>0</v>
      </c>
      <c r="G177" s="363">
        <f t="shared" ref="G177" si="154">+SUM(E177:F177)</f>
        <v>0</v>
      </c>
      <c r="H177" s="372"/>
      <c r="I177" s="370"/>
      <c r="J177" s="370"/>
      <c r="K177" s="193">
        <f>+SUM(C177:J177)</f>
        <v>0</v>
      </c>
      <c r="L177" s="196">
        <f>+SUM(C177:K177)</f>
        <v>0</v>
      </c>
      <c r="M177" s="193">
        <v>0</v>
      </c>
      <c r="N177" s="193"/>
      <c r="O177" s="370"/>
      <c r="P177" s="193">
        <v>0</v>
      </c>
      <c r="Q177" s="370"/>
      <c r="R177" s="193">
        <v>0</v>
      </c>
      <c r="S177" s="197"/>
      <c r="T177" s="197"/>
      <c r="U177" s="197"/>
      <c r="V177" s="363">
        <f>+SUM(D177:U177)</f>
        <v>0</v>
      </c>
      <c r="Y177" s="229"/>
    </row>
    <row r="178" spans="1:25" s="228" customFormat="1" ht="39.75">
      <c r="A178" s="75"/>
      <c r="B178" s="248" t="s">
        <v>150</v>
      </c>
      <c r="C178" s="244"/>
      <c r="D178" s="68">
        <f>+D177*0.25</f>
        <v>0</v>
      </c>
      <c r="E178" s="68">
        <f t="shared" ref="E178:G178" si="155">+E177*0.25</f>
        <v>0</v>
      </c>
      <c r="F178" s="68">
        <f t="shared" si="155"/>
        <v>0</v>
      </c>
      <c r="G178" s="68">
        <f t="shared" si="155"/>
        <v>0</v>
      </c>
      <c r="H178" s="371"/>
      <c r="I178" s="370"/>
      <c r="J178" s="370"/>
      <c r="K178" s="68">
        <f>+K177*0.25</f>
        <v>0</v>
      </c>
      <c r="L178" s="69">
        <f>+L177*0.25</f>
        <v>0</v>
      </c>
      <c r="M178" s="68">
        <f>+M177*0.25</f>
        <v>0</v>
      </c>
      <c r="N178" s="68">
        <f>+N177*0.25</f>
        <v>0</v>
      </c>
      <c r="O178" s="370"/>
      <c r="P178" s="68">
        <f>+P177*0.25</f>
        <v>0</v>
      </c>
      <c r="Q178" s="370"/>
      <c r="R178" s="68">
        <f>+R177*0.25</f>
        <v>0</v>
      </c>
      <c r="S178" s="197"/>
      <c r="T178" s="197"/>
      <c r="U178" s="197"/>
      <c r="V178" s="68">
        <f>+V177*0.25</f>
        <v>0</v>
      </c>
      <c r="Y178" s="229"/>
    </row>
    <row r="179" spans="1:25" s="228" customFormat="1" ht="61.5">
      <c r="A179" s="75"/>
      <c r="B179" s="249" t="s">
        <v>180</v>
      </c>
      <c r="C179" s="244"/>
      <c r="D179" s="193">
        <v>0</v>
      </c>
      <c r="E179" s="193">
        <v>0</v>
      </c>
      <c r="F179" s="193">
        <v>0</v>
      </c>
      <c r="G179" s="363">
        <f t="shared" ref="G179" si="156">+SUM(E179:F179)</f>
        <v>0</v>
      </c>
      <c r="H179" s="372"/>
      <c r="I179" s="370"/>
      <c r="J179" s="370"/>
      <c r="K179" s="193">
        <f>+SUM(C179:J179)</f>
        <v>0</v>
      </c>
      <c r="L179" s="196">
        <f>+SUM(C179:K179)</f>
        <v>0</v>
      </c>
      <c r="M179" s="193">
        <v>0</v>
      </c>
      <c r="N179" s="193"/>
      <c r="O179" s="370"/>
      <c r="P179" s="193">
        <v>0</v>
      </c>
      <c r="Q179" s="370"/>
      <c r="R179" s="193">
        <v>0</v>
      </c>
      <c r="S179" s="197"/>
      <c r="T179" s="197"/>
      <c r="U179" s="197"/>
      <c r="V179" s="363">
        <f>+SUM(D179:U179)</f>
        <v>0</v>
      </c>
      <c r="Y179" s="229"/>
    </row>
    <row r="180" spans="1:25" s="228" customFormat="1" ht="39.75">
      <c r="A180" s="75"/>
      <c r="B180" s="248" t="s">
        <v>150</v>
      </c>
      <c r="C180" s="244"/>
      <c r="D180" s="68">
        <f>+D179*0.5</f>
        <v>0</v>
      </c>
      <c r="E180" s="68">
        <f t="shared" ref="E180:G180" si="157">+E179*0.5</f>
        <v>0</v>
      </c>
      <c r="F180" s="68">
        <f t="shared" si="157"/>
        <v>0</v>
      </c>
      <c r="G180" s="68">
        <f t="shared" si="157"/>
        <v>0</v>
      </c>
      <c r="H180" s="371"/>
      <c r="I180" s="370"/>
      <c r="J180" s="370"/>
      <c r="K180" s="68">
        <f>+K179*0.5</f>
        <v>0</v>
      </c>
      <c r="L180" s="69">
        <f>+L179*0.5</f>
        <v>0</v>
      </c>
      <c r="M180" s="68">
        <f>+M179*0.5</f>
        <v>0</v>
      </c>
      <c r="N180" s="68">
        <f>+N179*0.5</f>
        <v>0</v>
      </c>
      <c r="O180" s="370"/>
      <c r="P180" s="68">
        <f>+P179*0.5</f>
        <v>0</v>
      </c>
      <c r="Q180" s="370"/>
      <c r="R180" s="68">
        <f>+R179*0.5</f>
        <v>0</v>
      </c>
      <c r="S180" s="197"/>
      <c r="T180" s="197"/>
      <c r="U180" s="197"/>
      <c r="V180" s="68">
        <f>+V179*0.5</f>
        <v>0</v>
      </c>
      <c r="Y180" s="229"/>
    </row>
    <row r="181" spans="1:25" s="228" customFormat="1" ht="39.75">
      <c r="A181" s="75"/>
      <c r="B181" s="252" t="s">
        <v>179</v>
      </c>
      <c r="C181" s="244"/>
      <c r="D181" s="193">
        <v>0</v>
      </c>
      <c r="E181" s="193">
        <v>0</v>
      </c>
      <c r="F181" s="193">
        <v>0</v>
      </c>
      <c r="G181" s="363">
        <f t="shared" ref="G181" si="158">+SUM(E181:F181)</f>
        <v>0</v>
      </c>
      <c r="H181" s="372"/>
      <c r="I181" s="370"/>
      <c r="J181" s="370"/>
      <c r="K181" s="193">
        <f>+SUM(C181:J181)</f>
        <v>0</v>
      </c>
      <c r="L181" s="196">
        <f>+SUM(C181:K181)</f>
        <v>0</v>
      </c>
      <c r="M181" s="193">
        <v>0</v>
      </c>
      <c r="N181" s="193"/>
      <c r="O181" s="370"/>
      <c r="P181" s="193">
        <v>0</v>
      </c>
      <c r="Q181" s="370"/>
      <c r="R181" s="193">
        <v>0</v>
      </c>
      <c r="S181" s="197"/>
      <c r="T181" s="197"/>
      <c r="U181" s="197"/>
      <c r="V181" s="363">
        <f>+SUM(D181:U181)</f>
        <v>0</v>
      </c>
      <c r="Y181" s="229"/>
    </row>
    <row r="182" spans="1:25" s="228" customFormat="1" ht="39.75">
      <c r="A182" s="75"/>
      <c r="B182" s="248" t="s">
        <v>150</v>
      </c>
      <c r="C182" s="244"/>
      <c r="D182" s="68">
        <f>+D181*0.75</f>
        <v>0</v>
      </c>
      <c r="E182" s="68">
        <f t="shared" ref="E182:G182" si="159">+E181*0.75</f>
        <v>0</v>
      </c>
      <c r="F182" s="68">
        <f t="shared" si="159"/>
        <v>0</v>
      </c>
      <c r="G182" s="68">
        <f t="shared" si="159"/>
        <v>0</v>
      </c>
      <c r="H182" s="371"/>
      <c r="I182" s="370"/>
      <c r="J182" s="370"/>
      <c r="K182" s="68">
        <f>+K181*0.75</f>
        <v>0</v>
      </c>
      <c r="L182" s="69">
        <f>+L181*0.75</f>
        <v>0</v>
      </c>
      <c r="M182" s="68">
        <f>+M181*0.75</f>
        <v>0</v>
      </c>
      <c r="N182" s="68">
        <f>+N181*0.75</f>
        <v>0</v>
      </c>
      <c r="O182" s="370"/>
      <c r="P182" s="68">
        <f>+P181*0.75</f>
        <v>0</v>
      </c>
      <c r="Q182" s="370"/>
      <c r="R182" s="68">
        <f>+R181*0.75</f>
        <v>0</v>
      </c>
      <c r="S182" s="197"/>
      <c r="T182" s="197"/>
      <c r="U182" s="197"/>
      <c r="V182" s="68">
        <f>+V181*0.75</f>
        <v>0</v>
      </c>
      <c r="Y182" s="229"/>
    </row>
    <row r="183" spans="1:25" s="228" customFormat="1" ht="39.75">
      <c r="A183" s="75"/>
      <c r="B183" s="249" t="s">
        <v>178</v>
      </c>
      <c r="C183" s="244"/>
      <c r="D183" s="193">
        <v>0</v>
      </c>
      <c r="E183" s="193">
        <v>0</v>
      </c>
      <c r="F183" s="193">
        <v>0</v>
      </c>
      <c r="G183" s="363">
        <f t="shared" ref="G183" si="160">+SUM(E183:F183)</f>
        <v>0</v>
      </c>
      <c r="H183" s="372"/>
      <c r="I183" s="370"/>
      <c r="J183" s="370"/>
      <c r="K183" s="193">
        <f>+SUM(C183:J183)</f>
        <v>0</v>
      </c>
      <c r="L183" s="196">
        <f>+SUM(C183:K183)</f>
        <v>0</v>
      </c>
      <c r="M183" s="193">
        <v>0</v>
      </c>
      <c r="N183" s="193"/>
      <c r="O183" s="370"/>
      <c r="P183" s="193">
        <v>0</v>
      </c>
      <c r="Q183" s="370"/>
      <c r="R183" s="193">
        <v>0</v>
      </c>
      <c r="S183" s="197"/>
      <c r="T183" s="197"/>
      <c r="U183" s="197"/>
      <c r="V183" s="363">
        <f>+SUM(D183:U183)</f>
        <v>0</v>
      </c>
      <c r="Y183" s="229"/>
    </row>
    <row r="184" spans="1:25" s="228" customFormat="1" ht="39.75">
      <c r="A184" s="75"/>
      <c r="B184" s="248" t="s">
        <v>150</v>
      </c>
      <c r="C184" s="244"/>
      <c r="D184" s="68">
        <f>+D183*1</f>
        <v>0</v>
      </c>
      <c r="E184" s="68">
        <f t="shared" ref="E184:G184" si="161">+E183*1</f>
        <v>0</v>
      </c>
      <c r="F184" s="68">
        <f t="shared" si="161"/>
        <v>0</v>
      </c>
      <c r="G184" s="68">
        <f t="shared" si="161"/>
        <v>0</v>
      </c>
      <c r="H184" s="371"/>
      <c r="I184" s="370"/>
      <c r="J184" s="370"/>
      <c r="K184" s="68">
        <f>+K183*1</f>
        <v>0</v>
      </c>
      <c r="L184" s="69">
        <f>+L183*1</f>
        <v>0</v>
      </c>
      <c r="M184" s="68">
        <f>+M183*1</f>
        <v>0</v>
      </c>
      <c r="N184" s="68">
        <f>+N183*1</f>
        <v>0</v>
      </c>
      <c r="O184" s="370"/>
      <c r="P184" s="68">
        <f>+P183*1</f>
        <v>0</v>
      </c>
      <c r="Q184" s="370"/>
      <c r="R184" s="68">
        <f>+R183*1</f>
        <v>0</v>
      </c>
      <c r="S184" s="197"/>
      <c r="T184" s="197"/>
      <c r="U184" s="197"/>
      <c r="V184" s="68">
        <f>+V183*1</f>
        <v>0</v>
      </c>
      <c r="Y184" s="229"/>
    </row>
    <row r="185" spans="1:25" s="228" customFormat="1" ht="39.75">
      <c r="A185" s="148"/>
      <c r="B185" s="369" t="s">
        <v>260</v>
      </c>
      <c r="C185" s="271"/>
      <c r="D185" s="192">
        <v>0</v>
      </c>
      <c r="E185" s="192">
        <v>0</v>
      </c>
      <c r="F185" s="192">
        <v>0</v>
      </c>
      <c r="G185" s="363">
        <f t="shared" ref="G185" si="162">+SUM(E185:F185)</f>
        <v>0</v>
      </c>
      <c r="H185" s="192"/>
      <c r="I185" s="192"/>
      <c r="J185" s="192"/>
      <c r="K185" s="193">
        <v>6</v>
      </c>
      <c r="L185" s="196">
        <v>4</v>
      </c>
      <c r="M185" s="192">
        <v>0</v>
      </c>
      <c r="N185" s="193">
        <v>7</v>
      </c>
      <c r="O185" s="192"/>
      <c r="P185" s="193">
        <v>6</v>
      </c>
      <c r="Q185" s="192"/>
      <c r="R185" s="192">
        <v>3</v>
      </c>
      <c r="S185" s="191"/>
      <c r="T185" s="191"/>
      <c r="U185" s="191"/>
      <c r="V185" s="363">
        <f>+SUM(D185:U185)</f>
        <v>26</v>
      </c>
      <c r="Y185" s="229"/>
    </row>
    <row r="186" spans="1:25" s="102" customFormat="1" ht="39.75">
      <c r="A186" s="84"/>
      <c r="B186" s="85" t="s">
        <v>259</v>
      </c>
      <c r="C186" s="96" t="s">
        <v>171</v>
      </c>
      <c r="D186" s="205">
        <f>+D212/D213</f>
        <v>4.1875</v>
      </c>
      <c r="E186" s="205" t="e">
        <f t="shared" ref="E186:G186" si="163">+E212/E213</f>
        <v>#DIV/0!</v>
      </c>
      <c r="F186" s="205" t="e">
        <f t="shared" si="163"/>
        <v>#DIV/0!</v>
      </c>
      <c r="G186" s="205" t="e">
        <f t="shared" si="163"/>
        <v>#DIV/0!</v>
      </c>
      <c r="H186" s="205"/>
      <c r="I186" s="205">
        <f t="shared" ref="I186:R186" si="164">+I212/I213</f>
        <v>3.21</v>
      </c>
      <c r="J186" s="205">
        <f t="shared" si="164"/>
        <v>3</v>
      </c>
      <c r="K186" s="205">
        <f t="shared" si="164"/>
        <v>4.4838709677419351</v>
      </c>
      <c r="L186" s="205">
        <f t="shared" si="164"/>
        <v>4.7402597402597406</v>
      </c>
      <c r="M186" s="205">
        <f t="shared" si="164"/>
        <v>5.0161290322580649</v>
      </c>
      <c r="N186" s="205">
        <f t="shared" si="164"/>
        <v>3.4285714285714284</v>
      </c>
      <c r="O186" s="205">
        <f t="shared" si="164"/>
        <v>2.8897637795275593</v>
      </c>
      <c r="P186" s="205">
        <f t="shared" si="164"/>
        <v>2.7101449275362319</v>
      </c>
      <c r="Q186" s="205">
        <f t="shared" si="164"/>
        <v>2.1923076923076925</v>
      </c>
      <c r="R186" s="205">
        <f t="shared" si="164"/>
        <v>3.1969696969696968</v>
      </c>
      <c r="S186" s="206"/>
      <c r="T186" s="206"/>
      <c r="U186" s="206"/>
      <c r="V186" s="205">
        <f>+V212/V213</f>
        <v>3.7307404637247568</v>
      </c>
      <c r="W186" s="368"/>
      <c r="X186" s="368"/>
      <c r="Y186" s="103"/>
    </row>
    <row r="187" spans="1:25" s="102" customFormat="1" ht="39.75">
      <c r="A187" s="80"/>
      <c r="B187" s="81"/>
      <c r="C187" s="95" t="s">
        <v>10</v>
      </c>
      <c r="D187" s="132">
        <f>+IF(D186&lt;6,D186*5/6,IF(D186&gt;=6,5))</f>
        <v>3.4895833333333335</v>
      </c>
      <c r="E187" s="132" t="e">
        <f t="shared" ref="E187:G187" si="165">+IF(E186&lt;6,E186*5/6,IF(E186&gt;=6,5))</f>
        <v>#DIV/0!</v>
      </c>
      <c r="F187" s="132" t="e">
        <f t="shared" si="165"/>
        <v>#DIV/0!</v>
      </c>
      <c r="G187" s="132" t="e">
        <f t="shared" si="165"/>
        <v>#DIV/0!</v>
      </c>
      <c r="H187" s="132"/>
      <c r="I187" s="132">
        <f t="shared" ref="I187:R187" si="166">+IF(I186&lt;6,I186*5/6,IF(I186&gt;=6,5))</f>
        <v>2.6750000000000003</v>
      </c>
      <c r="J187" s="132">
        <f t="shared" si="166"/>
        <v>2.5</v>
      </c>
      <c r="K187" s="132">
        <f t="shared" si="166"/>
        <v>3.736559139784946</v>
      </c>
      <c r="L187" s="132">
        <f t="shared" si="166"/>
        <v>3.9502164502164505</v>
      </c>
      <c r="M187" s="132">
        <f t="shared" si="166"/>
        <v>4.1801075268817209</v>
      </c>
      <c r="N187" s="132">
        <f t="shared" si="166"/>
        <v>2.8571428571428572</v>
      </c>
      <c r="O187" s="132">
        <f t="shared" si="166"/>
        <v>2.4081364829396326</v>
      </c>
      <c r="P187" s="132">
        <f t="shared" si="166"/>
        <v>2.2584541062801935</v>
      </c>
      <c r="Q187" s="132">
        <f t="shared" si="166"/>
        <v>1.8269230769230773</v>
      </c>
      <c r="R187" s="132">
        <f t="shared" si="166"/>
        <v>2.6641414141414139</v>
      </c>
      <c r="S187" s="264"/>
      <c r="T187" s="264"/>
      <c r="U187" s="264"/>
      <c r="V187" s="132">
        <f>+IF(V186&lt;6,V186*5/6,IF(V186&gt;=6,5))</f>
        <v>3.1089503864372969</v>
      </c>
      <c r="W187" s="368"/>
      <c r="X187" s="368"/>
      <c r="Y187" s="103"/>
    </row>
    <row r="188" spans="1:25" s="102" customFormat="1" ht="39.75">
      <c r="A188" s="72"/>
      <c r="B188" s="360" t="s">
        <v>258</v>
      </c>
      <c r="C188" s="70" t="s">
        <v>163</v>
      </c>
      <c r="D188" s="193">
        <v>10</v>
      </c>
      <c r="E188" s="193"/>
      <c r="F188" s="193"/>
      <c r="G188" s="363">
        <f t="shared" ref="G188" si="167">+SUM(E188:F188)</f>
        <v>0</v>
      </c>
      <c r="H188" s="193"/>
      <c r="I188" s="193">
        <v>1</v>
      </c>
      <c r="J188" s="193">
        <v>0</v>
      </c>
      <c r="K188" s="193">
        <v>1</v>
      </c>
      <c r="L188" s="196">
        <v>2</v>
      </c>
      <c r="M188" s="193">
        <v>1</v>
      </c>
      <c r="N188" s="193">
        <v>0</v>
      </c>
      <c r="O188" s="193">
        <v>10</v>
      </c>
      <c r="P188" s="193">
        <v>0</v>
      </c>
      <c r="Q188" s="193">
        <v>2</v>
      </c>
      <c r="R188" s="193">
        <v>0</v>
      </c>
      <c r="S188" s="197"/>
      <c r="T188" s="197"/>
      <c r="U188" s="197"/>
      <c r="V188" s="363">
        <f>+SUM(D188:U188)</f>
        <v>27</v>
      </c>
      <c r="W188" s="39"/>
      <c r="X188" s="368"/>
      <c r="Y188" s="103"/>
    </row>
    <row r="189" spans="1:25" s="228" customFormat="1" ht="39.75">
      <c r="A189" s="72"/>
      <c r="B189" s="248" t="s">
        <v>150</v>
      </c>
      <c r="C189" s="244"/>
      <c r="D189" s="361">
        <v>0</v>
      </c>
      <c r="E189" s="361">
        <v>0</v>
      </c>
      <c r="F189" s="361">
        <v>0</v>
      </c>
      <c r="G189" s="361">
        <v>0</v>
      </c>
      <c r="H189" s="361"/>
      <c r="I189" s="361">
        <v>0</v>
      </c>
      <c r="J189" s="361">
        <v>0</v>
      </c>
      <c r="K189" s="361">
        <v>0</v>
      </c>
      <c r="L189" s="364">
        <v>0</v>
      </c>
      <c r="M189" s="361">
        <v>0</v>
      </c>
      <c r="N189" s="361">
        <v>0</v>
      </c>
      <c r="O189" s="361">
        <v>0</v>
      </c>
      <c r="P189" s="361">
        <v>0</v>
      </c>
      <c r="Q189" s="361">
        <v>0</v>
      </c>
      <c r="R189" s="361">
        <v>0</v>
      </c>
      <c r="S189" s="362"/>
      <c r="T189" s="362"/>
      <c r="U189" s="362"/>
      <c r="V189" s="361">
        <v>0</v>
      </c>
      <c r="Y189" s="229"/>
    </row>
    <row r="190" spans="1:25" s="102" customFormat="1" ht="39.75">
      <c r="A190" s="72"/>
      <c r="B190" s="91" t="s">
        <v>257</v>
      </c>
      <c r="C190" s="70" t="s">
        <v>163</v>
      </c>
      <c r="D190" s="193">
        <v>11</v>
      </c>
      <c r="E190" s="193"/>
      <c r="F190" s="193"/>
      <c r="G190" s="363">
        <f t="shared" ref="G190" si="168">+SUM(E190:F190)</f>
        <v>0</v>
      </c>
      <c r="H190" s="193"/>
      <c r="I190" s="193">
        <v>28.5</v>
      </c>
      <c r="J190" s="193">
        <v>13</v>
      </c>
      <c r="K190" s="193">
        <v>30</v>
      </c>
      <c r="L190" s="196">
        <v>17</v>
      </c>
      <c r="M190" s="193">
        <v>8</v>
      </c>
      <c r="N190" s="193">
        <v>9.5</v>
      </c>
      <c r="O190" s="193">
        <v>71</v>
      </c>
      <c r="P190" s="193">
        <v>51.5</v>
      </c>
      <c r="Q190" s="193">
        <v>19</v>
      </c>
      <c r="R190" s="193">
        <v>24</v>
      </c>
      <c r="S190" s="197"/>
      <c r="T190" s="197"/>
      <c r="U190" s="197"/>
      <c r="V190" s="363">
        <f>+SUM(D190:U190)</f>
        <v>282.5</v>
      </c>
      <c r="Y190" s="103"/>
    </row>
    <row r="191" spans="1:25" s="102" customFormat="1" ht="39.75">
      <c r="A191" s="72"/>
      <c r="B191" s="248" t="s">
        <v>150</v>
      </c>
      <c r="C191" s="244"/>
      <c r="D191" s="365">
        <f>D190*2</f>
        <v>22</v>
      </c>
      <c r="E191" s="365">
        <f t="shared" ref="E191:G191" si="169">E190*2</f>
        <v>0</v>
      </c>
      <c r="F191" s="365">
        <f t="shared" si="169"/>
        <v>0</v>
      </c>
      <c r="G191" s="365">
        <f t="shared" si="169"/>
        <v>0</v>
      </c>
      <c r="H191" s="365"/>
      <c r="I191" s="365">
        <f t="shared" ref="I191:R191" si="170">I190*2</f>
        <v>57</v>
      </c>
      <c r="J191" s="365">
        <f t="shared" si="170"/>
        <v>26</v>
      </c>
      <c r="K191" s="365">
        <f t="shared" si="170"/>
        <v>60</v>
      </c>
      <c r="L191" s="367">
        <f t="shared" si="170"/>
        <v>34</v>
      </c>
      <c r="M191" s="365">
        <f t="shared" si="170"/>
        <v>16</v>
      </c>
      <c r="N191" s="365">
        <f t="shared" si="170"/>
        <v>19</v>
      </c>
      <c r="O191" s="365">
        <f t="shared" si="170"/>
        <v>142</v>
      </c>
      <c r="P191" s="365">
        <f t="shared" si="170"/>
        <v>103</v>
      </c>
      <c r="Q191" s="365">
        <f t="shared" si="170"/>
        <v>38</v>
      </c>
      <c r="R191" s="365">
        <f t="shared" si="170"/>
        <v>48</v>
      </c>
      <c r="S191" s="366"/>
      <c r="T191" s="366"/>
      <c r="U191" s="366"/>
      <c r="V191" s="365">
        <f>V190*2</f>
        <v>565</v>
      </c>
      <c r="Y191" s="103"/>
    </row>
    <row r="192" spans="1:25" s="102" customFormat="1" ht="39.75">
      <c r="A192" s="72"/>
      <c r="B192" s="91" t="s">
        <v>256</v>
      </c>
      <c r="C192" s="70" t="s">
        <v>163</v>
      </c>
      <c r="D192" s="193">
        <v>20</v>
      </c>
      <c r="E192" s="193"/>
      <c r="F192" s="193"/>
      <c r="G192" s="363">
        <f t="shared" ref="G192" si="171">+SUM(E192:F192)</f>
        <v>0</v>
      </c>
      <c r="H192" s="193"/>
      <c r="I192" s="193">
        <v>15.5</v>
      </c>
      <c r="J192" s="193">
        <v>3</v>
      </c>
      <c r="K192" s="193">
        <v>51</v>
      </c>
      <c r="L192" s="196">
        <v>15</v>
      </c>
      <c r="M192" s="193">
        <v>21</v>
      </c>
      <c r="N192" s="193">
        <v>2</v>
      </c>
      <c r="O192" s="193">
        <v>25</v>
      </c>
      <c r="P192" s="193">
        <v>13</v>
      </c>
      <c r="Q192" s="193">
        <v>2</v>
      </c>
      <c r="R192" s="193">
        <v>5.5</v>
      </c>
      <c r="S192" s="197"/>
      <c r="T192" s="197"/>
      <c r="U192" s="197"/>
      <c r="V192" s="363">
        <f>+SUM(D192:U192)</f>
        <v>173</v>
      </c>
      <c r="Y192" s="103"/>
    </row>
    <row r="193" spans="1:25" s="102" customFormat="1" ht="39.75">
      <c r="A193" s="72"/>
      <c r="B193" s="248" t="s">
        <v>150</v>
      </c>
      <c r="C193" s="244"/>
      <c r="D193" s="365">
        <f>D192*5</f>
        <v>100</v>
      </c>
      <c r="E193" s="365">
        <f t="shared" ref="E193:G193" si="172">E192*5</f>
        <v>0</v>
      </c>
      <c r="F193" s="365">
        <f t="shared" si="172"/>
        <v>0</v>
      </c>
      <c r="G193" s="365">
        <f t="shared" si="172"/>
        <v>0</v>
      </c>
      <c r="H193" s="365"/>
      <c r="I193" s="365">
        <f t="shared" ref="I193:R193" si="173">I192*5</f>
        <v>77.5</v>
      </c>
      <c r="J193" s="365">
        <f t="shared" si="173"/>
        <v>15</v>
      </c>
      <c r="K193" s="365">
        <f t="shared" si="173"/>
        <v>255</v>
      </c>
      <c r="L193" s="367">
        <f t="shared" si="173"/>
        <v>75</v>
      </c>
      <c r="M193" s="365">
        <f t="shared" si="173"/>
        <v>105</v>
      </c>
      <c r="N193" s="365">
        <f t="shared" si="173"/>
        <v>10</v>
      </c>
      <c r="O193" s="365">
        <f t="shared" si="173"/>
        <v>125</v>
      </c>
      <c r="P193" s="365">
        <f t="shared" si="173"/>
        <v>65</v>
      </c>
      <c r="Q193" s="365">
        <f t="shared" si="173"/>
        <v>10</v>
      </c>
      <c r="R193" s="365">
        <f t="shared" si="173"/>
        <v>27.5</v>
      </c>
      <c r="S193" s="366"/>
      <c r="T193" s="366"/>
      <c r="U193" s="366"/>
      <c r="V193" s="365">
        <f>V192*5</f>
        <v>865</v>
      </c>
      <c r="Y193" s="103"/>
    </row>
    <row r="194" spans="1:25" s="102" customFormat="1" ht="39.75">
      <c r="A194" s="72"/>
      <c r="B194" s="360" t="s">
        <v>255</v>
      </c>
      <c r="C194" s="70" t="s">
        <v>163</v>
      </c>
      <c r="D194" s="193">
        <v>0</v>
      </c>
      <c r="E194" s="193"/>
      <c r="F194" s="193"/>
      <c r="G194" s="363">
        <f t="shared" ref="G194" si="174">+SUM(E194:F194)</f>
        <v>0</v>
      </c>
      <c r="H194" s="193"/>
      <c r="I194" s="193">
        <v>0</v>
      </c>
      <c r="J194" s="193">
        <v>0</v>
      </c>
      <c r="K194" s="193">
        <v>0</v>
      </c>
      <c r="L194" s="196">
        <v>0</v>
      </c>
      <c r="M194" s="193">
        <v>0</v>
      </c>
      <c r="N194" s="193">
        <v>0</v>
      </c>
      <c r="O194" s="193">
        <v>0</v>
      </c>
      <c r="P194" s="193">
        <v>0</v>
      </c>
      <c r="Q194" s="193">
        <v>0</v>
      </c>
      <c r="R194" s="193">
        <v>0</v>
      </c>
      <c r="S194" s="197"/>
      <c r="T194" s="197"/>
      <c r="U194" s="197"/>
      <c r="V194" s="363">
        <f>+SUM(D194:U194)</f>
        <v>0</v>
      </c>
      <c r="Y194" s="103"/>
    </row>
    <row r="195" spans="1:25" s="102" customFormat="1" ht="39.75">
      <c r="A195" s="72"/>
      <c r="B195" s="248" t="s">
        <v>150</v>
      </c>
      <c r="C195" s="244"/>
      <c r="D195" s="361">
        <f>+D194*1</f>
        <v>0</v>
      </c>
      <c r="E195" s="361">
        <f t="shared" ref="E195:G195" si="175">+E194*1</f>
        <v>0</v>
      </c>
      <c r="F195" s="361">
        <f t="shared" si="175"/>
        <v>0</v>
      </c>
      <c r="G195" s="361">
        <f t="shared" si="175"/>
        <v>0</v>
      </c>
      <c r="H195" s="361"/>
      <c r="I195" s="361">
        <f t="shared" ref="I195:R195" si="176">+I194*1</f>
        <v>0</v>
      </c>
      <c r="J195" s="361">
        <f t="shared" si="176"/>
        <v>0</v>
      </c>
      <c r="K195" s="361">
        <f t="shared" si="176"/>
        <v>0</v>
      </c>
      <c r="L195" s="364">
        <f t="shared" si="176"/>
        <v>0</v>
      </c>
      <c r="M195" s="361">
        <f t="shared" si="176"/>
        <v>0</v>
      </c>
      <c r="N195" s="361">
        <f t="shared" si="176"/>
        <v>0</v>
      </c>
      <c r="O195" s="361">
        <f t="shared" si="176"/>
        <v>0</v>
      </c>
      <c r="P195" s="361">
        <f t="shared" si="176"/>
        <v>0</v>
      </c>
      <c r="Q195" s="361">
        <f t="shared" si="176"/>
        <v>0</v>
      </c>
      <c r="R195" s="361">
        <f t="shared" si="176"/>
        <v>0</v>
      </c>
      <c r="S195" s="362"/>
      <c r="T195" s="362"/>
      <c r="U195" s="362"/>
      <c r="V195" s="361">
        <f>+V194*1</f>
        <v>0</v>
      </c>
      <c r="Y195" s="103"/>
    </row>
    <row r="196" spans="1:25" s="102" customFormat="1" ht="39.75">
      <c r="A196" s="72"/>
      <c r="B196" s="91" t="s">
        <v>254</v>
      </c>
      <c r="C196" s="70" t="s">
        <v>163</v>
      </c>
      <c r="D196" s="193">
        <v>1</v>
      </c>
      <c r="E196" s="193"/>
      <c r="F196" s="193"/>
      <c r="G196" s="363">
        <f t="shared" ref="G196" si="177">+SUM(E196:F196)</f>
        <v>0</v>
      </c>
      <c r="H196" s="193"/>
      <c r="I196" s="193">
        <v>2</v>
      </c>
      <c r="J196" s="193">
        <v>0.5</v>
      </c>
      <c r="K196" s="193">
        <v>6</v>
      </c>
      <c r="L196" s="196">
        <v>4</v>
      </c>
      <c r="M196" s="193">
        <v>5</v>
      </c>
      <c r="N196" s="193">
        <v>1</v>
      </c>
      <c r="O196" s="193">
        <v>8</v>
      </c>
      <c r="P196" s="193">
        <v>3</v>
      </c>
      <c r="Q196" s="193">
        <v>3</v>
      </c>
      <c r="R196" s="193">
        <v>0</v>
      </c>
      <c r="S196" s="197"/>
      <c r="T196" s="197"/>
      <c r="U196" s="197"/>
      <c r="V196" s="363">
        <f>+SUM(D196:U196)</f>
        <v>33.5</v>
      </c>
      <c r="Y196" s="103"/>
    </row>
    <row r="197" spans="1:25" s="102" customFormat="1" ht="39.75">
      <c r="A197" s="72"/>
      <c r="B197" s="248" t="s">
        <v>150</v>
      </c>
      <c r="C197" s="244"/>
      <c r="D197" s="361">
        <f>+D196*3</f>
        <v>3</v>
      </c>
      <c r="E197" s="361">
        <f t="shared" ref="E197:G197" si="178">+E196*3</f>
        <v>0</v>
      </c>
      <c r="F197" s="361">
        <f t="shared" si="178"/>
        <v>0</v>
      </c>
      <c r="G197" s="361">
        <f t="shared" si="178"/>
        <v>0</v>
      </c>
      <c r="H197" s="361"/>
      <c r="I197" s="361">
        <f t="shared" ref="I197:R197" si="179">+I196*3</f>
        <v>6</v>
      </c>
      <c r="J197" s="361">
        <f t="shared" si="179"/>
        <v>1.5</v>
      </c>
      <c r="K197" s="361">
        <f t="shared" si="179"/>
        <v>18</v>
      </c>
      <c r="L197" s="364">
        <f t="shared" si="179"/>
        <v>12</v>
      </c>
      <c r="M197" s="361">
        <f t="shared" si="179"/>
        <v>15</v>
      </c>
      <c r="N197" s="361">
        <f t="shared" si="179"/>
        <v>3</v>
      </c>
      <c r="O197" s="361">
        <f t="shared" si="179"/>
        <v>24</v>
      </c>
      <c r="P197" s="361">
        <f t="shared" si="179"/>
        <v>9</v>
      </c>
      <c r="Q197" s="361">
        <f t="shared" si="179"/>
        <v>9</v>
      </c>
      <c r="R197" s="361">
        <f t="shared" si="179"/>
        <v>0</v>
      </c>
      <c r="S197" s="362"/>
      <c r="T197" s="362"/>
      <c r="U197" s="362"/>
      <c r="V197" s="361">
        <f>+V196*3</f>
        <v>100.5</v>
      </c>
      <c r="Y197" s="103"/>
    </row>
    <row r="198" spans="1:25" s="102" customFormat="1" ht="39.75">
      <c r="A198" s="72"/>
      <c r="B198" s="91" t="s">
        <v>253</v>
      </c>
      <c r="C198" s="70" t="s">
        <v>163</v>
      </c>
      <c r="D198" s="193">
        <v>15</v>
      </c>
      <c r="E198" s="193"/>
      <c r="F198" s="193"/>
      <c r="G198" s="363">
        <f t="shared" ref="G198" si="180">+SUM(E198:F198)</f>
        <v>0</v>
      </c>
      <c r="H198" s="193"/>
      <c r="I198" s="193">
        <v>2</v>
      </c>
      <c r="J198" s="193">
        <v>2</v>
      </c>
      <c r="K198" s="193">
        <v>28</v>
      </c>
      <c r="L198" s="196">
        <v>32</v>
      </c>
      <c r="M198" s="193">
        <v>19</v>
      </c>
      <c r="N198" s="193">
        <v>3</v>
      </c>
      <c r="O198" s="193">
        <v>11</v>
      </c>
      <c r="P198" s="193">
        <v>1</v>
      </c>
      <c r="Q198" s="193">
        <v>0</v>
      </c>
      <c r="R198" s="193">
        <v>0</v>
      </c>
      <c r="S198" s="197"/>
      <c r="T198" s="197"/>
      <c r="U198" s="197"/>
      <c r="V198" s="363">
        <f>+SUM(D198:U198)</f>
        <v>113</v>
      </c>
      <c r="Y198" s="103"/>
    </row>
    <row r="199" spans="1:25" s="102" customFormat="1" ht="39.75">
      <c r="A199" s="72"/>
      <c r="B199" s="248" t="s">
        <v>150</v>
      </c>
      <c r="C199" s="244"/>
      <c r="D199" s="361">
        <f>+D198*6</f>
        <v>90</v>
      </c>
      <c r="E199" s="361">
        <f t="shared" ref="E199:G199" si="181">+E198*6</f>
        <v>0</v>
      </c>
      <c r="F199" s="361">
        <f t="shared" si="181"/>
        <v>0</v>
      </c>
      <c r="G199" s="361">
        <f t="shared" si="181"/>
        <v>0</v>
      </c>
      <c r="H199" s="361"/>
      <c r="I199" s="361">
        <f t="shared" ref="I199:R199" si="182">+I198*6</f>
        <v>12</v>
      </c>
      <c r="J199" s="361">
        <f t="shared" si="182"/>
        <v>12</v>
      </c>
      <c r="K199" s="361">
        <f t="shared" si="182"/>
        <v>168</v>
      </c>
      <c r="L199" s="364">
        <f t="shared" si="182"/>
        <v>192</v>
      </c>
      <c r="M199" s="361">
        <f t="shared" si="182"/>
        <v>114</v>
      </c>
      <c r="N199" s="361">
        <f t="shared" si="182"/>
        <v>18</v>
      </c>
      <c r="O199" s="361">
        <f t="shared" si="182"/>
        <v>66</v>
      </c>
      <c r="P199" s="361">
        <f t="shared" si="182"/>
        <v>6</v>
      </c>
      <c r="Q199" s="361">
        <f t="shared" si="182"/>
        <v>0</v>
      </c>
      <c r="R199" s="361">
        <f t="shared" si="182"/>
        <v>0</v>
      </c>
      <c r="S199" s="362"/>
      <c r="T199" s="362"/>
      <c r="U199" s="362"/>
      <c r="V199" s="361">
        <f>+V198*6</f>
        <v>678</v>
      </c>
      <c r="Y199" s="103"/>
    </row>
    <row r="200" spans="1:25" s="102" customFormat="1" ht="39.75">
      <c r="A200" s="72"/>
      <c r="B200" s="360" t="s">
        <v>252</v>
      </c>
      <c r="C200" s="70" t="s">
        <v>163</v>
      </c>
      <c r="D200" s="193">
        <v>0</v>
      </c>
      <c r="E200" s="193"/>
      <c r="F200" s="193"/>
      <c r="G200" s="363">
        <f t="shared" ref="G200" si="183">+SUM(E200:F200)</f>
        <v>0</v>
      </c>
      <c r="H200" s="193"/>
      <c r="I200" s="193">
        <v>0</v>
      </c>
      <c r="J200" s="193">
        <v>0</v>
      </c>
      <c r="K200" s="193">
        <v>0</v>
      </c>
      <c r="L200" s="196">
        <v>0</v>
      </c>
      <c r="M200" s="193">
        <v>0</v>
      </c>
      <c r="N200" s="193">
        <v>0</v>
      </c>
      <c r="O200" s="193">
        <v>0</v>
      </c>
      <c r="P200" s="193">
        <v>0</v>
      </c>
      <c r="Q200" s="193">
        <v>0</v>
      </c>
      <c r="R200" s="193">
        <v>0</v>
      </c>
      <c r="S200" s="197"/>
      <c r="T200" s="197"/>
      <c r="U200" s="197"/>
      <c r="V200" s="363">
        <f>+SUM(D200:U200)</f>
        <v>0</v>
      </c>
      <c r="Y200" s="103"/>
    </row>
    <row r="201" spans="1:25" s="102" customFormat="1" ht="39.75">
      <c r="A201" s="72"/>
      <c r="B201" s="248" t="s">
        <v>150</v>
      </c>
      <c r="C201" s="244"/>
      <c r="D201" s="361">
        <f>+D200*3</f>
        <v>0</v>
      </c>
      <c r="E201" s="361">
        <f t="shared" ref="E201:G201" si="184">+E200*3</f>
        <v>0</v>
      </c>
      <c r="F201" s="361">
        <f t="shared" si="184"/>
        <v>0</v>
      </c>
      <c r="G201" s="361">
        <f t="shared" si="184"/>
        <v>0</v>
      </c>
      <c r="H201" s="361"/>
      <c r="I201" s="361">
        <f t="shared" ref="I201:R201" si="185">+I200*3</f>
        <v>0</v>
      </c>
      <c r="J201" s="361">
        <f t="shared" si="185"/>
        <v>0</v>
      </c>
      <c r="K201" s="361">
        <f t="shared" si="185"/>
        <v>0</v>
      </c>
      <c r="L201" s="364">
        <f t="shared" si="185"/>
        <v>0</v>
      </c>
      <c r="M201" s="361">
        <f t="shared" si="185"/>
        <v>0</v>
      </c>
      <c r="N201" s="361">
        <f t="shared" si="185"/>
        <v>0</v>
      </c>
      <c r="O201" s="361">
        <f t="shared" si="185"/>
        <v>0</v>
      </c>
      <c r="P201" s="361">
        <f t="shared" si="185"/>
        <v>0</v>
      </c>
      <c r="Q201" s="361">
        <f t="shared" si="185"/>
        <v>0</v>
      </c>
      <c r="R201" s="361">
        <f t="shared" si="185"/>
        <v>0</v>
      </c>
      <c r="S201" s="362"/>
      <c r="T201" s="362"/>
      <c r="U201" s="362"/>
      <c r="V201" s="361">
        <f>+V200*3</f>
        <v>0</v>
      </c>
      <c r="Y201" s="103"/>
    </row>
    <row r="202" spans="1:25" s="102" customFormat="1" ht="39.75">
      <c r="A202" s="72"/>
      <c r="B202" s="91" t="s">
        <v>251</v>
      </c>
      <c r="C202" s="70" t="s">
        <v>163</v>
      </c>
      <c r="D202" s="193">
        <v>1</v>
      </c>
      <c r="E202" s="193"/>
      <c r="F202" s="193"/>
      <c r="G202" s="363">
        <f t="shared" ref="G202" si="186">+SUM(E202:F202)</f>
        <v>0</v>
      </c>
      <c r="H202" s="193"/>
      <c r="I202" s="193">
        <v>0</v>
      </c>
      <c r="J202" s="193">
        <v>0.5</v>
      </c>
      <c r="K202" s="193">
        <v>3</v>
      </c>
      <c r="L202" s="196">
        <v>2</v>
      </c>
      <c r="M202" s="193">
        <v>1</v>
      </c>
      <c r="N202" s="194">
        <v>2</v>
      </c>
      <c r="O202" s="193">
        <v>2</v>
      </c>
      <c r="P202" s="193">
        <v>0</v>
      </c>
      <c r="Q202" s="193">
        <v>0</v>
      </c>
      <c r="R202" s="193">
        <v>0</v>
      </c>
      <c r="S202" s="197"/>
      <c r="T202" s="197"/>
      <c r="U202" s="197"/>
      <c r="V202" s="363">
        <f>+SUM(D202:U202)</f>
        <v>11.5</v>
      </c>
      <c r="Y202" s="103"/>
    </row>
    <row r="203" spans="1:25" s="102" customFormat="1" ht="39.75">
      <c r="A203" s="72"/>
      <c r="B203" s="248" t="s">
        <v>150</v>
      </c>
      <c r="C203" s="244"/>
      <c r="D203" s="361">
        <f>+D202*5</f>
        <v>5</v>
      </c>
      <c r="E203" s="361">
        <f t="shared" ref="E203:G203" si="187">+E202*5</f>
        <v>0</v>
      </c>
      <c r="F203" s="361">
        <f t="shared" si="187"/>
        <v>0</v>
      </c>
      <c r="G203" s="361">
        <f t="shared" si="187"/>
        <v>0</v>
      </c>
      <c r="H203" s="361"/>
      <c r="I203" s="361">
        <f t="shared" ref="I203:R203" si="188">+I202*5</f>
        <v>0</v>
      </c>
      <c r="J203" s="361">
        <f t="shared" si="188"/>
        <v>2.5</v>
      </c>
      <c r="K203" s="361">
        <f t="shared" si="188"/>
        <v>15</v>
      </c>
      <c r="L203" s="364">
        <f t="shared" si="188"/>
        <v>10</v>
      </c>
      <c r="M203" s="361">
        <f t="shared" si="188"/>
        <v>5</v>
      </c>
      <c r="N203" s="361">
        <f t="shared" si="188"/>
        <v>10</v>
      </c>
      <c r="O203" s="361">
        <f t="shared" si="188"/>
        <v>10</v>
      </c>
      <c r="P203" s="361">
        <f t="shared" si="188"/>
        <v>0</v>
      </c>
      <c r="Q203" s="361">
        <f t="shared" si="188"/>
        <v>0</v>
      </c>
      <c r="R203" s="361">
        <f t="shared" si="188"/>
        <v>0</v>
      </c>
      <c r="S203" s="362"/>
      <c r="T203" s="362"/>
      <c r="U203" s="362"/>
      <c r="V203" s="361">
        <f>+V202*5</f>
        <v>57.5</v>
      </c>
      <c r="Y203" s="103"/>
    </row>
    <row r="204" spans="1:25" s="102" customFormat="1" ht="39.75">
      <c r="A204" s="72"/>
      <c r="B204" s="91" t="s">
        <v>250</v>
      </c>
      <c r="C204" s="70" t="s">
        <v>163</v>
      </c>
      <c r="D204" s="193">
        <v>6</v>
      </c>
      <c r="E204" s="193"/>
      <c r="F204" s="193"/>
      <c r="G204" s="363">
        <f t="shared" ref="G204" si="189">+SUM(E204:F204)</f>
        <v>0</v>
      </c>
      <c r="H204" s="193"/>
      <c r="I204" s="193">
        <v>1</v>
      </c>
      <c r="J204" s="193">
        <v>0</v>
      </c>
      <c r="K204" s="193">
        <v>5</v>
      </c>
      <c r="L204" s="196">
        <v>4</v>
      </c>
      <c r="M204" s="193">
        <v>7</v>
      </c>
      <c r="N204" s="194">
        <v>0</v>
      </c>
      <c r="O204" s="193">
        <v>0</v>
      </c>
      <c r="P204" s="193">
        <v>0.5</v>
      </c>
      <c r="Q204" s="193">
        <v>0</v>
      </c>
      <c r="R204" s="193">
        <v>2.5</v>
      </c>
      <c r="S204" s="197"/>
      <c r="T204" s="197"/>
      <c r="U204" s="197"/>
      <c r="V204" s="363">
        <f>+SUM(D204:U204)</f>
        <v>26</v>
      </c>
      <c r="Y204" s="103"/>
    </row>
    <row r="205" spans="1:25" s="102" customFormat="1" ht="39.75">
      <c r="A205" s="72"/>
      <c r="B205" s="248" t="s">
        <v>150</v>
      </c>
      <c r="C205" s="70"/>
      <c r="D205" s="361">
        <f>+D204*8</f>
        <v>48</v>
      </c>
      <c r="E205" s="361">
        <f t="shared" ref="E205:G205" si="190">+E204*8</f>
        <v>0</v>
      </c>
      <c r="F205" s="361">
        <f t="shared" si="190"/>
        <v>0</v>
      </c>
      <c r="G205" s="361">
        <f t="shared" si="190"/>
        <v>0</v>
      </c>
      <c r="H205" s="361"/>
      <c r="I205" s="361">
        <f t="shared" ref="I205:R205" si="191">+I204*8</f>
        <v>8</v>
      </c>
      <c r="J205" s="361">
        <f t="shared" si="191"/>
        <v>0</v>
      </c>
      <c r="K205" s="361">
        <f t="shared" si="191"/>
        <v>40</v>
      </c>
      <c r="L205" s="364">
        <f t="shared" si="191"/>
        <v>32</v>
      </c>
      <c r="M205" s="361">
        <f t="shared" si="191"/>
        <v>56</v>
      </c>
      <c r="N205" s="361">
        <f t="shared" si="191"/>
        <v>0</v>
      </c>
      <c r="O205" s="361">
        <f t="shared" si="191"/>
        <v>0</v>
      </c>
      <c r="P205" s="361">
        <f t="shared" si="191"/>
        <v>4</v>
      </c>
      <c r="Q205" s="361">
        <f t="shared" si="191"/>
        <v>0</v>
      </c>
      <c r="R205" s="361">
        <f t="shared" si="191"/>
        <v>20</v>
      </c>
      <c r="S205" s="362"/>
      <c r="T205" s="362"/>
      <c r="U205" s="362"/>
      <c r="V205" s="361">
        <f>+V204*8</f>
        <v>208</v>
      </c>
      <c r="Y205" s="103"/>
    </row>
    <row r="206" spans="1:25" s="102" customFormat="1" ht="39.75">
      <c r="A206" s="72"/>
      <c r="B206" s="360" t="s">
        <v>249</v>
      </c>
      <c r="C206" s="70" t="s">
        <v>163</v>
      </c>
      <c r="D206" s="193">
        <v>0</v>
      </c>
      <c r="E206" s="193"/>
      <c r="F206" s="193"/>
      <c r="G206" s="363">
        <f t="shared" ref="G206" si="192">+SUM(E206:F206)</f>
        <v>0</v>
      </c>
      <c r="H206" s="193"/>
      <c r="I206" s="193">
        <v>0</v>
      </c>
      <c r="J206" s="193">
        <v>0</v>
      </c>
      <c r="K206" s="193">
        <v>0</v>
      </c>
      <c r="L206" s="196">
        <v>0</v>
      </c>
      <c r="M206" s="193">
        <v>0</v>
      </c>
      <c r="N206" s="193">
        <v>0</v>
      </c>
      <c r="O206" s="193">
        <v>0</v>
      </c>
      <c r="P206" s="193">
        <v>0</v>
      </c>
      <c r="Q206" s="193">
        <v>0</v>
      </c>
      <c r="R206" s="193">
        <v>0</v>
      </c>
      <c r="S206" s="197"/>
      <c r="T206" s="197"/>
      <c r="U206" s="197"/>
      <c r="V206" s="363">
        <f>+SUM(D206:U206)</f>
        <v>0</v>
      </c>
      <c r="Y206" s="103"/>
    </row>
    <row r="207" spans="1:25" s="102" customFormat="1" ht="39.75">
      <c r="A207" s="72"/>
      <c r="B207" s="248" t="s">
        <v>150</v>
      </c>
      <c r="C207" s="244"/>
      <c r="D207" s="361">
        <f>+D206*6</f>
        <v>0</v>
      </c>
      <c r="E207" s="361">
        <f t="shared" ref="E207:G207" si="193">+E206*6</f>
        <v>0</v>
      </c>
      <c r="F207" s="361">
        <f t="shared" si="193"/>
        <v>0</v>
      </c>
      <c r="G207" s="361">
        <f t="shared" si="193"/>
        <v>0</v>
      </c>
      <c r="H207" s="361"/>
      <c r="I207" s="361">
        <f t="shared" ref="I207:R207" si="194">+I206*6</f>
        <v>0</v>
      </c>
      <c r="J207" s="361">
        <f t="shared" si="194"/>
        <v>0</v>
      </c>
      <c r="K207" s="361">
        <f t="shared" si="194"/>
        <v>0</v>
      </c>
      <c r="L207" s="364">
        <f t="shared" si="194"/>
        <v>0</v>
      </c>
      <c r="M207" s="361">
        <f t="shared" si="194"/>
        <v>0</v>
      </c>
      <c r="N207" s="361">
        <f t="shared" si="194"/>
        <v>0</v>
      </c>
      <c r="O207" s="361">
        <f t="shared" si="194"/>
        <v>0</v>
      </c>
      <c r="P207" s="361">
        <f t="shared" si="194"/>
        <v>0</v>
      </c>
      <c r="Q207" s="361">
        <f t="shared" si="194"/>
        <v>0</v>
      </c>
      <c r="R207" s="361">
        <f t="shared" si="194"/>
        <v>0</v>
      </c>
      <c r="S207" s="362"/>
      <c r="T207" s="362"/>
      <c r="U207" s="362"/>
      <c r="V207" s="361">
        <f>+V206*6</f>
        <v>0</v>
      </c>
      <c r="Y207" s="103"/>
    </row>
    <row r="208" spans="1:25" s="102" customFormat="1" ht="39.75">
      <c r="A208" s="72"/>
      <c r="B208" s="91" t="s">
        <v>248</v>
      </c>
      <c r="C208" s="70" t="s">
        <v>163</v>
      </c>
      <c r="D208" s="193">
        <v>0</v>
      </c>
      <c r="E208" s="193"/>
      <c r="F208" s="193"/>
      <c r="G208" s="363">
        <f t="shared" ref="G208" si="195">+SUM(E208:F208)</f>
        <v>0</v>
      </c>
      <c r="H208" s="193"/>
      <c r="I208" s="193">
        <v>0</v>
      </c>
      <c r="J208" s="193">
        <v>0</v>
      </c>
      <c r="K208" s="193">
        <v>0</v>
      </c>
      <c r="L208" s="196">
        <v>0</v>
      </c>
      <c r="M208" s="193">
        <v>0</v>
      </c>
      <c r="N208" s="193">
        <v>0</v>
      </c>
      <c r="O208" s="193">
        <v>0</v>
      </c>
      <c r="P208" s="193">
        <v>0</v>
      </c>
      <c r="Q208" s="193">
        <v>0</v>
      </c>
      <c r="R208" s="193">
        <v>0</v>
      </c>
      <c r="S208" s="197"/>
      <c r="T208" s="197"/>
      <c r="U208" s="197"/>
      <c r="V208" s="363">
        <f>+SUM(D208:U208)</f>
        <v>0</v>
      </c>
      <c r="X208" s="92"/>
      <c r="Y208" s="103"/>
    </row>
    <row r="209" spans="1:25" s="102" customFormat="1" ht="39.75">
      <c r="A209" s="72"/>
      <c r="B209" s="248" t="s">
        <v>150</v>
      </c>
      <c r="C209" s="244"/>
      <c r="D209" s="361">
        <f>+D208*8</f>
        <v>0</v>
      </c>
      <c r="E209" s="361">
        <f t="shared" ref="E209:G209" si="196">+E208*8</f>
        <v>0</v>
      </c>
      <c r="F209" s="361">
        <f t="shared" si="196"/>
        <v>0</v>
      </c>
      <c r="G209" s="361">
        <f t="shared" si="196"/>
        <v>0</v>
      </c>
      <c r="H209" s="361"/>
      <c r="I209" s="361">
        <f t="shared" ref="I209:R209" si="197">+I208*8</f>
        <v>0</v>
      </c>
      <c r="J209" s="361">
        <f t="shared" si="197"/>
        <v>0</v>
      </c>
      <c r="K209" s="361">
        <f t="shared" si="197"/>
        <v>0</v>
      </c>
      <c r="L209" s="364">
        <f t="shared" si="197"/>
        <v>0</v>
      </c>
      <c r="M209" s="361">
        <f t="shared" si="197"/>
        <v>0</v>
      </c>
      <c r="N209" s="361">
        <f t="shared" si="197"/>
        <v>0</v>
      </c>
      <c r="O209" s="361">
        <f t="shared" si="197"/>
        <v>0</v>
      </c>
      <c r="P209" s="361">
        <f t="shared" si="197"/>
        <v>0</v>
      </c>
      <c r="Q209" s="361">
        <f t="shared" si="197"/>
        <v>0</v>
      </c>
      <c r="R209" s="361">
        <f t="shared" si="197"/>
        <v>0</v>
      </c>
      <c r="S209" s="362"/>
      <c r="T209" s="362"/>
      <c r="U209" s="362"/>
      <c r="V209" s="361">
        <f>+V208*8</f>
        <v>0</v>
      </c>
      <c r="X209" s="92"/>
      <c r="Y209" s="103"/>
    </row>
    <row r="210" spans="1:25" s="102" customFormat="1" ht="39.75">
      <c r="A210" s="72"/>
      <c r="B210" s="91" t="s">
        <v>247</v>
      </c>
      <c r="C210" s="70" t="s">
        <v>163</v>
      </c>
      <c r="D210" s="193">
        <v>0</v>
      </c>
      <c r="E210" s="193"/>
      <c r="F210" s="193"/>
      <c r="G210" s="363">
        <f t="shared" ref="G210" si="198">+SUM(E210:F210)</f>
        <v>0</v>
      </c>
      <c r="H210" s="193"/>
      <c r="I210" s="193">
        <v>0</v>
      </c>
      <c r="J210" s="193">
        <v>0</v>
      </c>
      <c r="K210" s="193">
        <v>0</v>
      </c>
      <c r="L210" s="196">
        <v>1</v>
      </c>
      <c r="M210" s="193">
        <v>0</v>
      </c>
      <c r="N210" s="193">
        <v>0</v>
      </c>
      <c r="O210" s="193">
        <v>0</v>
      </c>
      <c r="P210" s="193">
        <v>0</v>
      </c>
      <c r="Q210" s="193">
        <v>0</v>
      </c>
      <c r="R210" s="193">
        <v>1</v>
      </c>
      <c r="S210" s="197"/>
      <c r="T210" s="197"/>
      <c r="U210" s="197"/>
      <c r="V210" s="363">
        <f>+SUM(D210:U210)</f>
        <v>2</v>
      </c>
      <c r="X210" s="92"/>
      <c r="Y210" s="103"/>
    </row>
    <row r="211" spans="1:25" s="102" customFormat="1" ht="39.75">
      <c r="A211" s="72"/>
      <c r="B211" s="248" t="s">
        <v>150</v>
      </c>
      <c r="C211" s="244"/>
      <c r="D211" s="361">
        <f>+D210*10</f>
        <v>0</v>
      </c>
      <c r="E211" s="361">
        <f t="shared" ref="E211:G211" si="199">+E210*10</f>
        <v>0</v>
      </c>
      <c r="F211" s="361">
        <f t="shared" si="199"/>
        <v>0</v>
      </c>
      <c r="G211" s="361">
        <f t="shared" si="199"/>
        <v>0</v>
      </c>
      <c r="H211" s="361"/>
      <c r="I211" s="361">
        <f t="shared" ref="I211:R211" si="200">+I210*10</f>
        <v>0</v>
      </c>
      <c r="J211" s="361">
        <f t="shared" si="200"/>
        <v>0</v>
      </c>
      <c r="K211" s="361">
        <f t="shared" si="200"/>
        <v>0</v>
      </c>
      <c r="L211" s="361">
        <f t="shared" si="200"/>
        <v>10</v>
      </c>
      <c r="M211" s="361">
        <f t="shared" si="200"/>
        <v>0</v>
      </c>
      <c r="N211" s="361">
        <f t="shared" si="200"/>
        <v>0</v>
      </c>
      <c r="O211" s="361">
        <f t="shared" si="200"/>
        <v>0</v>
      </c>
      <c r="P211" s="361">
        <f t="shared" si="200"/>
        <v>0</v>
      </c>
      <c r="Q211" s="361">
        <f t="shared" si="200"/>
        <v>0</v>
      </c>
      <c r="R211" s="361">
        <f t="shared" si="200"/>
        <v>10</v>
      </c>
      <c r="S211" s="362"/>
      <c r="T211" s="362"/>
      <c r="U211" s="362"/>
      <c r="V211" s="361">
        <f>+V210*10</f>
        <v>20</v>
      </c>
      <c r="X211" s="92"/>
      <c r="Y211" s="103"/>
    </row>
    <row r="212" spans="1:25" s="102" customFormat="1" ht="39.75">
      <c r="A212" s="72"/>
      <c r="B212" s="360" t="s">
        <v>246</v>
      </c>
      <c r="C212" s="70"/>
      <c r="D212" s="68">
        <f>SUM(D189,D195,D201,D207,D191,D197,D203,D209,D193,D199,D205,D211)</f>
        <v>268</v>
      </c>
      <c r="E212" s="68">
        <f t="shared" ref="E212:G212" si="201">SUM(E189,E195,E201,E207,E191,E197,E203,E209,E193,E199,E205,E211)</f>
        <v>0</v>
      </c>
      <c r="F212" s="68">
        <f t="shared" si="201"/>
        <v>0</v>
      </c>
      <c r="G212" s="68">
        <f t="shared" si="201"/>
        <v>0</v>
      </c>
      <c r="H212" s="68"/>
      <c r="I212" s="68">
        <f t="shared" ref="I212:R212" si="202">SUM(I189,I195,I201,I207,I191,I197,I203,I209,I193,I199,I205,I211)</f>
        <v>160.5</v>
      </c>
      <c r="J212" s="68">
        <f t="shared" si="202"/>
        <v>57</v>
      </c>
      <c r="K212" s="68">
        <f t="shared" si="202"/>
        <v>556</v>
      </c>
      <c r="L212" s="68">
        <f t="shared" si="202"/>
        <v>365</v>
      </c>
      <c r="M212" s="68">
        <f t="shared" si="202"/>
        <v>311</v>
      </c>
      <c r="N212" s="68">
        <f t="shared" si="202"/>
        <v>60</v>
      </c>
      <c r="O212" s="68">
        <f t="shared" si="202"/>
        <v>367</v>
      </c>
      <c r="P212" s="68">
        <f t="shared" si="202"/>
        <v>187</v>
      </c>
      <c r="Q212" s="68">
        <f t="shared" si="202"/>
        <v>57</v>
      </c>
      <c r="R212" s="68">
        <f t="shared" si="202"/>
        <v>105.5</v>
      </c>
      <c r="S212" s="197"/>
      <c r="T212" s="197"/>
      <c r="U212" s="197"/>
      <c r="V212" s="68">
        <f>SUM(V189,V195,V201,V207,V191,V197,V203,V209,V193,V199,V205,V211)</f>
        <v>2494</v>
      </c>
      <c r="Y212" s="103"/>
    </row>
    <row r="213" spans="1:25" s="102" customFormat="1" ht="39.75">
      <c r="A213" s="128"/>
      <c r="B213" s="147" t="s">
        <v>245</v>
      </c>
      <c r="C213" s="124"/>
      <c r="D213" s="677">
        <f>SUM(D188,D190,D196,D202,D208,D192,D198,D204,D210,D194,D200,D206)</f>
        <v>64</v>
      </c>
      <c r="E213" s="677">
        <f t="shared" ref="E213:G213" si="203">SUM(E188,E190,E196,E202,E208,E192,E198,E204,E210,E194,E200,E206)</f>
        <v>0</v>
      </c>
      <c r="F213" s="677">
        <f t="shared" si="203"/>
        <v>0</v>
      </c>
      <c r="G213" s="677">
        <f t="shared" si="203"/>
        <v>0</v>
      </c>
      <c r="H213" s="677"/>
      <c r="I213" s="677">
        <f t="shared" ref="I213:R213" si="204">SUM(I188,I190,I196,I202,I208,I192,I198,I204,I210,I194,I200,I206)</f>
        <v>50</v>
      </c>
      <c r="J213" s="677">
        <f t="shared" si="204"/>
        <v>19</v>
      </c>
      <c r="K213" s="677">
        <f t="shared" si="204"/>
        <v>124</v>
      </c>
      <c r="L213" s="677">
        <f t="shared" si="204"/>
        <v>77</v>
      </c>
      <c r="M213" s="677">
        <f t="shared" si="204"/>
        <v>62</v>
      </c>
      <c r="N213" s="677">
        <f t="shared" si="204"/>
        <v>17.5</v>
      </c>
      <c r="O213" s="677">
        <f t="shared" si="204"/>
        <v>127</v>
      </c>
      <c r="P213" s="677">
        <f t="shared" si="204"/>
        <v>69</v>
      </c>
      <c r="Q213" s="677">
        <f t="shared" si="204"/>
        <v>26</v>
      </c>
      <c r="R213" s="677">
        <f t="shared" si="204"/>
        <v>33</v>
      </c>
      <c r="S213" s="191"/>
      <c r="T213" s="191"/>
      <c r="U213" s="191"/>
      <c r="V213" s="359">
        <f>SUM(V188,V190,V196,V202,V208,V192,V198,V204,V210,V194,V200,V206)</f>
        <v>668.5</v>
      </c>
      <c r="Y213" s="103"/>
    </row>
    <row r="214" spans="1:25" ht="39.75">
      <c r="A214" s="145" t="s">
        <v>244</v>
      </c>
      <c r="B214" s="145"/>
      <c r="C214" s="144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1"/>
      <c r="S214" s="211"/>
      <c r="T214" s="211"/>
      <c r="U214" s="211"/>
      <c r="V214" s="141"/>
      <c r="Y214" s="20"/>
    </row>
    <row r="215" spans="1:25" ht="39.75">
      <c r="A215" s="140" t="s">
        <v>86</v>
      </c>
      <c r="B215" s="358"/>
      <c r="C215" s="357"/>
      <c r="D215" s="356">
        <f>+SUM(D217,D226)/2</f>
        <v>5</v>
      </c>
      <c r="E215" s="356"/>
      <c r="F215" s="356"/>
      <c r="G215" s="356">
        <f t="shared" ref="G215" si="205">+SUM(G217,G226)/2</f>
        <v>0</v>
      </c>
      <c r="H215" s="356"/>
      <c r="I215" s="356">
        <f t="shared" ref="I215:R215" si="206">+SUM(I217,I226)/2</f>
        <v>5</v>
      </c>
      <c r="J215" s="356">
        <f t="shared" si="206"/>
        <v>4</v>
      </c>
      <c r="K215" s="356">
        <f t="shared" si="206"/>
        <v>5</v>
      </c>
      <c r="L215" s="356">
        <f t="shared" si="206"/>
        <v>4.5</v>
      </c>
      <c r="M215" s="356">
        <f t="shared" si="206"/>
        <v>5</v>
      </c>
      <c r="N215" s="356">
        <f t="shared" si="206"/>
        <v>5</v>
      </c>
      <c r="O215" s="356">
        <f t="shared" si="206"/>
        <v>5</v>
      </c>
      <c r="P215" s="356">
        <f t="shared" si="206"/>
        <v>4</v>
      </c>
      <c r="Q215" s="356">
        <f t="shared" si="206"/>
        <v>5</v>
      </c>
      <c r="R215" s="356">
        <f t="shared" si="206"/>
        <v>4</v>
      </c>
      <c r="S215" s="355"/>
      <c r="T215" s="355"/>
      <c r="U215" s="355"/>
      <c r="V215" s="136">
        <f>+SUM(V217,V226)/2</f>
        <v>5</v>
      </c>
      <c r="Y215" s="20"/>
    </row>
    <row r="216" spans="1:25" s="73" customFormat="1" ht="39.75">
      <c r="A216" s="85">
        <v>3.1</v>
      </c>
      <c r="B216" s="84" t="s">
        <v>243</v>
      </c>
      <c r="C216" s="96" t="s">
        <v>30</v>
      </c>
      <c r="D216" s="324">
        <f>+SUM(D218:D224)</f>
        <v>7</v>
      </c>
      <c r="E216" s="324"/>
      <c r="F216" s="324"/>
      <c r="G216" s="324">
        <f t="shared" ref="G216" si="207">+SUM(G218:G224)</f>
        <v>0</v>
      </c>
      <c r="H216" s="324"/>
      <c r="I216" s="324">
        <f t="shared" ref="I216:R216" si="208">+SUM(I218:I224)</f>
        <v>7</v>
      </c>
      <c r="J216" s="324">
        <f t="shared" si="208"/>
        <v>7</v>
      </c>
      <c r="K216" s="324">
        <f t="shared" si="208"/>
        <v>7</v>
      </c>
      <c r="L216" s="324">
        <f t="shared" si="208"/>
        <v>7</v>
      </c>
      <c r="M216" s="324">
        <f t="shared" si="208"/>
        <v>7</v>
      </c>
      <c r="N216" s="324">
        <f t="shared" si="208"/>
        <v>7</v>
      </c>
      <c r="O216" s="324">
        <f t="shared" si="208"/>
        <v>7</v>
      </c>
      <c r="P216" s="324">
        <f t="shared" si="208"/>
        <v>7</v>
      </c>
      <c r="Q216" s="324">
        <f t="shared" si="208"/>
        <v>7</v>
      </c>
      <c r="R216" s="324">
        <f t="shared" si="208"/>
        <v>7</v>
      </c>
      <c r="S216" s="154"/>
      <c r="T216" s="154"/>
      <c r="U216" s="154"/>
      <c r="V216" s="324">
        <f>+SUM(V218:V224)</f>
        <v>7</v>
      </c>
      <c r="Y216" s="74"/>
    </row>
    <row r="217" spans="1:25" s="73" customFormat="1" ht="39.75">
      <c r="A217" s="81"/>
      <c r="B217" s="80"/>
      <c r="C217" s="95" t="s">
        <v>10</v>
      </c>
      <c r="D217" s="94">
        <f>IF(D216&lt;1,0,IF(D216&lt;2,1,IF(D216&lt;4,2,IF(D216&lt;6,3,IF(D216&lt;7,4,IF(D216&gt;=7,5))))))</f>
        <v>5</v>
      </c>
      <c r="E217" s="94"/>
      <c r="F217" s="94"/>
      <c r="G217" s="94">
        <f t="shared" ref="G217" si="209">IF(G216&lt;1,0,IF(G216&lt;2,1,IF(G216&lt;4,2,IF(G216&lt;6,3,IF(G216&lt;7,4,IF(G216&gt;=7,5))))))</f>
        <v>0</v>
      </c>
      <c r="H217" s="94"/>
      <c r="I217" s="94">
        <f t="shared" ref="I217:R217" si="210">IF(I216&lt;1,0,IF(I216&lt;2,1,IF(I216&lt;4,2,IF(I216&lt;6,3,IF(I216&lt;7,4,IF(I216&gt;=7,5))))))</f>
        <v>5</v>
      </c>
      <c r="J217" s="94">
        <f t="shared" si="210"/>
        <v>5</v>
      </c>
      <c r="K217" s="94">
        <f t="shared" si="210"/>
        <v>5</v>
      </c>
      <c r="L217" s="94">
        <f t="shared" si="210"/>
        <v>5</v>
      </c>
      <c r="M217" s="94">
        <f t="shared" si="210"/>
        <v>5</v>
      </c>
      <c r="N217" s="94">
        <f t="shared" si="210"/>
        <v>5</v>
      </c>
      <c r="O217" s="94">
        <f t="shared" si="210"/>
        <v>5</v>
      </c>
      <c r="P217" s="94">
        <f t="shared" si="210"/>
        <v>5</v>
      </c>
      <c r="Q217" s="94">
        <f t="shared" si="210"/>
        <v>5</v>
      </c>
      <c r="R217" s="94">
        <f t="shared" si="210"/>
        <v>5</v>
      </c>
      <c r="S217" s="152"/>
      <c r="T217" s="152"/>
      <c r="U217" s="152"/>
      <c r="V217" s="94">
        <f>IF(V216&lt;1,0,IF(V216&lt;2,1,IF(V216&lt;4,2,IF(V216&lt;6,3,IF(V216&lt;7,4,IF(V216&gt;=7,5))))))</f>
        <v>5</v>
      </c>
      <c r="Y217" s="74"/>
    </row>
    <row r="218" spans="1:25" s="73" customFormat="1" ht="61.5">
      <c r="A218" s="75"/>
      <c r="B218" s="71" t="s">
        <v>242</v>
      </c>
      <c r="C218" s="70"/>
      <c r="D218" s="68">
        <v>1</v>
      </c>
      <c r="E218" s="68"/>
      <c r="F218" s="68"/>
      <c r="G218" s="68"/>
      <c r="H218" s="68"/>
      <c r="I218" s="68">
        <v>1</v>
      </c>
      <c r="J218" s="68">
        <v>1</v>
      </c>
      <c r="K218" s="68">
        <v>1</v>
      </c>
      <c r="L218" s="69">
        <v>1</v>
      </c>
      <c r="M218" s="68">
        <v>1</v>
      </c>
      <c r="N218" s="68">
        <v>1</v>
      </c>
      <c r="O218" s="68">
        <v>1</v>
      </c>
      <c r="P218" s="68">
        <v>1</v>
      </c>
      <c r="Q218" s="68">
        <v>1</v>
      </c>
      <c r="R218" s="68">
        <v>1</v>
      </c>
      <c r="S218" s="149"/>
      <c r="T218" s="149"/>
      <c r="U218" s="149"/>
      <c r="V218" s="68">
        <v>1</v>
      </c>
      <c r="Y218" s="74"/>
    </row>
    <row r="219" spans="1:25" s="73" customFormat="1" ht="39.75">
      <c r="A219" s="75"/>
      <c r="B219" s="71" t="s">
        <v>241</v>
      </c>
      <c r="C219" s="70"/>
      <c r="D219" s="68">
        <v>1</v>
      </c>
      <c r="E219" s="68"/>
      <c r="F219" s="68"/>
      <c r="G219" s="68"/>
      <c r="H219" s="68"/>
      <c r="I219" s="68">
        <v>1</v>
      </c>
      <c r="J219" s="68">
        <v>1</v>
      </c>
      <c r="K219" s="68">
        <v>1</v>
      </c>
      <c r="L219" s="69">
        <v>1</v>
      </c>
      <c r="M219" s="68">
        <v>1</v>
      </c>
      <c r="N219" s="68">
        <v>1</v>
      </c>
      <c r="O219" s="68">
        <v>1</v>
      </c>
      <c r="P219" s="68">
        <v>1</v>
      </c>
      <c r="Q219" s="68">
        <v>1</v>
      </c>
      <c r="R219" s="68">
        <v>1</v>
      </c>
      <c r="S219" s="149"/>
      <c r="T219" s="149"/>
      <c r="U219" s="149"/>
      <c r="V219" s="68">
        <v>1</v>
      </c>
      <c r="Y219" s="74"/>
    </row>
    <row r="220" spans="1:25" s="73" customFormat="1" ht="61.5">
      <c r="A220" s="75"/>
      <c r="B220" s="71" t="s">
        <v>240</v>
      </c>
      <c r="C220" s="70"/>
      <c r="D220" s="68">
        <v>1</v>
      </c>
      <c r="E220" s="68"/>
      <c r="F220" s="68"/>
      <c r="G220" s="68"/>
      <c r="H220" s="68"/>
      <c r="I220" s="68">
        <v>1</v>
      </c>
      <c r="J220" s="68">
        <v>1</v>
      </c>
      <c r="K220" s="68">
        <v>1</v>
      </c>
      <c r="L220" s="69">
        <v>1</v>
      </c>
      <c r="M220" s="68">
        <v>1</v>
      </c>
      <c r="N220" s="68">
        <v>1</v>
      </c>
      <c r="O220" s="68">
        <v>1</v>
      </c>
      <c r="P220" s="68">
        <v>1</v>
      </c>
      <c r="Q220" s="68">
        <v>1</v>
      </c>
      <c r="R220" s="68">
        <v>1</v>
      </c>
      <c r="S220" s="149"/>
      <c r="T220" s="149"/>
      <c r="U220" s="149"/>
      <c r="V220" s="68">
        <v>1</v>
      </c>
      <c r="Y220" s="74"/>
    </row>
    <row r="221" spans="1:25" s="73" customFormat="1" ht="39.75">
      <c r="A221" s="75"/>
      <c r="B221" s="71" t="s">
        <v>239</v>
      </c>
      <c r="C221" s="70"/>
      <c r="D221" s="68">
        <v>1</v>
      </c>
      <c r="E221" s="68"/>
      <c r="F221" s="68"/>
      <c r="G221" s="68"/>
      <c r="H221" s="68"/>
      <c r="I221" s="68">
        <v>1</v>
      </c>
      <c r="J221" s="68">
        <v>1</v>
      </c>
      <c r="K221" s="68">
        <v>1</v>
      </c>
      <c r="L221" s="69">
        <v>1</v>
      </c>
      <c r="M221" s="68">
        <v>1</v>
      </c>
      <c r="N221" s="68">
        <v>1</v>
      </c>
      <c r="O221" s="68">
        <v>1</v>
      </c>
      <c r="P221" s="68">
        <v>1</v>
      </c>
      <c r="Q221" s="68">
        <v>1</v>
      </c>
      <c r="R221" s="68">
        <v>1</v>
      </c>
      <c r="S221" s="149"/>
      <c r="T221" s="149"/>
      <c r="U221" s="149"/>
      <c r="V221" s="68">
        <v>1</v>
      </c>
      <c r="Y221" s="74"/>
    </row>
    <row r="222" spans="1:25" s="73" customFormat="1" ht="61.5">
      <c r="A222" s="75"/>
      <c r="B222" s="71" t="s">
        <v>238</v>
      </c>
      <c r="C222" s="70"/>
      <c r="D222" s="68">
        <v>1</v>
      </c>
      <c r="E222" s="68"/>
      <c r="F222" s="68"/>
      <c r="G222" s="68"/>
      <c r="H222" s="68"/>
      <c r="I222" s="68">
        <v>1</v>
      </c>
      <c r="J222" s="68">
        <v>1</v>
      </c>
      <c r="K222" s="68">
        <v>1</v>
      </c>
      <c r="L222" s="69">
        <v>1</v>
      </c>
      <c r="M222" s="68">
        <v>1</v>
      </c>
      <c r="N222" s="68">
        <v>1</v>
      </c>
      <c r="O222" s="68">
        <v>1</v>
      </c>
      <c r="P222" s="68">
        <v>1</v>
      </c>
      <c r="Q222" s="68">
        <v>1</v>
      </c>
      <c r="R222" s="68">
        <v>1</v>
      </c>
      <c r="S222" s="149"/>
      <c r="T222" s="149"/>
      <c r="U222" s="149"/>
      <c r="V222" s="68">
        <v>1</v>
      </c>
      <c r="Y222" s="74"/>
    </row>
    <row r="223" spans="1:25" s="73" customFormat="1" ht="61.5">
      <c r="A223" s="75"/>
      <c r="B223" s="71" t="s">
        <v>237</v>
      </c>
      <c r="C223" s="70"/>
      <c r="D223" s="68">
        <v>1</v>
      </c>
      <c r="E223" s="68"/>
      <c r="F223" s="68"/>
      <c r="G223" s="68"/>
      <c r="H223" s="68"/>
      <c r="I223" s="68">
        <v>1</v>
      </c>
      <c r="J223" s="68">
        <v>1</v>
      </c>
      <c r="K223" s="68">
        <v>1</v>
      </c>
      <c r="L223" s="69">
        <v>1</v>
      </c>
      <c r="M223" s="68">
        <v>1</v>
      </c>
      <c r="N223" s="68">
        <v>1</v>
      </c>
      <c r="O223" s="68">
        <v>1</v>
      </c>
      <c r="P223" s="68">
        <v>1</v>
      </c>
      <c r="Q223" s="68">
        <v>1</v>
      </c>
      <c r="R223" s="68">
        <v>1</v>
      </c>
      <c r="S223" s="149"/>
      <c r="T223" s="149"/>
      <c r="U223" s="149"/>
      <c r="V223" s="68">
        <v>1</v>
      </c>
      <c r="Y223" s="74"/>
    </row>
    <row r="224" spans="1:25" s="73" customFormat="1" ht="92.25">
      <c r="A224" s="148"/>
      <c r="B224" s="127" t="s">
        <v>236</v>
      </c>
      <c r="C224" s="124"/>
      <c r="D224" s="68">
        <v>1</v>
      </c>
      <c r="E224" s="68"/>
      <c r="F224" s="68"/>
      <c r="G224" s="68"/>
      <c r="H224" s="68"/>
      <c r="I224" s="68">
        <v>1</v>
      </c>
      <c r="J224" s="68">
        <v>1</v>
      </c>
      <c r="K224" s="68">
        <v>1</v>
      </c>
      <c r="L224" s="69">
        <v>1</v>
      </c>
      <c r="M224" s="68">
        <v>1</v>
      </c>
      <c r="N224" s="68">
        <v>1</v>
      </c>
      <c r="O224" s="68">
        <v>1</v>
      </c>
      <c r="P224" s="68">
        <v>1</v>
      </c>
      <c r="Q224" s="68">
        <v>1</v>
      </c>
      <c r="R224" s="677">
        <v>1</v>
      </c>
      <c r="S224" s="146"/>
      <c r="T224" s="146"/>
      <c r="U224" s="146"/>
      <c r="V224" s="677">
        <v>1</v>
      </c>
      <c r="Y224" s="74"/>
    </row>
    <row r="225" spans="1:25" ht="39.75">
      <c r="A225" s="84">
        <v>3.2</v>
      </c>
      <c r="B225" s="84" t="s">
        <v>235</v>
      </c>
      <c r="C225" s="96" t="s">
        <v>30</v>
      </c>
      <c r="D225" s="82">
        <f>SUM(D227:D237)</f>
        <v>6</v>
      </c>
      <c r="E225" s="82"/>
      <c r="F225" s="82"/>
      <c r="G225" s="82">
        <f t="shared" ref="G225" si="211">SUM(G227:G237)</f>
        <v>0</v>
      </c>
      <c r="H225" s="82"/>
      <c r="I225" s="82">
        <f t="shared" ref="I225:R225" si="212">SUM(I227:I237)</f>
        <v>6</v>
      </c>
      <c r="J225" s="82">
        <f t="shared" si="212"/>
        <v>3</v>
      </c>
      <c r="K225" s="82">
        <f t="shared" si="212"/>
        <v>6</v>
      </c>
      <c r="L225" s="82">
        <f t="shared" si="212"/>
        <v>5</v>
      </c>
      <c r="M225" s="82">
        <f t="shared" si="212"/>
        <v>6</v>
      </c>
      <c r="N225" s="82">
        <f t="shared" si="212"/>
        <v>6</v>
      </c>
      <c r="O225" s="82">
        <f t="shared" si="212"/>
        <v>6</v>
      </c>
      <c r="P225" s="82">
        <f t="shared" si="212"/>
        <v>4</v>
      </c>
      <c r="Q225" s="82">
        <f t="shared" si="212"/>
        <v>6</v>
      </c>
      <c r="R225" s="82">
        <f t="shared" si="212"/>
        <v>3</v>
      </c>
      <c r="S225" s="154"/>
      <c r="T225" s="154"/>
      <c r="U225" s="154"/>
      <c r="V225" s="82">
        <f>SUM(V227:V237)</f>
        <v>6</v>
      </c>
      <c r="Y225" s="20"/>
    </row>
    <row r="226" spans="1:25" ht="39.75">
      <c r="A226" s="81"/>
      <c r="B226" s="80"/>
      <c r="C226" s="95" t="s">
        <v>10</v>
      </c>
      <c r="D226" s="132">
        <f>IF(D225&lt;1,0,IF(D225&lt;2,1,IF(D225&lt;3,2,IF(D225&lt;5,3,IF(D225=5,4,IF(D225=6,5,))))))</f>
        <v>5</v>
      </c>
      <c r="E226" s="132"/>
      <c r="F226" s="132"/>
      <c r="G226" s="132">
        <f t="shared" ref="G226" si="213">IF(G225&lt;1,0,IF(G225&lt;2,1,IF(G225&lt;3,2,IF(G225&lt;5,3,IF(G225=5,4,IF(G225=6,5,))))))</f>
        <v>0</v>
      </c>
      <c r="H226" s="132"/>
      <c r="I226" s="132">
        <f t="shared" ref="I226:R226" si="214">IF(I225&lt;1,0,IF(I225&lt;2,1,IF(I225&lt;3,2,IF(I225&lt;5,3,IF(I225=5,4,IF(I225=6,5,))))))</f>
        <v>5</v>
      </c>
      <c r="J226" s="132">
        <f t="shared" si="214"/>
        <v>3</v>
      </c>
      <c r="K226" s="132">
        <f t="shared" si="214"/>
        <v>5</v>
      </c>
      <c r="L226" s="132">
        <f t="shared" si="214"/>
        <v>4</v>
      </c>
      <c r="M226" s="132">
        <f t="shared" si="214"/>
        <v>5</v>
      </c>
      <c r="N226" s="132">
        <f t="shared" si="214"/>
        <v>5</v>
      </c>
      <c r="O226" s="132">
        <f t="shared" si="214"/>
        <v>5</v>
      </c>
      <c r="P226" s="132">
        <f t="shared" si="214"/>
        <v>3</v>
      </c>
      <c r="Q226" s="132">
        <f t="shared" si="214"/>
        <v>5</v>
      </c>
      <c r="R226" s="132">
        <f t="shared" si="214"/>
        <v>3</v>
      </c>
      <c r="S226" s="330"/>
      <c r="T226" s="330"/>
      <c r="U226" s="330"/>
      <c r="V226" s="132">
        <f>IF(V225&lt;1,0,IF(V225&lt;2,1,IF(V225&lt;3,2,IF(V225&lt;5,3,IF(V225=5,4,IF(V225=6,5,))))))</f>
        <v>5</v>
      </c>
      <c r="Y226" s="20"/>
    </row>
    <row r="227" spans="1:25" ht="55.5">
      <c r="A227" s="317"/>
      <c r="B227" s="354" t="s">
        <v>234</v>
      </c>
      <c r="C227" s="353"/>
      <c r="D227" s="68">
        <v>1</v>
      </c>
      <c r="E227" s="68"/>
      <c r="F227" s="68"/>
      <c r="G227" s="68"/>
      <c r="H227" s="68"/>
      <c r="I227" s="68">
        <v>1</v>
      </c>
      <c r="J227" s="68">
        <v>1</v>
      </c>
      <c r="K227" s="68">
        <v>1</v>
      </c>
      <c r="L227" s="69">
        <v>1</v>
      </c>
      <c r="M227" s="68">
        <v>1</v>
      </c>
      <c r="N227" s="68">
        <v>1</v>
      </c>
      <c r="O227" s="68">
        <v>1</v>
      </c>
      <c r="P227" s="68">
        <v>1</v>
      </c>
      <c r="Q227" s="68">
        <v>1</v>
      </c>
      <c r="R227" s="679">
        <v>1</v>
      </c>
      <c r="S227" s="152"/>
      <c r="T227" s="152"/>
      <c r="U227" s="152"/>
      <c r="V227" s="679">
        <v>1</v>
      </c>
      <c r="Y227" s="20"/>
    </row>
    <row r="228" spans="1:25" ht="39.75">
      <c r="A228" s="72"/>
      <c r="B228" s="210" t="s">
        <v>233</v>
      </c>
      <c r="C228" s="150"/>
      <c r="D228" s="68">
        <v>1</v>
      </c>
      <c r="E228" s="68"/>
      <c r="F228" s="68"/>
      <c r="G228" s="68"/>
      <c r="H228" s="68"/>
      <c r="I228" s="68">
        <v>1</v>
      </c>
      <c r="J228" s="68">
        <v>1</v>
      </c>
      <c r="K228" s="68">
        <v>1</v>
      </c>
      <c r="L228" s="69">
        <v>1</v>
      </c>
      <c r="M228" s="68">
        <v>1</v>
      </c>
      <c r="N228" s="68">
        <v>1</v>
      </c>
      <c r="O228" s="68">
        <v>1</v>
      </c>
      <c r="P228" s="68">
        <v>1</v>
      </c>
      <c r="Q228" s="68">
        <v>1</v>
      </c>
      <c r="R228" s="68">
        <v>0</v>
      </c>
      <c r="S228" s="149"/>
      <c r="T228" s="149"/>
      <c r="U228" s="149"/>
      <c r="V228" s="68">
        <v>1</v>
      </c>
      <c r="Y228" s="20"/>
    </row>
    <row r="229" spans="1:25" ht="123">
      <c r="A229" s="72"/>
      <c r="B229" s="71" t="s">
        <v>232</v>
      </c>
      <c r="C229" s="124"/>
      <c r="D229" s="711">
        <v>1</v>
      </c>
      <c r="E229" s="711"/>
      <c r="F229" s="711"/>
      <c r="G229" s="711"/>
      <c r="H229" s="677"/>
      <c r="I229" s="711">
        <v>1</v>
      </c>
      <c r="J229" s="711">
        <v>0</v>
      </c>
      <c r="K229" s="711">
        <v>1</v>
      </c>
      <c r="L229" s="711">
        <v>1</v>
      </c>
      <c r="M229" s="711">
        <v>1</v>
      </c>
      <c r="N229" s="711">
        <v>1</v>
      </c>
      <c r="O229" s="711">
        <v>1</v>
      </c>
      <c r="P229" s="711">
        <v>1</v>
      </c>
      <c r="Q229" s="711">
        <v>1</v>
      </c>
      <c r="R229" s="711">
        <v>1</v>
      </c>
      <c r="S229" s="146"/>
      <c r="T229" s="146"/>
      <c r="U229" s="146"/>
      <c r="V229" s="711">
        <v>1</v>
      </c>
      <c r="W229" s="44"/>
      <c r="Y229" s="20"/>
    </row>
    <row r="230" spans="1:25" ht="39.75">
      <c r="A230" s="72"/>
      <c r="B230" s="351" t="s">
        <v>231</v>
      </c>
      <c r="C230" s="352"/>
      <c r="D230" s="712"/>
      <c r="E230" s="712"/>
      <c r="F230" s="712"/>
      <c r="G230" s="712"/>
      <c r="H230" s="678"/>
      <c r="I230" s="712"/>
      <c r="J230" s="712"/>
      <c r="K230" s="712"/>
      <c r="L230" s="712"/>
      <c r="M230" s="712"/>
      <c r="N230" s="712"/>
      <c r="O230" s="712"/>
      <c r="P230" s="712"/>
      <c r="Q230" s="712"/>
      <c r="R230" s="712"/>
      <c r="S230" s="330"/>
      <c r="T230" s="330"/>
      <c r="U230" s="330"/>
      <c r="V230" s="712"/>
      <c r="Y230" s="20"/>
    </row>
    <row r="231" spans="1:25" ht="39.75">
      <c r="A231" s="72"/>
      <c r="B231" s="351" t="s">
        <v>230</v>
      </c>
      <c r="C231" s="352"/>
      <c r="D231" s="712"/>
      <c r="E231" s="712"/>
      <c r="F231" s="712"/>
      <c r="G231" s="712"/>
      <c r="H231" s="678"/>
      <c r="I231" s="712"/>
      <c r="J231" s="712"/>
      <c r="K231" s="712"/>
      <c r="L231" s="712"/>
      <c r="M231" s="712"/>
      <c r="N231" s="712"/>
      <c r="O231" s="712"/>
      <c r="P231" s="712"/>
      <c r="Q231" s="712"/>
      <c r="R231" s="712"/>
      <c r="S231" s="330"/>
      <c r="T231" s="330"/>
      <c r="U231" s="330"/>
      <c r="V231" s="712"/>
      <c r="Y231" s="20"/>
    </row>
    <row r="232" spans="1:25" ht="39.75">
      <c r="A232" s="72"/>
      <c r="B232" s="351" t="s">
        <v>229</v>
      </c>
      <c r="C232" s="352"/>
      <c r="D232" s="712"/>
      <c r="E232" s="712"/>
      <c r="F232" s="712"/>
      <c r="G232" s="712"/>
      <c r="H232" s="678"/>
      <c r="I232" s="712"/>
      <c r="J232" s="712"/>
      <c r="K232" s="712"/>
      <c r="L232" s="712"/>
      <c r="M232" s="712"/>
      <c r="N232" s="712"/>
      <c r="O232" s="712"/>
      <c r="P232" s="712"/>
      <c r="Q232" s="712"/>
      <c r="R232" s="712"/>
      <c r="S232" s="330"/>
      <c r="T232" s="330"/>
      <c r="U232" s="330"/>
      <c r="V232" s="712"/>
      <c r="Y232" s="20"/>
    </row>
    <row r="233" spans="1:25" ht="39.75">
      <c r="A233" s="72"/>
      <c r="B233" s="351" t="s">
        <v>228</v>
      </c>
      <c r="C233" s="352"/>
      <c r="D233" s="712"/>
      <c r="E233" s="712"/>
      <c r="F233" s="712"/>
      <c r="G233" s="712"/>
      <c r="H233" s="678"/>
      <c r="I233" s="712"/>
      <c r="J233" s="712"/>
      <c r="K233" s="712"/>
      <c r="L233" s="712"/>
      <c r="M233" s="712"/>
      <c r="N233" s="712"/>
      <c r="O233" s="712"/>
      <c r="P233" s="712"/>
      <c r="Q233" s="712"/>
      <c r="R233" s="712"/>
      <c r="S233" s="330"/>
      <c r="T233" s="330"/>
      <c r="U233" s="330"/>
      <c r="V233" s="712"/>
      <c r="Y233" s="20"/>
    </row>
    <row r="234" spans="1:25" ht="39.75">
      <c r="A234" s="72"/>
      <c r="B234" s="351" t="s">
        <v>227</v>
      </c>
      <c r="C234" s="350"/>
      <c r="D234" s="713"/>
      <c r="E234" s="713"/>
      <c r="F234" s="713"/>
      <c r="G234" s="713"/>
      <c r="H234" s="679"/>
      <c r="I234" s="713"/>
      <c r="J234" s="713"/>
      <c r="K234" s="713"/>
      <c r="L234" s="713"/>
      <c r="M234" s="713"/>
      <c r="N234" s="713"/>
      <c r="O234" s="713"/>
      <c r="P234" s="713"/>
      <c r="Q234" s="713"/>
      <c r="R234" s="713"/>
      <c r="S234" s="152"/>
      <c r="T234" s="152"/>
      <c r="U234" s="152"/>
      <c r="V234" s="713"/>
      <c r="Y234" s="20"/>
    </row>
    <row r="235" spans="1:25" ht="61.5">
      <c r="A235" s="72"/>
      <c r="B235" s="71" t="s">
        <v>226</v>
      </c>
      <c r="C235" s="70"/>
      <c r="D235" s="68">
        <v>1</v>
      </c>
      <c r="E235" s="68"/>
      <c r="F235" s="68"/>
      <c r="G235" s="68"/>
      <c r="H235" s="68"/>
      <c r="I235" s="68">
        <v>1</v>
      </c>
      <c r="J235" s="68">
        <v>1</v>
      </c>
      <c r="K235" s="68">
        <v>1</v>
      </c>
      <c r="L235" s="69">
        <v>1</v>
      </c>
      <c r="M235" s="68">
        <v>1</v>
      </c>
      <c r="N235" s="68">
        <v>1</v>
      </c>
      <c r="O235" s="68">
        <v>1</v>
      </c>
      <c r="P235" s="68">
        <v>0</v>
      </c>
      <c r="Q235" s="68">
        <v>1</v>
      </c>
      <c r="R235" s="68">
        <v>1</v>
      </c>
      <c r="S235" s="149"/>
      <c r="T235" s="149"/>
      <c r="U235" s="149"/>
      <c r="V235" s="68">
        <v>1</v>
      </c>
      <c r="Y235" s="20"/>
    </row>
    <row r="236" spans="1:25" ht="61.5">
      <c r="A236" s="72"/>
      <c r="B236" s="71" t="s">
        <v>225</v>
      </c>
      <c r="C236" s="70"/>
      <c r="D236" s="68">
        <v>1</v>
      </c>
      <c r="E236" s="68"/>
      <c r="F236" s="68"/>
      <c r="G236" s="68"/>
      <c r="H236" s="68"/>
      <c r="I236" s="68">
        <v>1</v>
      </c>
      <c r="J236" s="68">
        <v>0</v>
      </c>
      <c r="K236" s="68">
        <v>1</v>
      </c>
      <c r="L236" s="69">
        <v>1</v>
      </c>
      <c r="M236" s="68">
        <v>1</v>
      </c>
      <c r="N236" s="68">
        <v>1</v>
      </c>
      <c r="O236" s="68">
        <v>1</v>
      </c>
      <c r="P236" s="68">
        <v>0</v>
      </c>
      <c r="Q236" s="68">
        <v>1</v>
      </c>
      <c r="R236" s="68">
        <v>0</v>
      </c>
      <c r="S236" s="149"/>
      <c r="T236" s="149"/>
      <c r="U236" s="149"/>
      <c r="V236" s="68">
        <v>1</v>
      </c>
      <c r="Y236" s="20"/>
    </row>
    <row r="237" spans="1:25" ht="61.5">
      <c r="A237" s="128"/>
      <c r="B237" s="127" t="s">
        <v>224</v>
      </c>
      <c r="C237" s="124"/>
      <c r="D237" s="677">
        <v>1</v>
      </c>
      <c r="E237" s="677"/>
      <c r="F237" s="677"/>
      <c r="G237" s="677"/>
      <c r="H237" s="677"/>
      <c r="I237" s="677">
        <v>1</v>
      </c>
      <c r="J237" s="677">
        <v>0</v>
      </c>
      <c r="K237" s="677">
        <v>1</v>
      </c>
      <c r="L237" s="677">
        <v>0</v>
      </c>
      <c r="M237" s="677">
        <v>1</v>
      </c>
      <c r="N237" s="677">
        <v>1</v>
      </c>
      <c r="O237" s="677">
        <v>1</v>
      </c>
      <c r="P237" s="68">
        <v>1</v>
      </c>
      <c r="Q237" s="677">
        <v>1</v>
      </c>
      <c r="R237" s="677">
        <v>0</v>
      </c>
      <c r="S237" s="146"/>
      <c r="T237" s="146"/>
      <c r="U237" s="146"/>
      <c r="V237" s="677">
        <v>1</v>
      </c>
      <c r="Y237" s="20"/>
    </row>
    <row r="238" spans="1:25" ht="39.75">
      <c r="A238" s="145" t="s">
        <v>223</v>
      </c>
      <c r="B238" s="145"/>
      <c r="C238" s="144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1"/>
      <c r="S238" s="211"/>
      <c r="T238" s="211"/>
      <c r="U238" s="211"/>
      <c r="V238" s="141"/>
      <c r="Y238" s="20"/>
    </row>
    <row r="239" spans="1:25" ht="39.75">
      <c r="A239" s="140" t="s">
        <v>86</v>
      </c>
      <c r="B239" s="139"/>
      <c r="C239" s="138"/>
      <c r="D239" s="137">
        <f>+SUM(D249,D264,D271)/3</f>
        <v>5</v>
      </c>
      <c r="E239" s="137" t="e">
        <f t="shared" ref="E239:G239" si="215">+SUM(E249,E264,E271)/3</f>
        <v>#DIV/0!</v>
      </c>
      <c r="F239" s="137" t="e">
        <f t="shared" si="215"/>
        <v>#DIV/0!</v>
      </c>
      <c r="G239" s="137" t="e">
        <f t="shared" si="215"/>
        <v>#DIV/0!</v>
      </c>
      <c r="H239" s="137"/>
      <c r="I239" s="137">
        <f t="shared" ref="I239:R239" si="216">+SUM(I249,I264,I271)/3</f>
        <v>4.6628888888888893</v>
      </c>
      <c r="J239" s="137">
        <f t="shared" si="216"/>
        <v>3.4548245614035089</v>
      </c>
      <c r="K239" s="137">
        <f t="shared" si="216"/>
        <v>5</v>
      </c>
      <c r="L239" s="137">
        <f t="shared" si="216"/>
        <v>4</v>
      </c>
      <c r="M239" s="137">
        <f t="shared" si="216"/>
        <v>5</v>
      </c>
      <c r="N239" s="137">
        <f t="shared" si="216"/>
        <v>4</v>
      </c>
      <c r="O239" s="137">
        <f t="shared" si="216"/>
        <v>5</v>
      </c>
      <c r="P239" s="137">
        <f t="shared" si="216"/>
        <v>5</v>
      </c>
      <c r="Q239" s="137">
        <f t="shared" si="216"/>
        <v>3.7246376811594204</v>
      </c>
      <c r="R239" s="137">
        <f t="shared" si="216"/>
        <v>5</v>
      </c>
      <c r="S239" s="168"/>
      <c r="T239" s="168"/>
      <c r="U239" s="168"/>
      <c r="V239" s="136" t="e">
        <f>+SUM(V249,V264,V271)/3</f>
        <v>#DIV/0!</v>
      </c>
      <c r="Y239" s="20"/>
    </row>
    <row r="240" spans="1:25" ht="39.75">
      <c r="A240" s="140" t="s">
        <v>85</v>
      </c>
      <c r="B240" s="139"/>
      <c r="C240" s="138"/>
      <c r="D240" s="137">
        <f>+SUM(D280,D305,D311)/3</f>
        <v>2.3177083333333335</v>
      </c>
      <c r="E240" s="137" t="e">
        <f t="shared" ref="E240:G240" si="217">+SUM(E280,E305,E311)/3</f>
        <v>#DIV/0!</v>
      </c>
      <c r="F240" s="137" t="e">
        <f t="shared" si="217"/>
        <v>#DIV/0!</v>
      </c>
      <c r="G240" s="137" t="e">
        <f t="shared" si="217"/>
        <v>#DIV/0!</v>
      </c>
      <c r="H240" s="137"/>
      <c r="I240" s="137">
        <f t="shared" ref="I240:R240" si="218">+SUM(I280,I305,I311)/3</f>
        <v>2.0751633986928106</v>
      </c>
      <c r="J240" s="137">
        <f t="shared" si="218"/>
        <v>1.8640350877192986</v>
      </c>
      <c r="K240" s="137">
        <f t="shared" si="218"/>
        <v>2.741935483870968</v>
      </c>
      <c r="L240" s="137">
        <f t="shared" si="218"/>
        <v>3.7662337662337664</v>
      </c>
      <c r="M240" s="137">
        <f t="shared" si="218"/>
        <v>2.419354838709677</v>
      </c>
      <c r="N240" s="137">
        <f t="shared" si="218"/>
        <v>3.8095238095238098</v>
      </c>
      <c r="O240" s="137">
        <f t="shared" si="218"/>
        <v>1.1811023622047243</v>
      </c>
      <c r="P240" s="137">
        <f t="shared" si="218"/>
        <v>3.3212560386473431</v>
      </c>
      <c r="Q240" s="137">
        <f t="shared" si="218"/>
        <v>2.2435897435897432</v>
      </c>
      <c r="R240" s="137">
        <f t="shared" si="218"/>
        <v>0.75757575757575746</v>
      </c>
      <c r="S240" s="168"/>
      <c r="T240" s="168"/>
      <c r="U240" s="168"/>
      <c r="V240" s="136" t="e">
        <f>+SUM(V280,V305,V311)/3</f>
        <v>#DIV/0!</v>
      </c>
      <c r="Y240" s="20"/>
    </row>
    <row r="241" spans="1:25" ht="39.75">
      <c r="A241" s="140" t="s">
        <v>84</v>
      </c>
      <c r="B241" s="139"/>
      <c r="C241" s="138"/>
      <c r="D241" s="137">
        <f>+SUM(D249,D264,D271,D280,D305,D311)/6</f>
        <v>3.6588541666666665</v>
      </c>
      <c r="E241" s="137" t="e">
        <f t="shared" ref="E241:G241" si="219">+SUM(E249,E264,E271,E280,E305,E311)/6</f>
        <v>#DIV/0!</v>
      </c>
      <c r="F241" s="137" t="e">
        <f t="shared" si="219"/>
        <v>#DIV/0!</v>
      </c>
      <c r="G241" s="137" t="e">
        <f t="shared" si="219"/>
        <v>#DIV/0!</v>
      </c>
      <c r="H241" s="137"/>
      <c r="I241" s="137">
        <f t="shared" ref="I241:R241" si="220">+SUM(I249,I264,I271,I280,I305,I311)/6</f>
        <v>3.3690261437908497</v>
      </c>
      <c r="J241" s="137">
        <f t="shared" si="220"/>
        <v>2.6594298245614039</v>
      </c>
      <c r="K241" s="137">
        <f t="shared" si="220"/>
        <v>3.870967741935484</v>
      </c>
      <c r="L241" s="137">
        <f t="shared" si="220"/>
        <v>3.8831168831168834</v>
      </c>
      <c r="M241" s="137">
        <f t="shared" si="220"/>
        <v>3.7096774193548385</v>
      </c>
      <c r="N241" s="137">
        <f t="shared" si="220"/>
        <v>3.9047619047619051</v>
      </c>
      <c r="O241" s="137">
        <f t="shared" si="220"/>
        <v>3.0905511811023625</v>
      </c>
      <c r="P241" s="137">
        <f t="shared" si="220"/>
        <v>4.1606280193236715</v>
      </c>
      <c r="Q241" s="137">
        <f t="shared" si="220"/>
        <v>2.9841137123745818</v>
      </c>
      <c r="R241" s="137">
        <f t="shared" si="220"/>
        <v>2.8787878787878789</v>
      </c>
      <c r="S241" s="168"/>
      <c r="T241" s="168"/>
      <c r="U241" s="168"/>
      <c r="V241" s="136" t="e">
        <f>+SUM(V249,V264,V271,V280,V305,V311)/6</f>
        <v>#DIV/0!</v>
      </c>
      <c r="Y241" s="20"/>
    </row>
    <row r="242" spans="1:25" s="102" customFormat="1" ht="39.75">
      <c r="A242" s="349">
        <v>4.0999999999999996</v>
      </c>
      <c r="B242" s="349" t="s">
        <v>222</v>
      </c>
      <c r="C242" s="348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6"/>
      <c r="S242" s="156"/>
      <c r="T242" s="156"/>
      <c r="U242" s="156"/>
      <c r="V242" s="346"/>
      <c r="Y242" s="103"/>
    </row>
    <row r="243" spans="1:25" s="102" customFormat="1" ht="39.75">
      <c r="A243" s="187"/>
      <c r="B243" s="345" t="s">
        <v>221</v>
      </c>
      <c r="C243" s="185" t="s">
        <v>30</v>
      </c>
      <c r="D243" s="183">
        <f>+SUM(D250:D260)</f>
        <v>7</v>
      </c>
      <c r="E243" s="183"/>
      <c r="F243" s="183"/>
      <c r="G243" s="183">
        <f t="shared" ref="G243" si="221">+SUM(G250:G260)</f>
        <v>0</v>
      </c>
      <c r="H243" s="183"/>
      <c r="I243" s="183">
        <f t="shared" ref="I243:R243" si="222">+SUM(I250:I260)</f>
        <v>7</v>
      </c>
      <c r="J243" s="183">
        <f t="shared" si="222"/>
        <v>5</v>
      </c>
      <c r="K243" s="183">
        <f t="shared" si="222"/>
        <v>7</v>
      </c>
      <c r="L243" s="183">
        <f t="shared" si="222"/>
        <v>6</v>
      </c>
      <c r="M243" s="183">
        <f t="shared" si="222"/>
        <v>7</v>
      </c>
      <c r="N243" s="183">
        <f t="shared" si="222"/>
        <v>5</v>
      </c>
      <c r="O243" s="183">
        <f t="shared" si="222"/>
        <v>7</v>
      </c>
      <c r="P243" s="183">
        <f t="shared" si="222"/>
        <v>7</v>
      </c>
      <c r="Q243" s="183">
        <f t="shared" si="222"/>
        <v>6</v>
      </c>
      <c r="R243" s="183">
        <f t="shared" si="222"/>
        <v>7</v>
      </c>
      <c r="S243" s="149"/>
      <c r="T243" s="149"/>
      <c r="U243" s="149"/>
      <c r="V243" s="183">
        <f>+SUM(V250:V260)</f>
        <v>7</v>
      </c>
      <c r="Y243" s="103"/>
    </row>
    <row r="244" spans="1:25" s="102" customFormat="1" ht="39.75">
      <c r="A244" s="344"/>
      <c r="B244" s="343" t="s">
        <v>220</v>
      </c>
      <c r="C244" s="342" t="s">
        <v>30</v>
      </c>
      <c r="D244" s="340">
        <f>+D262</f>
        <v>1</v>
      </c>
      <c r="E244" s="340"/>
      <c r="F244" s="340"/>
      <c r="G244" s="340">
        <f t="shared" ref="G244" si="223">+G262</f>
        <v>0</v>
      </c>
      <c r="H244" s="340"/>
      <c r="I244" s="340">
        <f t="shared" ref="I244:R244" si="224">+I262</f>
        <v>0</v>
      </c>
      <c r="J244" s="340">
        <f t="shared" si="224"/>
        <v>0</v>
      </c>
      <c r="K244" s="340">
        <f t="shared" si="224"/>
        <v>1</v>
      </c>
      <c r="L244" s="340">
        <f t="shared" si="224"/>
        <v>0</v>
      </c>
      <c r="M244" s="340">
        <f t="shared" si="224"/>
        <v>1</v>
      </c>
      <c r="N244" s="340">
        <f t="shared" si="224"/>
        <v>0</v>
      </c>
      <c r="O244" s="340">
        <f t="shared" si="224"/>
        <v>1</v>
      </c>
      <c r="P244" s="340">
        <f t="shared" si="224"/>
        <v>1</v>
      </c>
      <c r="Q244" s="340">
        <f t="shared" si="224"/>
        <v>1</v>
      </c>
      <c r="R244" s="340">
        <f t="shared" si="224"/>
        <v>1</v>
      </c>
      <c r="S244" s="341"/>
      <c r="T244" s="341"/>
      <c r="U244" s="341"/>
      <c r="V244" s="340">
        <f>+V262</f>
        <v>1</v>
      </c>
      <c r="Y244" s="103"/>
    </row>
    <row r="245" spans="1:25" s="102" customFormat="1" ht="39.75" hidden="1" customHeight="1">
      <c r="A245" s="339"/>
      <c r="B245" s="339"/>
      <c r="C245" s="338"/>
      <c r="D245" s="337">
        <f>IF(D243&lt;1,0,IF(D243&lt;2,1,IF(D243&lt;4,2,IF(D243&lt;6,3,IF(D243&lt;=7,4)))))</f>
        <v>4</v>
      </c>
      <c r="E245" s="337"/>
      <c r="F245" s="337"/>
      <c r="G245" s="337">
        <f t="shared" ref="G245" si="225">IF(G243&lt;1,0,IF(G243&lt;2,1,IF(G243&lt;4,2,IF(G243&lt;6,3,IF(G243&lt;=7,4)))))</f>
        <v>0</v>
      </c>
      <c r="H245" s="337"/>
      <c r="I245" s="337">
        <f t="shared" ref="I245:R245" si="226">IF(I243&lt;1,0,IF(I243&lt;2,1,IF(I243&lt;4,2,IF(I243&lt;6,3,IF(I243&lt;=7,4)))))</f>
        <v>4</v>
      </c>
      <c r="J245" s="337">
        <f t="shared" si="226"/>
        <v>3</v>
      </c>
      <c r="K245" s="337">
        <f t="shared" si="226"/>
        <v>4</v>
      </c>
      <c r="L245" s="337">
        <f t="shared" si="226"/>
        <v>4</v>
      </c>
      <c r="M245" s="337">
        <f t="shared" si="226"/>
        <v>4</v>
      </c>
      <c r="N245" s="337">
        <f t="shared" si="226"/>
        <v>3</v>
      </c>
      <c r="O245" s="337">
        <f t="shared" si="226"/>
        <v>4</v>
      </c>
      <c r="P245" s="337">
        <f t="shared" si="226"/>
        <v>4</v>
      </c>
      <c r="Q245" s="337">
        <f t="shared" si="226"/>
        <v>4</v>
      </c>
      <c r="R245" s="337">
        <f t="shared" si="226"/>
        <v>4</v>
      </c>
      <c r="S245" s="152"/>
      <c r="T245" s="152"/>
      <c r="U245" s="152"/>
      <c r="V245" s="337">
        <f>IF(V243&lt;1,0,IF(V243&lt;2,1,IF(V243&lt;4,2,IF(V243&lt;6,3,IF(V243&lt;=7,4)))))</f>
        <v>4</v>
      </c>
      <c r="Y245" s="103"/>
    </row>
    <row r="246" spans="1:25" s="102" customFormat="1" ht="39.75" hidden="1" customHeight="1">
      <c r="A246" s="187"/>
      <c r="B246" s="187"/>
      <c r="C246" s="185"/>
      <c r="D246" s="336">
        <f>IF(D245&lt;1,0,IF(D245=1,1,IF(D245=2,2,IF(D245=3,3,IF(D245=4,4)))))</f>
        <v>4</v>
      </c>
      <c r="E246" s="336"/>
      <c r="F246" s="336"/>
      <c r="G246" s="336">
        <f t="shared" ref="G246" si="227">IF(G245&lt;1,0,IF(G245=1,1,IF(G245=2,2,IF(G245=3,3,IF(G245=4,4)))))</f>
        <v>0</v>
      </c>
      <c r="H246" s="336"/>
      <c r="I246" s="336">
        <f t="shared" ref="I246:R246" si="228">IF(I245&lt;1,0,IF(I245=1,1,IF(I245=2,2,IF(I245=3,3,IF(I245=4,4)))))</f>
        <v>4</v>
      </c>
      <c r="J246" s="336">
        <f t="shared" si="228"/>
        <v>3</v>
      </c>
      <c r="K246" s="336">
        <f t="shared" si="228"/>
        <v>4</v>
      </c>
      <c r="L246" s="336">
        <f t="shared" si="228"/>
        <v>4</v>
      </c>
      <c r="M246" s="336">
        <f t="shared" si="228"/>
        <v>4</v>
      </c>
      <c r="N246" s="336">
        <f t="shared" si="228"/>
        <v>3</v>
      </c>
      <c r="O246" s="336">
        <f t="shared" si="228"/>
        <v>4</v>
      </c>
      <c r="P246" s="336">
        <f t="shared" si="228"/>
        <v>4</v>
      </c>
      <c r="Q246" s="336">
        <f t="shared" si="228"/>
        <v>4</v>
      </c>
      <c r="R246" s="336">
        <f t="shared" si="228"/>
        <v>4</v>
      </c>
      <c r="S246" s="149"/>
      <c r="T246" s="149"/>
      <c r="U246" s="149"/>
      <c r="V246" s="336">
        <f>IF(V245&lt;1,0,IF(V245=1,1,IF(V245=2,2,IF(V245=3,3,IF(V245=4,4)))))</f>
        <v>4</v>
      </c>
      <c r="Y246" s="103"/>
    </row>
    <row r="247" spans="1:25" s="102" customFormat="1" ht="39.75" hidden="1" customHeight="1">
      <c r="A247" s="187"/>
      <c r="B247" s="187"/>
      <c r="C247" s="185"/>
      <c r="D247" s="336">
        <f>+D244</f>
        <v>1</v>
      </c>
      <c r="E247" s="336"/>
      <c r="F247" s="336"/>
      <c r="G247" s="336">
        <f t="shared" ref="G247" si="229">+G244</f>
        <v>0</v>
      </c>
      <c r="H247" s="336"/>
      <c r="I247" s="336">
        <f t="shared" ref="I247:R247" si="230">+I244</f>
        <v>0</v>
      </c>
      <c r="J247" s="336">
        <f t="shared" si="230"/>
        <v>0</v>
      </c>
      <c r="K247" s="336">
        <f t="shared" si="230"/>
        <v>1</v>
      </c>
      <c r="L247" s="336">
        <f t="shared" si="230"/>
        <v>0</v>
      </c>
      <c r="M247" s="336">
        <f t="shared" si="230"/>
        <v>1</v>
      </c>
      <c r="N247" s="336">
        <f t="shared" si="230"/>
        <v>0</v>
      </c>
      <c r="O247" s="336">
        <f t="shared" si="230"/>
        <v>1</v>
      </c>
      <c r="P247" s="336">
        <f t="shared" si="230"/>
        <v>1</v>
      </c>
      <c r="Q247" s="336">
        <f t="shared" si="230"/>
        <v>1</v>
      </c>
      <c r="R247" s="336">
        <f t="shared" si="230"/>
        <v>1</v>
      </c>
      <c r="S247" s="149"/>
      <c r="T247" s="149"/>
      <c r="U247" s="149"/>
      <c r="V247" s="336">
        <f>+V244</f>
        <v>1</v>
      </c>
      <c r="Y247" s="103"/>
    </row>
    <row r="248" spans="1:25" s="102" customFormat="1" ht="39.75" hidden="1" customHeight="1">
      <c r="A248" s="187"/>
      <c r="B248" s="187"/>
      <c r="C248" s="185"/>
      <c r="D248" s="335">
        <f>+D243+D244</f>
        <v>8</v>
      </c>
      <c r="E248" s="335"/>
      <c r="F248" s="335"/>
      <c r="G248" s="335">
        <f t="shared" ref="G248" si="231">+G243+G244</f>
        <v>0</v>
      </c>
      <c r="H248" s="335"/>
      <c r="I248" s="335">
        <f t="shared" ref="I248:R248" si="232">+I243+I244</f>
        <v>7</v>
      </c>
      <c r="J248" s="335">
        <f t="shared" si="232"/>
        <v>5</v>
      </c>
      <c r="K248" s="335">
        <f t="shared" si="232"/>
        <v>8</v>
      </c>
      <c r="L248" s="335">
        <f t="shared" si="232"/>
        <v>6</v>
      </c>
      <c r="M248" s="335">
        <f t="shared" si="232"/>
        <v>8</v>
      </c>
      <c r="N248" s="335">
        <f t="shared" si="232"/>
        <v>5</v>
      </c>
      <c r="O248" s="335">
        <f t="shared" si="232"/>
        <v>8</v>
      </c>
      <c r="P248" s="335">
        <f t="shared" si="232"/>
        <v>8</v>
      </c>
      <c r="Q248" s="335">
        <f t="shared" si="232"/>
        <v>7</v>
      </c>
      <c r="R248" s="335">
        <f t="shared" si="232"/>
        <v>8</v>
      </c>
      <c r="S248" s="149"/>
      <c r="T248" s="149"/>
      <c r="U248" s="149"/>
      <c r="V248" s="335">
        <f>+V243+V244</f>
        <v>8</v>
      </c>
      <c r="Y248" s="103"/>
    </row>
    <row r="249" spans="1:25" s="102" customFormat="1" ht="39.75">
      <c r="A249" s="334"/>
      <c r="B249" s="334"/>
      <c r="C249" s="333" t="s">
        <v>10</v>
      </c>
      <c r="D249" s="332">
        <f>+D247+D246</f>
        <v>5</v>
      </c>
      <c r="E249" s="332"/>
      <c r="F249" s="332"/>
      <c r="G249" s="332">
        <f t="shared" ref="G249" si="233">+G247+G246</f>
        <v>0</v>
      </c>
      <c r="H249" s="332"/>
      <c r="I249" s="332">
        <f t="shared" ref="I249:P249" si="234">+I247+I246</f>
        <v>4</v>
      </c>
      <c r="J249" s="332">
        <f t="shared" si="234"/>
        <v>3</v>
      </c>
      <c r="K249" s="332">
        <f t="shared" si="234"/>
        <v>5</v>
      </c>
      <c r="L249" s="332">
        <f t="shared" si="234"/>
        <v>4</v>
      </c>
      <c r="M249" s="332">
        <f t="shared" si="234"/>
        <v>5</v>
      </c>
      <c r="N249" s="332">
        <f t="shared" si="234"/>
        <v>3</v>
      </c>
      <c r="O249" s="332">
        <f t="shared" si="234"/>
        <v>5</v>
      </c>
      <c r="P249" s="332">
        <f t="shared" si="234"/>
        <v>5</v>
      </c>
      <c r="Q249" s="332">
        <v>4</v>
      </c>
      <c r="R249" s="332">
        <f>+R247+R246</f>
        <v>5</v>
      </c>
      <c r="S249" s="149"/>
      <c r="T249" s="149"/>
      <c r="U249" s="149"/>
      <c r="V249" s="332">
        <f>+V247+V246</f>
        <v>5</v>
      </c>
      <c r="Y249" s="103"/>
    </row>
    <row r="250" spans="1:25" s="228" customFormat="1" ht="85.5">
      <c r="A250" s="72"/>
      <c r="B250" s="135" t="s">
        <v>219</v>
      </c>
      <c r="C250" s="134"/>
      <c r="D250" s="679">
        <v>1</v>
      </c>
      <c r="E250" s="679"/>
      <c r="F250" s="679"/>
      <c r="G250" s="679"/>
      <c r="H250" s="679"/>
      <c r="I250" s="679">
        <v>1</v>
      </c>
      <c r="J250" s="679">
        <v>1</v>
      </c>
      <c r="K250" s="679">
        <v>1</v>
      </c>
      <c r="L250" s="331">
        <v>1</v>
      </c>
      <c r="M250" s="679">
        <v>1</v>
      </c>
      <c r="N250" s="679">
        <v>1</v>
      </c>
      <c r="O250" s="679">
        <v>1</v>
      </c>
      <c r="P250" s="679">
        <v>1</v>
      </c>
      <c r="Q250" s="679">
        <v>1</v>
      </c>
      <c r="R250" s="68">
        <v>1</v>
      </c>
      <c r="S250" s="149"/>
      <c r="T250" s="149"/>
      <c r="U250" s="149"/>
      <c r="V250" s="68">
        <v>1</v>
      </c>
      <c r="Y250" s="229"/>
    </row>
    <row r="251" spans="1:25" s="228" customFormat="1" ht="57">
      <c r="A251" s="72"/>
      <c r="B251" s="135" t="s">
        <v>218</v>
      </c>
      <c r="C251" s="134"/>
      <c r="D251" s="68">
        <v>1</v>
      </c>
      <c r="E251" s="68"/>
      <c r="F251" s="68"/>
      <c r="G251" s="68"/>
      <c r="H251" s="68"/>
      <c r="I251" s="68">
        <v>1</v>
      </c>
      <c r="J251" s="68">
        <v>0</v>
      </c>
      <c r="K251" s="68">
        <v>1</v>
      </c>
      <c r="L251" s="69">
        <v>1</v>
      </c>
      <c r="M251" s="68">
        <v>1</v>
      </c>
      <c r="N251" s="68">
        <v>1</v>
      </c>
      <c r="O251" s="68">
        <v>1</v>
      </c>
      <c r="P251" s="68">
        <v>1</v>
      </c>
      <c r="Q251" s="68">
        <v>1</v>
      </c>
      <c r="R251" s="68">
        <v>1</v>
      </c>
      <c r="S251" s="149"/>
      <c r="T251" s="149"/>
      <c r="U251" s="149"/>
      <c r="V251" s="68">
        <v>1</v>
      </c>
      <c r="Y251" s="229"/>
    </row>
    <row r="252" spans="1:25" s="228" customFormat="1" ht="55.5">
      <c r="A252" s="72"/>
      <c r="B252" s="210" t="s">
        <v>217</v>
      </c>
      <c r="C252" s="150"/>
      <c r="D252" s="68">
        <v>1</v>
      </c>
      <c r="E252" s="68"/>
      <c r="F252" s="68"/>
      <c r="G252" s="68"/>
      <c r="H252" s="68"/>
      <c r="I252" s="68">
        <v>1</v>
      </c>
      <c r="J252" s="68">
        <v>1</v>
      </c>
      <c r="K252" s="68">
        <v>1</v>
      </c>
      <c r="L252" s="69">
        <v>1</v>
      </c>
      <c r="M252" s="68">
        <v>1</v>
      </c>
      <c r="N252" s="68">
        <v>0</v>
      </c>
      <c r="O252" s="68">
        <v>1</v>
      </c>
      <c r="P252" s="68">
        <v>1</v>
      </c>
      <c r="Q252" s="68">
        <v>1</v>
      </c>
      <c r="R252" s="68">
        <v>1</v>
      </c>
      <c r="S252" s="149"/>
      <c r="T252" s="149"/>
      <c r="U252" s="149"/>
      <c r="V252" s="68">
        <v>1</v>
      </c>
      <c r="Y252" s="229"/>
    </row>
    <row r="253" spans="1:25" s="228" customFormat="1" ht="61.5">
      <c r="A253" s="72"/>
      <c r="B253" s="71" t="s">
        <v>216</v>
      </c>
      <c r="C253" s="70"/>
      <c r="D253" s="68">
        <v>1</v>
      </c>
      <c r="E253" s="68"/>
      <c r="F253" s="68"/>
      <c r="G253" s="68"/>
      <c r="H253" s="68"/>
      <c r="I253" s="68">
        <v>1</v>
      </c>
      <c r="J253" s="68">
        <v>1</v>
      </c>
      <c r="K253" s="68">
        <v>1</v>
      </c>
      <c r="L253" s="69">
        <v>1</v>
      </c>
      <c r="M253" s="68">
        <v>1</v>
      </c>
      <c r="N253" s="68">
        <v>1</v>
      </c>
      <c r="O253" s="68">
        <v>1</v>
      </c>
      <c r="P253" s="68">
        <v>1</v>
      </c>
      <c r="Q253" s="68">
        <v>1</v>
      </c>
      <c r="R253" s="68">
        <v>1</v>
      </c>
      <c r="S253" s="149"/>
      <c r="T253" s="149"/>
      <c r="U253" s="149"/>
      <c r="V253" s="68">
        <v>1</v>
      </c>
      <c r="Y253" s="229"/>
    </row>
    <row r="254" spans="1:25" s="228" customFormat="1" ht="61.5">
      <c r="A254" s="72"/>
      <c r="B254" s="71" t="s">
        <v>215</v>
      </c>
      <c r="C254" s="124"/>
      <c r="D254" s="711">
        <v>1</v>
      </c>
      <c r="E254" s="711"/>
      <c r="F254" s="711"/>
      <c r="G254" s="711"/>
      <c r="H254" s="677"/>
      <c r="I254" s="711">
        <v>1</v>
      </c>
      <c r="J254" s="711">
        <v>1</v>
      </c>
      <c r="K254" s="711">
        <v>1</v>
      </c>
      <c r="L254" s="711">
        <v>1</v>
      </c>
      <c r="M254" s="711">
        <v>1</v>
      </c>
      <c r="N254" s="711">
        <v>1</v>
      </c>
      <c r="O254" s="711">
        <v>1</v>
      </c>
      <c r="P254" s="711">
        <v>1</v>
      </c>
      <c r="Q254" s="711">
        <v>1</v>
      </c>
      <c r="R254" s="711">
        <v>1</v>
      </c>
      <c r="S254" s="146"/>
      <c r="T254" s="146"/>
      <c r="U254" s="146"/>
      <c r="V254" s="711">
        <v>1</v>
      </c>
      <c r="Y254" s="229"/>
    </row>
    <row r="255" spans="1:25" s="228" customFormat="1" ht="48">
      <c r="A255" s="72"/>
      <c r="B255" s="121" t="s">
        <v>214</v>
      </c>
      <c r="C255" s="123"/>
      <c r="D255" s="712"/>
      <c r="E255" s="712"/>
      <c r="F255" s="712"/>
      <c r="G255" s="712"/>
      <c r="H255" s="678"/>
      <c r="I255" s="712"/>
      <c r="J255" s="712"/>
      <c r="K255" s="712"/>
      <c r="L255" s="712"/>
      <c r="M255" s="712"/>
      <c r="N255" s="712"/>
      <c r="O255" s="712"/>
      <c r="P255" s="712"/>
      <c r="Q255" s="712"/>
      <c r="R255" s="712"/>
      <c r="S255" s="330"/>
      <c r="T255" s="330"/>
      <c r="U255" s="330"/>
      <c r="V255" s="712"/>
      <c r="Y255" s="229"/>
    </row>
    <row r="256" spans="1:25" s="228" customFormat="1" ht="39.75">
      <c r="A256" s="72"/>
      <c r="B256" s="121" t="s">
        <v>213</v>
      </c>
      <c r="C256" s="123"/>
      <c r="D256" s="712"/>
      <c r="E256" s="712"/>
      <c r="F256" s="712"/>
      <c r="G256" s="712"/>
      <c r="H256" s="678"/>
      <c r="I256" s="712"/>
      <c r="J256" s="712"/>
      <c r="K256" s="712"/>
      <c r="L256" s="712"/>
      <c r="M256" s="712"/>
      <c r="N256" s="712"/>
      <c r="O256" s="712"/>
      <c r="P256" s="712"/>
      <c r="Q256" s="712"/>
      <c r="R256" s="712"/>
      <c r="S256" s="330"/>
      <c r="T256" s="330"/>
      <c r="U256" s="330"/>
      <c r="V256" s="712"/>
      <c r="Y256" s="229"/>
    </row>
    <row r="257" spans="1:25" s="228" customFormat="1" ht="48">
      <c r="A257" s="72"/>
      <c r="B257" s="121" t="s">
        <v>212</v>
      </c>
      <c r="C257" s="123"/>
      <c r="D257" s="712"/>
      <c r="E257" s="712"/>
      <c r="F257" s="712"/>
      <c r="G257" s="712"/>
      <c r="H257" s="678"/>
      <c r="I257" s="712"/>
      <c r="J257" s="712"/>
      <c r="K257" s="712"/>
      <c r="L257" s="712"/>
      <c r="M257" s="712"/>
      <c r="N257" s="712"/>
      <c r="O257" s="712"/>
      <c r="P257" s="712"/>
      <c r="Q257" s="712"/>
      <c r="R257" s="712"/>
      <c r="S257" s="330"/>
      <c r="T257" s="330"/>
      <c r="U257" s="330"/>
      <c r="V257" s="712"/>
      <c r="Y257" s="229"/>
    </row>
    <row r="258" spans="1:25" s="228" customFormat="1" ht="72">
      <c r="A258" s="72"/>
      <c r="B258" s="121" t="s">
        <v>211</v>
      </c>
      <c r="C258" s="120"/>
      <c r="D258" s="713"/>
      <c r="E258" s="713"/>
      <c r="F258" s="713"/>
      <c r="G258" s="713"/>
      <c r="H258" s="679"/>
      <c r="I258" s="713"/>
      <c r="J258" s="713"/>
      <c r="K258" s="713"/>
      <c r="L258" s="713"/>
      <c r="M258" s="713"/>
      <c r="N258" s="713"/>
      <c r="O258" s="713"/>
      <c r="P258" s="713"/>
      <c r="Q258" s="713"/>
      <c r="R258" s="713"/>
      <c r="S258" s="152"/>
      <c r="T258" s="152"/>
      <c r="U258" s="152"/>
      <c r="V258" s="713"/>
      <c r="Y258" s="229"/>
    </row>
    <row r="259" spans="1:25" s="228" customFormat="1" ht="61.5">
      <c r="A259" s="72"/>
      <c r="B259" s="71" t="s">
        <v>210</v>
      </c>
      <c r="C259" s="70"/>
      <c r="D259" s="68">
        <v>1</v>
      </c>
      <c r="E259" s="68"/>
      <c r="F259" s="68"/>
      <c r="G259" s="68"/>
      <c r="H259" s="68"/>
      <c r="I259" s="68">
        <v>1</v>
      </c>
      <c r="J259" s="68">
        <v>0</v>
      </c>
      <c r="K259" s="68">
        <v>1</v>
      </c>
      <c r="L259" s="69">
        <v>1</v>
      </c>
      <c r="M259" s="68">
        <v>1</v>
      </c>
      <c r="N259" s="68">
        <v>1</v>
      </c>
      <c r="O259" s="68">
        <v>1</v>
      </c>
      <c r="P259" s="68">
        <v>1</v>
      </c>
      <c r="Q259" s="68">
        <v>0</v>
      </c>
      <c r="R259" s="68">
        <v>1</v>
      </c>
      <c r="S259" s="149"/>
      <c r="T259" s="149"/>
      <c r="U259" s="149"/>
      <c r="V259" s="68">
        <v>1</v>
      </c>
      <c r="Y259" s="229"/>
    </row>
    <row r="260" spans="1:25" s="228" customFormat="1" ht="61.5">
      <c r="A260" s="72"/>
      <c r="B260" s="71" t="s">
        <v>209</v>
      </c>
      <c r="C260" s="70"/>
      <c r="D260" s="68">
        <v>1</v>
      </c>
      <c r="E260" s="68"/>
      <c r="F260" s="68"/>
      <c r="G260" s="68"/>
      <c r="H260" s="68"/>
      <c r="I260" s="68">
        <v>1</v>
      </c>
      <c r="J260" s="68">
        <v>1</v>
      </c>
      <c r="K260" s="68">
        <v>1</v>
      </c>
      <c r="L260" s="69">
        <v>0</v>
      </c>
      <c r="M260" s="68">
        <v>1</v>
      </c>
      <c r="N260" s="68">
        <v>0</v>
      </c>
      <c r="O260" s="68">
        <v>1</v>
      </c>
      <c r="P260" s="68">
        <v>1</v>
      </c>
      <c r="Q260" s="68">
        <v>1</v>
      </c>
      <c r="R260" s="68">
        <v>1</v>
      </c>
      <c r="S260" s="149"/>
      <c r="T260" s="149"/>
      <c r="U260" s="149"/>
      <c r="V260" s="68">
        <v>1</v>
      </c>
      <c r="Y260" s="229"/>
    </row>
    <row r="261" spans="1:25" s="228" customFormat="1" ht="39.75">
      <c r="A261" s="329"/>
      <c r="B261" s="328" t="s">
        <v>208</v>
      </c>
      <c r="C261" s="327"/>
      <c r="D261" s="326"/>
      <c r="E261" s="326"/>
      <c r="F261" s="326"/>
      <c r="G261" s="326"/>
      <c r="H261" s="326"/>
      <c r="I261" s="326"/>
      <c r="J261" s="326"/>
      <c r="K261" s="326"/>
      <c r="L261" s="326"/>
      <c r="M261" s="325"/>
      <c r="N261" s="325"/>
      <c r="O261" s="325"/>
      <c r="P261" s="325"/>
      <c r="Q261" s="325"/>
      <c r="R261" s="325"/>
      <c r="S261" s="149"/>
      <c r="T261" s="149"/>
      <c r="U261" s="149"/>
      <c r="V261" s="325"/>
      <c r="Y261" s="229"/>
    </row>
    <row r="262" spans="1:25" s="228" customFormat="1" ht="123">
      <c r="A262" s="128"/>
      <c r="B262" s="128" t="s">
        <v>207</v>
      </c>
      <c r="C262" s="124"/>
      <c r="D262" s="90">
        <v>1</v>
      </c>
      <c r="E262" s="90"/>
      <c r="F262" s="90"/>
      <c r="G262" s="90"/>
      <c r="H262" s="90"/>
      <c r="I262" s="90">
        <v>0</v>
      </c>
      <c r="J262" s="68">
        <v>0</v>
      </c>
      <c r="K262" s="68">
        <v>1</v>
      </c>
      <c r="L262" s="69">
        <v>0</v>
      </c>
      <c r="M262" s="68">
        <v>1</v>
      </c>
      <c r="N262" s="68">
        <v>0</v>
      </c>
      <c r="O262" s="68">
        <v>1</v>
      </c>
      <c r="P262" s="68">
        <v>1</v>
      </c>
      <c r="Q262" s="68">
        <v>1</v>
      </c>
      <c r="R262" s="677">
        <v>1</v>
      </c>
      <c r="S262" s="146"/>
      <c r="T262" s="146"/>
      <c r="U262" s="146"/>
      <c r="V262" s="677">
        <v>1</v>
      </c>
      <c r="Y262" s="229"/>
    </row>
    <row r="263" spans="1:25" s="228" customFormat="1" ht="39.75">
      <c r="A263" s="84">
        <v>4.2</v>
      </c>
      <c r="B263" s="84" t="s">
        <v>206</v>
      </c>
      <c r="C263" s="96" t="s">
        <v>30</v>
      </c>
      <c r="D263" s="324">
        <f>+SUM(D265:D269)</f>
        <v>5</v>
      </c>
      <c r="E263" s="324"/>
      <c r="F263" s="324"/>
      <c r="G263" s="324">
        <f t="shared" ref="G263" si="235">+SUM(G265:G269)</f>
        <v>0</v>
      </c>
      <c r="H263" s="324"/>
      <c r="I263" s="324">
        <f t="shared" ref="I263:R263" si="236">+SUM(I265:I269)</f>
        <v>5</v>
      </c>
      <c r="J263" s="324">
        <f t="shared" si="236"/>
        <v>3</v>
      </c>
      <c r="K263" s="324">
        <f t="shared" si="236"/>
        <v>5</v>
      </c>
      <c r="L263" s="324">
        <f t="shared" si="236"/>
        <v>3</v>
      </c>
      <c r="M263" s="324">
        <f t="shared" si="236"/>
        <v>5</v>
      </c>
      <c r="N263" s="324">
        <f t="shared" si="236"/>
        <v>4</v>
      </c>
      <c r="O263" s="324">
        <f t="shared" si="236"/>
        <v>5</v>
      </c>
      <c r="P263" s="324">
        <f t="shared" si="236"/>
        <v>5</v>
      </c>
      <c r="Q263" s="324">
        <f t="shared" si="236"/>
        <v>5</v>
      </c>
      <c r="R263" s="324">
        <f t="shared" si="236"/>
        <v>5</v>
      </c>
      <c r="S263" s="154"/>
      <c r="T263" s="154"/>
      <c r="U263" s="154"/>
      <c r="V263" s="324">
        <f>+SUM(V265:V269)</f>
        <v>5</v>
      </c>
      <c r="Y263" s="229"/>
    </row>
    <row r="264" spans="1:25" s="228" customFormat="1" ht="39.75">
      <c r="A264" s="80"/>
      <c r="B264" s="80"/>
      <c r="C264" s="95" t="s">
        <v>10</v>
      </c>
      <c r="D264" s="94">
        <f>IF(D263&lt;1,0,IF(D263&lt;2,1,IF(D263&lt;3,2,IF(D263&lt;4,3,IF(D263&lt;5,4,IF(D263=5,5,))))))</f>
        <v>5</v>
      </c>
      <c r="E264" s="94"/>
      <c r="F264" s="94"/>
      <c r="G264" s="94">
        <f t="shared" ref="G264" si="237">IF(G263&lt;1,0,IF(G263&lt;2,1,IF(G263&lt;3,2,IF(G263&lt;4,3,IF(G263&lt;5,4,IF(G263=5,5,))))))</f>
        <v>0</v>
      </c>
      <c r="H264" s="94"/>
      <c r="I264" s="94">
        <f t="shared" ref="I264:R264" si="238">IF(I263&lt;1,0,IF(I263&lt;2,1,IF(I263&lt;3,2,IF(I263&lt;4,3,IF(I263&lt;5,4,IF(I263=5,5,))))))</f>
        <v>5</v>
      </c>
      <c r="J264" s="94">
        <f t="shared" si="238"/>
        <v>3</v>
      </c>
      <c r="K264" s="94">
        <f t="shared" si="238"/>
        <v>5</v>
      </c>
      <c r="L264" s="94">
        <f t="shared" si="238"/>
        <v>3</v>
      </c>
      <c r="M264" s="94">
        <f t="shared" si="238"/>
        <v>5</v>
      </c>
      <c r="N264" s="94">
        <f t="shared" si="238"/>
        <v>4</v>
      </c>
      <c r="O264" s="94">
        <f t="shared" si="238"/>
        <v>5</v>
      </c>
      <c r="P264" s="94">
        <f t="shared" si="238"/>
        <v>5</v>
      </c>
      <c r="Q264" s="94">
        <f t="shared" si="238"/>
        <v>5</v>
      </c>
      <c r="R264" s="94">
        <f t="shared" si="238"/>
        <v>5</v>
      </c>
      <c r="S264" s="152"/>
      <c r="T264" s="152"/>
      <c r="U264" s="152"/>
      <c r="V264" s="94">
        <f>IF(V263&lt;1,0,IF(V263&lt;2,1,IF(V263&lt;3,2,IF(V263&lt;4,3,IF(V263&lt;5,4,IF(V263=5,5,))))))</f>
        <v>5</v>
      </c>
      <c r="Y264" s="229"/>
    </row>
    <row r="265" spans="1:25" s="228" customFormat="1" ht="111">
      <c r="A265" s="72"/>
      <c r="B265" s="210" t="s">
        <v>205</v>
      </c>
      <c r="C265" s="150"/>
      <c r="D265" s="68">
        <v>1</v>
      </c>
      <c r="E265" s="68"/>
      <c r="F265" s="68"/>
      <c r="G265" s="68"/>
      <c r="H265" s="68"/>
      <c r="I265" s="68">
        <v>1</v>
      </c>
      <c r="J265" s="68">
        <v>1</v>
      </c>
      <c r="K265" s="68">
        <v>1</v>
      </c>
      <c r="L265" s="69">
        <v>1</v>
      </c>
      <c r="M265" s="68">
        <v>1</v>
      </c>
      <c r="N265" s="68">
        <v>1</v>
      </c>
      <c r="O265" s="68">
        <v>1</v>
      </c>
      <c r="P265" s="68">
        <v>1</v>
      </c>
      <c r="Q265" s="68">
        <v>1</v>
      </c>
      <c r="R265" s="68">
        <v>1</v>
      </c>
      <c r="S265" s="149"/>
      <c r="T265" s="149"/>
      <c r="U265" s="149"/>
      <c r="V265" s="68">
        <v>1</v>
      </c>
      <c r="Y265" s="229"/>
    </row>
    <row r="266" spans="1:25" s="228" customFormat="1" ht="83.25">
      <c r="A266" s="72"/>
      <c r="B266" s="151" t="s">
        <v>204</v>
      </c>
      <c r="C266" s="150"/>
      <c r="D266" s="68">
        <v>1</v>
      </c>
      <c r="E266" s="68"/>
      <c r="F266" s="68"/>
      <c r="G266" s="68"/>
      <c r="H266" s="68"/>
      <c r="I266" s="68">
        <v>1</v>
      </c>
      <c r="J266" s="68">
        <v>0</v>
      </c>
      <c r="K266" s="68">
        <v>1</v>
      </c>
      <c r="L266" s="69">
        <v>0</v>
      </c>
      <c r="M266" s="68">
        <v>1</v>
      </c>
      <c r="N266" s="68">
        <v>0</v>
      </c>
      <c r="O266" s="68">
        <v>1</v>
      </c>
      <c r="P266" s="68">
        <v>1</v>
      </c>
      <c r="Q266" s="68">
        <v>1</v>
      </c>
      <c r="R266" s="68">
        <v>1</v>
      </c>
      <c r="S266" s="149"/>
      <c r="T266" s="149"/>
      <c r="U266" s="149"/>
      <c r="V266" s="68">
        <v>1</v>
      </c>
      <c r="W266" s="323"/>
      <c r="Y266" s="229"/>
    </row>
    <row r="267" spans="1:25" s="228" customFormat="1" ht="61.5">
      <c r="A267" s="72"/>
      <c r="B267" s="71" t="s">
        <v>203</v>
      </c>
      <c r="C267" s="70"/>
      <c r="D267" s="68">
        <v>1</v>
      </c>
      <c r="E267" s="68"/>
      <c r="F267" s="68"/>
      <c r="G267" s="68"/>
      <c r="H267" s="68"/>
      <c r="I267" s="68">
        <v>1</v>
      </c>
      <c r="J267" s="68">
        <v>0</v>
      </c>
      <c r="K267" s="68">
        <v>1</v>
      </c>
      <c r="L267" s="69">
        <v>0</v>
      </c>
      <c r="M267" s="68">
        <v>1</v>
      </c>
      <c r="N267" s="68">
        <v>1</v>
      </c>
      <c r="O267" s="68">
        <v>1</v>
      </c>
      <c r="P267" s="68">
        <v>1</v>
      </c>
      <c r="Q267" s="68">
        <v>1</v>
      </c>
      <c r="R267" s="68">
        <v>1</v>
      </c>
      <c r="S267" s="149"/>
      <c r="T267" s="149"/>
      <c r="U267" s="149"/>
      <c r="V267" s="68">
        <v>1</v>
      </c>
      <c r="Y267" s="229"/>
    </row>
    <row r="268" spans="1:25" s="228" customFormat="1" ht="55.5">
      <c r="A268" s="72"/>
      <c r="B268" s="210" t="s">
        <v>202</v>
      </c>
      <c r="C268" s="150"/>
      <c r="D268" s="68">
        <v>1</v>
      </c>
      <c r="E268" s="68"/>
      <c r="F268" s="68"/>
      <c r="G268" s="68"/>
      <c r="H268" s="68"/>
      <c r="I268" s="68">
        <v>1</v>
      </c>
      <c r="J268" s="68">
        <v>1</v>
      </c>
      <c r="K268" s="68">
        <v>1</v>
      </c>
      <c r="L268" s="69">
        <v>1</v>
      </c>
      <c r="M268" s="68">
        <v>1</v>
      </c>
      <c r="N268" s="68">
        <v>1</v>
      </c>
      <c r="O268" s="68">
        <v>1</v>
      </c>
      <c r="P268" s="68">
        <v>1</v>
      </c>
      <c r="Q268" s="68">
        <v>1</v>
      </c>
      <c r="R268" s="68">
        <v>1</v>
      </c>
      <c r="S268" s="149"/>
      <c r="T268" s="149"/>
      <c r="U268" s="149"/>
      <c r="V268" s="68">
        <v>1</v>
      </c>
      <c r="Y268" s="229"/>
    </row>
    <row r="269" spans="1:25" s="228" customFormat="1" ht="55.5">
      <c r="A269" s="128"/>
      <c r="B269" s="322" t="s">
        <v>201</v>
      </c>
      <c r="C269" s="321"/>
      <c r="D269" s="68">
        <v>1</v>
      </c>
      <c r="E269" s="68"/>
      <c r="F269" s="68"/>
      <c r="G269" s="68"/>
      <c r="H269" s="68"/>
      <c r="I269" s="68">
        <v>1</v>
      </c>
      <c r="J269" s="68">
        <v>1</v>
      </c>
      <c r="K269" s="68">
        <v>1</v>
      </c>
      <c r="L269" s="69">
        <v>1</v>
      </c>
      <c r="M269" s="68">
        <v>1</v>
      </c>
      <c r="N269" s="68">
        <v>1</v>
      </c>
      <c r="O269" s="68">
        <v>1</v>
      </c>
      <c r="P269" s="68">
        <v>1</v>
      </c>
      <c r="Q269" s="68">
        <v>1</v>
      </c>
      <c r="R269" s="677">
        <v>1</v>
      </c>
      <c r="S269" s="146"/>
      <c r="T269" s="146"/>
      <c r="U269" s="146"/>
      <c r="V269" s="677">
        <v>1</v>
      </c>
      <c r="Y269" s="229"/>
    </row>
    <row r="270" spans="1:25" s="228" customFormat="1" ht="61.5">
      <c r="A270" s="85">
        <v>4.3</v>
      </c>
      <c r="B270" s="85" t="s">
        <v>200</v>
      </c>
      <c r="C270" s="96" t="s">
        <v>171</v>
      </c>
      <c r="D270" s="319">
        <f>+D272/D275</f>
        <v>69464.629629629635</v>
      </c>
      <c r="E270" s="319" t="e">
        <f t="shared" ref="E270:G270" si="239">+E272/E275</f>
        <v>#DIV/0!</v>
      </c>
      <c r="F270" s="319" t="e">
        <f t="shared" si="239"/>
        <v>#DIV/0!</v>
      </c>
      <c r="G270" s="319" t="e">
        <f t="shared" si="239"/>
        <v>#DIV/0!</v>
      </c>
      <c r="H270" s="319"/>
      <c r="I270" s="319">
        <f t="shared" ref="I270:R270" si="240">+I272/I275</f>
        <v>49886.666666666664</v>
      </c>
      <c r="J270" s="319">
        <f t="shared" si="240"/>
        <v>43644.73684210526</v>
      </c>
      <c r="K270" s="319">
        <f t="shared" si="240"/>
        <v>85824.705882352937</v>
      </c>
      <c r="L270" s="319">
        <f t="shared" si="240"/>
        <v>108858.90410958904</v>
      </c>
      <c r="M270" s="319">
        <f t="shared" si="240"/>
        <v>147354.55172413794</v>
      </c>
      <c r="N270" s="319">
        <f t="shared" si="240"/>
        <v>30297.142857142859</v>
      </c>
      <c r="O270" s="319">
        <f t="shared" si="240"/>
        <v>26319.557522123894</v>
      </c>
      <c r="P270" s="319">
        <f t="shared" si="240"/>
        <v>55990.62295081967</v>
      </c>
      <c r="Q270" s="319">
        <f t="shared" si="240"/>
        <v>10869.565217391304</v>
      </c>
      <c r="R270" s="319">
        <f t="shared" si="240"/>
        <v>46363.045454545456</v>
      </c>
      <c r="S270" s="320"/>
      <c r="T270" s="320"/>
      <c r="U270" s="320"/>
      <c r="V270" s="319">
        <f>+V272/V275</f>
        <v>69017.980148883376</v>
      </c>
      <c r="W270" s="213"/>
      <c r="X270" s="312">
        <v>50000</v>
      </c>
      <c r="Y270" s="229"/>
    </row>
    <row r="271" spans="1:25" s="228" customFormat="1" ht="39.75">
      <c r="A271" s="81"/>
      <c r="B271" s="81"/>
      <c r="C271" s="95" t="s">
        <v>10</v>
      </c>
      <c r="D271" s="94">
        <f>+IF(D270&lt;50000,D270*5/50000,IF(D270&gt;=50000,5))</f>
        <v>5</v>
      </c>
      <c r="E271" s="94" t="e">
        <f>+IF(E270&lt;25000,E270*5/25000,IF(E270&gt;=25000,5))</f>
        <v>#DIV/0!</v>
      </c>
      <c r="F271" s="94" t="e">
        <f t="shared" ref="F271:G271" si="241">+IF(F270&lt;50000,F270*5/50000,IF(F270&gt;=50000,5))</f>
        <v>#DIV/0!</v>
      </c>
      <c r="G271" s="94" t="e">
        <f t="shared" si="241"/>
        <v>#DIV/0!</v>
      </c>
      <c r="H271" s="94"/>
      <c r="I271" s="94">
        <f>+IF(I270&lt;50000,I270*5/50000,IF(I270&gt;=50000,5))</f>
        <v>4.9886666666666661</v>
      </c>
      <c r="J271" s="94">
        <f>+IF(J270&lt;50000,J270*5/50000,IF(J270&gt;=50000,5))</f>
        <v>4.3644736842105258</v>
      </c>
      <c r="K271" s="94">
        <f>+IF(K270&lt;60000,K270*5/60000,IF(K270&gt;=60000,5))</f>
        <v>5</v>
      </c>
      <c r="L271" s="94">
        <f>+IF(L270&lt;60000,L270*5/60000,IF(L270&gt;=60000,5))</f>
        <v>5</v>
      </c>
      <c r="M271" s="94">
        <f>+IF(M270&lt;60000,M270*5/60000,IF(M270&gt;=60000,5))</f>
        <v>5</v>
      </c>
      <c r="N271" s="94">
        <f>+IF(N270&lt;25000,N270*5/25000,IF(N270&gt;=25000,5))</f>
        <v>5</v>
      </c>
      <c r="O271" s="94">
        <f>+IF(O270&lt;25000,O270*5/25000,IF(O270&gt;=25000,5))</f>
        <v>5</v>
      </c>
      <c r="P271" s="94">
        <f>+IF(P270&lt;25000,P270*5/25000,IF(P270&gt;=25000,5))</f>
        <v>5</v>
      </c>
      <c r="Q271" s="94">
        <f>+IF(Q270&lt;25000,Q270*5/25000,IF(Q270&gt;=25000,5))</f>
        <v>2.1739130434782608</v>
      </c>
      <c r="R271" s="94">
        <f>+IF(R270&lt;25000,R270*5/25000,IF(R270&gt;=25000,5))</f>
        <v>5</v>
      </c>
      <c r="S271" s="318"/>
      <c r="T271" s="318"/>
      <c r="U271" s="318"/>
      <c r="V271" s="293" t="e">
        <f>+SUM(D271:R271)/11</f>
        <v>#DIV/0!</v>
      </c>
      <c r="W271" s="213"/>
      <c r="X271" s="312"/>
      <c r="Y271" s="229"/>
    </row>
    <row r="272" spans="1:25" s="228" customFormat="1" ht="39.75">
      <c r="A272" s="317"/>
      <c r="B272" s="166" t="s">
        <v>199</v>
      </c>
      <c r="C272" s="164" t="s">
        <v>196</v>
      </c>
      <c r="D272" s="313">
        <f>+D273+D274</f>
        <v>3751090</v>
      </c>
      <c r="E272" s="313">
        <f t="shared" ref="E272:G272" si="242">+E273+E274</f>
        <v>0</v>
      </c>
      <c r="F272" s="313">
        <f t="shared" si="242"/>
        <v>0</v>
      </c>
      <c r="G272" s="313">
        <f t="shared" si="242"/>
        <v>0</v>
      </c>
      <c r="H272" s="313"/>
      <c r="I272" s="313">
        <f t="shared" ref="I272:R272" si="243">+I273+I274</f>
        <v>2244900</v>
      </c>
      <c r="J272" s="313">
        <f t="shared" si="243"/>
        <v>829250</v>
      </c>
      <c r="K272" s="313">
        <f t="shared" si="243"/>
        <v>10213140</v>
      </c>
      <c r="L272" s="315">
        <f t="shared" si="243"/>
        <v>7946700</v>
      </c>
      <c r="M272" s="313">
        <f t="shared" si="243"/>
        <v>8546564</v>
      </c>
      <c r="N272" s="313">
        <f t="shared" si="243"/>
        <v>530200</v>
      </c>
      <c r="O272" s="315">
        <f t="shared" si="243"/>
        <v>2974110</v>
      </c>
      <c r="P272" s="315">
        <f t="shared" si="243"/>
        <v>3415428</v>
      </c>
      <c r="Q272" s="315">
        <f t="shared" si="243"/>
        <v>250000</v>
      </c>
      <c r="R272" s="313">
        <f t="shared" si="243"/>
        <v>1019987</v>
      </c>
      <c r="S272" s="314"/>
      <c r="T272" s="314"/>
      <c r="U272" s="314"/>
      <c r="V272" s="313">
        <f>+V273+V274</f>
        <v>41721369</v>
      </c>
      <c r="W272" s="213"/>
      <c r="X272" s="312">
        <v>60000</v>
      </c>
      <c r="Y272" s="229"/>
    </row>
    <row r="273" spans="1:25" s="228" customFormat="1" ht="39.75">
      <c r="A273" s="72"/>
      <c r="B273" s="311" t="s">
        <v>198</v>
      </c>
      <c r="C273" s="244" t="s">
        <v>196</v>
      </c>
      <c r="D273" s="307">
        <v>1983400</v>
      </c>
      <c r="E273" s="307"/>
      <c r="F273" s="307"/>
      <c r="G273" s="701">
        <f t="shared" ref="G273:G274" si="244">+SUM(E273:F273)</f>
        <v>0</v>
      </c>
      <c r="H273" s="310"/>
      <c r="I273" s="310">
        <v>805400</v>
      </c>
      <c r="J273" s="307">
        <v>629250</v>
      </c>
      <c r="K273" s="307">
        <v>2681300</v>
      </c>
      <c r="L273" s="310">
        <v>5380100</v>
      </c>
      <c r="M273" s="310">
        <v>3710400</v>
      </c>
      <c r="N273" s="307">
        <v>530200</v>
      </c>
      <c r="O273" s="307">
        <v>1558000</v>
      </c>
      <c r="P273" s="307">
        <v>1345060</v>
      </c>
      <c r="Q273" s="307">
        <v>50000</v>
      </c>
      <c r="R273" s="307">
        <v>263000</v>
      </c>
      <c r="S273" s="309"/>
      <c r="T273" s="309"/>
      <c r="U273" s="309"/>
      <c r="V273" s="307">
        <f>+SUM(D273:U273)</f>
        <v>18936110</v>
      </c>
      <c r="W273" s="213"/>
      <c r="X273" s="312">
        <v>25000</v>
      </c>
      <c r="Y273" s="229"/>
    </row>
    <row r="274" spans="1:25" s="228" customFormat="1" ht="39.75">
      <c r="A274" s="72"/>
      <c r="B274" s="311" t="s">
        <v>197</v>
      </c>
      <c r="C274" s="244" t="s">
        <v>196</v>
      </c>
      <c r="D274" s="307">
        <v>1767690</v>
      </c>
      <c r="E274" s="307"/>
      <c r="F274" s="307"/>
      <c r="G274" s="701">
        <f t="shared" si="244"/>
        <v>0</v>
      </c>
      <c r="H274" s="310"/>
      <c r="I274" s="310">
        <v>1439500</v>
      </c>
      <c r="J274" s="307">
        <v>200000</v>
      </c>
      <c r="K274" s="307">
        <v>7531840</v>
      </c>
      <c r="L274" s="310">
        <v>2566600</v>
      </c>
      <c r="M274" s="310">
        <v>4836164</v>
      </c>
      <c r="N274" s="307">
        <v>0</v>
      </c>
      <c r="O274" s="307">
        <v>1416110</v>
      </c>
      <c r="P274" s="307">
        <v>2070368</v>
      </c>
      <c r="Q274" s="307">
        <v>200000</v>
      </c>
      <c r="R274" s="307">
        <v>756987</v>
      </c>
      <c r="S274" s="309"/>
      <c r="T274" s="308"/>
      <c r="U274" s="308"/>
      <c r="V274" s="307">
        <f>+SUM(D274:U274)</f>
        <v>22785259</v>
      </c>
      <c r="W274" s="39"/>
      <c r="Y274" s="229"/>
    </row>
    <row r="275" spans="1:25" s="278" customFormat="1" ht="39.75">
      <c r="A275" s="306"/>
      <c r="B275" s="305" t="s">
        <v>195</v>
      </c>
      <c r="C275" s="244" t="s">
        <v>163</v>
      </c>
      <c r="D275" s="304">
        <f>+D276+D277</f>
        <v>54</v>
      </c>
      <c r="E275" s="304">
        <f t="shared" ref="E275:G275" si="245">+E276+E277</f>
        <v>0</v>
      </c>
      <c r="F275" s="304">
        <f t="shared" si="245"/>
        <v>0</v>
      </c>
      <c r="G275" s="304">
        <f t="shared" si="245"/>
        <v>0</v>
      </c>
      <c r="H275" s="304"/>
      <c r="I275" s="304">
        <f t="shared" ref="I275:R275" si="246">+I276+I277</f>
        <v>45</v>
      </c>
      <c r="J275" s="304">
        <f t="shared" si="246"/>
        <v>19</v>
      </c>
      <c r="K275" s="304">
        <f t="shared" si="246"/>
        <v>119</v>
      </c>
      <c r="L275" s="304">
        <f t="shared" si="246"/>
        <v>73</v>
      </c>
      <c r="M275" s="304">
        <f t="shared" si="246"/>
        <v>58</v>
      </c>
      <c r="N275" s="304">
        <f t="shared" si="246"/>
        <v>17.5</v>
      </c>
      <c r="O275" s="304">
        <f t="shared" si="246"/>
        <v>113</v>
      </c>
      <c r="P275" s="304">
        <f t="shared" si="246"/>
        <v>61</v>
      </c>
      <c r="Q275" s="304">
        <f t="shared" si="246"/>
        <v>23</v>
      </c>
      <c r="R275" s="304">
        <f t="shared" si="246"/>
        <v>22</v>
      </c>
      <c r="S275" s="297"/>
      <c r="T275" s="297"/>
      <c r="U275" s="297"/>
      <c r="V275" s="303">
        <f>+V276+V277</f>
        <v>604.5</v>
      </c>
      <c r="Y275" s="279"/>
    </row>
    <row r="276" spans="1:25" s="278" customFormat="1" ht="39.75">
      <c r="A276" s="285"/>
      <c r="B276" s="300" t="s">
        <v>194</v>
      </c>
      <c r="C276" s="271"/>
      <c r="D276" s="303">
        <f>+D39</f>
        <v>54</v>
      </c>
      <c r="E276" s="303">
        <f t="shared" ref="E276:G276" si="247">+E39</f>
        <v>0</v>
      </c>
      <c r="F276" s="303">
        <f t="shared" si="247"/>
        <v>0</v>
      </c>
      <c r="G276" s="303">
        <f t="shared" si="247"/>
        <v>0</v>
      </c>
      <c r="H276" s="303"/>
      <c r="I276" s="303">
        <f t="shared" ref="I276:R276" si="248">+I39</f>
        <v>44</v>
      </c>
      <c r="J276" s="303">
        <f t="shared" si="248"/>
        <v>19</v>
      </c>
      <c r="K276" s="303">
        <f t="shared" si="248"/>
        <v>119</v>
      </c>
      <c r="L276" s="303">
        <f t="shared" si="248"/>
        <v>73</v>
      </c>
      <c r="M276" s="303">
        <f t="shared" si="248"/>
        <v>58</v>
      </c>
      <c r="N276" s="303">
        <f t="shared" si="248"/>
        <v>17.5</v>
      </c>
      <c r="O276" s="303">
        <f t="shared" si="248"/>
        <v>113</v>
      </c>
      <c r="P276" s="303">
        <f t="shared" si="248"/>
        <v>61</v>
      </c>
      <c r="Q276" s="303">
        <f t="shared" si="248"/>
        <v>23</v>
      </c>
      <c r="R276" s="303">
        <f t="shared" si="248"/>
        <v>22</v>
      </c>
      <c r="S276" s="302"/>
      <c r="T276" s="302"/>
      <c r="U276" s="302"/>
      <c r="V276" s="301">
        <f>+SUM(D276:U276)</f>
        <v>603.5</v>
      </c>
      <c r="Y276" s="279"/>
    </row>
    <row r="277" spans="1:25" s="278" customFormat="1" ht="39.75">
      <c r="A277" s="285"/>
      <c r="B277" s="300" t="s">
        <v>193</v>
      </c>
      <c r="C277" s="271"/>
      <c r="D277" s="299">
        <v>0</v>
      </c>
      <c r="E277" s="299">
        <v>0</v>
      </c>
      <c r="F277" s="299">
        <v>0</v>
      </c>
      <c r="G277" s="299">
        <v>0</v>
      </c>
      <c r="H277" s="299"/>
      <c r="I277" s="299">
        <v>1</v>
      </c>
      <c r="J277" s="299">
        <v>0</v>
      </c>
      <c r="K277" s="299">
        <v>0</v>
      </c>
      <c r="L277" s="299">
        <v>0</v>
      </c>
      <c r="M277" s="299">
        <v>0</v>
      </c>
      <c r="N277" s="299">
        <v>0</v>
      </c>
      <c r="O277" s="299">
        <v>0</v>
      </c>
      <c r="P277" s="299">
        <v>0</v>
      </c>
      <c r="Q277" s="299">
        <v>0</v>
      </c>
      <c r="R277" s="298">
        <v>0</v>
      </c>
      <c r="S277" s="297"/>
      <c r="T277" s="297"/>
      <c r="U277" s="297"/>
      <c r="V277" s="296">
        <f>+SUM(D277:U277)</f>
        <v>1</v>
      </c>
      <c r="Y277" s="279"/>
    </row>
    <row r="278" spans="1:25" s="228" customFormat="1" ht="39.75">
      <c r="A278" s="295">
        <v>4.4000000000000004</v>
      </c>
      <c r="B278" s="162" t="s">
        <v>192</v>
      </c>
      <c r="C278" s="161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59"/>
      <c r="S278" s="294"/>
      <c r="T278" s="294"/>
      <c r="U278" s="294"/>
      <c r="V278" s="159"/>
      <c r="Y278" s="229"/>
    </row>
    <row r="279" spans="1:25" s="253" customFormat="1" ht="39.75">
      <c r="A279" s="270"/>
      <c r="B279" s="277" t="s">
        <v>191</v>
      </c>
      <c r="C279" s="96" t="s">
        <v>171</v>
      </c>
      <c r="D279" s="205">
        <f>+D281*100/D303</f>
        <v>20.703125</v>
      </c>
      <c r="E279" s="205" t="e">
        <f t="shared" ref="E279:G279" si="249">+E281*100/E303</f>
        <v>#DIV/0!</v>
      </c>
      <c r="F279" s="205" t="e">
        <f t="shared" si="249"/>
        <v>#DIV/0!</v>
      </c>
      <c r="G279" s="205" t="e">
        <f t="shared" si="249"/>
        <v>#DIV/0!</v>
      </c>
      <c r="H279" s="205"/>
      <c r="I279" s="205">
        <f t="shared" ref="I279:R279" si="250">+I281*100/I303</f>
        <v>21.568627450980394</v>
      </c>
      <c r="J279" s="205">
        <f t="shared" si="250"/>
        <v>1.3157894736842106</v>
      </c>
      <c r="K279" s="205">
        <f t="shared" si="250"/>
        <v>32.258064516129032</v>
      </c>
      <c r="L279" s="205">
        <f t="shared" si="250"/>
        <v>28.896103896103895</v>
      </c>
      <c r="M279" s="205">
        <f t="shared" si="250"/>
        <v>16.93548387096774</v>
      </c>
      <c r="N279" s="205">
        <f t="shared" si="250"/>
        <v>2.8571428571428572</v>
      </c>
      <c r="O279" s="205">
        <f t="shared" si="250"/>
        <v>2.7559055118110236</v>
      </c>
      <c r="P279" s="205">
        <f t="shared" si="250"/>
        <v>8.695652173913043</v>
      </c>
      <c r="Q279" s="205">
        <f t="shared" si="250"/>
        <v>1.9230769230769231</v>
      </c>
      <c r="R279" s="205">
        <f t="shared" si="250"/>
        <v>1.5151515151515151</v>
      </c>
      <c r="S279" s="206"/>
      <c r="T279" s="206"/>
      <c r="U279" s="206"/>
      <c r="V279" s="205">
        <f>+V281*100/V303</f>
        <v>16.192969334330591</v>
      </c>
      <c r="W279" s="213"/>
      <c r="X279" s="212">
        <v>20</v>
      </c>
      <c r="Y279" s="254"/>
    </row>
    <row r="280" spans="1:25" s="253" customFormat="1" ht="39.75">
      <c r="A280" s="267"/>
      <c r="B280" s="276"/>
      <c r="C280" s="95" t="s">
        <v>10</v>
      </c>
      <c r="D280" s="94">
        <f>+IF(D279&lt;20,D279*5/20,IF(D279&gt;=20,5))</f>
        <v>5</v>
      </c>
      <c r="E280" s="94" t="e">
        <f>+IF(E279&lt;10,E279*5/10,IF(E279&gt;=10,5))</f>
        <v>#DIV/0!</v>
      </c>
      <c r="F280" s="94" t="e">
        <f t="shared" ref="F280:G280" si="251">+IF(F279&lt;20,F279*5/20,IF(F279&gt;=20,5))</f>
        <v>#DIV/0!</v>
      </c>
      <c r="G280" s="94" t="e">
        <f t="shared" si="251"/>
        <v>#DIV/0!</v>
      </c>
      <c r="H280" s="94"/>
      <c r="I280" s="94">
        <f>+IF(I279&lt;20,I279*5/20,IF(I279&gt;=20,5))</f>
        <v>5</v>
      </c>
      <c r="J280" s="94">
        <f>+IF(J279&lt;20,J279*5/20,IF(J279&gt;=20,5))</f>
        <v>0.32894736842105265</v>
      </c>
      <c r="K280" s="94">
        <f>+IF(K279&lt;20,K279*5/20,IF(K279&gt;=20,5))</f>
        <v>5</v>
      </c>
      <c r="L280" s="94">
        <f>+IF(L279&lt;20,L279*5/20,IF(L279&gt;=20,5))</f>
        <v>5</v>
      </c>
      <c r="M280" s="94">
        <f>+IF(M279&lt;20,M279*5/20,IF(M279&gt;=20,5))</f>
        <v>4.2338709677419351</v>
      </c>
      <c r="N280" s="94">
        <f>+IF(N279&lt;10,N279*5/10,IF(N279&gt;=10,5))</f>
        <v>1.4285714285714286</v>
      </c>
      <c r="O280" s="94">
        <f>+IF(O279&lt;10,O279*5/10,IF(O279&gt;=10,5))</f>
        <v>1.3779527559055118</v>
      </c>
      <c r="P280" s="94">
        <f>+IF(P279&lt;10,P279*5/10,IF(P279&gt;=10,5))</f>
        <v>4.3478260869565215</v>
      </c>
      <c r="Q280" s="94">
        <f>+IF(Q279&lt;10,Q279*5/10,IF(Q279&gt;=10,5))</f>
        <v>0.96153846153846145</v>
      </c>
      <c r="R280" s="94">
        <f>+IF(R279&lt;10,R279*5/10,IF(R279&gt;=10,5))</f>
        <v>0.75757575757575757</v>
      </c>
      <c r="S280" s="264"/>
      <c r="T280" s="264"/>
      <c r="U280" s="264"/>
      <c r="V280" s="293" t="e">
        <f>+SUM(D280:R280)/11</f>
        <v>#DIV/0!</v>
      </c>
      <c r="W280" s="213"/>
      <c r="X280" s="212"/>
      <c r="Y280" s="254"/>
    </row>
    <row r="281" spans="1:25" s="102" customFormat="1" ht="39.75">
      <c r="A281" s="75"/>
      <c r="B281" s="249" t="s">
        <v>190</v>
      </c>
      <c r="C281" s="244"/>
      <c r="D281" s="291">
        <f>D285+D287+D289+D291+D294+D296+D298+D300+D302</f>
        <v>13.25</v>
      </c>
      <c r="E281" s="291">
        <f t="shared" ref="E281:G281" si="252">E285+E287+E289+E291+E294+E296+E298+E300+E302</f>
        <v>0</v>
      </c>
      <c r="F281" s="291">
        <f t="shared" si="252"/>
        <v>0</v>
      </c>
      <c r="G281" s="291">
        <f t="shared" si="252"/>
        <v>0</v>
      </c>
      <c r="H281" s="291"/>
      <c r="I281" s="292">
        <f t="shared" ref="I281:R281" si="253">I285+I287+I289+I291+I294+I296+I298+I300+I302</f>
        <v>11</v>
      </c>
      <c r="J281" s="292">
        <f t="shared" si="253"/>
        <v>0.25</v>
      </c>
      <c r="K281" s="292">
        <f t="shared" si="253"/>
        <v>40</v>
      </c>
      <c r="L281" s="292">
        <f t="shared" si="253"/>
        <v>22.25</v>
      </c>
      <c r="M281" s="292">
        <f t="shared" si="253"/>
        <v>10.5</v>
      </c>
      <c r="N281" s="292">
        <f t="shared" si="253"/>
        <v>0.5</v>
      </c>
      <c r="O281" s="292">
        <f t="shared" si="253"/>
        <v>3.5</v>
      </c>
      <c r="P281" s="292">
        <f t="shared" si="253"/>
        <v>6</v>
      </c>
      <c r="Q281" s="292">
        <f t="shared" si="253"/>
        <v>0.5</v>
      </c>
      <c r="R281" s="292">
        <f t="shared" si="253"/>
        <v>0.5</v>
      </c>
      <c r="S281" s="261"/>
      <c r="T281" s="261"/>
      <c r="U281" s="261"/>
      <c r="V281" s="292">
        <f>V285+V287+V289+V291+V294+V296+V298+V300+V302</f>
        <v>108.25</v>
      </c>
      <c r="W281" s="213"/>
      <c r="X281" s="212">
        <v>20</v>
      </c>
      <c r="Y281" s="103"/>
    </row>
    <row r="282" spans="1:25" s="102" customFormat="1" ht="39.75">
      <c r="A282" s="75"/>
      <c r="B282" s="249" t="s">
        <v>189</v>
      </c>
      <c r="C282" s="244"/>
      <c r="D282" s="291">
        <f>+D283+D292</f>
        <v>25</v>
      </c>
      <c r="E282" s="291">
        <f t="shared" ref="E282:G282" si="254">+E283+E292</f>
        <v>0</v>
      </c>
      <c r="F282" s="291">
        <f t="shared" si="254"/>
        <v>0</v>
      </c>
      <c r="G282" s="291">
        <f t="shared" si="254"/>
        <v>0</v>
      </c>
      <c r="H282" s="291"/>
      <c r="I282" s="291">
        <f t="shared" ref="I282:V282" si="255">+I283+I292</f>
        <v>20</v>
      </c>
      <c r="J282" s="291">
        <f t="shared" si="255"/>
        <v>1</v>
      </c>
      <c r="K282" s="291">
        <f t="shared" si="255"/>
        <v>57</v>
      </c>
      <c r="L282" s="291">
        <f t="shared" si="255"/>
        <v>55</v>
      </c>
      <c r="M282" s="291">
        <f t="shared" si="255"/>
        <v>21</v>
      </c>
      <c r="N282" s="291">
        <f t="shared" si="255"/>
        <v>2</v>
      </c>
      <c r="O282" s="291">
        <f t="shared" si="255"/>
        <v>12</v>
      </c>
      <c r="P282" s="291">
        <f t="shared" si="255"/>
        <v>17</v>
      </c>
      <c r="Q282" s="291">
        <f t="shared" si="255"/>
        <v>2</v>
      </c>
      <c r="R282" s="291">
        <f t="shared" si="255"/>
        <v>2</v>
      </c>
      <c r="S282" s="291">
        <f t="shared" si="255"/>
        <v>0</v>
      </c>
      <c r="T282" s="291">
        <f t="shared" si="255"/>
        <v>0</v>
      </c>
      <c r="U282" s="291">
        <f t="shared" si="255"/>
        <v>0</v>
      </c>
      <c r="V282" s="291">
        <f t="shared" si="255"/>
        <v>214</v>
      </c>
      <c r="W282" s="213"/>
      <c r="X282" s="212"/>
      <c r="Y282" s="103"/>
    </row>
    <row r="283" spans="1:25" s="228" customFormat="1" ht="39.75">
      <c r="A283" s="72"/>
      <c r="B283" s="289" t="s">
        <v>188</v>
      </c>
      <c r="C283" s="288" t="s">
        <v>168</v>
      </c>
      <c r="D283" s="290">
        <f>+D284+D286+D288+D290</f>
        <v>25</v>
      </c>
      <c r="E283" s="290">
        <f t="shared" ref="E283:G283" si="256">+E284+E286+E288+E290</f>
        <v>0</v>
      </c>
      <c r="F283" s="290">
        <f t="shared" si="256"/>
        <v>0</v>
      </c>
      <c r="G283" s="290">
        <f t="shared" si="256"/>
        <v>0</v>
      </c>
      <c r="H283" s="290"/>
      <c r="I283" s="290">
        <f t="shared" ref="I283:R283" si="257">+I284+I286+I288+I290</f>
        <v>20</v>
      </c>
      <c r="J283" s="290">
        <f t="shared" si="257"/>
        <v>1</v>
      </c>
      <c r="K283" s="290">
        <f t="shared" si="257"/>
        <v>57</v>
      </c>
      <c r="L283" s="290">
        <f t="shared" si="257"/>
        <v>55</v>
      </c>
      <c r="M283" s="290">
        <f t="shared" si="257"/>
        <v>21</v>
      </c>
      <c r="N283" s="290">
        <f t="shared" si="257"/>
        <v>1</v>
      </c>
      <c r="O283" s="290">
        <f t="shared" si="257"/>
        <v>12</v>
      </c>
      <c r="P283" s="290">
        <f t="shared" si="257"/>
        <v>17</v>
      </c>
      <c r="Q283" s="290">
        <f t="shared" si="257"/>
        <v>2</v>
      </c>
      <c r="R283" s="290">
        <f t="shared" si="257"/>
        <v>2</v>
      </c>
      <c r="S283" s="275"/>
      <c r="T283" s="275"/>
      <c r="U283" s="275"/>
      <c r="V283" s="290">
        <f>+V284+V286+V288+V290</f>
        <v>213</v>
      </c>
      <c r="W283" s="213"/>
      <c r="X283" s="212">
        <v>10</v>
      </c>
      <c r="Y283" s="229"/>
    </row>
    <row r="284" spans="1:25" s="228" customFormat="1" ht="92.25">
      <c r="A284" s="72"/>
      <c r="B284" s="249" t="s">
        <v>187</v>
      </c>
      <c r="C284" s="244"/>
      <c r="D284" s="193">
        <v>15</v>
      </c>
      <c r="E284" s="193"/>
      <c r="F284" s="193"/>
      <c r="G284" s="193">
        <f>+SUM(E284:F284)</f>
        <v>0</v>
      </c>
      <c r="H284" s="193"/>
      <c r="I284" s="193">
        <v>12</v>
      </c>
      <c r="J284" s="193">
        <v>1</v>
      </c>
      <c r="K284" s="193">
        <v>20</v>
      </c>
      <c r="L284" s="196">
        <v>43</v>
      </c>
      <c r="M284" s="193">
        <v>12</v>
      </c>
      <c r="N284" s="193">
        <v>1</v>
      </c>
      <c r="O284" s="193">
        <v>10</v>
      </c>
      <c r="P284" s="194">
        <v>14</v>
      </c>
      <c r="Q284" s="193">
        <v>2</v>
      </c>
      <c r="R284" s="193">
        <v>2</v>
      </c>
      <c r="S284" s="197"/>
      <c r="T284" s="197"/>
      <c r="U284" s="197"/>
      <c r="V284" s="190">
        <f>+SUM(D284:U284)</f>
        <v>132</v>
      </c>
      <c r="W284" s="39"/>
      <c r="Y284" s="229"/>
    </row>
    <row r="285" spans="1:25" s="228" customFormat="1" ht="39.75">
      <c r="A285" s="72"/>
      <c r="B285" s="248" t="s">
        <v>150</v>
      </c>
      <c r="C285" s="244"/>
      <c r="D285" s="68">
        <f>+D284*0.25</f>
        <v>3.75</v>
      </c>
      <c r="E285" s="68">
        <f t="shared" ref="E285:G285" si="258">+E284*0.25</f>
        <v>0</v>
      </c>
      <c r="F285" s="68">
        <f t="shared" si="258"/>
        <v>0</v>
      </c>
      <c r="G285" s="68">
        <f t="shared" si="258"/>
        <v>0</v>
      </c>
      <c r="H285" s="68"/>
      <c r="I285" s="68">
        <f t="shared" ref="I285:R285" si="259">+I284*0.25</f>
        <v>3</v>
      </c>
      <c r="J285" s="68">
        <f t="shared" si="259"/>
        <v>0.25</v>
      </c>
      <c r="K285" s="68">
        <f t="shared" si="259"/>
        <v>5</v>
      </c>
      <c r="L285" s="69">
        <f t="shared" si="259"/>
        <v>10.75</v>
      </c>
      <c r="M285" s="68">
        <f t="shared" si="259"/>
        <v>3</v>
      </c>
      <c r="N285" s="68">
        <f t="shared" si="259"/>
        <v>0.25</v>
      </c>
      <c r="O285" s="68">
        <f t="shared" si="259"/>
        <v>2.5</v>
      </c>
      <c r="P285" s="68">
        <f t="shared" si="259"/>
        <v>3.5</v>
      </c>
      <c r="Q285" s="68">
        <f t="shared" si="259"/>
        <v>0.5</v>
      </c>
      <c r="R285" s="68">
        <f t="shared" si="259"/>
        <v>0.5</v>
      </c>
      <c r="S285" s="197"/>
      <c r="T285" s="197"/>
      <c r="U285" s="197"/>
      <c r="V285" s="68">
        <f>+V284*0.25</f>
        <v>33</v>
      </c>
      <c r="Y285" s="229"/>
    </row>
    <row r="286" spans="1:25" s="228" customFormat="1" ht="61.5">
      <c r="A286" s="72"/>
      <c r="B286" s="249" t="s">
        <v>186</v>
      </c>
      <c r="C286" s="244"/>
      <c r="D286" s="193">
        <v>1</v>
      </c>
      <c r="E286" s="193"/>
      <c r="F286" s="193"/>
      <c r="G286" s="193">
        <f>+SUM(E286:F286)</f>
        <v>0</v>
      </c>
      <c r="H286" s="193"/>
      <c r="I286" s="193">
        <v>0</v>
      </c>
      <c r="J286" s="193"/>
      <c r="K286" s="193">
        <v>3</v>
      </c>
      <c r="L286" s="196">
        <v>1</v>
      </c>
      <c r="M286" s="193">
        <v>3</v>
      </c>
      <c r="N286" s="193"/>
      <c r="O286" s="193">
        <v>2</v>
      </c>
      <c r="P286" s="193">
        <v>1</v>
      </c>
      <c r="Q286" s="193"/>
      <c r="R286" s="193">
        <v>0</v>
      </c>
      <c r="S286" s="197"/>
      <c r="T286" s="197"/>
      <c r="U286" s="197"/>
      <c r="V286" s="190">
        <f>+SUM(D286:U286)</f>
        <v>11</v>
      </c>
      <c r="Y286" s="229"/>
    </row>
    <row r="287" spans="1:25" s="228" customFormat="1" ht="39.75">
      <c r="A287" s="72"/>
      <c r="B287" s="248" t="s">
        <v>150</v>
      </c>
      <c r="C287" s="244"/>
      <c r="D287" s="68">
        <f>+D286*0.5</f>
        <v>0.5</v>
      </c>
      <c r="E287" s="68">
        <f t="shared" ref="E287:G287" si="260">+E286*0.5</f>
        <v>0</v>
      </c>
      <c r="F287" s="68">
        <f t="shared" si="260"/>
        <v>0</v>
      </c>
      <c r="G287" s="68">
        <f t="shared" si="260"/>
        <v>0</v>
      </c>
      <c r="H287" s="68"/>
      <c r="I287" s="68">
        <f t="shared" ref="I287:R287" si="261">+I286*0.5</f>
        <v>0</v>
      </c>
      <c r="J287" s="68">
        <f t="shared" si="261"/>
        <v>0</v>
      </c>
      <c r="K287" s="68">
        <f t="shared" si="261"/>
        <v>1.5</v>
      </c>
      <c r="L287" s="69">
        <f t="shared" si="261"/>
        <v>0.5</v>
      </c>
      <c r="M287" s="68">
        <f t="shared" si="261"/>
        <v>1.5</v>
      </c>
      <c r="N287" s="68">
        <f t="shared" si="261"/>
        <v>0</v>
      </c>
      <c r="O287" s="68">
        <f t="shared" si="261"/>
        <v>1</v>
      </c>
      <c r="P287" s="68">
        <f t="shared" si="261"/>
        <v>0.5</v>
      </c>
      <c r="Q287" s="68">
        <f t="shared" si="261"/>
        <v>0</v>
      </c>
      <c r="R287" s="68">
        <f t="shared" si="261"/>
        <v>0</v>
      </c>
      <c r="S287" s="197"/>
      <c r="T287" s="197"/>
      <c r="U287" s="197"/>
      <c r="V287" s="68">
        <f>+V286*0.5</f>
        <v>5.5</v>
      </c>
      <c r="Y287" s="229"/>
    </row>
    <row r="288" spans="1:25" s="228" customFormat="1" ht="184.5">
      <c r="A288" s="72"/>
      <c r="B288" s="249" t="s">
        <v>185</v>
      </c>
      <c r="C288" s="244"/>
      <c r="D288" s="193">
        <v>0</v>
      </c>
      <c r="E288" s="193"/>
      <c r="F288" s="193"/>
      <c r="G288" s="193">
        <f>+SUM(E288:F288)</f>
        <v>0</v>
      </c>
      <c r="H288" s="193"/>
      <c r="I288" s="193">
        <v>0</v>
      </c>
      <c r="J288" s="193">
        <v>0</v>
      </c>
      <c r="K288" s="193">
        <v>2</v>
      </c>
      <c r="L288" s="196">
        <v>0</v>
      </c>
      <c r="M288" s="193">
        <v>0</v>
      </c>
      <c r="N288" s="193"/>
      <c r="O288" s="193">
        <v>0</v>
      </c>
      <c r="P288" s="193">
        <v>0</v>
      </c>
      <c r="Q288" s="193"/>
      <c r="R288" s="193">
        <v>0</v>
      </c>
      <c r="S288" s="197"/>
      <c r="T288" s="197"/>
      <c r="U288" s="197"/>
      <c r="V288" s="190">
        <f>+SUM(D288:U288)</f>
        <v>2</v>
      </c>
      <c r="Y288" s="229"/>
    </row>
    <row r="289" spans="1:25" s="228" customFormat="1" ht="39.75">
      <c r="A289" s="72"/>
      <c r="B289" s="248" t="s">
        <v>150</v>
      </c>
      <c r="C289" s="244"/>
      <c r="D289" s="68">
        <f>+D288*0.75</f>
        <v>0</v>
      </c>
      <c r="E289" s="68">
        <f t="shared" ref="E289:G289" si="262">+E288*0.75</f>
        <v>0</v>
      </c>
      <c r="F289" s="68">
        <f t="shared" si="262"/>
        <v>0</v>
      </c>
      <c r="G289" s="68">
        <f t="shared" si="262"/>
        <v>0</v>
      </c>
      <c r="H289" s="68"/>
      <c r="I289" s="68">
        <f t="shared" ref="I289:R289" si="263">+I288*0.75</f>
        <v>0</v>
      </c>
      <c r="J289" s="68">
        <f t="shared" si="263"/>
        <v>0</v>
      </c>
      <c r="K289" s="68">
        <f t="shared" si="263"/>
        <v>1.5</v>
      </c>
      <c r="L289" s="69">
        <f t="shared" si="263"/>
        <v>0</v>
      </c>
      <c r="M289" s="68">
        <f t="shared" si="263"/>
        <v>0</v>
      </c>
      <c r="N289" s="68">
        <f t="shared" si="263"/>
        <v>0</v>
      </c>
      <c r="O289" s="68">
        <f t="shared" si="263"/>
        <v>0</v>
      </c>
      <c r="P289" s="68">
        <f t="shared" si="263"/>
        <v>0</v>
      </c>
      <c r="Q289" s="68">
        <f t="shared" si="263"/>
        <v>0</v>
      </c>
      <c r="R289" s="68">
        <f t="shared" si="263"/>
        <v>0</v>
      </c>
      <c r="S289" s="197"/>
      <c r="T289" s="197"/>
      <c r="U289" s="197"/>
      <c r="V289" s="68">
        <f>+V288*0.75</f>
        <v>1.5</v>
      </c>
      <c r="Y289" s="229"/>
    </row>
    <row r="290" spans="1:25" s="228" customFormat="1" ht="215.25">
      <c r="A290" s="72"/>
      <c r="B290" s="249" t="s">
        <v>184</v>
      </c>
      <c r="C290" s="244"/>
      <c r="D290" s="193">
        <v>9</v>
      </c>
      <c r="E290" s="193"/>
      <c r="F290" s="193"/>
      <c r="G290" s="193">
        <f>+SUM(E290:F290)</f>
        <v>0</v>
      </c>
      <c r="H290" s="193"/>
      <c r="I290" s="193">
        <v>8</v>
      </c>
      <c r="J290" s="193">
        <v>0</v>
      </c>
      <c r="K290" s="193">
        <v>32</v>
      </c>
      <c r="L290" s="196">
        <v>11</v>
      </c>
      <c r="M290" s="193">
        <v>6</v>
      </c>
      <c r="N290" s="193"/>
      <c r="O290" s="193">
        <v>0</v>
      </c>
      <c r="P290" s="193">
        <v>2</v>
      </c>
      <c r="Q290" s="193"/>
      <c r="R290" s="193">
        <v>0</v>
      </c>
      <c r="S290" s="197"/>
      <c r="T290" s="197"/>
      <c r="U290" s="197"/>
      <c r="V290" s="190">
        <f>+SUM(D290:U290)</f>
        <v>68</v>
      </c>
      <c r="W290" s="39"/>
      <c r="Y290" s="229"/>
    </row>
    <row r="291" spans="1:25" s="228" customFormat="1" ht="39.75">
      <c r="A291" s="72"/>
      <c r="B291" s="248" t="s">
        <v>150</v>
      </c>
      <c r="C291" s="244"/>
      <c r="D291" s="68">
        <f>+D290*1</f>
        <v>9</v>
      </c>
      <c r="E291" s="68">
        <f t="shared" ref="E291:G291" si="264">+E290*1</f>
        <v>0</v>
      </c>
      <c r="F291" s="68">
        <f t="shared" si="264"/>
        <v>0</v>
      </c>
      <c r="G291" s="68">
        <f t="shared" si="264"/>
        <v>0</v>
      </c>
      <c r="H291" s="68"/>
      <c r="I291" s="68">
        <f t="shared" ref="I291:R291" si="265">+I290*1</f>
        <v>8</v>
      </c>
      <c r="J291" s="68">
        <f t="shared" si="265"/>
        <v>0</v>
      </c>
      <c r="K291" s="68">
        <f t="shared" si="265"/>
        <v>32</v>
      </c>
      <c r="L291" s="68">
        <f t="shared" si="265"/>
        <v>11</v>
      </c>
      <c r="M291" s="68">
        <f t="shared" si="265"/>
        <v>6</v>
      </c>
      <c r="N291" s="68">
        <f t="shared" si="265"/>
        <v>0</v>
      </c>
      <c r="O291" s="68">
        <f t="shared" si="265"/>
        <v>0</v>
      </c>
      <c r="P291" s="68">
        <f t="shared" si="265"/>
        <v>2</v>
      </c>
      <c r="Q291" s="68">
        <f t="shared" si="265"/>
        <v>0</v>
      </c>
      <c r="R291" s="68">
        <f t="shared" si="265"/>
        <v>0</v>
      </c>
      <c r="S291" s="197"/>
      <c r="T291" s="197"/>
      <c r="U291" s="197"/>
      <c r="V291" s="68">
        <f>+V290*1</f>
        <v>68</v>
      </c>
      <c r="Y291" s="229"/>
    </row>
    <row r="292" spans="1:25" s="228" customFormat="1" ht="39.75">
      <c r="A292" s="72"/>
      <c r="B292" s="289" t="s">
        <v>183</v>
      </c>
      <c r="C292" s="288" t="s">
        <v>168</v>
      </c>
      <c r="D292" s="286">
        <f>+D293+D295+D297+D299+D301</f>
        <v>0</v>
      </c>
      <c r="E292" s="286">
        <f t="shared" ref="E292:G292" si="266">+E293+E295+E297+E299+E301</f>
        <v>0</v>
      </c>
      <c r="F292" s="286">
        <f t="shared" si="266"/>
        <v>0</v>
      </c>
      <c r="G292" s="286">
        <f t="shared" si="266"/>
        <v>0</v>
      </c>
      <c r="H292" s="286"/>
      <c r="I292" s="286">
        <f t="shared" ref="I292:R292" si="267">+I293+I295+I297+I299+I301</f>
        <v>0</v>
      </c>
      <c r="J292" s="286">
        <f t="shared" si="267"/>
        <v>0</v>
      </c>
      <c r="K292" s="286">
        <f t="shared" si="267"/>
        <v>0</v>
      </c>
      <c r="L292" s="286">
        <f t="shared" si="267"/>
        <v>0</v>
      </c>
      <c r="M292" s="286">
        <f t="shared" si="267"/>
        <v>0</v>
      </c>
      <c r="N292" s="286">
        <f t="shared" si="267"/>
        <v>1</v>
      </c>
      <c r="O292" s="286">
        <f t="shared" si="267"/>
        <v>0</v>
      </c>
      <c r="P292" s="286">
        <f t="shared" si="267"/>
        <v>0</v>
      </c>
      <c r="Q292" s="286">
        <f t="shared" si="267"/>
        <v>0</v>
      </c>
      <c r="R292" s="286">
        <f t="shared" si="267"/>
        <v>0</v>
      </c>
      <c r="S292" s="287"/>
      <c r="T292" s="287"/>
      <c r="U292" s="287"/>
      <c r="V292" s="286">
        <f>+V293+V295+V297+V299+V301</f>
        <v>1</v>
      </c>
      <c r="Y292" s="229"/>
    </row>
    <row r="293" spans="1:25" s="228" customFormat="1" ht="39.75">
      <c r="A293" s="72"/>
      <c r="B293" s="252" t="s">
        <v>182</v>
      </c>
      <c r="C293" s="251"/>
      <c r="D293" s="193"/>
      <c r="E293" s="193"/>
      <c r="F293" s="193"/>
      <c r="G293" s="193">
        <f>+SUM(E293:F293)</f>
        <v>0</v>
      </c>
      <c r="H293" s="193"/>
      <c r="I293" s="193">
        <v>0</v>
      </c>
      <c r="J293" s="193">
        <v>0</v>
      </c>
      <c r="K293" s="193">
        <v>0</v>
      </c>
      <c r="L293" s="193">
        <v>0</v>
      </c>
      <c r="M293" s="193">
        <v>0</v>
      </c>
      <c r="N293" s="193"/>
      <c r="O293" s="193">
        <v>0</v>
      </c>
      <c r="P293" s="193">
        <v>0</v>
      </c>
      <c r="Q293" s="193">
        <v>0</v>
      </c>
      <c r="R293" s="193">
        <v>0</v>
      </c>
      <c r="S293" s="197"/>
      <c r="T293" s="197"/>
      <c r="U293" s="197"/>
      <c r="V293" s="190">
        <f>+SUM(D293:U293)</f>
        <v>0</v>
      </c>
      <c r="Y293" s="229"/>
    </row>
    <row r="294" spans="1:25" s="228" customFormat="1" ht="39.75">
      <c r="A294" s="72"/>
      <c r="B294" s="248" t="s">
        <v>150</v>
      </c>
      <c r="C294" s="244"/>
      <c r="D294" s="68">
        <f>+D293*0.125</f>
        <v>0</v>
      </c>
      <c r="E294" s="68">
        <f t="shared" ref="E294:G294" si="268">+E293*0.125</f>
        <v>0</v>
      </c>
      <c r="F294" s="68">
        <f t="shared" si="268"/>
        <v>0</v>
      </c>
      <c r="G294" s="68">
        <f t="shared" si="268"/>
        <v>0</v>
      </c>
      <c r="H294" s="68"/>
      <c r="I294" s="68">
        <f t="shared" ref="I294:R294" si="269">+I293*0.125</f>
        <v>0</v>
      </c>
      <c r="J294" s="68">
        <f t="shared" si="269"/>
        <v>0</v>
      </c>
      <c r="K294" s="68">
        <f t="shared" si="269"/>
        <v>0</v>
      </c>
      <c r="L294" s="68">
        <f t="shared" si="269"/>
        <v>0</v>
      </c>
      <c r="M294" s="68">
        <f t="shared" si="269"/>
        <v>0</v>
      </c>
      <c r="N294" s="68">
        <f t="shared" si="269"/>
        <v>0</v>
      </c>
      <c r="O294" s="68">
        <f t="shared" si="269"/>
        <v>0</v>
      </c>
      <c r="P294" s="68">
        <f t="shared" si="269"/>
        <v>0</v>
      </c>
      <c r="Q294" s="68">
        <f t="shared" si="269"/>
        <v>0</v>
      </c>
      <c r="R294" s="68">
        <f t="shared" si="269"/>
        <v>0</v>
      </c>
      <c r="S294" s="197"/>
      <c r="T294" s="197"/>
      <c r="U294" s="197"/>
      <c r="V294" s="68">
        <f>+V293*0.125</f>
        <v>0</v>
      </c>
      <c r="Y294" s="229"/>
    </row>
    <row r="295" spans="1:25" s="228" customFormat="1" ht="39.75">
      <c r="A295" s="72"/>
      <c r="B295" s="249" t="s">
        <v>181</v>
      </c>
      <c r="C295" s="244"/>
      <c r="D295" s="193"/>
      <c r="E295" s="193"/>
      <c r="F295" s="193"/>
      <c r="G295" s="193">
        <f>+SUM(E295:F295)</f>
        <v>0</v>
      </c>
      <c r="H295" s="193"/>
      <c r="I295" s="193">
        <v>0</v>
      </c>
      <c r="J295" s="193">
        <v>0</v>
      </c>
      <c r="K295" s="193">
        <v>0</v>
      </c>
      <c r="L295" s="193">
        <v>0</v>
      </c>
      <c r="M295" s="193">
        <v>0</v>
      </c>
      <c r="N295" s="193">
        <v>1</v>
      </c>
      <c r="O295" s="193">
        <v>0</v>
      </c>
      <c r="P295" s="193">
        <v>0</v>
      </c>
      <c r="Q295" s="193">
        <v>0</v>
      </c>
      <c r="R295" s="193">
        <v>0</v>
      </c>
      <c r="S295" s="197"/>
      <c r="T295" s="197"/>
      <c r="U295" s="197"/>
      <c r="V295" s="190">
        <f>+SUM(D295:U295)</f>
        <v>1</v>
      </c>
      <c r="Y295" s="229"/>
    </row>
    <row r="296" spans="1:25" s="228" customFormat="1" ht="39.75">
      <c r="A296" s="72"/>
      <c r="B296" s="248" t="s">
        <v>150</v>
      </c>
      <c r="C296" s="244"/>
      <c r="D296" s="68">
        <f>+D295*0.25</f>
        <v>0</v>
      </c>
      <c r="E296" s="68">
        <f t="shared" ref="E296:G296" si="270">+E295*0.25</f>
        <v>0</v>
      </c>
      <c r="F296" s="68">
        <f t="shared" si="270"/>
        <v>0</v>
      </c>
      <c r="G296" s="68">
        <f t="shared" si="270"/>
        <v>0</v>
      </c>
      <c r="H296" s="68"/>
      <c r="I296" s="68">
        <f t="shared" ref="I296:R296" si="271">+I295*0.25</f>
        <v>0</v>
      </c>
      <c r="J296" s="68">
        <f t="shared" si="271"/>
        <v>0</v>
      </c>
      <c r="K296" s="68">
        <f t="shared" si="271"/>
        <v>0</v>
      </c>
      <c r="L296" s="68">
        <f t="shared" si="271"/>
        <v>0</v>
      </c>
      <c r="M296" s="68">
        <f t="shared" si="271"/>
        <v>0</v>
      </c>
      <c r="N296" s="68">
        <f t="shared" si="271"/>
        <v>0.25</v>
      </c>
      <c r="O296" s="68">
        <f t="shared" si="271"/>
        <v>0</v>
      </c>
      <c r="P296" s="68">
        <f t="shared" si="271"/>
        <v>0</v>
      </c>
      <c r="Q296" s="68">
        <f t="shared" si="271"/>
        <v>0</v>
      </c>
      <c r="R296" s="68">
        <f t="shared" si="271"/>
        <v>0</v>
      </c>
      <c r="S296" s="197"/>
      <c r="T296" s="197"/>
      <c r="U296" s="197"/>
      <c r="V296" s="68">
        <f>+V295*0.25</f>
        <v>0.25</v>
      </c>
      <c r="Y296" s="229"/>
    </row>
    <row r="297" spans="1:25" s="228" customFormat="1" ht="61.5">
      <c r="A297" s="72"/>
      <c r="B297" s="249" t="s">
        <v>180</v>
      </c>
      <c r="C297" s="244"/>
      <c r="D297" s="193"/>
      <c r="E297" s="193"/>
      <c r="F297" s="193"/>
      <c r="G297" s="193">
        <f>+SUM(E297:F297)</f>
        <v>0</v>
      </c>
      <c r="H297" s="193"/>
      <c r="I297" s="193">
        <v>0</v>
      </c>
      <c r="J297" s="193">
        <v>0</v>
      </c>
      <c r="K297" s="193">
        <v>0</v>
      </c>
      <c r="L297" s="193">
        <v>0</v>
      </c>
      <c r="M297" s="193">
        <v>0</v>
      </c>
      <c r="N297" s="193"/>
      <c r="O297" s="193">
        <v>0</v>
      </c>
      <c r="P297" s="193">
        <v>0</v>
      </c>
      <c r="Q297" s="193">
        <v>0</v>
      </c>
      <c r="R297" s="193">
        <v>0</v>
      </c>
      <c r="S297" s="197"/>
      <c r="T297" s="197"/>
      <c r="U297" s="197"/>
      <c r="V297" s="190">
        <f>+SUM(D297:U297)</f>
        <v>0</v>
      </c>
      <c r="Y297" s="229"/>
    </row>
    <row r="298" spans="1:25" s="228" customFormat="1" ht="39.75">
      <c r="A298" s="72"/>
      <c r="B298" s="248" t="s">
        <v>150</v>
      </c>
      <c r="C298" s="244"/>
      <c r="D298" s="68">
        <f>+D297*0.5</f>
        <v>0</v>
      </c>
      <c r="E298" s="68">
        <f t="shared" ref="E298:G298" si="272">+E297*0.5</f>
        <v>0</v>
      </c>
      <c r="F298" s="68">
        <f t="shared" si="272"/>
        <v>0</v>
      </c>
      <c r="G298" s="68">
        <f t="shared" si="272"/>
        <v>0</v>
      </c>
      <c r="H298" s="68"/>
      <c r="I298" s="68">
        <f t="shared" ref="I298:R298" si="273">+I297*0.5</f>
        <v>0</v>
      </c>
      <c r="J298" s="68">
        <f t="shared" si="273"/>
        <v>0</v>
      </c>
      <c r="K298" s="68">
        <f t="shared" si="273"/>
        <v>0</v>
      </c>
      <c r="L298" s="68">
        <f t="shared" si="273"/>
        <v>0</v>
      </c>
      <c r="M298" s="68">
        <f t="shared" si="273"/>
        <v>0</v>
      </c>
      <c r="N298" s="68">
        <f t="shared" si="273"/>
        <v>0</v>
      </c>
      <c r="O298" s="68">
        <f t="shared" si="273"/>
        <v>0</v>
      </c>
      <c r="P298" s="68">
        <f t="shared" si="273"/>
        <v>0</v>
      </c>
      <c r="Q298" s="68">
        <f t="shared" si="273"/>
        <v>0</v>
      </c>
      <c r="R298" s="68">
        <f t="shared" si="273"/>
        <v>0</v>
      </c>
      <c r="S298" s="197"/>
      <c r="T298" s="197"/>
      <c r="U298" s="197"/>
      <c r="V298" s="68">
        <f>+V297*0.5</f>
        <v>0</v>
      </c>
      <c r="Y298" s="229"/>
    </row>
    <row r="299" spans="1:25" s="228" customFormat="1" ht="39.75">
      <c r="A299" s="72"/>
      <c r="B299" s="252" t="s">
        <v>179</v>
      </c>
      <c r="C299" s="251"/>
      <c r="D299" s="193"/>
      <c r="E299" s="193"/>
      <c r="F299" s="193"/>
      <c r="G299" s="193">
        <f>+SUM(E299:F299)</f>
        <v>0</v>
      </c>
      <c r="H299" s="193"/>
      <c r="I299" s="193">
        <v>0</v>
      </c>
      <c r="J299" s="193">
        <v>0</v>
      </c>
      <c r="K299" s="193">
        <v>0</v>
      </c>
      <c r="L299" s="193">
        <v>0</v>
      </c>
      <c r="M299" s="193">
        <v>0</v>
      </c>
      <c r="N299" s="193"/>
      <c r="O299" s="193">
        <v>0</v>
      </c>
      <c r="P299" s="193">
        <v>0</v>
      </c>
      <c r="Q299" s="193">
        <v>0</v>
      </c>
      <c r="R299" s="193">
        <v>0</v>
      </c>
      <c r="S299" s="197"/>
      <c r="T299" s="197"/>
      <c r="U299" s="197"/>
      <c r="V299" s="190">
        <f>+SUM(D299:U299)</f>
        <v>0</v>
      </c>
      <c r="Y299" s="229"/>
    </row>
    <row r="300" spans="1:25" s="228" customFormat="1" ht="39.75">
      <c r="A300" s="72"/>
      <c r="B300" s="248" t="s">
        <v>150</v>
      </c>
      <c r="C300" s="244"/>
      <c r="D300" s="68">
        <f>+D299*0.75</f>
        <v>0</v>
      </c>
      <c r="E300" s="68">
        <f t="shared" ref="E300:G300" si="274">+E299*0.75</f>
        <v>0</v>
      </c>
      <c r="F300" s="68">
        <f t="shared" si="274"/>
        <v>0</v>
      </c>
      <c r="G300" s="68">
        <f t="shared" si="274"/>
        <v>0</v>
      </c>
      <c r="H300" s="68"/>
      <c r="I300" s="68">
        <f t="shared" ref="I300:R300" si="275">+I299*0.75</f>
        <v>0</v>
      </c>
      <c r="J300" s="68">
        <f t="shared" si="275"/>
        <v>0</v>
      </c>
      <c r="K300" s="68">
        <f t="shared" si="275"/>
        <v>0</v>
      </c>
      <c r="L300" s="68">
        <f t="shared" si="275"/>
        <v>0</v>
      </c>
      <c r="M300" s="68">
        <f t="shared" si="275"/>
        <v>0</v>
      </c>
      <c r="N300" s="68">
        <f t="shared" si="275"/>
        <v>0</v>
      </c>
      <c r="O300" s="68">
        <f t="shared" si="275"/>
        <v>0</v>
      </c>
      <c r="P300" s="68">
        <f t="shared" si="275"/>
        <v>0</v>
      </c>
      <c r="Q300" s="68">
        <f t="shared" si="275"/>
        <v>0</v>
      </c>
      <c r="R300" s="68">
        <f t="shared" si="275"/>
        <v>0</v>
      </c>
      <c r="S300" s="197"/>
      <c r="T300" s="197"/>
      <c r="U300" s="197"/>
      <c r="V300" s="68">
        <f>+V299*0.75</f>
        <v>0</v>
      </c>
      <c r="Y300" s="229"/>
    </row>
    <row r="301" spans="1:25" s="228" customFormat="1" ht="39.75">
      <c r="A301" s="72"/>
      <c r="B301" s="249" t="s">
        <v>178</v>
      </c>
      <c r="C301" s="244"/>
      <c r="D301" s="193"/>
      <c r="E301" s="193"/>
      <c r="F301" s="193"/>
      <c r="G301" s="193">
        <f>+SUM(E301:F301)</f>
        <v>0</v>
      </c>
      <c r="H301" s="193"/>
      <c r="I301" s="193">
        <v>0</v>
      </c>
      <c r="J301" s="193">
        <v>0</v>
      </c>
      <c r="K301" s="193">
        <v>0</v>
      </c>
      <c r="L301" s="193">
        <v>0</v>
      </c>
      <c r="M301" s="193">
        <v>0</v>
      </c>
      <c r="N301" s="193"/>
      <c r="O301" s="193">
        <v>0</v>
      </c>
      <c r="P301" s="193">
        <v>0</v>
      </c>
      <c r="Q301" s="193">
        <v>0</v>
      </c>
      <c r="R301" s="193">
        <v>0</v>
      </c>
      <c r="S301" s="197"/>
      <c r="T301" s="197"/>
      <c r="U301" s="197"/>
      <c r="V301" s="190">
        <f>+SUM(D301:U301)</f>
        <v>0</v>
      </c>
      <c r="Y301" s="229"/>
    </row>
    <row r="302" spans="1:25" s="228" customFormat="1" ht="39.75">
      <c r="A302" s="72"/>
      <c r="B302" s="248" t="s">
        <v>150</v>
      </c>
      <c r="C302" s="244"/>
      <c r="D302" s="68">
        <f>+D301*1</f>
        <v>0</v>
      </c>
      <c r="E302" s="68">
        <f t="shared" ref="E302:G302" si="276">+E301*1</f>
        <v>0</v>
      </c>
      <c r="F302" s="68">
        <f t="shared" si="276"/>
        <v>0</v>
      </c>
      <c r="G302" s="68">
        <f t="shared" si="276"/>
        <v>0</v>
      </c>
      <c r="H302" s="68"/>
      <c r="I302" s="68">
        <f t="shared" ref="I302:R302" si="277">+I301*1</f>
        <v>0</v>
      </c>
      <c r="J302" s="68">
        <f t="shared" si="277"/>
        <v>0</v>
      </c>
      <c r="K302" s="68">
        <f t="shared" si="277"/>
        <v>0</v>
      </c>
      <c r="L302" s="68">
        <f t="shared" si="277"/>
        <v>0</v>
      </c>
      <c r="M302" s="68">
        <f t="shared" si="277"/>
        <v>0</v>
      </c>
      <c r="N302" s="68">
        <f t="shared" si="277"/>
        <v>0</v>
      </c>
      <c r="O302" s="68">
        <f t="shared" si="277"/>
        <v>0</v>
      </c>
      <c r="P302" s="68">
        <f t="shared" si="277"/>
        <v>0</v>
      </c>
      <c r="Q302" s="68">
        <f t="shared" si="277"/>
        <v>0</v>
      </c>
      <c r="R302" s="68">
        <f t="shared" si="277"/>
        <v>0</v>
      </c>
      <c r="S302" s="197"/>
      <c r="T302" s="197"/>
      <c r="U302" s="197"/>
      <c r="V302" s="68">
        <f>+V301*1</f>
        <v>0</v>
      </c>
      <c r="Y302" s="229"/>
    </row>
    <row r="303" spans="1:25" s="278" customFormat="1" ht="39.75">
      <c r="A303" s="285"/>
      <c r="B303" s="284" t="s">
        <v>157</v>
      </c>
      <c r="C303" s="271" t="s">
        <v>163</v>
      </c>
      <c r="D303" s="280">
        <f>+D56</f>
        <v>64</v>
      </c>
      <c r="E303" s="280">
        <f t="shared" ref="E303:G303" si="278">+E56</f>
        <v>0</v>
      </c>
      <c r="F303" s="280">
        <f t="shared" si="278"/>
        <v>0</v>
      </c>
      <c r="G303" s="280">
        <f t="shared" si="278"/>
        <v>0</v>
      </c>
      <c r="H303" s="280"/>
      <c r="I303" s="283">
        <f>+I56+I277</f>
        <v>51</v>
      </c>
      <c r="J303" s="280">
        <f t="shared" ref="J303:R303" si="279">+J56</f>
        <v>19</v>
      </c>
      <c r="K303" s="280">
        <f t="shared" si="279"/>
        <v>124</v>
      </c>
      <c r="L303" s="280">
        <f t="shared" si="279"/>
        <v>77</v>
      </c>
      <c r="M303" s="280">
        <f t="shared" si="279"/>
        <v>62</v>
      </c>
      <c r="N303" s="280">
        <f t="shared" si="279"/>
        <v>17.5</v>
      </c>
      <c r="O303" s="280">
        <f t="shared" si="279"/>
        <v>127</v>
      </c>
      <c r="P303" s="280">
        <f t="shared" si="279"/>
        <v>69</v>
      </c>
      <c r="Q303" s="280">
        <f t="shared" si="279"/>
        <v>26</v>
      </c>
      <c r="R303" s="280">
        <f t="shared" si="279"/>
        <v>33</v>
      </c>
      <c r="S303" s="282"/>
      <c r="T303" s="281"/>
      <c r="U303" s="281"/>
      <c r="V303" s="280">
        <f>+V56</f>
        <v>668.5</v>
      </c>
      <c r="Y303" s="279"/>
    </row>
    <row r="304" spans="1:25" s="253" customFormat="1" ht="39.75">
      <c r="A304" s="270"/>
      <c r="B304" s="277" t="s">
        <v>177</v>
      </c>
      <c r="C304" s="268" t="s">
        <v>176</v>
      </c>
      <c r="D304" s="205">
        <f>+D306*100/D309</f>
        <v>0</v>
      </c>
      <c r="E304" s="205" t="e">
        <f t="shared" ref="E304:G304" si="280">+E306*100/E309</f>
        <v>#DIV/0!</v>
      </c>
      <c r="F304" s="205" t="e">
        <f t="shared" si="280"/>
        <v>#DIV/0!</v>
      </c>
      <c r="G304" s="205" t="e">
        <f t="shared" si="280"/>
        <v>#DIV/0!</v>
      </c>
      <c r="H304" s="205"/>
      <c r="I304" s="205">
        <f t="shared" ref="I304:R304" si="281">+I306*100/I309</f>
        <v>3.9215686274509802</v>
      </c>
      <c r="J304" s="205">
        <f t="shared" si="281"/>
        <v>10.526315789473685</v>
      </c>
      <c r="K304" s="205">
        <f t="shared" si="281"/>
        <v>5.645161290322581</v>
      </c>
      <c r="L304" s="205">
        <f t="shared" si="281"/>
        <v>20.779220779220779</v>
      </c>
      <c r="M304" s="205">
        <f t="shared" si="281"/>
        <v>9.67741935483871</v>
      </c>
      <c r="N304" s="205">
        <f t="shared" si="281"/>
        <v>34.285714285714285</v>
      </c>
      <c r="O304" s="205">
        <f t="shared" si="281"/>
        <v>6.2992125984251972</v>
      </c>
      <c r="P304" s="205">
        <f t="shared" si="281"/>
        <v>14.492753623188406</v>
      </c>
      <c r="Q304" s="205">
        <f t="shared" si="281"/>
        <v>11.538461538461538</v>
      </c>
      <c r="R304" s="205">
        <f t="shared" si="281"/>
        <v>6.0606060606060606</v>
      </c>
      <c r="S304" s="206"/>
      <c r="T304" s="206"/>
      <c r="U304" s="206"/>
      <c r="V304" s="205">
        <f>+V306*100/V309</f>
        <v>9.2744951383694847</v>
      </c>
      <c r="W304" s="39"/>
      <c r="Y304" s="254"/>
    </row>
    <row r="305" spans="1:25" s="253" customFormat="1" ht="39.75">
      <c r="A305" s="267"/>
      <c r="B305" s="276"/>
      <c r="C305" s="265" t="s">
        <v>10</v>
      </c>
      <c r="D305" s="94">
        <f>+IF(D304&lt;20,D304*5/20,IF(D304&gt;=20,5))</f>
        <v>0</v>
      </c>
      <c r="E305" s="94" t="e">
        <f t="shared" ref="E305:G305" si="282">+IF(E304&lt;20,E304*5/20,IF(E304&gt;=20,5))</f>
        <v>#DIV/0!</v>
      </c>
      <c r="F305" s="94" t="e">
        <f t="shared" si="282"/>
        <v>#DIV/0!</v>
      </c>
      <c r="G305" s="94" t="e">
        <f t="shared" si="282"/>
        <v>#DIV/0!</v>
      </c>
      <c r="H305" s="94"/>
      <c r="I305" s="94">
        <f t="shared" ref="I305:R305" si="283">+IF(I304&lt;20,I304*5/20,IF(I304&gt;=20,5))</f>
        <v>0.98039215686274495</v>
      </c>
      <c r="J305" s="94">
        <f t="shared" si="283"/>
        <v>2.6315789473684212</v>
      </c>
      <c r="K305" s="94">
        <f t="shared" si="283"/>
        <v>1.4112903225806452</v>
      </c>
      <c r="L305" s="94">
        <f t="shared" si="283"/>
        <v>5</v>
      </c>
      <c r="M305" s="94">
        <f t="shared" si="283"/>
        <v>2.4193548387096775</v>
      </c>
      <c r="N305" s="94">
        <f t="shared" si="283"/>
        <v>5</v>
      </c>
      <c r="O305" s="94">
        <f t="shared" si="283"/>
        <v>1.5748031496062993</v>
      </c>
      <c r="P305" s="94">
        <f t="shared" si="283"/>
        <v>3.6231884057971016</v>
      </c>
      <c r="Q305" s="94">
        <f t="shared" si="283"/>
        <v>2.8846153846153846</v>
      </c>
      <c r="R305" s="94">
        <f t="shared" si="283"/>
        <v>1.5151515151515151</v>
      </c>
      <c r="S305" s="264"/>
      <c r="T305" s="264"/>
      <c r="U305" s="264"/>
      <c r="V305" s="94">
        <f>+IF(V304&lt;20,V304*5/20,IF(V304&gt;=20,5))</f>
        <v>2.3186237845923712</v>
      </c>
      <c r="W305" s="39"/>
      <c r="Y305" s="254"/>
    </row>
    <row r="306" spans="1:25" s="228" customFormat="1" ht="61.5">
      <c r="A306" s="72"/>
      <c r="B306" s="249" t="s">
        <v>175</v>
      </c>
      <c r="C306" s="244" t="s">
        <v>168</v>
      </c>
      <c r="D306" s="274">
        <f>+D307+D308</f>
        <v>0</v>
      </c>
      <c r="E306" s="274">
        <f t="shared" ref="E306:G306" si="284">+E307+E308</f>
        <v>0</v>
      </c>
      <c r="F306" s="274">
        <f t="shared" si="284"/>
        <v>0</v>
      </c>
      <c r="G306" s="274">
        <f t="shared" si="284"/>
        <v>0</v>
      </c>
      <c r="H306" s="274"/>
      <c r="I306" s="274">
        <f t="shared" ref="I306:R306" si="285">+I307+I308</f>
        <v>2</v>
      </c>
      <c r="J306" s="274">
        <f t="shared" si="285"/>
        <v>2</v>
      </c>
      <c r="K306" s="274">
        <f t="shared" si="285"/>
        <v>7</v>
      </c>
      <c r="L306" s="274">
        <f t="shared" si="285"/>
        <v>16</v>
      </c>
      <c r="M306" s="274">
        <f t="shared" si="285"/>
        <v>6</v>
      </c>
      <c r="N306" s="274">
        <f t="shared" si="285"/>
        <v>6</v>
      </c>
      <c r="O306" s="274">
        <f t="shared" si="285"/>
        <v>8</v>
      </c>
      <c r="P306" s="274">
        <f t="shared" si="285"/>
        <v>10</v>
      </c>
      <c r="Q306" s="274">
        <f t="shared" si="285"/>
        <v>3</v>
      </c>
      <c r="R306" s="274">
        <f t="shared" si="285"/>
        <v>2</v>
      </c>
      <c r="S306" s="275"/>
      <c r="T306" s="275"/>
      <c r="U306" s="275"/>
      <c r="V306" s="274">
        <f>+V307+V308</f>
        <v>62</v>
      </c>
      <c r="Y306" s="229"/>
    </row>
    <row r="307" spans="1:25" s="228" customFormat="1" ht="39.75">
      <c r="A307" s="72"/>
      <c r="B307" s="273" t="s">
        <v>174</v>
      </c>
      <c r="C307" s="244" t="s">
        <v>168</v>
      </c>
      <c r="D307" s="193">
        <v>0</v>
      </c>
      <c r="E307" s="193"/>
      <c r="F307" s="193"/>
      <c r="G307" s="193">
        <f>+SUM(E307:F307)</f>
        <v>0</v>
      </c>
      <c r="H307" s="196"/>
      <c r="I307" s="196">
        <v>2</v>
      </c>
      <c r="J307" s="196">
        <v>2</v>
      </c>
      <c r="K307" s="193">
        <v>6</v>
      </c>
      <c r="L307" s="196">
        <v>16</v>
      </c>
      <c r="M307" s="196">
        <v>6</v>
      </c>
      <c r="N307" s="193">
        <v>6</v>
      </c>
      <c r="O307" s="193">
        <v>8</v>
      </c>
      <c r="P307" s="193">
        <v>10</v>
      </c>
      <c r="Q307" s="193">
        <v>3</v>
      </c>
      <c r="R307" s="193">
        <v>2</v>
      </c>
      <c r="S307" s="197"/>
      <c r="T307" s="197"/>
      <c r="U307" s="197"/>
      <c r="V307" s="190">
        <f>+SUM(D307:U307)</f>
        <v>61</v>
      </c>
      <c r="Y307" s="229"/>
    </row>
    <row r="308" spans="1:25" s="228" customFormat="1" ht="39.75">
      <c r="A308" s="72"/>
      <c r="B308" s="273" t="s">
        <v>173</v>
      </c>
      <c r="C308" s="244" t="s">
        <v>168</v>
      </c>
      <c r="D308" s="193">
        <v>0</v>
      </c>
      <c r="E308" s="193"/>
      <c r="F308" s="193"/>
      <c r="G308" s="193">
        <f>+SUM(E308:F308)</f>
        <v>0</v>
      </c>
      <c r="H308" s="196"/>
      <c r="I308" s="196">
        <v>0</v>
      </c>
      <c r="J308" s="196">
        <v>0</v>
      </c>
      <c r="K308" s="193">
        <v>1</v>
      </c>
      <c r="L308" s="196">
        <v>0</v>
      </c>
      <c r="M308" s="196">
        <v>0</v>
      </c>
      <c r="N308" s="193">
        <v>0</v>
      </c>
      <c r="O308" s="193">
        <v>0</v>
      </c>
      <c r="P308" s="193">
        <v>0</v>
      </c>
      <c r="Q308" s="193">
        <v>0</v>
      </c>
      <c r="R308" s="193">
        <v>0</v>
      </c>
      <c r="S308" s="197"/>
      <c r="T308" s="197"/>
      <c r="U308" s="197"/>
      <c r="V308" s="190">
        <f>+SUM(D308:U308)</f>
        <v>1</v>
      </c>
      <c r="Y308" s="229"/>
    </row>
    <row r="309" spans="1:25" s="228" customFormat="1" ht="39.75">
      <c r="A309" s="128"/>
      <c r="B309" s="272" t="s">
        <v>157</v>
      </c>
      <c r="C309" s="271" t="s">
        <v>163</v>
      </c>
      <c r="D309" s="677">
        <f>+D303</f>
        <v>64</v>
      </c>
      <c r="E309" s="677">
        <f t="shared" ref="E309:G309" si="286">+E303</f>
        <v>0</v>
      </c>
      <c r="F309" s="677">
        <f t="shared" si="286"/>
        <v>0</v>
      </c>
      <c r="G309" s="677">
        <f t="shared" si="286"/>
        <v>0</v>
      </c>
      <c r="H309" s="677"/>
      <c r="I309" s="677">
        <f t="shared" ref="I309:R309" si="287">+I303</f>
        <v>51</v>
      </c>
      <c r="J309" s="677">
        <f t="shared" si="287"/>
        <v>19</v>
      </c>
      <c r="K309" s="677">
        <f t="shared" si="287"/>
        <v>124</v>
      </c>
      <c r="L309" s="677">
        <f t="shared" si="287"/>
        <v>77</v>
      </c>
      <c r="M309" s="677">
        <f t="shared" si="287"/>
        <v>62</v>
      </c>
      <c r="N309" s="677">
        <f t="shared" si="287"/>
        <v>17.5</v>
      </c>
      <c r="O309" s="677">
        <f t="shared" si="287"/>
        <v>127</v>
      </c>
      <c r="P309" s="677">
        <f t="shared" si="287"/>
        <v>69</v>
      </c>
      <c r="Q309" s="677">
        <f t="shared" si="287"/>
        <v>26</v>
      </c>
      <c r="R309" s="677">
        <f t="shared" si="287"/>
        <v>33</v>
      </c>
      <c r="S309" s="191"/>
      <c r="T309" s="191"/>
      <c r="U309" s="191"/>
      <c r="V309" s="677">
        <f>+V303</f>
        <v>668.5</v>
      </c>
      <c r="Y309" s="229"/>
    </row>
    <row r="310" spans="1:25" s="253" customFormat="1" ht="39.75">
      <c r="A310" s="270"/>
      <c r="B310" s="269" t="s">
        <v>172</v>
      </c>
      <c r="C310" s="268" t="s">
        <v>171</v>
      </c>
      <c r="D310" s="205">
        <f>+D312*100/D322</f>
        <v>3.90625</v>
      </c>
      <c r="E310" s="205" t="e">
        <f t="shared" ref="E310:G310" si="288">+E312*100/E322</f>
        <v>#DIV/0!</v>
      </c>
      <c r="F310" s="205" t="e">
        <f t="shared" si="288"/>
        <v>#DIV/0!</v>
      </c>
      <c r="G310" s="205" t="e">
        <f t="shared" si="288"/>
        <v>#DIV/0!</v>
      </c>
      <c r="H310" s="205"/>
      <c r="I310" s="205">
        <f t="shared" ref="I310:R310" si="289">+I312*100/I322</f>
        <v>0.49019607843137253</v>
      </c>
      <c r="J310" s="205">
        <f t="shared" si="289"/>
        <v>5.2631578947368425</v>
      </c>
      <c r="K310" s="205">
        <f t="shared" si="289"/>
        <v>3.629032258064516</v>
      </c>
      <c r="L310" s="205">
        <f t="shared" si="289"/>
        <v>2.5974025974025974</v>
      </c>
      <c r="M310" s="205">
        <f t="shared" si="289"/>
        <v>1.2096774193548387</v>
      </c>
      <c r="N310" s="205">
        <f t="shared" si="289"/>
        <v>15.714285714285714</v>
      </c>
      <c r="O310" s="205">
        <f t="shared" si="289"/>
        <v>1.1811023622047243</v>
      </c>
      <c r="P310" s="205">
        <f t="shared" si="289"/>
        <v>3.9855072463768115</v>
      </c>
      <c r="Q310" s="205">
        <f t="shared" si="289"/>
        <v>5.7692307692307692</v>
      </c>
      <c r="R310" s="205">
        <f t="shared" si="289"/>
        <v>0</v>
      </c>
      <c r="S310" s="206"/>
      <c r="T310" s="206"/>
      <c r="U310" s="206"/>
      <c r="V310" s="205">
        <f>+V312*100/V322</f>
        <v>2.9169783096484667</v>
      </c>
      <c r="W310" s="39"/>
      <c r="Y310" s="254"/>
    </row>
    <row r="311" spans="1:25" s="253" customFormat="1" ht="39.75">
      <c r="A311" s="267"/>
      <c r="B311" s="266"/>
      <c r="C311" s="265" t="s">
        <v>10</v>
      </c>
      <c r="D311" s="94">
        <f>+IF(D310&lt;10,D310*5/10,IF(D310&gt;=10,5))</f>
        <v>1.953125</v>
      </c>
      <c r="E311" s="94" t="e">
        <f t="shared" ref="E311:G311" si="290">+IF(E310&lt;10,E310*5/10,IF(E310&gt;=10,5))</f>
        <v>#DIV/0!</v>
      </c>
      <c r="F311" s="94" t="e">
        <f t="shared" si="290"/>
        <v>#DIV/0!</v>
      </c>
      <c r="G311" s="94" t="e">
        <f t="shared" si="290"/>
        <v>#DIV/0!</v>
      </c>
      <c r="H311" s="94"/>
      <c r="I311" s="94">
        <f t="shared" ref="I311:R311" si="291">+IF(I310&lt;10,I310*5/10,IF(I310&gt;=10,5))</f>
        <v>0.24509803921568624</v>
      </c>
      <c r="J311" s="94">
        <f t="shared" si="291"/>
        <v>2.6315789473684212</v>
      </c>
      <c r="K311" s="94">
        <f t="shared" si="291"/>
        <v>1.814516129032258</v>
      </c>
      <c r="L311" s="94">
        <f t="shared" si="291"/>
        <v>1.2987012987012987</v>
      </c>
      <c r="M311" s="94">
        <f t="shared" si="291"/>
        <v>0.60483870967741937</v>
      </c>
      <c r="N311" s="94">
        <f t="shared" si="291"/>
        <v>5</v>
      </c>
      <c r="O311" s="94">
        <f t="shared" si="291"/>
        <v>0.59055118110236215</v>
      </c>
      <c r="P311" s="94">
        <f t="shared" si="291"/>
        <v>1.9927536231884058</v>
      </c>
      <c r="Q311" s="94">
        <f t="shared" si="291"/>
        <v>2.8846153846153846</v>
      </c>
      <c r="R311" s="94">
        <f t="shared" si="291"/>
        <v>0</v>
      </c>
      <c r="S311" s="264"/>
      <c r="T311" s="264"/>
      <c r="U311" s="264"/>
      <c r="V311" s="94">
        <f>+IF(V310&lt;10,V310*5/10,IF(V310&gt;=10,5))</f>
        <v>1.4584891548242334</v>
      </c>
      <c r="W311" s="39"/>
      <c r="Y311" s="254"/>
    </row>
    <row r="312" spans="1:25" s="228" customFormat="1" ht="39.75">
      <c r="A312" s="72"/>
      <c r="B312" s="263" t="s">
        <v>170</v>
      </c>
      <c r="C312" s="262"/>
      <c r="D312" s="260">
        <f>+SUM(D315+D317+D319+D321)</f>
        <v>2.5</v>
      </c>
      <c r="E312" s="260">
        <f t="shared" ref="E312:G312" si="292">+SUM(E315+E317+E319+E321)</f>
        <v>0</v>
      </c>
      <c r="F312" s="260">
        <f t="shared" si="292"/>
        <v>0</v>
      </c>
      <c r="G312" s="260">
        <f t="shared" si="292"/>
        <v>0</v>
      </c>
      <c r="H312" s="260"/>
      <c r="I312" s="260">
        <f t="shared" ref="I312:R312" si="293">+SUM(I315+I317+I319+I321)</f>
        <v>0.25</v>
      </c>
      <c r="J312" s="260">
        <f t="shared" si="293"/>
        <v>1</v>
      </c>
      <c r="K312" s="260">
        <f t="shared" si="293"/>
        <v>4.5</v>
      </c>
      <c r="L312" s="260">
        <f t="shared" si="293"/>
        <v>2</v>
      </c>
      <c r="M312" s="260">
        <f t="shared" si="293"/>
        <v>0.75</v>
      </c>
      <c r="N312" s="260">
        <f t="shared" si="293"/>
        <v>2.75</v>
      </c>
      <c r="O312" s="260">
        <f t="shared" si="293"/>
        <v>1.5</v>
      </c>
      <c r="P312" s="260">
        <f t="shared" si="293"/>
        <v>2.75</v>
      </c>
      <c r="Q312" s="260">
        <f t="shared" si="293"/>
        <v>1.5</v>
      </c>
      <c r="R312" s="260">
        <f t="shared" si="293"/>
        <v>0</v>
      </c>
      <c r="S312" s="261"/>
      <c r="T312" s="261"/>
      <c r="U312" s="261"/>
      <c r="V312" s="260">
        <f>+SUM(V315+V317+V319+V321)</f>
        <v>19.5</v>
      </c>
      <c r="Y312" s="229"/>
    </row>
    <row r="313" spans="1:25" s="253" customFormat="1" ht="39.75">
      <c r="A313" s="259"/>
      <c r="B313" s="258" t="s">
        <v>169</v>
      </c>
      <c r="C313" s="257" t="s">
        <v>168</v>
      </c>
      <c r="D313" s="255">
        <f>+D314+D316+D318+D320</f>
        <v>5</v>
      </c>
      <c r="E313" s="255">
        <f t="shared" ref="E313:G313" si="294">+E314+E316+E318+E320</f>
        <v>0</v>
      </c>
      <c r="F313" s="255">
        <f t="shared" si="294"/>
        <v>0</v>
      </c>
      <c r="G313" s="255">
        <f t="shared" si="294"/>
        <v>0</v>
      </c>
      <c r="H313" s="255"/>
      <c r="I313" s="255">
        <f t="shared" ref="I313:R313" si="295">+I314+I316+I318+I320</f>
        <v>1</v>
      </c>
      <c r="J313" s="255">
        <f t="shared" si="295"/>
        <v>1</v>
      </c>
      <c r="K313" s="255">
        <f t="shared" si="295"/>
        <v>12</v>
      </c>
      <c r="L313" s="255">
        <f t="shared" si="295"/>
        <v>5</v>
      </c>
      <c r="M313" s="255">
        <f t="shared" si="295"/>
        <v>2</v>
      </c>
      <c r="N313" s="255">
        <f t="shared" si="295"/>
        <v>11</v>
      </c>
      <c r="O313" s="255">
        <f t="shared" si="295"/>
        <v>4</v>
      </c>
      <c r="P313" s="255">
        <f t="shared" si="295"/>
        <v>5</v>
      </c>
      <c r="Q313" s="255">
        <f t="shared" si="295"/>
        <v>6</v>
      </c>
      <c r="R313" s="255">
        <f t="shared" si="295"/>
        <v>0</v>
      </c>
      <c r="S313" s="256"/>
      <c r="T313" s="256"/>
      <c r="U313" s="256"/>
      <c r="V313" s="255">
        <f>+V314+V316+V318+V320</f>
        <v>52</v>
      </c>
      <c r="Y313" s="254"/>
    </row>
    <row r="314" spans="1:25" s="228" customFormat="1" ht="39.75">
      <c r="A314" s="72"/>
      <c r="B314" s="249" t="s">
        <v>167</v>
      </c>
      <c r="C314" s="244"/>
      <c r="D314" s="193">
        <v>2</v>
      </c>
      <c r="E314" s="193"/>
      <c r="F314" s="193"/>
      <c r="G314" s="193">
        <f>+SUM(E314:F314)</f>
        <v>0</v>
      </c>
      <c r="H314" s="193"/>
      <c r="I314" s="193">
        <v>1</v>
      </c>
      <c r="J314" s="193">
        <v>0</v>
      </c>
      <c r="K314" s="193">
        <v>10</v>
      </c>
      <c r="L314" s="196">
        <v>3</v>
      </c>
      <c r="M314" s="193">
        <v>1</v>
      </c>
      <c r="N314" s="193">
        <v>11</v>
      </c>
      <c r="O314" s="193">
        <v>3</v>
      </c>
      <c r="P314" s="193">
        <v>2</v>
      </c>
      <c r="Q314" s="193">
        <v>6</v>
      </c>
      <c r="R314" s="193">
        <v>0</v>
      </c>
      <c r="S314" s="197"/>
      <c r="T314" s="197"/>
      <c r="U314" s="197"/>
      <c r="V314" s="190">
        <f>+SUM(D314:U314)</f>
        <v>39</v>
      </c>
      <c r="Y314" s="229"/>
    </row>
    <row r="315" spans="1:25" s="228" customFormat="1" ht="39.75">
      <c r="A315" s="72"/>
      <c r="B315" s="248" t="s">
        <v>150</v>
      </c>
      <c r="C315" s="244"/>
      <c r="D315" s="246">
        <f>D314*0.25</f>
        <v>0.5</v>
      </c>
      <c r="E315" s="246">
        <f t="shared" ref="E315:G315" si="296">E314*0.25</f>
        <v>0</v>
      </c>
      <c r="F315" s="246">
        <f t="shared" si="296"/>
        <v>0</v>
      </c>
      <c r="G315" s="246">
        <f t="shared" si="296"/>
        <v>0</v>
      </c>
      <c r="H315" s="246"/>
      <c r="I315" s="246">
        <f t="shared" ref="I315:R315" si="297">I314*0.25</f>
        <v>0.25</v>
      </c>
      <c r="J315" s="246">
        <f t="shared" si="297"/>
        <v>0</v>
      </c>
      <c r="K315" s="246">
        <f t="shared" si="297"/>
        <v>2.5</v>
      </c>
      <c r="L315" s="250">
        <f t="shared" si="297"/>
        <v>0.75</v>
      </c>
      <c r="M315" s="246">
        <f t="shared" si="297"/>
        <v>0.25</v>
      </c>
      <c r="N315" s="246">
        <f t="shared" si="297"/>
        <v>2.75</v>
      </c>
      <c r="O315" s="246">
        <f t="shared" si="297"/>
        <v>0.75</v>
      </c>
      <c r="P315" s="246">
        <f t="shared" si="297"/>
        <v>0.5</v>
      </c>
      <c r="Q315" s="246">
        <f t="shared" si="297"/>
        <v>1.5</v>
      </c>
      <c r="R315" s="246">
        <f t="shared" si="297"/>
        <v>0</v>
      </c>
      <c r="S315" s="247"/>
      <c r="T315" s="247"/>
      <c r="U315" s="247"/>
      <c r="V315" s="246">
        <f>V314*0.25</f>
        <v>9.75</v>
      </c>
      <c r="Y315" s="229"/>
    </row>
    <row r="316" spans="1:25" s="228" customFormat="1" ht="39.75">
      <c r="A316" s="72"/>
      <c r="B316" s="252" t="s">
        <v>166</v>
      </c>
      <c r="C316" s="251"/>
      <c r="D316" s="193">
        <v>2</v>
      </c>
      <c r="E316" s="193"/>
      <c r="F316" s="193"/>
      <c r="G316" s="193">
        <f>+SUM(E316:F316)</f>
        <v>0</v>
      </c>
      <c r="H316" s="193"/>
      <c r="I316" s="193">
        <v>0</v>
      </c>
      <c r="J316" s="193">
        <v>0</v>
      </c>
      <c r="K316" s="193">
        <v>0</v>
      </c>
      <c r="L316" s="196">
        <v>1</v>
      </c>
      <c r="M316" s="193">
        <v>1</v>
      </c>
      <c r="N316" s="193"/>
      <c r="O316" s="193">
        <v>0</v>
      </c>
      <c r="P316" s="193">
        <v>0</v>
      </c>
      <c r="Q316" s="193"/>
      <c r="R316" s="193">
        <v>0</v>
      </c>
      <c r="S316" s="197"/>
      <c r="T316" s="197"/>
      <c r="U316" s="197"/>
      <c r="V316" s="190">
        <f>+SUM(D316:U316)</f>
        <v>4</v>
      </c>
      <c r="Y316" s="229"/>
    </row>
    <row r="317" spans="1:25" s="228" customFormat="1" ht="39.75">
      <c r="A317" s="72"/>
      <c r="B317" s="248" t="s">
        <v>150</v>
      </c>
      <c r="C317" s="244"/>
      <c r="D317" s="246">
        <f>D316*0.5</f>
        <v>1</v>
      </c>
      <c r="E317" s="246">
        <f t="shared" ref="E317:G317" si="298">E316*0.5</f>
        <v>0</v>
      </c>
      <c r="F317" s="246">
        <f t="shared" si="298"/>
        <v>0</v>
      </c>
      <c r="G317" s="246">
        <f t="shared" si="298"/>
        <v>0</v>
      </c>
      <c r="H317" s="246"/>
      <c r="I317" s="246">
        <f t="shared" ref="I317:R317" si="299">I316*0.5</f>
        <v>0</v>
      </c>
      <c r="J317" s="246">
        <f t="shared" si="299"/>
        <v>0</v>
      </c>
      <c r="K317" s="246">
        <f t="shared" si="299"/>
        <v>0</v>
      </c>
      <c r="L317" s="250">
        <f t="shared" si="299"/>
        <v>0.5</v>
      </c>
      <c r="M317" s="246">
        <f t="shared" si="299"/>
        <v>0.5</v>
      </c>
      <c r="N317" s="246">
        <f t="shared" si="299"/>
        <v>0</v>
      </c>
      <c r="O317" s="246">
        <f t="shared" si="299"/>
        <v>0</v>
      </c>
      <c r="P317" s="246">
        <f t="shared" si="299"/>
        <v>0</v>
      </c>
      <c r="Q317" s="246">
        <f t="shared" si="299"/>
        <v>0</v>
      </c>
      <c r="R317" s="246">
        <f t="shared" si="299"/>
        <v>0</v>
      </c>
      <c r="S317" s="247"/>
      <c r="T317" s="247"/>
      <c r="U317" s="247"/>
      <c r="V317" s="246">
        <f>V316*0.5</f>
        <v>2</v>
      </c>
      <c r="Y317" s="229"/>
    </row>
    <row r="318" spans="1:25" s="228" customFormat="1" ht="61.5">
      <c r="A318" s="72"/>
      <c r="B318" s="249" t="s">
        <v>165</v>
      </c>
      <c r="C318" s="244"/>
      <c r="D318" s="193">
        <v>0</v>
      </c>
      <c r="E318" s="193"/>
      <c r="F318" s="193"/>
      <c r="G318" s="193">
        <f>+SUM(E318:F318)</f>
        <v>0</v>
      </c>
      <c r="H318" s="193"/>
      <c r="I318" s="193">
        <v>0</v>
      </c>
      <c r="J318" s="193">
        <v>0</v>
      </c>
      <c r="K318" s="193">
        <v>0</v>
      </c>
      <c r="L318" s="196">
        <v>1</v>
      </c>
      <c r="M318" s="193">
        <v>0</v>
      </c>
      <c r="N318" s="193"/>
      <c r="O318" s="193">
        <v>1</v>
      </c>
      <c r="P318" s="193">
        <v>3</v>
      </c>
      <c r="Q318" s="193"/>
      <c r="R318" s="193">
        <v>0</v>
      </c>
      <c r="S318" s="197"/>
      <c r="T318" s="197"/>
      <c r="U318" s="197"/>
      <c r="V318" s="190">
        <f>+SUM(D318:U318)</f>
        <v>5</v>
      </c>
      <c r="Y318" s="229"/>
    </row>
    <row r="319" spans="1:25" s="228" customFormat="1" ht="39.75">
      <c r="A319" s="72"/>
      <c r="B319" s="248" t="s">
        <v>150</v>
      </c>
      <c r="C319" s="244"/>
      <c r="D319" s="246">
        <f>D318*0.75</f>
        <v>0</v>
      </c>
      <c r="E319" s="246">
        <f t="shared" ref="E319:G319" si="300">E318*0.75</f>
        <v>0</v>
      </c>
      <c r="F319" s="246">
        <f t="shared" si="300"/>
        <v>0</v>
      </c>
      <c r="G319" s="246">
        <f t="shared" si="300"/>
        <v>0</v>
      </c>
      <c r="H319" s="246"/>
      <c r="I319" s="246">
        <f t="shared" ref="I319:R319" si="301">I318*0.75</f>
        <v>0</v>
      </c>
      <c r="J319" s="246">
        <f t="shared" si="301"/>
        <v>0</v>
      </c>
      <c r="K319" s="246">
        <f t="shared" si="301"/>
        <v>0</v>
      </c>
      <c r="L319" s="250">
        <f t="shared" si="301"/>
        <v>0.75</v>
      </c>
      <c r="M319" s="246">
        <f t="shared" si="301"/>
        <v>0</v>
      </c>
      <c r="N319" s="246">
        <f t="shared" si="301"/>
        <v>0</v>
      </c>
      <c r="O319" s="246">
        <f t="shared" si="301"/>
        <v>0.75</v>
      </c>
      <c r="P319" s="246">
        <f t="shared" si="301"/>
        <v>2.25</v>
      </c>
      <c r="Q319" s="246">
        <f t="shared" si="301"/>
        <v>0</v>
      </c>
      <c r="R319" s="246">
        <f t="shared" si="301"/>
        <v>0</v>
      </c>
      <c r="S319" s="247"/>
      <c r="T319" s="247"/>
      <c r="U319" s="247"/>
      <c r="V319" s="246">
        <f>V318*0.75</f>
        <v>3.75</v>
      </c>
      <c r="Y319" s="229"/>
    </row>
    <row r="320" spans="1:25" s="228" customFormat="1" ht="123">
      <c r="A320" s="72"/>
      <c r="B320" s="249" t="s">
        <v>164</v>
      </c>
      <c r="C320" s="244"/>
      <c r="D320" s="193">
        <v>1</v>
      </c>
      <c r="E320" s="193"/>
      <c r="F320" s="193"/>
      <c r="G320" s="193">
        <f>+SUM(E320:F320)</f>
        <v>0</v>
      </c>
      <c r="H320" s="193"/>
      <c r="I320" s="193">
        <v>0</v>
      </c>
      <c r="J320" s="193">
        <v>1</v>
      </c>
      <c r="K320" s="193">
        <v>2</v>
      </c>
      <c r="L320" s="196">
        <v>0</v>
      </c>
      <c r="M320" s="193">
        <v>0</v>
      </c>
      <c r="N320" s="193"/>
      <c r="O320" s="193">
        <v>0</v>
      </c>
      <c r="P320" s="193">
        <v>0</v>
      </c>
      <c r="Q320" s="193"/>
      <c r="R320" s="193">
        <v>0</v>
      </c>
      <c r="S320" s="197"/>
      <c r="T320" s="197"/>
      <c r="U320" s="197"/>
      <c r="V320" s="190">
        <f>+SUM(D320:U320)</f>
        <v>4</v>
      </c>
      <c r="Y320" s="229"/>
    </row>
    <row r="321" spans="1:25" s="228" customFormat="1" ht="39.75">
      <c r="A321" s="72"/>
      <c r="B321" s="248" t="s">
        <v>150</v>
      </c>
      <c r="C321" s="244"/>
      <c r="D321" s="246">
        <f>D320*1</f>
        <v>1</v>
      </c>
      <c r="E321" s="246">
        <f t="shared" ref="E321:G321" si="302">E320*1</f>
        <v>0</v>
      </c>
      <c r="F321" s="246">
        <f t="shared" si="302"/>
        <v>0</v>
      </c>
      <c r="G321" s="246">
        <f t="shared" si="302"/>
        <v>0</v>
      </c>
      <c r="H321" s="246"/>
      <c r="I321" s="246">
        <f t="shared" ref="I321:R321" si="303">I320*1</f>
        <v>0</v>
      </c>
      <c r="J321" s="246">
        <f t="shared" si="303"/>
        <v>1</v>
      </c>
      <c r="K321" s="246">
        <f t="shared" si="303"/>
        <v>2</v>
      </c>
      <c r="L321" s="246">
        <f t="shared" si="303"/>
        <v>0</v>
      </c>
      <c r="M321" s="246">
        <f t="shared" si="303"/>
        <v>0</v>
      </c>
      <c r="N321" s="246">
        <f t="shared" si="303"/>
        <v>0</v>
      </c>
      <c r="O321" s="246">
        <f t="shared" si="303"/>
        <v>0</v>
      </c>
      <c r="P321" s="246">
        <f t="shared" si="303"/>
        <v>0</v>
      </c>
      <c r="Q321" s="246">
        <f t="shared" si="303"/>
        <v>0</v>
      </c>
      <c r="R321" s="246">
        <f t="shared" si="303"/>
        <v>0</v>
      </c>
      <c r="S321" s="247"/>
      <c r="T321" s="247"/>
      <c r="U321" s="247"/>
      <c r="V321" s="246">
        <f>V320*1</f>
        <v>4</v>
      </c>
      <c r="Y321" s="229"/>
    </row>
    <row r="322" spans="1:25" s="228" customFormat="1" ht="39.75">
      <c r="A322" s="72"/>
      <c r="B322" s="245" t="s">
        <v>157</v>
      </c>
      <c r="C322" s="244" t="s">
        <v>163</v>
      </c>
      <c r="D322" s="68">
        <f>+D309</f>
        <v>64</v>
      </c>
      <c r="E322" s="68">
        <f t="shared" ref="E322:G322" si="304">+E309</f>
        <v>0</v>
      </c>
      <c r="F322" s="68">
        <f t="shared" si="304"/>
        <v>0</v>
      </c>
      <c r="G322" s="68">
        <f t="shared" si="304"/>
        <v>0</v>
      </c>
      <c r="H322" s="68"/>
      <c r="I322" s="68">
        <f t="shared" ref="I322:R322" si="305">+I309</f>
        <v>51</v>
      </c>
      <c r="J322" s="68">
        <f t="shared" si="305"/>
        <v>19</v>
      </c>
      <c r="K322" s="68">
        <f t="shared" si="305"/>
        <v>124</v>
      </c>
      <c r="L322" s="68">
        <f t="shared" si="305"/>
        <v>77</v>
      </c>
      <c r="M322" s="68">
        <f t="shared" si="305"/>
        <v>62</v>
      </c>
      <c r="N322" s="68">
        <f t="shared" si="305"/>
        <v>17.5</v>
      </c>
      <c r="O322" s="68">
        <f t="shared" si="305"/>
        <v>127</v>
      </c>
      <c r="P322" s="68">
        <f t="shared" si="305"/>
        <v>69</v>
      </c>
      <c r="Q322" s="68">
        <f t="shared" si="305"/>
        <v>26</v>
      </c>
      <c r="R322" s="68">
        <f t="shared" si="305"/>
        <v>33</v>
      </c>
      <c r="S322" s="197"/>
      <c r="T322" s="197"/>
      <c r="U322" s="197"/>
      <c r="V322" s="68">
        <f>+V309</f>
        <v>668.5</v>
      </c>
      <c r="Y322" s="229"/>
    </row>
    <row r="323" spans="1:25" ht="39.75">
      <c r="A323" s="145" t="s">
        <v>145</v>
      </c>
      <c r="B323" s="145"/>
      <c r="C323" s="144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1"/>
      <c r="S323" s="211"/>
      <c r="T323" s="211"/>
      <c r="U323" s="211"/>
      <c r="V323" s="141"/>
      <c r="Y323" s="20"/>
    </row>
    <row r="324" spans="1:25" ht="39.75">
      <c r="A324" s="140" t="s">
        <v>86</v>
      </c>
      <c r="B324" s="139"/>
      <c r="C324" s="138"/>
      <c r="D324" s="137">
        <f>+SUM(D328,D335)/2</f>
        <v>5</v>
      </c>
      <c r="E324" s="137"/>
      <c r="F324" s="137"/>
      <c r="G324" s="137">
        <f t="shared" ref="G324" si="306">+SUM(G328,G335)/2</f>
        <v>0</v>
      </c>
      <c r="H324" s="137"/>
      <c r="I324" s="137">
        <f t="shared" ref="I324:R324" si="307">+SUM(I328,I335)/2</f>
        <v>5</v>
      </c>
      <c r="J324" s="137">
        <f t="shared" si="307"/>
        <v>5</v>
      </c>
      <c r="K324" s="137">
        <f t="shared" si="307"/>
        <v>5</v>
      </c>
      <c r="L324" s="137">
        <f t="shared" si="307"/>
        <v>4</v>
      </c>
      <c r="M324" s="137">
        <f t="shared" si="307"/>
        <v>5</v>
      </c>
      <c r="N324" s="137">
        <f t="shared" si="307"/>
        <v>3</v>
      </c>
      <c r="O324" s="137">
        <f t="shared" si="307"/>
        <v>3</v>
      </c>
      <c r="P324" s="137">
        <f t="shared" si="307"/>
        <v>5</v>
      </c>
      <c r="Q324" s="137">
        <f t="shared" si="307"/>
        <v>4.5</v>
      </c>
      <c r="R324" s="137">
        <f t="shared" si="307"/>
        <v>5</v>
      </c>
      <c r="S324" s="168"/>
      <c r="T324" s="168"/>
      <c r="U324" s="168"/>
      <c r="V324" s="136">
        <f>+SUM(V328,V335)/2</f>
        <v>5</v>
      </c>
      <c r="Y324" s="20"/>
    </row>
    <row r="325" spans="1:25" ht="39.75">
      <c r="A325" s="140" t="s">
        <v>85</v>
      </c>
      <c r="B325" s="139"/>
      <c r="C325" s="138"/>
      <c r="D325" s="137">
        <f>+SUM(D343,D350)/2</f>
        <v>5</v>
      </c>
      <c r="E325" s="137" t="e">
        <f>+SUM(E343)/1</f>
        <v>#DIV/0!</v>
      </c>
      <c r="F325" s="137" t="e">
        <f>+SUM(F343)/1</f>
        <v>#DIV/0!</v>
      </c>
      <c r="G325" s="137" t="e">
        <f t="shared" ref="G325" si="308">+SUM(G343,G350)/2</f>
        <v>#DIV/0!</v>
      </c>
      <c r="H325" s="137"/>
      <c r="I325" s="137">
        <f t="shared" ref="I325:R325" si="309">+SUM(I343,I350)/2</f>
        <v>4</v>
      </c>
      <c r="J325" s="137">
        <f t="shared" si="309"/>
        <v>5</v>
      </c>
      <c r="K325" s="137">
        <f t="shared" si="309"/>
        <v>5</v>
      </c>
      <c r="L325" s="137">
        <f t="shared" si="309"/>
        <v>5</v>
      </c>
      <c r="M325" s="137">
        <f t="shared" si="309"/>
        <v>5</v>
      </c>
      <c r="N325" s="137">
        <f t="shared" si="309"/>
        <v>4</v>
      </c>
      <c r="O325" s="137">
        <f t="shared" si="309"/>
        <v>3.5</v>
      </c>
      <c r="P325" s="137">
        <f t="shared" si="309"/>
        <v>5</v>
      </c>
      <c r="Q325" s="137">
        <f t="shared" si="309"/>
        <v>5</v>
      </c>
      <c r="R325" s="137">
        <f t="shared" si="309"/>
        <v>5</v>
      </c>
      <c r="S325" s="168"/>
      <c r="T325" s="168"/>
      <c r="U325" s="168"/>
      <c r="V325" s="136">
        <f>+SUM(V343,V350)/2</f>
        <v>5</v>
      </c>
      <c r="Y325" s="20"/>
    </row>
    <row r="326" spans="1:25" ht="39.75">
      <c r="A326" s="140" t="s">
        <v>84</v>
      </c>
      <c r="B326" s="139"/>
      <c r="C326" s="138"/>
      <c r="D326" s="137">
        <f>+SUM(D328,D335,D343,D350)/4</f>
        <v>5</v>
      </c>
      <c r="E326" s="137"/>
      <c r="F326" s="137"/>
      <c r="G326" s="137" t="e">
        <f t="shared" ref="G326" si="310">+SUM(G328,G335,G343,G350)/4</f>
        <v>#DIV/0!</v>
      </c>
      <c r="H326" s="137"/>
      <c r="I326" s="137">
        <f t="shared" ref="I326:R326" si="311">+SUM(I328,I335,I343,I350)/4</f>
        <v>4.5</v>
      </c>
      <c r="J326" s="137">
        <f t="shared" si="311"/>
        <v>5</v>
      </c>
      <c r="K326" s="137">
        <f t="shared" si="311"/>
        <v>5</v>
      </c>
      <c r="L326" s="137">
        <f t="shared" si="311"/>
        <v>4.5</v>
      </c>
      <c r="M326" s="137">
        <f t="shared" si="311"/>
        <v>5</v>
      </c>
      <c r="N326" s="137">
        <f t="shared" si="311"/>
        <v>3.5</v>
      </c>
      <c r="O326" s="137">
        <f t="shared" si="311"/>
        <v>3.25</v>
      </c>
      <c r="P326" s="137">
        <f t="shared" si="311"/>
        <v>5</v>
      </c>
      <c r="Q326" s="137">
        <f t="shared" si="311"/>
        <v>4.75</v>
      </c>
      <c r="R326" s="137">
        <f t="shared" si="311"/>
        <v>5</v>
      </c>
      <c r="S326" s="168"/>
      <c r="T326" s="168"/>
      <c r="U326" s="168"/>
      <c r="V326" s="136">
        <f>+SUM(V328,V335,V343,V350)/4</f>
        <v>5</v>
      </c>
      <c r="Y326" s="20"/>
    </row>
    <row r="327" spans="1:25" s="102" customFormat="1" ht="39.75">
      <c r="A327" s="84">
        <v>5.0999999999999996</v>
      </c>
      <c r="B327" s="84" t="s">
        <v>144</v>
      </c>
      <c r="C327" s="96" t="s">
        <v>30</v>
      </c>
      <c r="D327" s="82">
        <f>+SUM(D329:D333)</f>
        <v>5</v>
      </c>
      <c r="E327" s="82"/>
      <c r="F327" s="82"/>
      <c r="G327" s="82">
        <f t="shared" ref="G327" si="312">+SUM(G329:G333)</f>
        <v>0</v>
      </c>
      <c r="H327" s="82"/>
      <c r="I327" s="82">
        <f t="shared" ref="I327:R327" si="313">+SUM(I329:I333)</f>
        <v>5</v>
      </c>
      <c r="J327" s="82">
        <f t="shared" si="313"/>
        <v>5</v>
      </c>
      <c r="K327" s="82">
        <f t="shared" si="313"/>
        <v>5</v>
      </c>
      <c r="L327" s="82">
        <f t="shared" si="313"/>
        <v>3</v>
      </c>
      <c r="M327" s="82">
        <f t="shared" si="313"/>
        <v>5</v>
      </c>
      <c r="N327" s="82">
        <f t="shared" si="313"/>
        <v>2</v>
      </c>
      <c r="O327" s="82">
        <f t="shared" si="313"/>
        <v>3</v>
      </c>
      <c r="P327" s="82">
        <f t="shared" si="313"/>
        <v>5</v>
      </c>
      <c r="Q327" s="82">
        <f t="shared" si="313"/>
        <v>4</v>
      </c>
      <c r="R327" s="82">
        <f t="shared" si="313"/>
        <v>5</v>
      </c>
      <c r="S327" s="154"/>
      <c r="T327" s="154"/>
      <c r="U327" s="154"/>
      <c r="V327" s="82">
        <f>+SUM(V329:V333)</f>
        <v>5</v>
      </c>
      <c r="Y327" s="103"/>
    </row>
    <row r="328" spans="1:25" s="102" customFormat="1" ht="39.75">
      <c r="A328" s="80"/>
      <c r="B328" s="80"/>
      <c r="C328" s="95" t="s">
        <v>10</v>
      </c>
      <c r="D328" s="94">
        <f>IF(D327&lt;1,0,IF(D327&lt;2,1,IF(D327&lt;3,2,IF(D327&lt;4,3,IF(D327&lt;5,4,IF(D327&gt;=5,5,))))))</f>
        <v>5</v>
      </c>
      <c r="E328" s="94"/>
      <c r="F328" s="94"/>
      <c r="G328" s="94">
        <f t="shared" ref="G328" si="314">IF(G327&lt;1,0,IF(G327&lt;2,1,IF(G327&lt;3,2,IF(G327&lt;4,3,IF(G327&lt;5,4,IF(G327&gt;=5,5,))))))</f>
        <v>0</v>
      </c>
      <c r="H328" s="94"/>
      <c r="I328" s="94">
        <f t="shared" ref="I328:R328" si="315">IF(I327&lt;1,0,IF(I327&lt;2,1,IF(I327&lt;3,2,IF(I327&lt;4,3,IF(I327&lt;5,4,IF(I327&gt;=5,5,))))))</f>
        <v>5</v>
      </c>
      <c r="J328" s="94">
        <f t="shared" si="315"/>
        <v>5</v>
      </c>
      <c r="K328" s="94">
        <f t="shared" si="315"/>
        <v>5</v>
      </c>
      <c r="L328" s="94">
        <f t="shared" si="315"/>
        <v>3</v>
      </c>
      <c r="M328" s="94">
        <f t="shared" si="315"/>
        <v>5</v>
      </c>
      <c r="N328" s="94">
        <f t="shared" si="315"/>
        <v>2</v>
      </c>
      <c r="O328" s="94">
        <f t="shared" si="315"/>
        <v>3</v>
      </c>
      <c r="P328" s="94">
        <f t="shared" si="315"/>
        <v>5</v>
      </c>
      <c r="Q328" s="94">
        <f t="shared" si="315"/>
        <v>4</v>
      </c>
      <c r="R328" s="94">
        <f t="shared" si="315"/>
        <v>5</v>
      </c>
      <c r="S328" s="152"/>
      <c r="T328" s="152"/>
      <c r="U328" s="152"/>
      <c r="V328" s="94">
        <f>IF(V327&lt;1,0,IF(V327&lt;2,1,IF(V327&lt;3,2,IF(V327&lt;4,3,IF(V327&lt;5,4,IF(V327&gt;=5,5,))))))</f>
        <v>5</v>
      </c>
      <c r="Y328" s="103"/>
    </row>
    <row r="329" spans="1:25" s="102" customFormat="1" ht="61.5">
      <c r="A329" s="72"/>
      <c r="B329" s="71" t="s">
        <v>143</v>
      </c>
      <c r="C329" s="70"/>
      <c r="D329" s="68">
        <v>1</v>
      </c>
      <c r="E329" s="68"/>
      <c r="F329" s="68"/>
      <c r="G329" s="68"/>
      <c r="H329" s="68"/>
      <c r="I329" s="68">
        <v>1</v>
      </c>
      <c r="J329" s="68">
        <v>1</v>
      </c>
      <c r="K329" s="68">
        <v>1</v>
      </c>
      <c r="L329" s="69">
        <v>1</v>
      </c>
      <c r="M329" s="68">
        <v>1</v>
      </c>
      <c r="N329" s="68">
        <v>1</v>
      </c>
      <c r="O329" s="68">
        <v>1</v>
      </c>
      <c r="P329" s="68">
        <v>1</v>
      </c>
      <c r="Q329" s="68">
        <v>1</v>
      </c>
      <c r="R329" s="68">
        <v>1</v>
      </c>
      <c r="S329" s="149"/>
      <c r="T329" s="149"/>
      <c r="U329" s="149"/>
      <c r="V329" s="68">
        <v>1</v>
      </c>
      <c r="Y329" s="103"/>
    </row>
    <row r="330" spans="1:25" s="102" customFormat="1" ht="61.5">
      <c r="A330" s="72"/>
      <c r="B330" s="71" t="s">
        <v>142</v>
      </c>
      <c r="C330" s="70"/>
      <c r="D330" s="68">
        <v>1</v>
      </c>
      <c r="E330" s="68"/>
      <c r="F330" s="68"/>
      <c r="G330" s="68"/>
      <c r="H330" s="68"/>
      <c r="I330" s="68">
        <v>1</v>
      </c>
      <c r="J330" s="68">
        <v>1</v>
      </c>
      <c r="K330" s="68">
        <v>1</v>
      </c>
      <c r="L330" s="69">
        <v>1</v>
      </c>
      <c r="M330" s="68">
        <v>1</v>
      </c>
      <c r="N330" s="68">
        <v>1</v>
      </c>
      <c r="O330" s="68">
        <v>1</v>
      </c>
      <c r="P330" s="68">
        <v>1</v>
      </c>
      <c r="Q330" s="68">
        <v>1</v>
      </c>
      <c r="R330" s="68">
        <v>1</v>
      </c>
      <c r="S330" s="149"/>
      <c r="T330" s="149"/>
      <c r="U330" s="149"/>
      <c r="V330" s="68">
        <v>1</v>
      </c>
      <c r="Y330" s="103"/>
    </row>
    <row r="331" spans="1:25" s="102" customFormat="1" ht="39.75">
      <c r="A331" s="72"/>
      <c r="B331" s="71" t="s">
        <v>141</v>
      </c>
      <c r="C331" s="70"/>
      <c r="D331" s="68">
        <v>1</v>
      </c>
      <c r="E331" s="68"/>
      <c r="F331" s="68"/>
      <c r="G331" s="68"/>
      <c r="H331" s="68"/>
      <c r="I331" s="68">
        <v>1</v>
      </c>
      <c r="J331" s="68">
        <v>1</v>
      </c>
      <c r="K331" s="68">
        <v>1</v>
      </c>
      <c r="L331" s="69">
        <v>1</v>
      </c>
      <c r="M331" s="68">
        <v>1</v>
      </c>
      <c r="N331" s="68">
        <v>0</v>
      </c>
      <c r="O331" s="68">
        <v>1</v>
      </c>
      <c r="P331" s="68">
        <v>1</v>
      </c>
      <c r="Q331" s="68">
        <v>1</v>
      </c>
      <c r="R331" s="68">
        <v>1</v>
      </c>
      <c r="S331" s="149"/>
      <c r="T331" s="149"/>
      <c r="U331" s="149"/>
      <c r="V331" s="68">
        <v>1</v>
      </c>
      <c r="Y331" s="103"/>
    </row>
    <row r="332" spans="1:25" s="102" customFormat="1" ht="61.5">
      <c r="A332" s="72"/>
      <c r="B332" s="71" t="s">
        <v>140</v>
      </c>
      <c r="C332" s="70"/>
      <c r="D332" s="68">
        <v>1</v>
      </c>
      <c r="E332" s="68"/>
      <c r="F332" s="68"/>
      <c r="G332" s="68"/>
      <c r="H332" s="68"/>
      <c r="I332" s="68">
        <v>1</v>
      </c>
      <c r="J332" s="68">
        <v>1</v>
      </c>
      <c r="K332" s="68">
        <v>1</v>
      </c>
      <c r="L332" s="68">
        <v>0</v>
      </c>
      <c r="M332" s="68">
        <v>1</v>
      </c>
      <c r="N332" s="68">
        <v>0</v>
      </c>
      <c r="O332" s="68">
        <v>0</v>
      </c>
      <c r="P332" s="68">
        <v>1</v>
      </c>
      <c r="Q332" s="68">
        <v>1</v>
      </c>
      <c r="R332" s="68">
        <v>1</v>
      </c>
      <c r="S332" s="149"/>
      <c r="T332" s="149"/>
      <c r="U332" s="149"/>
      <c r="V332" s="68">
        <v>1</v>
      </c>
      <c r="Y332" s="103"/>
    </row>
    <row r="333" spans="1:25" s="102" customFormat="1" ht="61.5">
      <c r="A333" s="128"/>
      <c r="B333" s="127" t="s">
        <v>139</v>
      </c>
      <c r="C333" s="124"/>
      <c r="D333" s="68">
        <v>1</v>
      </c>
      <c r="E333" s="68"/>
      <c r="F333" s="68"/>
      <c r="G333" s="68"/>
      <c r="H333" s="68"/>
      <c r="I333" s="68">
        <v>1</v>
      </c>
      <c r="J333" s="68">
        <v>1</v>
      </c>
      <c r="K333" s="68">
        <v>1</v>
      </c>
      <c r="L333" s="68">
        <v>0</v>
      </c>
      <c r="M333" s="68">
        <v>1</v>
      </c>
      <c r="N333" s="68">
        <v>0</v>
      </c>
      <c r="O333" s="68">
        <v>0</v>
      </c>
      <c r="P333" s="68">
        <v>1</v>
      </c>
      <c r="Q333" s="68">
        <v>0</v>
      </c>
      <c r="R333" s="677">
        <v>1</v>
      </c>
      <c r="S333" s="146"/>
      <c r="T333" s="146"/>
      <c r="U333" s="146"/>
      <c r="V333" s="677">
        <v>1</v>
      </c>
      <c r="Y333" s="103"/>
    </row>
    <row r="334" spans="1:25" s="102" customFormat="1" ht="39.75">
      <c r="A334" s="84">
        <v>5.2</v>
      </c>
      <c r="B334" s="84" t="s">
        <v>138</v>
      </c>
      <c r="C334" s="96" t="s">
        <v>30</v>
      </c>
      <c r="D334" s="82">
        <f>+SUM(D336:D340)</f>
        <v>5</v>
      </c>
      <c r="E334" s="82"/>
      <c r="F334" s="82"/>
      <c r="G334" s="82">
        <f t="shared" ref="G334" si="316">+SUM(G336:G340)</f>
        <v>0</v>
      </c>
      <c r="H334" s="82"/>
      <c r="I334" s="82">
        <f t="shared" ref="I334:R334" si="317">+SUM(I336:I340)</f>
        <v>5</v>
      </c>
      <c r="J334" s="82">
        <f t="shared" si="317"/>
        <v>5</v>
      </c>
      <c r="K334" s="82">
        <f t="shared" si="317"/>
        <v>5</v>
      </c>
      <c r="L334" s="82">
        <f t="shared" si="317"/>
        <v>5</v>
      </c>
      <c r="M334" s="82">
        <f t="shared" si="317"/>
        <v>5</v>
      </c>
      <c r="N334" s="82">
        <f t="shared" si="317"/>
        <v>4</v>
      </c>
      <c r="O334" s="82">
        <f t="shared" si="317"/>
        <v>3</v>
      </c>
      <c r="P334" s="82">
        <f t="shared" si="317"/>
        <v>5</v>
      </c>
      <c r="Q334" s="82">
        <f t="shared" si="317"/>
        <v>5</v>
      </c>
      <c r="R334" s="82">
        <f t="shared" si="317"/>
        <v>5</v>
      </c>
      <c r="S334" s="154"/>
      <c r="T334" s="154"/>
      <c r="U334" s="154"/>
      <c r="V334" s="82">
        <f>+SUM(V336:V340)</f>
        <v>5</v>
      </c>
      <c r="Y334" s="103"/>
    </row>
    <row r="335" spans="1:25" s="102" customFormat="1" ht="39.75">
      <c r="A335" s="80"/>
      <c r="B335" s="80"/>
      <c r="C335" s="95" t="s">
        <v>10</v>
      </c>
      <c r="D335" s="94">
        <f>IF(D334&lt;1,0,IF(D334&lt;2,1,IF(D334&lt;3,2,IF(D334&lt;4,3,IF(D334&lt;5,4,IF(D334&gt;=5,5))))))</f>
        <v>5</v>
      </c>
      <c r="E335" s="94"/>
      <c r="F335" s="94"/>
      <c r="G335" s="94">
        <f t="shared" ref="G335" si="318">IF(G334&lt;1,0,IF(G334&lt;2,1,IF(G334&lt;3,2,IF(G334&lt;4,3,IF(G334&lt;5,4,IF(G334&gt;=5,5))))))</f>
        <v>0</v>
      </c>
      <c r="H335" s="94"/>
      <c r="I335" s="94">
        <f t="shared" ref="I335:R335" si="319">IF(I334&lt;1,0,IF(I334&lt;2,1,IF(I334&lt;3,2,IF(I334&lt;4,3,IF(I334&lt;5,4,IF(I334&gt;=5,5))))))</f>
        <v>5</v>
      </c>
      <c r="J335" s="94">
        <f t="shared" si="319"/>
        <v>5</v>
      </c>
      <c r="K335" s="94">
        <f t="shared" si="319"/>
        <v>5</v>
      </c>
      <c r="L335" s="94">
        <f t="shared" si="319"/>
        <v>5</v>
      </c>
      <c r="M335" s="94">
        <f t="shared" si="319"/>
        <v>5</v>
      </c>
      <c r="N335" s="94">
        <f t="shared" si="319"/>
        <v>4</v>
      </c>
      <c r="O335" s="94">
        <f t="shared" si="319"/>
        <v>3</v>
      </c>
      <c r="P335" s="94">
        <f t="shared" si="319"/>
        <v>5</v>
      </c>
      <c r="Q335" s="94">
        <f t="shared" si="319"/>
        <v>5</v>
      </c>
      <c r="R335" s="94">
        <f t="shared" si="319"/>
        <v>5</v>
      </c>
      <c r="S335" s="152"/>
      <c r="T335" s="152"/>
      <c r="U335" s="152"/>
      <c r="V335" s="94">
        <f>IF(V334&lt;1,0,IF(V334&lt;2,1,IF(V334&lt;3,2,IF(V334&lt;4,3,IF(V334&lt;5,4,IF(V334&gt;=5,5))))))</f>
        <v>5</v>
      </c>
      <c r="Y335" s="103"/>
    </row>
    <row r="336" spans="1:25" s="102" customFormat="1" ht="83.25">
      <c r="A336" s="72"/>
      <c r="B336" s="210" t="s">
        <v>137</v>
      </c>
      <c r="C336" s="150"/>
      <c r="D336" s="68">
        <v>1</v>
      </c>
      <c r="E336" s="68"/>
      <c r="F336" s="68"/>
      <c r="G336" s="68"/>
      <c r="H336" s="68"/>
      <c r="I336" s="68">
        <v>1</v>
      </c>
      <c r="J336" s="68">
        <v>1</v>
      </c>
      <c r="K336" s="68">
        <v>1</v>
      </c>
      <c r="L336" s="69">
        <v>1</v>
      </c>
      <c r="M336" s="68">
        <v>1</v>
      </c>
      <c r="N336" s="68">
        <v>1</v>
      </c>
      <c r="O336" s="68">
        <v>1</v>
      </c>
      <c r="P336" s="68">
        <v>1</v>
      </c>
      <c r="Q336" s="68">
        <v>1</v>
      </c>
      <c r="R336" s="68">
        <v>1</v>
      </c>
      <c r="S336" s="149"/>
      <c r="T336" s="149"/>
      <c r="U336" s="149"/>
      <c r="V336" s="68">
        <v>1</v>
      </c>
      <c r="Y336" s="103"/>
    </row>
    <row r="337" spans="1:25" s="102" customFormat="1" ht="92.25">
      <c r="A337" s="72"/>
      <c r="B337" s="71" t="s">
        <v>136</v>
      </c>
      <c r="C337" s="70"/>
      <c r="D337" s="68">
        <v>1</v>
      </c>
      <c r="E337" s="68"/>
      <c r="F337" s="68"/>
      <c r="G337" s="68"/>
      <c r="H337" s="68"/>
      <c r="I337" s="68">
        <v>1</v>
      </c>
      <c r="J337" s="68">
        <v>1</v>
      </c>
      <c r="K337" s="68">
        <v>1</v>
      </c>
      <c r="L337" s="69">
        <v>1</v>
      </c>
      <c r="M337" s="68">
        <v>1</v>
      </c>
      <c r="N337" s="68">
        <v>1</v>
      </c>
      <c r="O337" s="68">
        <v>1</v>
      </c>
      <c r="P337" s="68">
        <v>1</v>
      </c>
      <c r="Q337" s="68">
        <v>1</v>
      </c>
      <c r="R337" s="68">
        <v>1</v>
      </c>
      <c r="S337" s="149"/>
      <c r="T337" s="149"/>
      <c r="U337" s="149"/>
      <c r="V337" s="68">
        <v>1</v>
      </c>
      <c r="Y337" s="103"/>
    </row>
    <row r="338" spans="1:25" s="102" customFormat="1" ht="61.5">
      <c r="A338" s="72"/>
      <c r="B338" s="71" t="s">
        <v>135</v>
      </c>
      <c r="C338" s="70"/>
      <c r="D338" s="68">
        <v>1</v>
      </c>
      <c r="E338" s="68"/>
      <c r="F338" s="68"/>
      <c r="G338" s="68"/>
      <c r="H338" s="68"/>
      <c r="I338" s="68">
        <v>1</v>
      </c>
      <c r="J338" s="68">
        <v>1</v>
      </c>
      <c r="K338" s="68">
        <v>1</v>
      </c>
      <c r="L338" s="69">
        <v>1</v>
      </c>
      <c r="M338" s="68">
        <v>1</v>
      </c>
      <c r="N338" s="68">
        <v>1</v>
      </c>
      <c r="O338" s="68">
        <v>1</v>
      </c>
      <c r="P338" s="68">
        <v>1</v>
      </c>
      <c r="Q338" s="68">
        <v>1</v>
      </c>
      <c r="R338" s="68">
        <v>1</v>
      </c>
      <c r="S338" s="149"/>
      <c r="T338" s="149"/>
      <c r="U338" s="149"/>
      <c r="V338" s="68">
        <v>1</v>
      </c>
      <c r="Y338" s="103"/>
    </row>
    <row r="339" spans="1:25" s="102" customFormat="1" ht="61.5">
      <c r="A339" s="72"/>
      <c r="B339" s="71" t="s">
        <v>134</v>
      </c>
      <c r="C339" s="70"/>
      <c r="D339" s="68">
        <v>1</v>
      </c>
      <c r="E339" s="68"/>
      <c r="F339" s="68"/>
      <c r="G339" s="68"/>
      <c r="H339" s="68"/>
      <c r="I339" s="68">
        <v>1</v>
      </c>
      <c r="J339" s="68">
        <v>1</v>
      </c>
      <c r="K339" s="68">
        <v>1</v>
      </c>
      <c r="L339" s="69">
        <v>1</v>
      </c>
      <c r="M339" s="68">
        <v>1</v>
      </c>
      <c r="N339" s="68">
        <v>1</v>
      </c>
      <c r="O339" s="68">
        <v>0</v>
      </c>
      <c r="P339" s="68">
        <v>1</v>
      </c>
      <c r="Q339" s="68">
        <v>1</v>
      </c>
      <c r="R339" s="68">
        <v>1</v>
      </c>
      <c r="S339" s="149"/>
      <c r="T339" s="149"/>
      <c r="U339" s="149"/>
      <c r="V339" s="68">
        <v>1</v>
      </c>
      <c r="Y339" s="103"/>
    </row>
    <row r="340" spans="1:25" s="102" customFormat="1" ht="57">
      <c r="A340" s="72"/>
      <c r="B340" s="135" t="s">
        <v>133</v>
      </c>
      <c r="C340" s="134"/>
      <c r="D340" s="68">
        <v>1</v>
      </c>
      <c r="E340" s="68"/>
      <c r="F340" s="68"/>
      <c r="G340" s="68"/>
      <c r="H340" s="68"/>
      <c r="I340" s="68">
        <v>1</v>
      </c>
      <c r="J340" s="68">
        <v>1</v>
      </c>
      <c r="K340" s="68">
        <v>1</v>
      </c>
      <c r="L340" s="69">
        <v>1</v>
      </c>
      <c r="M340" s="68">
        <v>1</v>
      </c>
      <c r="N340" s="68">
        <v>0</v>
      </c>
      <c r="O340" s="68">
        <v>0</v>
      </c>
      <c r="P340" s="68">
        <v>1</v>
      </c>
      <c r="Q340" s="68">
        <v>1</v>
      </c>
      <c r="R340" s="68">
        <v>1</v>
      </c>
      <c r="S340" s="149"/>
      <c r="T340" s="149"/>
      <c r="U340" s="149"/>
      <c r="V340" s="68">
        <v>1</v>
      </c>
      <c r="Y340" s="103"/>
    </row>
    <row r="341" spans="1:25" s="102" customFormat="1" ht="39.75">
      <c r="A341" s="118">
        <v>5.3</v>
      </c>
      <c r="B341" s="118" t="s">
        <v>132</v>
      </c>
      <c r="C341" s="116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114"/>
      <c r="S341" s="208"/>
      <c r="T341" s="208"/>
      <c r="U341" s="208"/>
      <c r="V341" s="114"/>
      <c r="Y341" s="103"/>
    </row>
    <row r="342" spans="1:25" s="102" customFormat="1" ht="61.5">
      <c r="A342" s="84"/>
      <c r="B342" s="207" t="s">
        <v>131</v>
      </c>
      <c r="C342" s="83" t="s">
        <v>130</v>
      </c>
      <c r="D342" s="205">
        <f>+D344*100/D348</f>
        <v>75</v>
      </c>
      <c r="E342" s="205" t="e">
        <f t="shared" ref="E342:G342" si="320">+E344*100/E348</f>
        <v>#DIV/0!</v>
      </c>
      <c r="F342" s="205" t="e">
        <f t="shared" si="320"/>
        <v>#DIV/0!</v>
      </c>
      <c r="G342" s="205" t="e">
        <f t="shared" si="320"/>
        <v>#DIV/0!</v>
      </c>
      <c r="H342" s="205"/>
      <c r="I342" s="205">
        <f t="shared" ref="I342:R342" si="321">+I344*100/I348</f>
        <v>71.428571428571431</v>
      </c>
      <c r="J342" s="205">
        <f t="shared" si="321"/>
        <v>50</v>
      </c>
      <c r="K342" s="205">
        <f t="shared" si="321"/>
        <v>68.181818181818187</v>
      </c>
      <c r="L342" s="205">
        <f t="shared" si="321"/>
        <v>86.666666666666671</v>
      </c>
      <c r="M342" s="205">
        <f t="shared" si="321"/>
        <v>64.285714285714292</v>
      </c>
      <c r="N342" s="205">
        <f t="shared" si="321"/>
        <v>33.333333333333336</v>
      </c>
      <c r="O342" s="205">
        <f t="shared" si="321"/>
        <v>90</v>
      </c>
      <c r="P342" s="205">
        <f t="shared" si="321"/>
        <v>61.53846153846154</v>
      </c>
      <c r="Q342" s="205">
        <f t="shared" si="321"/>
        <v>50</v>
      </c>
      <c r="R342" s="205">
        <f t="shared" si="321"/>
        <v>40</v>
      </c>
      <c r="S342" s="206"/>
      <c r="T342" s="206"/>
      <c r="U342" s="206"/>
      <c r="V342" s="205">
        <f>+V344*100/V348</f>
        <v>66.165413533834581</v>
      </c>
      <c r="W342" s="39"/>
      <c r="Y342" s="103"/>
    </row>
    <row r="343" spans="1:25" s="102" customFormat="1" ht="39.75">
      <c r="A343" s="80"/>
      <c r="B343" s="204"/>
      <c r="C343" s="79" t="s">
        <v>10</v>
      </c>
      <c r="D343" s="94">
        <f>+IF(D342&lt;30,D342*5/30,IF(D342&gt;=30,5))</f>
        <v>5</v>
      </c>
      <c r="E343" s="94" t="e">
        <f t="shared" ref="E343:G343" si="322">+IF(E342&lt;30,E342*5/30,IF(E342&gt;=30,5))</f>
        <v>#DIV/0!</v>
      </c>
      <c r="F343" s="94" t="e">
        <f t="shared" si="322"/>
        <v>#DIV/0!</v>
      </c>
      <c r="G343" s="94" t="e">
        <f t="shared" si="322"/>
        <v>#DIV/0!</v>
      </c>
      <c r="H343" s="94"/>
      <c r="I343" s="94">
        <f t="shared" ref="I343:R343" si="323">+IF(I342&lt;30,I342*5/30,IF(I342&gt;=30,5))</f>
        <v>5</v>
      </c>
      <c r="J343" s="94">
        <f t="shared" si="323"/>
        <v>5</v>
      </c>
      <c r="K343" s="203">
        <f t="shared" si="323"/>
        <v>5</v>
      </c>
      <c r="L343" s="94">
        <f t="shared" si="323"/>
        <v>5</v>
      </c>
      <c r="M343" s="94">
        <f t="shared" si="323"/>
        <v>5</v>
      </c>
      <c r="N343" s="94">
        <f t="shared" si="323"/>
        <v>5</v>
      </c>
      <c r="O343" s="203">
        <f t="shared" si="323"/>
        <v>5</v>
      </c>
      <c r="P343" s="94">
        <f t="shared" si="323"/>
        <v>5</v>
      </c>
      <c r="Q343" s="94">
        <f t="shared" si="323"/>
        <v>5</v>
      </c>
      <c r="R343" s="94">
        <f t="shared" si="323"/>
        <v>5</v>
      </c>
      <c r="S343" s="202"/>
      <c r="T343" s="202"/>
      <c r="U343" s="202"/>
      <c r="V343" s="94">
        <f>+IF(V342&lt;30,V342*5/30,IF(V342&gt;=30,5))</f>
        <v>5</v>
      </c>
      <c r="W343" s="39"/>
      <c r="Y343" s="103"/>
    </row>
    <row r="344" spans="1:25" s="102" customFormat="1" ht="61.5">
      <c r="A344" s="72"/>
      <c r="B344" s="91" t="s">
        <v>129</v>
      </c>
      <c r="C344" s="70"/>
      <c r="D344" s="199">
        <f>+D345+D346+D347</f>
        <v>6</v>
      </c>
      <c r="E344" s="199">
        <f t="shared" ref="E344:G344" si="324">+E345+E346+E347</f>
        <v>0</v>
      </c>
      <c r="F344" s="199">
        <f t="shared" si="324"/>
        <v>0</v>
      </c>
      <c r="G344" s="199">
        <f t="shared" si="324"/>
        <v>0</v>
      </c>
      <c r="H344" s="199"/>
      <c r="I344" s="199">
        <f t="shared" ref="I344:R344" si="325">+I345+I346+I347</f>
        <v>5</v>
      </c>
      <c r="J344" s="199">
        <f t="shared" si="325"/>
        <v>1</v>
      </c>
      <c r="K344" s="201">
        <f t="shared" si="325"/>
        <v>15</v>
      </c>
      <c r="L344" s="199">
        <f t="shared" si="325"/>
        <v>13</v>
      </c>
      <c r="M344" s="199">
        <f t="shared" si="325"/>
        <v>9</v>
      </c>
      <c r="N344" s="199">
        <f t="shared" si="325"/>
        <v>3</v>
      </c>
      <c r="O344" s="199">
        <f t="shared" si="325"/>
        <v>9</v>
      </c>
      <c r="P344" s="199">
        <f t="shared" si="325"/>
        <v>24</v>
      </c>
      <c r="Q344" s="199">
        <f t="shared" si="325"/>
        <v>1</v>
      </c>
      <c r="R344" s="199">
        <f t="shared" si="325"/>
        <v>2</v>
      </c>
      <c r="S344" s="200"/>
      <c r="T344" s="200"/>
      <c r="U344" s="200"/>
      <c r="V344" s="199">
        <f>+V345+V346+V347</f>
        <v>88</v>
      </c>
      <c r="W344" s="39"/>
      <c r="Y344" s="103"/>
    </row>
    <row r="345" spans="1:25" s="102" customFormat="1" ht="39.75">
      <c r="A345" s="72"/>
      <c r="B345" s="198" t="s">
        <v>128</v>
      </c>
      <c r="C345" s="150"/>
      <c r="D345" s="193">
        <v>5</v>
      </c>
      <c r="E345" s="193"/>
      <c r="F345" s="193"/>
      <c r="G345" s="193">
        <f t="shared" ref="G345:G348" si="326">+SUM(E345:F345)</f>
        <v>0</v>
      </c>
      <c r="H345" s="193"/>
      <c r="I345" s="193">
        <v>2</v>
      </c>
      <c r="J345" s="193">
        <v>0</v>
      </c>
      <c r="K345" s="194">
        <v>9</v>
      </c>
      <c r="L345" s="196">
        <v>3</v>
      </c>
      <c r="M345" s="193">
        <v>7</v>
      </c>
      <c r="N345" s="193">
        <v>2</v>
      </c>
      <c r="O345" s="193">
        <v>5</v>
      </c>
      <c r="P345" s="193">
        <v>18</v>
      </c>
      <c r="Q345" s="193">
        <v>0</v>
      </c>
      <c r="R345" s="193">
        <v>1</v>
      </c>
      <c r="S345" s="197"/>
      <c r="T345" s="197"/>
      <c r="U345" s="197"/>
      <c r="V345" s="190">
        <f>+SUM(D345:U345)</f>
        <v>52</v>
      </c>
      <c r="Y345" s="103"/>
    </row>
    <row r="346" spans="1:25" s="102" customFormat="1" ht="39.75">
      <c r="A346" s="72"/>
      <c r="B346" s="198" t="s">
        <v>127</v>
      </c>
      <c r="C346" s="150"/>
      <c r="D346" s="193">
        <v>0</v>
      </c>
      <c r="E346" s="193"/>
      <c r="F346" s="193"/>
      <c r="G346" s="193">
        <f t="shared" si="326"/>
        <v>0</v>
      </c>
      <c r="H346" s="193"/>
      <c r="I346" s="193">
        <v>3</v>
      </c>
      <c r="J346" s="193">
        <v>0</v>
      </c>
      <c r="K346" s="194">
        <v>4</v>
      </c>
      <c r="L346" s="196">
        <v>4</v>
      </c>
      <c r="M346" s="193">
        <v>0</v>
      </c>
      <c r="N346" s="193">
        <v>0</v>
      </c>
      <c r="O346" s="193">
        <v>3</v>
      </c>
      <c r="P346" s="193">
        <v>2</v>
      </c>
      <c r="Q346" s="193">
        <v>0</v>
      </c>
      <c r="R346" s="193">
        <f>+SUM(A346:B346)</f>
        <v>0</v>
      </c>
      <c r="S346" s="197"/>
      <c r="T346" s="197"/>
      <c r="U346" s="197"/>
      <c r="V346" s="190">
        <f>+SUM(D346:U346)</f>
        <v>16</v>
      </c>
      <c r="Y346" s="103"/>
    </row>
    <row r="347" spans="1:25" s="102" customFormat="1" ht="39.75">
      <c r="A347" s="72"/>
      <c r="B347" s="198" t="s">
        <v>126</v>
      </c>
      <c r="C347" s="150"/>
      <c r="D347" s="193">
        <v>1</v>
      </c>
      <c r="E347" s="193"/>
      <c r="F347" s="193"/>
      <c r="G347" s="193">
        <f t="shared" si="326"/>
        <v>0</v>
      </c>
      <c r="H347" s="193"/>
      <c r="I347" s="193">
        <v>0</v>
      </c>
      <c r="J347" s="193">
        <v>1</v>
      </c>
      <c r="K347" s="194">
        <v>2</v>
      </c>
      <c r="L347" s="196">
        <v>6</v>
      </c>
      <c r="M347" s="193">
        <v>2</v>
      </c>
      <c r="N347" s="193">
        <v>1</v>
      </c>
      <c r="O347" s="193">
        <v>1</v>
      </c>
      <c r="P347" s="193">
        <v>4</v>
      </c>
      <c r="Q347" s="193">
        <v>1</v>
      </c>
      <c r="R347" s="193">
        <v>1</v>
      </c>
      <c r="S347" s="197"/>
      <c r="T347" s="197"/>
      <c r="U347" s="197"/>
      <c r="V347" s="190">
        <f>+SUM(D347:U347)</f>
        <v>20</v>
      </c>
      <c r="Y347" s="103"/>
    </row>
    <row r="348" spans="1:25" s="102" customFormat="1" ht="61.5">
      <c r="A348" s="128"/>
      <c r="B348" s="147" t="s">
        <v>125</v>
      </c>
      <c r="C348" s="124"/>
      <c r="D348" s="193">
        <v>8</v>
      </c>
      <c r="E348" s="193"/>
      <c r="F348" s="193"/>
      <c r="G348" s="193">
        <f t="shared" si="326"/>
        <v>0</v>
      </c>
      <c r="H348" s="193"/>
      <c r="I348" s="193">
        <v>7</v>
      </c>
      <c r="J348" s="193">
        <v>2</v>
      </c>
      <c r="K348" s="194">
        <v>22</v>
      </c>
      <c r="L348" s="196">
        <v>15</v>
      </c>
      <c r="M348" s="195">
        <v>14</v>
      </c>
      <c r="N348" s="193">
        <v>9</v>
      </c>
      <c r="O348" s="194">
        <v>10</v>
      </c>
      <c r="P348" s="193">
        <v>39</v>
      </c>
      <c r="Q348" s="193">
        <v>2</v>
      </c>
      <c r="R348" s="192">
        <v>5</v>
      </c>
      <c r="S348" s="191"/>
      <c r="T348" s="191"/>
      <c r="U348" s="191"/>
      <c r="V348" s="190">
        <f>+SUM(D348:U348)</f>
        <v>133</v>
      </c>
      <c r="Y348" s="103"/>
    </row>
    <row r="349" spans="1:25" s="102" customFormat="1" ht="61.5">
      <c r="A349" s="84"/>
      <c r="B349" s="155" t="s">
        <v>124</v>
      </c>
      <c r="C349" s="83" t="s">
        <v>30</v>
      </c>
      <c r="D349" s="82">
        <f>+SUM(D351:D355)</f>
        <v>5</v>
      </c>
      <c r="E349" s="82"/>
      <c r="F349" s="82"/>
      <c r="G349" s="82">
        <f t="shared" ref="G349" si="327">+SUM(G351:G355)</f>
        <v>0</v>
      </c>
      <c r="H349" s="82"/>
      <c r="I349" s="82">
        <f t="shared" ref="I349:R349" si="328">+SUM(I351:I355)</f>
        <v>3</v>
      </c>
      <c r="J349" s="82">
        <f t="shared" si="328"/>
        <v>5</v>
      </c>
      <c r="K349" s="82">
        <f t="shared" si="328"/>
        <v>5</v>
      </c>
      <c r="L349" s="82">
        <f t="shared" si="328"/>
        <v>5</v>
      </c>
      <c r="M349" s="82">
        <f t="shared" si="328"/>
        <v>5</v>
      </c>
      <c r="N349" s="82">
        <f t="shared" si="328"/>
        <v>3</v>
      </c>
      <c r="O349" s="82">
        <f t="shared" si="328"/>
        <v>2</v>
      </c>
      <c r="P349" s="82">
        <f t="shared" si="328"/>
        <v>5</v>
      </c>
      <c r="Q349" s="82">
        <f t="shared" si="328"/>
        <v>5</v>
      </c>
      <c r="R349" s="82">
        <f t="shared" si="328"/>
        <v>5</v>
      </c>
      <c r="S349" s="154"/>
      <c r="T349" s="154"/>
      <c r="U349" s="154"/>
      <c r="V349" s="82">
        <f>+SUM(V351:V355)</f>
        <v>5</v>
      </c>
      <c r="Y349" s="103"/>
    </row>
    <row r="350" spans="1:25" s="102" customFormat="1" ht="39.75">
      <c r="A350" s="80"/>
      <c r="B350" s="153"/>
      <c r="C350" s="79" t="s">
        <v>10</v>
      </c>
      <c r="D350" s="132">
        <f>IF(D349&lt;1,0,IF(D349&lt;2,1,IF(D349&lt;3,2,IF(D349&lt;4,3,IF(D349&lt;5,4,IF(D349=5,5,))))))</f>
        <v>5</v>
      </c>
      <c r="E350" s="132"/>
      <c r="F350" s="132"/>
      <c r="G350" s="132">
        <f t="shared" ref="G350" si="329">IF(G349&lt;1,0,IF(G349&lt;2,1,IF(G349&lt;3,2,IF(G349&lt;4,3,IF(G349&lt;5,4,IF(G349=5,5,))))))</f>
        <v>0</v>
      </c>
      <c r="H350" s="132"/>
      <c r="I350" s="132">
        <f t="shared" ref="I350:R350" si="330">IF(I349&lt;1,0,IF(I349&lt;2,1,IF(I349&lt;3,2,IF(I349&lt;4,3,IF(I349&lt;5,4,IF(I349=5,5,))))))</f>
        <v>3</v>
      </c>
      <c r="J350" s="132">
        <f t="shared" si="330"/>
        <v>5</v>
      </c>
      <c r="K350" s="132">
        <f t="shared" si="330"/>
        <v>5</v>
      </c>
      <c r="L350" s="132">
        <f t="shared" si="330"/>
        <v>5</v>
      </c>
      <c r="M350" s="132">
        <f t="shared" si="330"/>
        <v>5</v>
      </c>
      <c r="N350" s="132">
        <f t="shared" si="330"/>
        <v>3</v>
      </c>
      <c r="O350" s="132">
        <f t="shared" si="330"/>
        <v>2</v>
      </c>
      <c r="P350" s="132">
        <f t="shared" si="330"/>
        <v>5</v>
      </c>
      <c r="Q350" s="132">
        <f t="shared" si="330"/>
        <v>5</v>
      </c>
      <c r="R350" s="132">
        <f t="shared" si="330"/>
        <v>5</v>
      </c>
      <c r="S350" s="152"/>
      <c r="T350" s="152"/>
      <c r="U350" s="152"/>
      <c r="V350" s="132">
        <f>IF(V349&lt;1,0,IF(V349&lt;2,1,IF(V349&lt;3,2,IF(V349&lt;4,3,IF(V349&lt;5,4,IF(V349=5,5,))))))</f>
        <v>5</v>
      </c>
      <c r="Y350" s="103"/>
    </row>
    <row r="351" spans="1:25" s="102" customFormat="1" ht="61.5">
      <c r="A351" s="72"/>
      <c r="B351" s="165" t="s">
        <v>123</v>
      </c>
      <c r="C351" s="164"/>
      <c r="D351" s="68">
        <v>1</v>
      </c>
      <c r="E351" s="68"/>
      <c r="F351" s="68"/>
      <c r="G351" s="68"/>
      <c r="H351" s="68"/>
      <c r="I351" s="68">
        <v>1</v>
      </c>
      <c r="J351" s="68">
        <v>1</v>
      </c>
      <c r="K351" s="68">
        <v>1</v>
      </c>
      <c r="L351" s="69">
        <v>1</v>
      </c>
      <c r="M351" s="68">
        <v>1</v>
      </c>
      <c r="N351" s="68">
        <v>1</v>
      </c>
      <c r="O351" s="68">
        <v>1</v>
      </c>
      <c r="P351" s="68">
        <v>1</v>
      </c>
      <c r="Q351" s="68">
        <v>1</v>
      </c>
      <c r="R351" s="68">
        <v>1</v>
      </c>
      <c r="S351" s="149"/>
      <c r="T351" s="149"/>
      <c r="U351" s="149"/>
      <c r="V351" s="68">
        <v>1</v>
      </c>
      <c r="Y351" s="103"/>
    </row>
    <row r="352" spans="1:25" s="102" customFormat="1" ht="39.75">
      <c r="A352" s="72"/>
      <c r="B352" s="91" t="s">
        <v>122</v>
      </c>
      <c r="C352" s="70"/>
      <c r="D352" s="68">
        <v>1</v>
      </c>
      <c r="E352" s="68"/>
      <c r="F352" s="68"/>
      <c r="G352" s="68"/>
      <c r="H352" s="68"/>
      <c r="I352" s="68">
        <v>1</v>
      </c>
      <c r="J352" s="68">
        <v>1</v>
      </c>
      <c r="K352" s="68">
        <v>1</v>
      </c>
      <c r="L352" s="69">
        <v>1</v>
      </c>
      <c r="M352" s="68">
        <v>1</v>
      </c>
      <c r="N352" s="68">
        <v>1</v>
      </c>
      <c r="O352" s="68">
        <v>0</v>
      </c>
      <c r="P352" s="68">
        <v>1</v>
      </c>
      <c r="Q352" s="68">
        <v>1</v>
      </c>
      <c r="R352" s="68">
        <v>1</v>
      </c>
      <c r="S352" s="149"/>
      <c r="T352" s="149"/>
      <c r="U352" s="149"/>
      <c r="V352" s="68">
        <v>1</v>
      </c>
      <c r="Y352" s="103"/>
    </row>
    <row r="353" spans="1:25" s="102" customFormat="1" ht="61.5">
      <c r="A353" s="72"/>
      <c r="B353" s="91" t="s">
        <v>121</v>
      </c>
      <c r="C353" s="70"/>
      <c r="D353" s="68">
        <v>1</v>
      </c>
      <c r="E353" s="68"/>
      <c r="F353" s="68"/>
      <c r="G353" s="68"/>
      <c r="H353" s="68"/>
      <c r="I353" s="68">
        <v>1</v>
      </c>
      <c r="J353" s="68">
        <v>1</v>
      </c>
      <c r="K353" s="68">
        <v>1</v>
      </c>
      <c r="L353" s="69">
        <v>1</v>
      </c>
      <c r="M353" s="68">
        <v>1</v>
      </c>
      <c r="N353" s="68">
        <v>1</v>
      </c>
      <c r="O353" s="68">
        <v>0</v>
      </c>
      <c r="P353" s="68">
        <v>1</v>
      </c>
      <c r="Q353" s="68">
        <v>1</v>
      </c>
      <c r="R353" s="68">
        <v>1</v>
      </c>
      <c r="S353" s="149"/>
      <c r="T353" s="149"/>
      <c r="U353" s="149"/>
      <c r="V353" s="68">
        <v>1</v>
      </c>
      <c r="Y353" s="103"/>
    </row>
    <row r="354" spans="1:25" s="102" customFormat="1" ht="57">
      <c r="A354" s="72"/>
      <c r="B354" s="163" t="s">
        <v>120</v>
      </c>
      <c r="C354" s="134"/>
      <c r="D354" s="68">
        <v>1</v>
      </c>
      <c r="E354" s="68"/>
      <c r="F354" s="68"/>
      <c r="G354" s="68"/>
      <c r="H354" s="68"/>
      <c r="I354" s="68">
        <v>0</v>
      </c>
      <c r="J354" s="68">
        <v>1</v>
      </c>
      <c r="K354" s="68">
        <v>1</v>
      </c>
      <c r="L354" s="90">
        <v>1</v>
      </c>
      <c r="M354" s="68">
        <v>1</v>
      </c>
      <c r="N354" s="68">
        <v>0</v>
      </c>
      <c r="O354" s="68">
        <v>0</v>
      </c>
      <c r="P354" s="68">
        <v>1</v>
      </c>
      <c r="Q354" s="68">
        <v>1</v>
      </c>
      <c r="R354" s="68">
        <v>1</v>
      </c>
      <c r="S354" s="149"/>
      <c r="T354" s="149"/>
      <c r="U354" s="149"/>
      <c r="V354" s="68">
        <v>1</v>
      </c>
      <c r="Y354" s="103"/>
    </row>
    <row r="355" spans="1:25" s="102" customFormat="1" ht="61.5">
      <c r="A355" s="72"/>
      <c r="B355" s="91" t="s">
        <v>119</v>
      </c>
      <c r="C355" s="70"/>
      <c r="D355" s="68">
        <v>1</v>
      </c>
      <c r="E355" s="68"/>
      <c r="F355" s="68"/>
      <c r="G355" s="68"/>
      <c r="H355" s="68"/>
      <c r="I355" s="68">
        <v>0</v>
      </c>
      <c r="J355" s="68">
        <v>1</v>
      </c>
      <c r="K355" s="68">
        <v>1</v>
      </c>
      <c r="L355" s="69">
        <v>1</v>
      </c>
      <c r="M355" s="68">
        <v>1</v>
      </c>
      <c r="N355" s="68">
        <v>0</v>
      </c>
      <c r="O355" s="68">
        <v>1</v>
      </c>
      <c r="P355" s="68">
        <v>1</v>
      </c>
      <c r="Q355" s="68">
        <v>1</v>
      </c>
      <c r="R355" s="68">
        <v>1</v>
      </c>
      <c r="S355" s="149"/>
      <c r="T355" s="149"/>
      <c r="U355" s="149"/>
      <c r="V355" s="68">
        <v>1</v>
      </c>
      <c r="Y355" s="103"/>
    </row>
    <row r="356" spans="1:25" ht="39.75">
      <c r="A356" s="173" t="s">
        <v>108</v>
      </c>
      <c r="B356" s="173"/>
      <c r="C356" s="172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69"/>
      <c r="S356" s="170"/>
      <c r="T356" s="170"/>
      <c r="U356" s="170"/>
      <c r="V356" s="169"/>
      <c r="Y356" s="20"/>
    </row>
    <row r="357" spans="1:25" ht="39.75">
      <c r="A357" s="140" t="s">
        <v>86</v>
      </c>
      <c r="B357" s="139"/>
      <c r="C357" s="138"/>
      <c r="D357" s="137">
        <f>+D361</f>
        <v>5</v>
      </c>
      <c r="E357" s="137"/>
      <c r="F357" s="137"/>
      <c r="G357" s="137">
        <f t="shared" ref="G357" si="331">+G361</f>
        <v>0</v>
      </c>
      <c r="H357" s="137"/>
      <c r="I357" s="137">
        <f t="shared" ref="I357:R357" si="332">+I361</f>
        <v>4</v>
      </c>
      <c r="J357" s="137">
        <f t="shared" si="332"/>
        <v>4</v>
      </c>
      <c r="K357" s="137">
        <f t="shared" si="332"/>
        <v>5</v>
      </c>
      <c r="L357" s="137">
        <f t="shared" si="332"/>
        <v>3</v>
      </c>
      <c r="M357" s="137">
        <f t="shared" si="332"/>
        <v>4</v>
      </c>
      <c r="N357" s="137">
        <f t="shared" si="332"/>
        <v>2</v>
      </c>
      <c r="O357" s="137">
        <f t="shared" si="332"/>
        <v>3</v>
      </c>
      <c r="P357" s="137">
        <f t="shared" si="332"/>
        <v>5</v>
      </c>
      <c r="Q357" s="137">
        <f t="shared" si="332"/>
        <v>5</v>
      </c>
      <c r="R357" s="137">
        <f t="shared" si="332"/>
        <v>5</v>
      </c>
      <c r="S357" s="168"/>
      <c r="T357" s="168"/>
      <c r="U357" s="168"/>
      <c r="V357" s="136">
        <f>+V361</f>
        <v>5</v>
      </c>
      <c r="Y357" s="20"/>
    </row>
    <row r="358" spans="1:25" ht="39.75">
      <c r="A358" s="140" t="s">
        <v>85</v>
      </c>
      <c r="B358" s="139"/>
      <c r="C358" s="138"/>
      <c r="D358" s="137">
        <f>+SUM(D370,D377)/2</f>
        <v>4.5</v>
      </c>
      <c r="E358" s="137"/>
      <c r="F358" s="137"/>
      <c r="G358" s="137">
        <f t="shared" ref="G358" si="333">+SUM(G370,G377)/2</f>
        <v>0</v>
      </c>
      <c r="H358" s="137"/>
      <c r="I358" s="137">
        <f t="shared" ref="I358:R358" si="334">+SUM(I370,I377)/2</f>
        <v>4.5</v>
      </c>
      <c r="J358" s="137">
        <f t="shared" si="334"/>
        <v>4.5</v>
      </c>
      <c r="K358" s="137">
        <f t="shared" si="334"/>
        <v>4.5</v>
      </c>
      <c r="L358" s="137">
        <f t="shared" si="334"/>
        <v>4.5</v>
      </c>
      <c r="M358" s="137">
        <f t="shared" si="334"/>
        <v>4.5</v>
      </c>
      <c r="N358" s="137">
        <f t="shared" si="334"/>
        <v>3.5</v>
      </c>
      <c r="O358" s="137">
        <f t="shared" si="334"/>
        <v>3.5</v>
      </c>
      <c r="P358" s="137">
        <f t="shared" si="334"/>
        <v>4</v>
      </c>
      <c r="Q358" s="137">
        <f t="shared" si="334"/>
        <v>4</v>
      </c>
      <c r="R358" s="137">
        <f t="shared" si="334"/>
        <v>3</v>
      </c>
      <c r="S358" s="168"/>
      <c r="T358" s="168"/>
      <c r="U358" s="168"/>
      <c r="V358" s="136">
        <f>+SUM(V370,V377)/2</f>
        <v>5</v>
      </c>
      <c r="Y358" s="20"/>
    </row>
    <row r="359" spans="1:25" ht="39.75">
      <c r="A359" s="140" t="s">
        <v>84</v>
      </c>
      <c r="B359" s="139"/>
      <c r="C359" s="138"/>
      <c r="D359" s="137">
        <f>+SUM(D361,D370,D377)/3</f>
        <v>4.666666666666667</v>
      </c>
      <c r="E359" s="137"/>
      <c r="F359" s="137"/>
      <c r="G359" s="137">
        <f t="shared" ref="G359" si="335">+SUM(G361,G370,G377)/3</f>
        <v>0</v>
      </c>
      <c r="H359" s="137"/>
      <c r="I359" s="137">
        <f t="shared" ref="I359:R359" si="336">+SUM(I361,I370,I377)/3</f>
        <v>4.333333333333333</v>
      </c>
      <c r="J359" s="137">
        <f t="shared" si="336"/>
        <v>4.333333333333333</v>
      </c>
      <c r="K359" s="137">
        <f t="shared" si="336"/>
        <v>4.666666666666667</v>
      </c>
      <c r="L359" s="137">
        <f t="shared" si="336"/>
        <v>4</v>
      </c>
      <c r="M359" s="137">
        <f t="shared" si="336"/>
        <v>4.333333333333333</v>
      </c>
      <c r="N359" s="137">
        <f t="shared" si="336"/>
        <v>3</v>
      </c>
      <c r="O359" s="137">
        <f t="shared" si="336"/>
        <v>3.3333333333333335</v>
      </c>
      <c r="P359" s="137">
        <f t="shared" si="336"/>
        <v>4.333333333333333</v>
      </c>
      <c r="Q359" s="137">
        <f t="shared" si="336"/>
        <v>4.333333333333333</v>
      </c>
      <c r="R359" s="137">
        <f t="shared" si="336"/>
        <v>3.6666666666666665</v>
      </c>
      <c r="S359" s="168"/>
      <c r="T359" s="168"/>
      <c r="U359" s="168"/>
      <c r="V359" s="136">
        <f>+SUM(V361,V370,V377)/3</f>
        <v>5</v>
      </c>
      <c r="Y359" s="20"/>
    </row>
    <row r="360" spans="1:25" s="73" customFormat="1" ht="39.75">
      <c r="A360" s="85">
        <v>6.1</v>
      </c>
      <c r="B360" s="85" t="s">
        <v>107</v>
      </c>
      <c r="C360" s="83" t="s">
        <v>30</v>
      </c>
      <c r="D360" s="82">
        <f>SUM(D362:D367)</f>
        <v>5</v>
      </c>
      <c r="E360" s="82"/>
      <c r="F360" s="82"/>
      <c r="G360" s="82">
        <f t="shared" ref="G360" si="337">SUM(G362:G367)</f>
        <v>0</v>
      </c>
      <c r="H360" s="82"/>
      <c r="I360" s="82">
        <f t="shared" ref="I360:R360" si="338">SUM(I362:I367)</f>
        <v>4</v>
      </c>
      <c r="J360" s="82">
        <f t="shared" si="338"/>
        <v>4</v>
      </c>
      <c r="K360" s="82">
        <f t="shared" si="338"/>
        <v>5</v>
      </c>
      <c r="L360" s="82">
        <f t="shared" si="338"/>
        <v>3</v>
      </c>
      <c r="M360" s="82">
        <f t="shared" si="338"/>
        <v>4</v>
      </c>
      <c r="N360" s="82">
        <f t="shared" si="338"/>
        <v>2</v>
      </c>
      <c r="O360" s="82">
        <f t="shared" si="338"/>
        <v>3</v>
      </c>
      <c r="P360" s="82">
        <f t="shared" si="338"/>
        <v>5</v>
      </c>
      <c r="Q360" s="82">
        <f t="shared" si="338"/>
        <v>6</v>
      </c>
      <c r="R360" s="82">
        <f t="shared" si="338"/>
        <v>5</v>
      </c>
      <c r="S360" s="154"/>
      <c r="T360" s="154"/>
      <c r="U360" s="154"/>
      <c r="V360" s="82">
        <f>SUM(V362:V367)</f>
        <v>5</v>
      </c>
      <c r="Y360" s="74"/>
    </row>
    <row r="361" spans="1:25" s="73" customFormat="1" ht="39.75">
      <c r="A361" s="167"/>
      <c r="B361" s="167"/>
      <c r="C361" s="79" t="s">
        <v>10</v>
      </c>
      <c r="D361" s="132">
        <f>IF(D360&lt;1,0,IF(D360&lt;2,1,IF(D360&lt;3,2,IF(D360&lt;4,3,IF(D360&lt;5,4,IF(D360&gt;=5,5,))))))</f>
        <v>5</v>
      </c>
      <c r="E361" s="132"/>
      <c r="F361" s="132"/>
      <c r="G361" s="132">
        <f t="shared" ref="G361" si="339">IF(G360&lt;1,0,IF(G360&lt;2,1,IF(G360&lt;3,2,IF(G360&lt;4,3,IF(G360&lt;5,4,IF(G360&gt;=5,5,))))))</f>
        <v>0</v>
      </c>
      <c r="H361" s="132"/>
      <c r="I361" s="132">
        <f t="shared" ref="I361:R361" si="340">IF(I360&lt;1,0,IF(I360&lt;2,1,IF(I360&lt;3,2,IF(I360&lt;4,3,IF(I360&lt;5,4,IF(I360&gt;=5,5,))))))</f>
        <v>4</v>
      </c>
      <c r="J361" s="132">
        <f t="shared" si="340"/>
        <v>4</v>
      </c>
      <c r="K361" s="132">
        <f t="shared" si="340"/>
        <v>5</v>
      </c>
      <c r="L361" s="132">
        <f t="shared" si="340"/>
        <v>3</v>
      </c>
      <c r="M361" s="132">
        <f t="shared" si="340"/>
        <v>4</v>
      </c>
      <c r="N361" s="132">
        <f t="shared" si="340"/>
        <v>2</v>
      </c>
      <c r="O361" s="132">
        <f t="shared" si="340"/>
        <v>3</v>
      </c>
      <c r="P361" s="132">
        <f t="shared" si="340"/>
        <v>5</v>
      </c>
      <c r="Q361" s="132">
        <f t="shared" si="340"/>
        <v>5</v>
      </c>
      <c r="R361" s="132">
        <f t="shared" si="340"/>
        <v>5</v>
      </c>
      <c r="S361" s="152"/>
      <c r="T361" s="152"/>
      <c r="U361" s="152"/>
      <c r="V361" s="132">
        <f>IF(V360&lt;1,0,IF(V360&lt;2,1,IF(V360&lt;3,2,IF(V360&lt;4,3,IF(V360&lt;5,4,IF(V360&gt;=5,5,))))))</f>
        <v>5</v>
      </c>
      <c r="Y361" s="74"/>
    </row>
    <row r="362" spans="1:25" s="73" customFormat="1" ht="61.5">
      <c r="A362" s="166"/>
      <c r="B362" s="165" t="s">
        <v>106</v>
      </c>
      <c r="C362" s="164"/>
      <c r="D362" s="68">
        <v>1</v>
      </c>
      <c r="E362" s="68"/>
      <c r="F362" s="68"/>
      <c r="G362" s="68"/>
      <c r="H362" s="68"/>
      <c r="I362" s="68">
        <v>1</v>
      </c>
      <c r="J362" s="68">
        <v>1</v>
      </c>
      <c r="K362" s="68">
        <v>1</v>
      </c>
      <c r="L362" s="69">
        <v>1</v>
      </c>
      <c r="M362" s="68">
        <v>1</v>
      </c>
      <c r="N362" s="68">
        <v>0</v>
      </c>
      <c r="O362" s="68">
        <v>1</v>
      </c>
      <c r="P362" s="68">
        <v>1</v>
      </c>
      <c r="Q362" s="68">
        <v>1</v>
      </c>
      <c r="R362" s="679">
        <v>1</v>
      </c>
      <c r="S362" s="149"/>
      <c r="T362" s="149"/>
      <c r="U362" s="149"/>
      <c r="V362" s="679">
        <v>1</v>
      </c>
      <c r="Y362" s="74"/>
    </row>
    <row r="363" spans="1:25" s="73" customFormat="1" ht="61.5">
      <c r="A363" s="75"/>
      <c r="B363" s="91" t="s">
        <v>105</v>
      </c>
      <c r="C363" s="70"/>
      <c r="D363" s="68">
        <v>1</v>
      </c>
      <c r="E363" s="68"/>
      <c r="F363" s="68"/>
      <c r="G363" s="68"/>
      <c r="H363" s="68"/>
      <c r="I363" s="68">
        <v>1</v>
      </c>
      <c r="J363" s="68">
        <v>1</v>
      </c>
      <c r="K363" s="68">
        <v>1</v>
      </c>
      <c r="L363" s="69">
        <v>1</v>
      </c>
      <c r="M363" s="68">
        <v>1</v>
      </c>
      <c r="N363" s="68">
        <v>1</v>
      </c>
      <c r="O363" s="68">
        <v>1</v>
      </c>
      <c r="P363" s="68">
        <v>1</v>
      </c>
      <c r="Q363" s="68">
        <v>1</v>
      </c>
      <c r="R363" s="68">
        <v>1</v>
      </c>
      <c r="S363" s="149"/>
      <c r="T363" s="149"/>
      <c r="U363" s="149"/>
      <c r="V363" s="68">
        <v>1</v>
      </c>
      <c r="Y363" s="74"/>
    </row>
    <row r="364" spans="1:25" s="73" customFormat="1" ht="61.5">
      <c r="A364" s="75"/>
      <c r="B364" s="91" t="s">
        <v>104</v>
      </c>
      <c r="C364" s="70"/>
      <c r="D364" s="68">
        <v>1</v>
      </c>
      <c r="E364" s="68"/>
      <c r="F364" s="68"/>
      <c r="G364" s="68"/>
      <c r="H364" s="68"/>
      <c r="I364" s="68">
        <v>1</v>
      </c>
      <c r="J364" s="68">
        <v>1</v>
      </c>
      <c r="K364" s="68">
        <v>1</v>
      </c>
      <c r="L364" s="69">
        <v>1</v>
      </c>
      <c r="M364" s="68">
        <v>1</v>
      </c>
      <c r="N364" s="68">
        <v>1</v>
      </c>
      <c r="O364" s="68">
        <v>1</v>
      </c>
      <c r="P364" s="68">
        <v>1</v>
      </c>
      <c r="Q364" s="68">
        <v>1</v>
      </c>
      <c r="R364" s="68">
        <v>1</v>
      </c>
      <c r="S364" s="149"/>
      <c r="T364" s="149"/>
      <c r="U364" s="149"/>
      <c r="V364" s="68">
        <v>1</v>
      </c>
      <c r="Y364" s="74"/>
    </row>
    <row r="365" spans="1:25" s="73" customFormat="1" ht="57">
      <c r="A365" s="75"/>
      <c r="B365" s="163" t="s">
        <v>103</v>
      </c>
      <c r="C365" s="134"/>
      <c r="D365" s="68">
        <v>1</v>
      </c>
      <c r="E365" s="68"/>
      <c r="F365" s="68"/>
      <c r="G365" s="68"/>
      <c r="H365" s="68"/>
      <c r="I365" s="68">
        <v>1</v>
      </c>
      <c r="J365" s="68">
        <v>1</v>
      </c>
      <c r="K365" s="68">
        <v>1</v>
      </c>
      <c r="L365" s="69">
        <v>0</v>
      </c>
      <c r="M365" s="68">
        <v>1</v>
      </c>
      <c r="N365" s="68">
        <v>0</v>
      </c>
      <c r="O365" s="68">
        <v>0</v>
      </c>
      <c r="P365" s="68">
        <v>1</v>
      </c>
      <c r="Q365" s="68">
        <v>1</v>
      </c>
      <c r="R365" s="68">
        <v>1</v>
      </c>
      <c r="S365" s="149"/>
      <c r="T365" s="149"/>
      <c r="U365" s="149"/>
      <c r="V365" s="68">
        <v>1</v>
      </c>
      <c r="Y365" s="74"/>
    </row>
    <row r="366" spans="1:25" s="73" customFormat="1" ht="55.5">
      <c r="A366" s="75"/>
      <c r="B366" s="151" t="s">
        <v>102</v>
      </c>
      <c r="C366" s="150"/>
      <c r="D366" s="68">
        <v>1</v>
      </c>
      <c r="E366" s="68"/>
      <c r="F366" s="68"/>
      <c r="G366" s="68"/>
      <c r="H366" s="68"/>
      <c r="I366" s="68">
        <v>0</v>
      </c>
      <c r="J366" s="68">
        <v>0</v>
      </c>
      <c r="K366" s="68">
        <v>1</v>
      </c>
      <c r="L366" s="69">
        <v>0</v>
      </c>
      <c r="M366" s="68">
        <v>0</v>
      </c>
      <c r="N366" s="68">
        <v>0</v>
      </c>
      <c r="O366" s="68">
        <v>0</v>
      </c>
      <c r="P366" s="68">
        <v>1</v>
      </c>
      <c r="Q366" s="68">
        <v>1</v>
      </c>
      <c r="R366" s="68">
        <v>1</v>
      </c>
      <c r="S366" s="149"/>
      <c r="T366" s="149"/>
      <c r="U366" s="149"/>
      <c r="V366" s="68">
        <v>1</v>
      </c>
      <c r="Y366" s="74"/>
    </row>
    <row r="367" spans="1:25" s="73" customFormat="1" ht="61.5">
      <c r="A367" s="75"/>
      <c r="B367" s="91" t="s">
        <v>101</v>
      </c>
      <c r="C367" s="70"/>
      <c r="D367" s="68">
        <v>0</v>
      </c>
      <c r="E367" s="68"/>
      <c r="F367" s="68"/>
      <c r="G367" s="68"/>
      <c r="H367" s="68"/>
      <c r="I367" s="68">
        <v>0</v>
      </c>
      <c r="J367" s="68">
        <v>0</v>
      </c>
      <c r="K367" s="68">
        <v>0</v>
      </c>
      <c r="L367" s="69">
        <v>0</v>
      </c>
      <c r="M367" s="68">
        <v>0</v>
      </c>
      <c r="N367" s="68">
        <v>0</v>
      </c>
      <c r="O367" s="68">
        <v>0</v>
      </c>
      <c r="P367" s="68">
        <v>0</v>
      </c>
      <c r="Q367" s="68">
        <v>1</v>
      </c>
      <c r="R367" s="68">
        <v>0</v>
      </c>
      <c r="S367" s="149"/>
      <c r="T367" s="149"/>
      <c r="U367" s="149"/>
      <c r="V367" s="68">
        <v>0</v>
      </c>
      <c r="Y367" s="74"/>
    </row>
    <row r="368" spans="1:25" s="73" customFormat="1" ht="39.75">
      <c r="A368" s="162">
        <v>6.2</v>
      </c>
      <c r="B368" s="162" t="s">
        <v>100</v>
      </c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59"/>
      <c r="S368" s="146"/>
      <c r="T368" s="146"/>
      <c r="U368" s="146"/>
      <c r="V368" s="159"/>
      <c r="Y368" s="74"/>
    </row>
    <row r="369" spans="1:25" s="73" customFormat="1" ht="61.5">
      <c r="A369" s="85"/>
      <c r="B369" s="158" t="s">
        <v>99</v>
      </c>
      <c r="C369" s="83" t="s">
        <v>30</v>
      </c>
      <c r="D369" s="82">
        <f>+SUM(D371:D375)</f>
        <v>4</v>
      </c>
      <c r="E369" s="82"/>
      <c r="F369" s="82"/>
      <c r="G369" s="82">
        <f t="shared" ref="G369" si="341">+SUM(G371:G375)</f>
        <v>0</v>
      </c>
      <c r="H369" s="82"/>
      <c r="I369" s="82">
        <f t="shared" ref="I369:R369" si="342">+SUM(I371:I375)</f>
        <v>4</v>
      </c>
      <c r="J369" s="82">
        <f t="shared" si="342"/>
        <v>4</v>
      </c>
      <c r="K369" s="82">
        <f t="shared" si="342"/>
        <v>4</v>
      </c>
      <c r="L369" s="82">
        <f t="shared" si="342"/>
        <v>4</v>
      </c>
      <c r="M369" s="82">
        <f t="shared" si="342"/>
        <v>4</v>
      </c>
      <c r="N369" s="82">
        <f t="shared" si="342"/>
        <v>2</v>
      </c>
      <c r="O369" s="82">
        <f t="shared" si="342"/>
        <v>2</v>
      </c>
      <c r="P369" s="82">
        <f t="shared" si="342"/>
        <v>3</v>
      </c>
      <c r="Q369" s="82">
        <f t="shared" si="342"/>
        <v>4</v>
      </c>
      <c r="R369" s="82">
        <f t="shared" si="342"/>
        <v>1</v>
      </c>
      <c r="S369" s="154"/>
      <c r="T369" s="154"/>
      <c r="U369" s="154"/>
      <c r="V369" s="82">
        <f>+SUM(V371:V375)</f>
        <v>5</v>
      </c>
      <c r="Y369" s="74"/>
    </row>
    <row r="370" spans="1:25" s="73" customFormat="1" ht="39.75">
      <c r="A370" s="81"/>
      <c r="B370" s="157"/>
      <c r="C370" s="79" t="s">
        <v>10</v>
      </c>
      <c r="D370" s="132">
        <f>IF(D369&lt;1,0,IF(D369&lt;2,1,IF(D369&lt;3,2,IF(D369&lt;4,3,IF(D369&lt;5,4,IF(D369=5,5,))))))</f>
        <v>4</v>
      </c>
      <c r="E370" s="132"/>
      <c r="F370" s="132"/>
      <c r="G370" s="132">
        <f t="shared" ref="G370" si="343">IF(G369&lt;1,0,IF(G369&lt;2,1,IF(G369&lt;3,2,IF(G369&lt;4,3,IF(G369&lt;5,4,IF(G369=5,5,))))))</f>
        <v>0</v>
      </c>
      <c r="H370" s="132"/>
      <c r="I370" s="132">
        <f t="shared" ref="I370:R370" si="344">IF(I369&lt;1,0,IF(I369&lt;2,1,IF(I369&lt;3,2,IF(I369&lt;4,3,IF(I369&lt;5,4,IF(I369=5,5,))))))</f>
        <v>4</v>
      </c>
      <c r="J370" s="132">
        <f t="shared" si="344"/>
        <v>4</v>
      </c>
      <c r="K370" s="132">
        <f t="shared" si="344"/>
        <v>4</v>
      </c>
      <c r="L370" s="132">
        <f t="shared" si="344"/>
        <v>4</v>
      </c>
      <c r="M370" s="132">
        <f t="shared" si="344"/>
        <v>4</v>
      </c>
      <c r="N370" s="132">
        <f t="shared" si="344"/>
        <v>2</v>
      </c>
      <c r="O370" s="132">
        <f t="shared" si="344"/>
        <v>2</v>
      </c>
      <c r="P370" s="132">
        <f t="shared" si="344"/>
        <v>3</v>
      </c>
      <c r="Q370" s="132">
        <f t="shared" si="344"/>
        <v>4</v>
      </c>
      <c r="R370" s="132">
        <f t="shared" si="344"/>
        <v>1</v>
      </c>
      <c r="S370" s="156"/>
      <c r="T370" s="156"/>
      <c r="U370" s="156"/>
      <c r="V370" s="132">
        <f>IF(V369&lt;1,0,IF(V369&lt;2,1,IF(V369&lt;3,2,IF(V369&lt;4,3,IF(V369&lt;5,4,IF(V369=5,5,))))))</f>
        <v>5</v>
      </c>
      <c r="Y370" s="74"/>
    </row>
    <row r="371" spans="1:25" s="73" customFormat="1" ht="39.75">
      <c r="A371" s="75"/>
      <c r="B371" s="91" t="s">
        <v>98</v>
      </c>
      <c r="C371" s="70"/>
      <c r="D371" s="68">
        <v>1</v>
      </c>
      <c r="E371" s="68"/>
      <c r="F371" s="68"/>
      <c r="G371" s="68"/>
      <c r="H371" s="68"/>
      <c r="I371" s="68">
        <v>1</v>
      </c>
      <c r="J371" s="68">
        <v>1</v>
      </c>
      <c r="K371" s="68">
        <v>1</v>
      </c>
      <c r="L371" s="69">
        <v>1</v>
      </c>
      <c r="M371" s="68">
        <v>1</v>
      </c>
      <c r="N371" s="68">
        <v>0</v>
      </c>
      <c r="O371" s="68">
        <v>1</v>
      </c>
      <c r="P371" s="68">
        <v>1</v>
      </c>
      <c r="Q371" s="68">
        <v>1</v>
      </c>
      <c r="R371" s="679">
        <v>1</v>
      </c>
      <c r="S371" s="152"/>
      <c r="T371" s="152"/>
      <c r="U371" s="152"/>
      <c r="V371" s="679">
        <v>1</v>
      </c>
      <c r="Y371" s="74"/>
    </row>
    <row r="372" spans="1:25" s="73" customFormat="1" ht="39.75">
      <c r="A372" s="75"/>
      <c r="B372" s="91" t="s">
        <v>97</v>
      </c>
      <c r="C372" s="70"/>
      <c r="D372" s="68">
        <v>1</v>
      </c>
      <c r="E372" s="68"/>
      <c r="F372" s="68"/>
      <c r="G372" s="68"/>
      <c r="H372" s="68"/>
      <c r="I372" s="68">
        <v>1</v>
      </c>
      <c r="J372" s="68">
        <v>1</v>
      </c>
      <c r="K372" s="68">
        <v>1</v>
      </c>
      <c r="L372" s="69">
        <v>1</v>
      </c>
      <c r="M372" s="68">
        <v>1</v>
      </c>
      <c r="N372" s="68">
        <v>0</v>
      </c>
      <c r="O372" s="68">
        <v>0</v>
      </c>
      <c r="P372" s="68">
        <v>1</v>
      </c>
      <c r="Q372" s="68">
        <v>1</v>
      </c>
      <c r="R372" s="68">
        <v>0</v>
      </c>
      <c r="S372" s="149"/>
      <c r="T372" s="149"/>
      <c r="U372" s="149"/>
      <c r="V372" s="68">
        <v>1</v>
      </c>
      <c r="Y372" s="74"/>
    </row>
    <row r="373" spans="1:25" s="73" customFormat="1" ht="39.75">
      <c r="A373" s="75"/>
      <c r="B373" s="91" t="s">
        <v>96</v>
      </c>
      <c r="C373" s="70"/>
      <c r="D373" s="68">
        <v>1</v>
      </c>
      <c r="E373" s="68"/>
      <c r="F373" s="68"/>
      <c r="G373" s="68"/>
      <c r="H373" s="68"/>
      <c r="I373" s="68">
        <v>1</v>
      </c>
      <c r="J373" s="68">
        <v>1</v>
      </c>
      <c r="K373" s="68">
        <v>1</v>
      </c>
      <c r="L373" s="69">
        <v>1</v>
      </c>
      <c r="M373" s="68">
        <v>1</v>
      </c>
      <c r="N373" s="68">
        <v>1</v>
      </c>
      <c r="O373" s="68">
        <v>1</v>
      </c>
      <c r="P373" s="68">
        <v>1</v>
      </c>
      <c r="Q373" s="68">
        <v>1</v>
      </c>
      <c r="R373" s="68">
        <v>0</v>
      </c>
      <c r="S373" s="149"/>
      <c r="T373" s="149"/>
      <c r="U373" s="149"/>
      <c r="V373" s="68">
        <v>1</v>
      </c>
      <c r="Y373" s="74"/>
    </row>
    <row r="374" spans="1:25" s="73" customFormat="1" ht="39.75">
      <c r="A374" s="75"/>
      <c r="B374" s="91" t="s">
        <v>95</v>
      </c>
      <c r="C374" s="70"/>
      <c r="D374" s="68">
        <v>1</v>
      </c>
      <c r="E374" s="68"/>
      <c r="F374" s="68"/>
      <c r="G374" s="68"/>
      <c r="H374" s="68"/>
      <c r="I374" s="68">
        <v>1</v>
      </c>
      <c r="J374" s="68">
        <v>1</v>
      </c>
      <c r="K374" s="68">
        <v>1</v>
      </c>
      <c r="L374" s="69">
        <v>1</v>
      </c>
      <c r="M374" s="68">
        <v>0</v>
      </c>
      <c r="N374" s="68">
        <v>1</v>
      </c>
      <c r="O374" s="68">
        <v>0</v>
      </c>
      <c r="P374" s="68">
        <v>0</v>
      </c>
      <c r="Q374" s="68">
        <v>1</v>
      </c>
      <c r="R374" s="68">
        <v>0</v>
      </c>
      <c r="S374" s="149"/>
      <c r="T374" s="149"/>
      <c r="U374" s="149"/>
      <c r="V374" s="68">
        <v>1</v>
      </c>
      <c r="Y374" s="74"/>
    </row>
    <row r="375" spans="1:25" s="73" customFormat="1" ht="39.75">
      <c r="A375" s="148"/>
      <c r="B375" s="147" t="s">
        <v>94</v>
      </c>
      <c r="C375" s="124"/>
      <c r="D375" s="68">
        <v>0</v>
      </c>
      <c r="E375" s="68"/>
      <c r="F375" s="68"/>
      <c r="G375" s="68"/>
      <c r="H375" s="68"/>
      <c r="I375" s="68">
        <v>0</v>
      </c>
      <c r="J375" s="68">
        <v>0</v>
      </c>
      <c r="K375" s="68">
        <v>0</v>
      </c>
      <c r="L375" s="68">
        <v>0</v>
      </c>
      <c r="M375" s="68">
        <v>1</v>
      </c>
      <c r="N375" s="68">
        <v>0</v>
      </c>
      <c r="O375" s="68">
        <v>0</v>
      </c>
      <c r="P375" s="68">
        <v>0</v>
      </c>
      <c r="Q375" s="68">
        <v>0</v>
      </c>
      <c r="R375" s="677">
        <v>0</v>
      </c>
      <c r="S375" s="146"/>
      <c r="T375" s="146"/>
      <c r="U375" s="146"/>
      <c r="V375" s="677">
        <v>1</v>
      </c>
      <c r="Y375" s="74"/>
    </row>
    <row r="376" spans="1:25" s="73" customFormat="1" ht="61.5">
      <c r="A376" s="85"/>
      <c r="B376" s="155" t="s">
        <v>93</v>
      </c>
      <c r="C376" s="83" t="s">
        <v>30</v>
      </c>
      <c r="D376" s="82">
        <f>+SUM(D378:D382)</f>
        <v>5</v>
      </c>
      <c r="E376" s="82"/>
      <c r="F376" s="82"/>
      <c r="G376" s="82">
        <f t="shared" ref="G376" si="345">+SUM(G378:G382)</f>
        <v>0</v>
      </c>
      <c r="H376" s="82"/>
      <c r="I376" s="82">
        <f t="shared" ref="I376:R376" si="346">+SUM(I378:I382)</f>
        <v>5</v>
      </c>
      <c r="J376" s="82">
        <f t="shared" si="346"/>
        <v>5</v>
      </c>
      <c r="K376" s="82">
        <f t="shared" si="346"/>
        <v>5</v>
      </c>
      <c r="L376" s="82">
        <f t="shared" si="346"/>
        <v>5</v>
      </c>
      <c r="M376" s="82">
        <f t="shared" si="346"/>
        <v>5</v>
      </c>
      <c r="N376" s="82">
        <f t="shared" si="346"/>
        <v>5</v>
      </c>
      <c r="O376" s="82">
        <f t="shared" si="346"/>
        <v>5</v>
      </c>
      <c r="P376" s="82">
        <f t="shared" si="346"/>
        <v>5</v>
      </c>
      <c r="Q376" s="82">
        <f t="shared" si="346"/>
        <v>4</v>
      </c>
      <c r="R376" s="82">
        <f t="shared" si="346"/>
        <v>5</v>
      </c>
      <c r="S376" s="154"/>
      <c r="T376" s="154"/>
      <c r="U376" s="154"/>
      <c r="V376" s="82">
        <f>+SUM(V378:V382)</f>
        <v>5</v>
      </c>
      <c r="Y376" s="74"/>
    </row>
    <row r="377" spans="1:25" s="73" customFormat="1" ht="39.75">
      <c r="A377" s="81"/>
      <c r="B377" s="153"/>
      <c r="C377" s="79" t="s">
        <v>10</v>
      </c>
      <c r="D377" s="132">
        <f>IF(D376&lt;1,0,IF(D376&lt;2,1,IF(D376&lt;3,2,IF(D376&lt;4,3,IF(D376&lt;5,4,IF(D376=5,5,))))))</f>
        <v>5</v>
      </c>
      <c r="E377" s="132"/>
      <c r="F377" s="132"/>
      <c r="G377" s="132">
        <f t="shared" ref="G377" si="347">IF(G376&lt;1,0,IF(G376&lt;2,1,IF(G376&lt;3,2,IF(G376&lt;4,3,IF(G376&lt;5,4,IF(G376=5,5,))))))</f>
        <v>0</v>
      </c>
      <c r="H377" s="132"/>
      <c r="I377" s="132">
        <f t="shared" ref="I377:R377" si="348">IF(I376&lt;1,0,IF(I376&lt;2,1,IF(I376&lt;3,2,IF(I376&lt;4,3,IF(I376&lt;5,4,IF(I376=5,5,))))))</f>
        <v>5</v>
      </c>
      <c r="J377" s="132">
        <f t="shared" si="348"/>
        <v>5</v>
      </c>
      <c r="K377" s="132">
        <f t="shared" si="348"/>
        <v>5</v>
      </c>
      <c r="L377" s="132">
        <f t="shared" si="348"/>
        <v>5</v>
      </c>
      <c r="M377" s="132">
        <f t="shared" si="348"/>
        <v>5</v>
      </c>
      <c r="N377" s="132">
        <f t="shared" si="348"/>
        <v>5</v>
      </c>
      <c r="O377" s="132">
        <f t="shared" si="348"/>
        <v>5</v>
      </c>
      <c r="P377" s="132">
        <f t="shared" si="348"/>
        <v>5</v>
      </c>
      <c r="Q377" s="132">
        <f t="shared" si="348"/>
        <v>4</v>
      </c>
      <c r="R377" s="132">
        <f t="shared" si="348"/>
        <v>5</v>
      </c>
      <c r="S377" s="152"/>
      <c r="T377" s="152"/>
      <c r="U377" s="152"/>
      <c r="V377" s="132">
        <f>IF(V376&lt;1,0,IF(V376&lt;2,1,IF(V376&lt;3,2,IF(V376&lt;4,3,IF(V376&lt;5,4,IF(V376=5,5,))))))</f>
        <v>5</v>
      </c>
      <c r="Y377" s="74"/>
    </row>
    <row r="378" spans="1:25" s="73" customFormat="1" ht="39.75">
      <c r="A378" s="75"/>
      <c r="B378" s="151" t="s">
        <v>92</v>
      </c>
      <c r="C378" s="150"/>
      <c r="D378" s="68">
        <v>1</v>
      </c>
      <c r="E378" s="68"/>
      <c r="F378" s="68"/>
      <c r="G378" s="68"/>
      <c r="H378" s="68"/>
      <c r="I378" s="68">
        <v>1</v>
      </c>
      <c r="J378" s="68">
        <v>1</v>
      </c>
      <c r="K378" s="68">
        <v>1</v>
      </c>
      <c r="L378" s="69">
        <v>1</v>
      </c>
      <c r="M378" s="68">
        <v>1</v>
      </c>
      <c r="N378" s="68">
        <v>1</v>
      </c>
      <c r="O378" s="68">
        <v>1</v>
      </c>
      <c r="P378" s="68">
        <v>1</v>
      </c>
      <c r="Q378" s="68">
        <v>1</v>
      </c>
      <c r="R378" s="68">
        <v>1</v>
      </c>
      <c r="S378" s="149"/>
      <c r="T378" s="149"/>
      <c r="U378" s="149"/>
      <c r="V378" s="68">
        <v>1</v>
      </c>
      <c r="Y378" s="74"/>
    </row>
    <row r="379" spans="1:25" s="73" customFormat="1" ht="61.5">
      <c r="A379" s="75"/>
      <c r="B379" s="91" t="s">
        <v>91</v>
      </c>
      <c r="C379" s="70"/>
      <c r="D379" s="68">
        <v>1</v>
      </c>
      <c r="E379" s="68"/>
      <c r="F379" s="68"/>
      <c r="G379" s="68"/>
      <c r="H379" s="68"/>
      <c r="I379" s="68">
        <v>1</v>
      </c>
      <c r="J379" s="68">
        <v>1</v>
      </c>
      <c r="K379" s="68">
        <v>1</v>
      </c>
      <c r="L379" s="69">
        <v>1</v>
      </c>
      <c r="M379" s="68">
        <v>1</v>
      </c>
      <c r="N379" s="68">
        <v>1</v>
      </c>
      <c r="O379" s="68">
        <v>1</v>
      </c>
      <c r="P379" s="68">
        <v>1</v>
      </c>
      <c r="Q379" s="68">
        <v>0</v>
      </c>
      <c r="R379" s="68">
        <v>1</v>
      </c>
      <c r="S379" s="149"/>
      <c r="T379" s="149"/>
      <c r="U379" s="149"/>
      <c r="V379" s="68">
        <v>1</v>
      </c>
      <c r="Y379" s="74"/>
    </row>
    <row r="380" spans="1:25" s="73" customFormat="1" ht="61.5">
      <c r="A380" s="75"/>
      <c r="B380" s="91" t="s">
        <v>90</v>
      </c>
      <c r="C380" s="70"/>
      <c r="D380" s="68">
        <v>1</v>
      </c>
      <c r="E380" s="68"/>
      <c r="F380" s="68"/>
      <c r="G380" s="68"/>
      <c r="H380" s="68"/>
      <c r="I380" s="68">
        <v>1</v>
      </c>
      <c r="J380" s="68">
        <v>1</v>
      </c>
      <c r="K380" s="68">
        <v>1</v>
      </c>
      <c r="L380" s="69">
        <v>1</v>
      </c>
      <c r="M380" s="68">
        <v>1</v>
      </c>
      <c r="N380" s="68">
        <v>1</v>
      </c>
      <c r="O380" s="68">
        <v>1</v>
      </c>
      <c r="P380" s="68">
        <v>1</v>
      </c>
      <c r="Q380" s="68">
        <v>1</v>
      </c>
      <c r="R380" s="68">
        <v>1</v>
      </c>
      <c r="S380" s="149"/>
      <c r="T380" s="149"/>
      <c r="U380" s="149"/>
      <c r="V380" s="68">
        <v>1</v>
      </c>
      <c r="Y380" s="74"/>
    </row>
    <row r="381" spans="1:25" s="73" customFormat="1" ht="61.5">
      <c r="A381" s="75"/>
      <c r="B381" s="91" t="s">
        <v>89</v>
      </c>
      <c r="C381" s="70"/>
      <c r="D381" s="68">
        <v>1</v>
      </c>
      <c r="E381" s="68"/>
      <c r="F381" s="68"/>
      <c r="G381" s="68"/>
      <c r="H381" s="68"/>
      <c r="I381" s="68">
        <v>1</v>
      </c>
      <c r="J381" s="68">
        <v>1</v>
      </c>
      <c r="K381" s="68">
        <v>1</v>
      </c>
      <c r="L381" s="69">
        <v>1</v>
      </c>
      <c r="M381" s="68">
        <v>1</v>
      </c>
      <c r="N381" s="68">
        <v>1</v>
      </c>
      <c r="O381" s="68">
        <v>1</v>
      </c>
      <c r="P381" s="68">
        <v>1</v>
      </c>
      <c r="Q381" s="68">
        <v>1</v>
      </c>
      <c r="R381" s="68">
        <v>1</v>
      </c>
      <c r="S381" s="149"/>
      <c r="T381" s="149"/>
      <c r="U381" s="149"/>
      <c r="V381" s="68">
        <v>1</v>
      </c>
      <c r="Y381" s="74"/>
    </row>
    <row r="382" spans="1:25" s="73" customFormat="1" ht="61.5">
      <c r="A382" s="148"/>
      <c r="B382" s="147" t="s">
        <v>88</v>
      </c>
      <c r="C382" s="124"/>
      <c r="D382" s="677">
        <v>1</v>
      </c>
      <c r="E382" s="677"/>
      <c r="F382" s="677"/>
      <c r="G382" s="677"/>
      <c r="H382" s="677"/>
      <c r="I382" s="677">
        <v>1</v>
      </c>
      <c r="J382" s="677">
        <v>1</v>
      </c>
      <c r="K382" s="677">
        <v>1</v>
      </c>
      <c r="L382" s="69">
        <v>1</v>
      </c>
      <c r="M382" s="677">
        <v>1</v>
      </c>
      <c r="N382" s="677">
        <v>1</v>
      </c>
      <c r="O382" s="677">
        <v>1</v>
      </c>
      <c r="P382" s="68">
        <v>1</v>
      </c>
      <c r="Q382" s="677">
        <v>1</v>
      </c>
      <c r="R382" s="677">
        <v>1</v>
      </c>
      <c r="S382" s="146"/>
      <c r="T382" s="146"/>
      <c r="U382" s="146"/>
      <c r="V382" s="677">
        <v>1</v>
      </c>
      <c r="Y382" s="74"/>
    </row>
    <row r="383" spans="1:25" ht="39.75">
      <c r="A383" s="145" t="s">
        <v>87</v>
      </c>
      <c r="B383" s="145"/>
      <c r="C383" s="144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1"/>
      <c r="S383" s="142"/>
      <c r="T383" s="142"/>
      <c r="U383" s="142"/>
      <c r="V383" s="141"/>
      <c r="Y383" s="20"/>
    </row>
    <row r="384" spans="1:25" ht="39.75">
      <c r="A384" s="140" t="s">
        <v>86</v>
      </c>
      <c r="B384" s="139"/>
      <c r="C384" s="138"/>
      <c r="D384" s="137">
        <f>+SUM(D388,D397,D404,D411)/4</f>
        <v>5</v>
      </c>
      <c r="E384" s="137"/>
      <c r="F384" s="137"/>
      <c r="G384" s="137">
        <f t="shared" ref="G384" si="349">+SUM(G388,G397,G404,G411)/4</f>
        <v>0</v>
      </c>
      <c r="H384" s="137"/>
      <c r="I384" s="137">
        <f t="shared" ref="I384:V384" si="350">+SUM(I388,I397,I404,I411)/4</f>
        <v>4.75</v>
      </c>
      <c r="J384" s="137">
        <f t="shared" si="350"/>
        <v>3.75</v>
      </c>
      <c r="K384" s="137">
        <f t="shared" si="350"/>
        <v>5</v>
      </c>
      <c r="L384" s="137">
        <f t="shared" si="350"/>
        <v>4.25</v>
      </c>
      <c r="M384" s="137">
        <f t="shared" si="350"/>
        <v>5</v>
      </c>
      <c r="N384" s="137">
        <f t="shared" si="350"/>
        <v>4.25</v>
      </c>
      <c r="O384" s="137">
        <f t="shared" si="350"/>
        <v>3.25</v>
      </c>
      <c r="P384" s="137">
        <f t="shared" si="350"/>
        <v>4.75</v>
      </c>
      <c r="Q384" s="137">
        <f t="shared" si="350"/>
        <v>4.5</v>
      </c>
      <c r="R384" s="137">
        <f t="shared" si="350"/>
        <v>4.25</v>
      </c>
      <c r="S384" s="137">
        <f t="shared" si="350"/>
        <v>5</v>
      </c>
      <c r="T384" s="137">
        <f t="shared" si="350"/>
        <v>5</v>
      </c>
      <c r="U384" s="137">
        <f t="shared" si="350"/>
        <v>4.25</v>
      </c>
      <c r="V384" s="136">
        <f t="shared" si="350"/>
        <v>5</v>
      </c>
      <c r="Y384" s="20"/>
    </row>
    <row r="385" spans="1:25" ht="39.75">
      <c r="A385" s="140" t="s">
        <v>85</v>
      </c>
      <c r="B385" s="139"/>
      <c r="C385" s="138"/>
      <c r="D385" s="137">
        <f>+D426</f>
        <v>4.7</v>
      </c>
      <c r="E385" s="137"/>
      <c r="F385" s="137"/>
      <c r="G385" s="137">
        <f t="shared" ref="G385" si="351">+G426</f>
        <v>0</v>
      </c>
      <c r="H385" s="137"/>
      <c r="I385" s="137">
        <f t="shared" ref="I385:U385" si="352">+I426</f>
        <v>4.41</v>
      </c>
      <c r="J385" s="137">
        <f t="shared" si="352"/>
        <v>3.4</v>
      </c>
      <c r="K385" s="137">
        <f t="shared" si="352"/>
        <v>4.6399999999999997</v>
      </c>
      <c r="L385" s="137">
        <f t="shared" si="352"/>
        <v>4.45</v>
      </c>
      <c r="M385" s="137">
        <f t="shared" si="352"/>
        <v>4.47</v>
      </c>
      <c r="N385" s="137">
        <f t="shared" si="352"/>
        <v>4.46</v>
      </c>
      <c r="O385" s="137">
        <f t="shared" si="352"/>
        <v>4.3</v>
      </c>
      <c r="P385" s="137">
        <f t="shared" si="352"/>
        <v>4.3499999999999996</v>
      </c>
      <c r="Q385" s="137">
        <f t="shared" si="352"/>
        <v>3.95</v>
      </c>
      <c r="R385" s="137">
        <f t="shared" si="352"/>
        <v>4</v>
      </c>
      <c r="S385" s="137">
        <f t="shared" si="352"/>
        <v>4.57</v>
      </c>
      <c r="T385" s="137">
        <f t="shared" si="352"/>
        <v>4.5999999999999996</v>
      </c>
      <c r="U385" s="137">
        <f t="shared" si="352"/>
        <v>3.8</v>
      </c>
      <c r="V385" s="136">
        <f>+SUM(V425:V426)/2</f>
        <v>4.2349999999999994</v>
      </c>
      <c r="Y385" s="20"/>
    </row>
    <row r="386" spans="1:25" ht="39.75">
      <c r="A386" s="140" t="s">
        <v>84</v>
      </c>
      <c r="B386" s="139"/>
      <c r="C386" s="138"/>
      <c r="D386" s="137">
        <f>+SUM(D388,D397,D404,D411,D426)/5</f>
        <v>4.9399999999999995</v>
      </c>
      <c r="E386" s="137"/>
      <c r="F386" s="137"/>
      <c r="G386" s="137">
        <f t="shared" ref="G386" si="353">+SUM(G388,G397,G404,G411,G426)/5</f>
        <v>0</v>
      </c>
      <c r="H386" s="137"/>
      <c r="I386" s="137">
        <f t="shared" ref="I386:U386" si="354">+SUM(I388,I397,I404,I411,I426)/5</f>
        <v>4.6820000000000004</v>
      </c>
      <c r="J386" s="137">
        <f t="shared" si="354"/>
        <v>3.6799999999999997</v>
      </c>
      <c r="K386" s="137">
        <f t="shared" si="354"/>
        <v>4.9279999999999999</v>
      </c>
      <c r="L386" s="137">
        <f t="shared" si="354"/>
        <v>4.29</v>
      </c>
      <c r="M386" s="137">
        <f t="shared" si="354"/>
        <v>4.8940000000000001</v>
      </c>
      <c r="N386" s="137">
        <f t="shared" si="354"/>
        <v>4.2919999999999998</v>
      </c>
      <c r="O386" s="137">
        <f t="shared" si="354"/>
        <v>3.46</v>
      </c>
      <c r="P386" s="137">
        <f t="shared" si="354"/>
        <v>4.67</v>
      </c>
      <c r="Q386" s="137">
        <f t="shared" si="354"/>
        <v>4.3899999999999997</v>
      </c>
      <c r="R386" s="137">
        <f t="shared" si="354"/>
        <v>4.2</v>
      </c>
      <c r="S386" s="137">
        <f t="shared" si="354"/>
        <v>4.9139999999999997</v>
      </c>
      <c r="T386" s="137">
        <f t="shared" si="354"/>
        <v>4.92</v>
      </c>
      <c r="U386" s="137">
        <f t="shared" si="354"/>
        <v>4.16</v>
      </c>
      <c r="V386" s="136">
        <f>+SUM(V388,V397,V404,V411,V426,V425)/6</f>
        <v>4.7450000000000001</v>
      </c>
      <c r="Y386" s="20"/>
    </row>
    <row r="387" spans="1:25" s="73" customFormat="1" ht="39.75">
      <c r="A387" s="85">
        <v>7.1</v>
      </c>
      <c r="B387" s="84" t="s">
        <v>83</v>
      </c>
      <c r="C387" s="83" t="s">
        <v>30</v>
      </c>
      <c r="D387" s="82">
        <f>+SUM(D389:D395)</f>
        <v>7</v>
      </c>
      <c r="E387" s="82"/>
      <c r="F387" s="82"/>
      <c r="G387" s="82">
        <f t="shared" ref="G387" si="355">+SUM(G389:G395)</f>
        <v>0</v>
      </c>
      <c r="H387" s="82"/>
      <c r="I387" s="82">
        <f t="shared" ref="I387:V387" si="356">+SUM(I389:I395)</f>
        <v>7</v>
      </c>
      <c r="J387" s="82">
        <f t="shared" si="356"/>
        <v>6</v>
      </c>
      <c r="K387" s="82">
        <f t="shared" si="356"/>
        <v>7</v>
      </c>
      <c r="L387" s="82">
        <f t="shared" si="356"/>
        <v>7</v>
      </c>
      <c r="M387" s="82">
        <f t="shared" si="356"/>
        <v>7</v>
      </c>
      <c r="N387" s="82">
        <f t="shared" si="356"/>
        <v>4</v>
      </c>
      <c r="O387" s="82">
        <f t="shared" si="356"/>
        <v>7</v>
      </c>
      <c r="P387" s="82">
        <f t="shared" si="356"/>
        <v>6</v>
      </c>
      <c r="Q387" s="82">
        <f t="shared" si="356"/>
        <v>7</v>
      </c>
      <c r="R387" s="82">
        <f t="shared" si="356"/>
        <v>7</v>
      </c>
      <c r="S387" s="82">
        <f t="shared" si="356"/>
        <v>7</v>
      </c>
      <c r="T387" s="82">
        <f t="shared" si="356"/>
        <v>7</v>
      </c>
      <c r="U387" s="82">
        <f t="shared" si="356"/>
        <v>6</v>
      </c>
      <c r="V387" s="82">
        <f t="shared" si="356"/>
        <v>7</v>
      </c>
      <c r="Y387" s="74"/>
    </row>
    <row r="388" spans="1:25" s="73" customFormat="1" ht="39.75">
      <c r="A388" s="81"/>
      <c r="B388" s="80"/>
      <c r="C388" s="79" t="s">
        <v>10</v>
      </c>
      <c r="D388" s="132">
        <f>IF(D387&lt;1,0,IF(D387&lt;2,1,IF(D387&lt;4,2,IF(D387&lt;6,3,IF(D387=6,4,IF(D387=7,5,))))))</f>
        <v>5</v>
      </c>
      <c r="E388" s="132"/>
      <c r="F388" s="132"/>
      <c r="G388" s="132">
        <f t="shared" ref="G388" si="357">IF(G387&lt;1,0,IF(G387&lt;2,1,IF(G387&lt;4,2,IF(G387&lt;6,3,IF(G387=6,4,IF(G387=7,5,))))))</f>
        <v>0</v>
      </c>
      <c r="H388" s="132"/>
      <c r="I388" s="132">
        <f t="shared" ref="I388:V388" si="358">IF(I387&lt;1,0,IF(I387&lt;2,1,IF(I387&lt;4,2,IF(I387&lt;6,3,IF(I387=6,4,IF(I387=7,5,))))))</f>
        <v>5</v>
      </c>
      <c r="J388" s="132">
        <f t="shared" si="358"/>
        <v>4</v>
      </c>
      <c r="K388" s="132">
        <f t="shared" si="358"/>
        <v>5</v>
      </c>
      <c r="L388" s="132">
        <f t="shared" si="358"/>
        <v>5</v>
      </c>
      <c r="M388" s="132">
        <f t="shared" si="358"/>
        <v>5</v>
      </c>
      <c r="N388" s="132">
        <f t="shared" si="358"/>
        <v>3</v>
      </c>
      <c r="O388" s="132">
        <f t="shared" si="358"/>
        <v>5</v>
      </c>
      <c r="P388" s="132">
        <f t="shared" si="358"/>
        <v>4</v>
      </c>
      <c r="Q388" s="132">
        <f t="shared" si="358"/>
        <v>5</v>
      </c>
      <c r="R388" s="132">
        <f t="shared" si="358"/>
        <v>5</v>
      </c>
      <c r="S388" s="132">
        <f t="shared" si="358"/>
        <v>5</v>
      </c>
      <c r="T388" s="132">
        <f t="shared" si="358"/>
        <v>5</v>
      </c>
      <c r="U388" s="132">
        <f t="shared" si="358"/>
        <v>4</v>
      </c>
      <c r="V388" s="132">
        <f t="shared" si="358"/>
        <v>5</v>
      </c>
      <c r="W388" s="93" t="s">
        <v>39</v>
      </c>
      <c r="Y388" s="74"/>
    </row>
    <row r="389" spans="1:25" s="73" customFormat="1" ht="61.5">
      <c r="A389" s="75"/>
      <c r="B389" s="71" t="s">
        <v>82</v>
      </c>
      <c r="C389" s="70"/>
      <c r="D389" s="68">
        <v>1</v>
      </c>
      <c r="E389" s="68"/>
      <c r="F389" s="68"/>
      <c r="G389" s="68"/>
      <c r="H389" s="68"/>
      <c r="I389" s="68">
        <v>1</v>
      </c>
      <c r="J389" s="68">
        <v>1</v>
      </c>
      <c r="K389" s="68">
        <v>1</v>
      </c>
      <c r="L389" s="69">
        <v>1</v>
      </c>
      <c r="M389" s="68">
        <v>1</v>
      </c>
      <c r="N389" s="68">
        <v>0</v>
      </c>
      <c r="O389" s="68">
        <v>1</v>
      </c>
      <c r="P389" s="68">
        <v>1</v>
      </c>
      <c r="Q389" s="68">
        <v>1</v>
      </c>
      <c r="R389" s="68">
        <v>1</v>
      </c>
      <c r="S389" s="68">
        <v>1</v>
      </c>
      <c r="T389" s="125">
        <v>1</v>
      </c>
      <c r="U389" s="68">
        <v>1</v>
      </c>
      <c r="V389" s="68">
        <v>1</v>
      </c>
      <c r="Y389" s="74"/>
    </row>
    <row r="390" spans="1:25" s="102" customFormat="1" ht="85.5">
      <c r="A390" s="72"/>
      <c r="B390" s="135" t="s">
        <v>81</v>
      </c>
      <c r="C390" s="134"/>
      <c r="D390" s="68">
        <v>1</v>
      </c>
      <c r="E390" s="68"/>
      <c r="F390" s="68"/>
      <c r="G390" s="68"/>
      <c r="H390" s="68"/>
      <c r="I390" s="68">
        <v>1</v>
      </c>
      <c r="J390" s="68">
        <v>1</v>
      </c>
      <c r="K390" s="68">
        <v>1</v>
      </c>
      <c r="L390" s="69">
        <v>1</v>
      </c>
      <c r="M390" s="68">
        <v>1</v>
      </c>
      <c r="N390" s="68">
        <v>1</v>
      </c>
      <c r="O390" s="68">
        <v>1</v>
      </c>
      <c r="P390" s="68">
        <v>1</v>
      </c>
      <c r="Q390" s="68">
        <v>1</v>
      </c>
      <c r="R390" s="68">
        <v>1</v>
      </c>
      <c r="S390" s="68">
        <v>1</v>
      </c>
      <c r="T390" s="125">
        <v>1</v>
      </c>
      <c r="U390" s="68">
        <v>1</v>
      </c>
      <c r="V390" s="68">
        <v>1</v>
      </c>
      <c r="Y390" s="103"/>
    </row>
    <row r="391" spans="1:25" s="102" customFormat="1" ht="92.25">
      <c r="A391" s="72"/>
      <c r="B391" s="71" t="s">
        <v>80</v>
      </c>
      <c r="C391" s="70"/>
      <c r="D391" s="68">
        <v>1</v>
      </c>
      <c r="E391" s="68"/>
      <c r="F391" s="68"/>
      <c r="G391" s="68"/>
      <c r="H391" s="68"/>
      <c r="I391" s="68">
        <v>1</v>
      </c>
      <c r="J391" s="68">
        <v>1</v>
      </c>
      <c r="K391" s="68">
        <v>1</v>
      </c>
      <c r="L391" s="69">
        <v>1</v>
      </c>
      <c r="M391" s="68">
        <v>1</v>
      </c>
      <c r="N391" s="68">
        <v>1</v>
      </c>
      <c r="O391" s="68">
        <v>1</v>
      </c>
      <c r="P391" s="68">
        <v>1</v>
      </c>
      <c r="Q391" s="68">
        <v>1</v>
      </c>
      <c r="R391" s="68">
        <v>1</v>
      </c>
      <c r="S391" s="68">
        <v>1</v>
      </c>
      <c r="T391" s="125">
        <v>1</v>
      </c>
      <c r="U391" s="68">
        <v>1</v>
      </c>
      <c r="V391" s="68">
        <v>1</v>
      </c>
      <c r="Y391" s="103"/>
    </row>
    <row r="392" spans="1:25" s="102" customFormat="1" ht="57">
      <c r="A392" s="72"/>
      <c r="B392" s="135" t="s">
        <v>79</v>
      </c>
      <c r="C392" s="134"/>
      <c r="D392" s="68">
        <v>1</v>
      </c>
      <c r="E392" s="68"/>
      <c r="F392" s="68"/>
      <c r="G392" s="68"/>
      <c r="H392" s="68"/>
      <c r="I392" s="68">
        <v>1</v>
      </c>
      <c r="J392" s="68">
        <v>1</v>
      </c>
      <c r="K392" s="68">
        <v>1</v>
      </c>
      <c r="L392" s="69">
        <v>1</v>
      </c>
      <c r="M392" s="68">
        <v>1</v>
      </c>
      <c r="N392" s="68">
        <v>1</v>
      </c>
      <c r="O392" s="68">
        <v>1</v>
      </c>
      <c r="P392" s="68">
        <v>1</v>
      </c>
      <c r="Q392" s="68">
        <v>1</v>
      </c>
      <c r="R392" s="68">
        <v>1</v>
      </c>
      <c r="S392" s="68">
        <v>1</v>
      </c>
      <c r="T392" s="125">
        <v>1</v>
      </c>
      <c r="U392" s="68">
        <v>1</v>
      </c>
      <c r="V392" s="68">
        <v>1</v>
      </c>
      <c r="Y392" s="103"/>
    </row>
    <row r="393" spans="1:25" s="102" customFormat="1" ht="61.5">
      <c r="A393" s="72"/>
      <c r="B393" s="71" t="s">
        <v>78</v>
      </c>
      <c r="C393" s="70"/>
      <c r="D393" s="68">
        <v>1</v>
      </c>
      <c r="E393" s="68"/>
      <c r="F393" s="68"/>
      <c r="G393" s="68"/>
      <c r="H393" s="68"/>
      <c r="I393" s="68">
        <v>1</v>
      </c>
      <c r="J393" s="68">
        <v>1</v>
      </c>
      <c r="K393" s="68">
        <v>1</v>
      </c>
      <c r="L393" s="69">
        <v>1</v>
      </c>
      <c r="M393" s="68">
        <v>1</v>
      </c>
      <c r="N393" s="68">
        <v>1</v>
      </c>
      <c r="O393" s="68">
        <v>1</v>
      </c>
      <c r="P393" s="68">
        <v>1</v>
      </c>
      <c r="Q393" s="68">
        <v>1</v>
      </c>
      <c r="R393" s="68">
        <v>1</v>
      </c>
      <c r="S393" s="68">
        <v>1</v>
      </c>
      <c r="T393" s="125">
        <v>1</v>
      </c>
      <c r="U393" s="68">
        <v>1</v>
      </c>
      <c r="V393" s="68">
        <v>1</v>
      </c>
      <c r="Y393" s="103"/>
    </row>
    <row r="394" spans="1:25" s="102" customFormat="1" ht="61.5">
      <c r="A394" s="72"/>
      <c r="B394" s="71" t="s">
        <v>77</v>
      </c>
      <c r="C394" s="70"/>
      <c r="D394" s="68">
        <v>1</v>
      </c>
      <c r="E394" s="68"/>
      <c r="F394" s="68"/>
      <c r="G394" s="68"/>
      <c r="H394" s="68"/>
      <c r="I394" s="68">
        <v>1</v>
      </c>
      <c r="J394" s="68">
        <v>1</v>
      </c>
      <c r="K394" s="68">
        <v>1</v>
      </c>
      <c r="L394" s="69">
        <v>1</v>
      </c>
      <c r="M394" s="68">
        <v>1</v>
      </c>
      <c r="N394" s="68">
        <v>0</v>
      </c>
      <c r="O394" s="68">
        <v>1</v>
      </c>
      <c r="P394" s="68">
        <v>1</v>
      </c>
      <c r="Q394" s="68">
        <v>1</v>
      </c>
      <c r="R394" s="68">
        <v>1</v>
      </c>
      <c r="S394" s="68">
        <v>1</v>
      </c>
      <c r="T394" s="125">
        <v>1</v>
      </c>
      <c r="U394" s="68">
        <v>1</v>
      </c>
      <c r="V394" s="90">
        <v>1</v>
      </c>
      <c r="W394" s="92" t="s">
        <v>76</v>
      </c>
      <c r="Y394" s="103"/>
    </row>
    <row r="395" spans="1:25" s="102" customFormat="1" ht="61.5">
      <c r="A395" s="128"/>
      <c r="B395" s="127" t="s">
        <v>75</v>
      </c>
      <c r="C395" s="124"/>
      <c r="D395" s="68">
        <v>1</v>
      </c>
      <c r="E395" s="68"/>
      <c r="F395" s="68"/>
      <c r="G395" s="68"/>
      <c r="H395" s="68"/>
      <c r="I395" s="68">
        <v>1</v>
      </c>
      <c r="J395" s="68">
        <v>0</v>
      </c>
      <c r="K395" s="68">
        <v>1</v>
      </c>
      <c r="L395" s="69">
        <v>1</v>
      </c>
      <c r="M395" s="68">
        <v>1</v>
      </c>
      <c r="N395" s="68">
        <v>0</v>
      </c>
      <c r="O395" s="68">
        <v>1</v>
      </c>
      <c r="P395" s="68">
        <v>0</v>
      </c>
      <c r="Q395" s="68">
        <v>1</v>
      </c>
      <c r="R395" s="677">
        <v>1</v>
      </c>
      <c r="S395" s="68">
        <v>1</v>
      </c>
      <c r="T395" s="125">
        <v>1</v>
      </c>
      <c r="U395" s="68">
        <v>0</v>
      </c>
      <c r="V395" s="133">
        <v>1</v>
      </c>
      <c r="W395" s="92" t="s">
        <v>74</v>
      </c>
      <c r="Y395" s="103"/>
    </row>
    <row r="396" spans="1:25" s="102" customFormat="1" ht="39.75">
      <c r="A396" s="84">
        <v>7.2</v>
      </c>
      <c r="B396" s="84" t="s">
        <v>73</v>
      </c>
      <c r="C396" s="83" t="s">
        <v>30</v>
      </c>
      <c r="D396" s="82">
        <f>+SUM(D398:D402)</f>
        <v>5</v>
      </c>
      <c r="E396" s="82"/>
      <c r="F396" s="82"/>
      <c r="G396" s="82">
        <f t="shared" ref="G396" si="359">+SUM(G398:G402)</f>
        <v>0</v>
      </c>
      <c r="H396" s="82"/>
      <c r="I396" s="82">
        <f t="shared" ref="I396:V396" si="360">+SUM(I398:I402)</f>
        <v>4</v>
      </c>
      <c r="J396" s="82">
        <f t="shared" si="360"/>
        <v>3</v>
      </c>
      <c r="K396" s="82">
        <f t="shared" si="360"/>
        <v>5</v>
      </c>
      <c r="L396" s="82">
        <f t="shared" si="360"/>
        <v>3</v>
      </c>
      <c r="M396" s="82">
        <f t="shared" si="360"/>
        <v>5</v>
      </c>
      <c r="N396" s="82">
        <f t="shared" si="360"/>
        <v>4</v>
      </c>
      <c r="O396" s="82">
        <f t="shared" si="360"/>
        <v>0</v>
      </c>
      <c r="P396" s="82">
        <f t="shared" si="360"/>
        <v>5</v>
      </c>
      <c r="Q396" s="82">
        <f t="shared" si="360"/>
        <v>3</v>
      </c>
      <c r="R396" s="82">
        <f t="shared" si="360"/>
        <v>3</v>
      </c>
      <c r="S396" s="82">
        <f t="shared" si="360"/>
        <v>5</v>
      </c>
      <c r="T396" s="82">
        <f t="shared" si="360"/>
        <v>5</v>
      </c>
      <c r="U396" s="82">
        <f t="shared" si="360"/>
        <v>3</v>
      </c>
      <c r="V396" s="82">
        <f t="shared" si="360"/>
        <v>5</v>
      </c>
      <c r="Y396" s="103"/>
    </row>
    <row r="397" spans="1:25" s="102" customFormat="1" ht="39.75">
      <c r="A397" s="80"/>
      <c r="B397" s="80"/>
      <c r="C397" s="79" t="s">
        <v>10</v>
      </c>
      <c r="D397" s="132">
        <f>IF(D396&lt;1,0,IF(D396&lt;2,1,IF(D396&lt;3,2,IF(D396&lt;4,3,IF(D396&lt;5,4,IF(D396=5,5))))))</f>
        <v>5</v>
      </c>
      <c r="E397" s="132"/>
      <c r="F397" s="132"/>
      <c r="G397" s="132">
        <f t="shared" ref="G397" si="361">IF(G396&lt;1,0,IF(G396&lt;2,1,IF(G396&lt;3,2,IF(G396&lt;4,3,IF(G396&lt;5,4,IF(G396=5,5))))))</f>
        <v>0</v>
      </c>
      <c r="H397" s="132"/>
      <c r="I397" s="132">
        <f t="shared" ref="I397:V397" si="362">IF(I396&lt;1,0,IF(I396&lt;2,1,IF(I396&lt;3,2,IF(I396&lt;4,3,IF(I396&lt;5,4,IF(I396=5,5))))))</f>
        <v>4</v>
      </c>
      <c r="J397" s="132">
        <f t="shared" si="362"/>
        <v>3</v>
      </c>
      <c r="K397" s="132">
        <f t="shared" si="362"/>
        <v>5</v>
      </c>
      <c r="L397" s="132">
        <f t="shared" si="362"/>
        <v>3</v>
      </c>
      <c r="M397" s="132">
        <f t="shared" si="362"/>
        <v>5</v>
      </c>
      <c r="N397" s="132">
        <f t="shared" si="362"/>
        <v>4</v>
      </c>
      <c r="O397" s="132">
        <f t="shared" si="362"/>
        <v>0</v>
      </c>
      <c r="P397" s="132">
        <f t="shared" si="362"/>
        <v>5</v>
      </c>
      <c r="Q397" s="132">
        <f t="shared" si="362"/>
        <v>3</v>
      </c>
      <c r="R397" s="132">
        <f t="shared" si="362"/>
        <v>3</v>
      </c>
      <c r="S397" s="132">
        <f t="shared" si="362"/>
        <v>5</v>
      </c>
      <c r="T397" s="132">
        <f t="shared" si="362"/>
        <v>5</v>
      </c>
      <c r="U397" s="132">
        <f t="shared" si="362"/>
        <v>3</v>
      </c>
      <c r="V397" s="132">
        <f t="shared" si="362"/>
        <v>5</v>
      </c>
      <c r="Y397" s="103"/>
    </row>
    <row r="398" spans="1:25" s="102" customFormat="1" ht="92.25">
      <c r="A398" s="72"/>
      <c r="B398" s="71" t="s">
        <v>72</v>
      </c>
      <c r="C398" s="70"/>
      <c r="D398" s="68">
        <v>1</v>
      </c>
      <c r="E398" s="68"/>
      <c r="F398" s="68"/>
      <c r="G398" s="68"/>
      <c r="H398" s="68"/>
      <c r="I398" s="68">
        <v>0</v>
      </c>
      <c r="J398" s="68">
        <v>1</v>
      </c>
      <c r="K398" s="68">
        <v>1</v>
      </c>
      <c r="L398" s="131">
        <v>1</v>
      </c>
      <c r="M398" s="68">
        <v>1</v>
      </c>
      <c r="N398" s="68">
        <v>1</v>
      </c>
      <c r="O398" s="68">
        <v>0</v>
      </c>
      <c r="P398" s="68">
        <v>1</v>
      </c>
      <c r="Q398" s="68">
        <v>1</v>
      </c>
      <c r="R398" s="68">
        <v>1</v>
      </c>
      <c r="S398" s="68">
        <v>1</v>
      </c>
      <c r="T398" s="125">
        <v>1</v>
      </c>
      <c r="U398" s="68">
        <v>1</v>
      </c>
      <c r="V398" s="68">
        <v>1</v>
      </c>
      <c r="W398" s="92" t="s">
        <v>71</v>
      </c>
      <c r="Y398" s="103"/>
    </row>
    <row r="399" spans="1:25" s="102" customFormat="1" ht="92.25">
      <c r="A399" s="72"/>
      <c r="B399" s="71" t="s">
        <v>70</v>
      </c>
      <c r="C399" s="70"/>
      <c r="D399" s="68">
        <v>1</v>
      </c>
      <c r="E399" s="68"/>
      <c r="F399" s="68"/>
      <c r="G399" s="68"/>
      <c r="H399" s="68"/>
      <c r="I399" s="68">
        <v>1</v>
      </c>
      <c r="J399" s="68">
        <v>1</v>
      </c>
      <c r="K399" s="68">
        <v>1</v>
      </c>
      <c r="L399" s="131">
        <v>1</v>
      </c>
      <c r="M399" s="68">
        <v>1</v>
      </c>
      <c r="N399" s="68">
        <v>1</v>
      </c>
      <c r="O399" s="68">
        <v>0</v>
      </c>
      <c r="P399" s="68">
        <v>1</v>
      </c>
      <c r="Q399" s="68">
        <v>1</v>
      </c>
      <c r="R399" s="68">
        <v>1</v>
      </c>
      <c r="S399" s="68">
        <v>1</v>
      </c>
      <c r="T399" s="125">
        <v>1</v>
      </c>
      <c r="U399" s="68">
        <v>1</v>
      </c>
      <c r="V399" s="68">
        <v>1</v>
      </c>
      <c r="Y399" s="103"/>
    </row>
    <row r="400" spans="1:25" s="102" customFormat="1" ht="123">
      <c r="A400" s="72"/>
      <c r="B400" s="71" t="s">
        <v>69</v>
      </c>
      <c r="C400" s="70"/>
      <c r="D400" s="68">
        <v>1</v>
      </c>
      <c r="E400" s="68"/>
      <c r="F400" s="68"/>
      <c r="G400" s="68"/>
      <c r="H400" s="68"/>
      <c r="I400" s="68">
        <v>1</v>
      </c>
      <c r="J400" s="68">
        <v>1</v>
      </c>
      <c r="K400" s="68">
        <v>1</v>
      </c>
      <c r="L400" s="131">
        <v>1</v>
      </c>
      <c r="M400" s="68">
        <v>1</v>
      </c>
      <c r="N400" s="68">
        <v>1</v>
      </c>
      <c r="O400" s="68">
        <v>0</v>
      </c>
      <c r="P400" s="68">
        <v>1</v>
      </c>
      <c r="Q400" s="68">
        <v>1</v>
      </c>
      <c r="R400" s="68">
        <v>1</v>
      </c>
      <c r="S400" s="68">
        <v>1</v>
      </c>
      <c r="T400" s="125">
        <v>1</v>
      </c>
      <c r="U400" s="68">
        <v>1</v>
      </c>
      <c r="V400" s="68">
        <v>1</v>
      </c>
      <c r="Y400" s="103"/>
    </row>
    <row r="401" spans="1:25" s="102" customFormat="1" ht="123">
      <c r="A401" s="72"/>
      <c r="B401" s="71" t="s">
        <v>68</v>
      </c>
      <c r="C401" s="70"/>
      <c r="D401" s="68">
        <v>1</v>
      </c>
      <c r="E401" s="68"/>
      <c r="F401" s="68"/>
      <c r="G401" s="68"/>
      <c r="H401" s="68"/>
      <c r="I401" s="68">
        <v>1</v>
      </c>
      <c r="J401" s="68">
        <v>0</v>
      </c>
      <c r="K401" s="68">
        <v>1</v>
      </c>
      <c r="L401" s="69">
        <v>0</v>
      </c>
      <c r="M401" s="68">
        <v>1</v>
      </c>
      <c r="N401" s="68">
        <v>1</v>
      </c>
      <c r="O401" s="68">
        <v>0</v>
      </c>
      <c r="P401" s="68">
        <v>1</v>
      </c>
      <c r="Q401" s="68">
        <v>0</v>
      </c>
      <c r="R401" s="68">
        <v>0</v>
      </c>
      <c r="S401" s="68">
        <v>1</v>
      </c>
      <c r="T401" s="68">
        <v>1</v>
      </c>
      <c r="U401" s="68">
        <v>0</v>
      </c>
      <c r="V401" s="68">
        <v>1</v>
      </c>
      <c r="Y401" s="103"/>
    </row>
    <row r="402" spans="1:25" s="102" customFormat="1" ht="153.75">
      <c r="A402" s="128"/>
      <c r="B402" s="127" t="s">
        <v>67</v>
      </c>
      <c r="C402" s="124"/>
      <c r="D402" s="68">
        <v>1</v>
      </c>
      <c r="E402" s="68"/>
      <c r="F402" s="68"/>
      <c r="G402" s="68"/>
      <c r="H402" s="68"/>
      <c r="I402" s="68">
        <v>1</v>
      </c>
      <c r="J402" s="68">
        <v>0</v>
      </c>
      <c r="K402" s="68">
        <v>1</v>
      </c>
      <c r="L402" s="69">
        <v>0</v>
      </c>
      <c r="M402" s="68">
        <v>1</v>
      </c>
      <c r="N402" s="68">
        <v>0</v>
      </c>
      <c r="O402" s="68">
        <v>0</v>
      </c>
      <c r="P402" s="68">
        <v>1</v>
      </c>
      <c r="Q402" s="68">
        <v>0</v>
      </c>
      <c r="R402" s="677">
        <v>0</v>
      </c>
      <c r="S402" s="68">
        <v>1</v>
      </c>
      <c r="T402" s="125">
        <v>1</v>
      </c>
      <c r="U402" s="68">
        <v>0</v>
      </c>
      <c r="V402" s="677">
        <v>1</v>
      </c>
      <c r="Y402" s="103"/>
    </row>
    <row r="403" spans="1:25" s="102" customFormat="1" ht="39.75">
      <c r="A403" s="84">
        <v>7.3</v>
      </c>
      <c r="B403" s="84" t="s">
        <v>66</v>
      </c>
      <c r="C403" s="83" t="s">
        <v>30</v>
      </c>
      <c r="D403" s="82">
        <f>+SUM(D405:D409)</f>
        <v>5</v>
      </c>
      <c r="E403" s="82"/>
      <c r="F403" s="82"/>
      <c r="G403" s="82">
        <f t="shared" ref="G403" si="363">+SUM(G405:G409)</f>
        <v>0</v>
      </c>
      <c r="H403" s="82"/>
      <c r="I403" s="82">
        <f t="shared" ref="I403:V403" si="364">+SUM(I405:I409)</f>
        <v>5</v>
      </c>
      <c r="J403" s="82">
        <f t="shared" si="364"/>
        <v>3</v>
      </c>
      <c r="K403" s="82">
        <f t="shared" si="364"/>
        <v>5</v>
      </c>
      <c r="L403" s="82">
        <f t="shared" si="364"/>
        <v>5</v>
      </c>
      <c r="M403" s="82">
        <f t="shared" si="364"/>
        <v>5</v>
      </c>
      <c r="N403" s="82">
        <f t="shared" si="364"/>
        <v>5</v>
      </c>
      <c r="O403" s="82">
        <f t="shared" si="364"/>
        <v>5</v>
      </c>
      <c r="P403" s="82">
        <f t="shared" si="364"/>
        <v>5</v>
      </c>
      <c r="Q403" s="82">
        <f t="shared" si="364"/>
        <v>5</v>
      </c>
      <c r="R403" s="82">
        <f t="shared" si="364"/>
        <v>4</v>
      </c>
      <c r="S403" s="82">
        <f t="shared" si="364"/>
        <v>5</v>
      </c>
      <c r="T403" s="82">
        <f t="shared" si="364"/>
        <v>5</v>
      </c>
      <c r="U403" s="82">
        <f t="shared" si="364"/>
        <v>5</v>
      </c>
      <c r="V403" s="82">
        <f t="shared" si="364"/>
        <v>5</v>
      </c>
      <c r="Y403" s="103"/>
    </row>
    <row r="404" spans="1:25" s="102" customFormat="1" ht="39.75">
      <c r="A404" s="80"/>
      <c r="B404" s="80"/>
      <c r="C404" s="79" t="s">
        <v>10</v>
      </c>
      <c r="D404" s="94">
        <f>IF(D403&lt;1,0,IF(D403&lt;2,1,IF(D403&lt;3,2,IF(D403&lt;4,3,IF(D403=4,4,IF(D403=5,5,))))))</f>
        <v>5</v>
      </c>
      <c r="E404" s="94"/>
      <c r="F404" s="94"/>
      <c r="G404" s="94">
        <f t="shared" ref="G404" si="365">IF(G403&lt;1,0,IF(G403&lt;2,1,IF(G403&lt;3,2,IF(G403&lt;4,3,IF(G403=4,4,IF(G403=5,5,))))))</f>
        <v>0</v>
      </c>
      <c r="H404" s="94"/>
      <c r="I404" s="94">
        <f t="shared" ref="I404:V404" si="366">IF(I403&lt;1,0,IF(I403&lt;2,1,IF(I403&lt;3,2,IF(I403&lt;4,3,IF(I403=4,4,IF(I403=5,5,))))))</f>
        <v>5</v>
      </c>
      <c r="J404" s="94">
        <f t="shared" si="366"/>
        <v>3</v>
      </c>
      <c r="K404" s="94">
        <f t="shared" si="366"/>
        <v>5</v>
      </c>
      <c r="L404" s="94">
        <f t="shared" si="366"/>
        <v>5</v>
      </c>
      <c r="M404" s="94">
        <f t="shared" si="366"/>
        <v>5</v>
      </c>
      <c r="N404" s="94">
        <f t="shared" si="366"/>
        <v>5</v>
      </c>
      <c r="O404" s="94">
        <f t="shared" si="366"/>
        <v>5</v>
      </c>
      <c r="P404" s="94">
        <f t="shared" si="366"/>
        <v>5</v>
      </c>
      <c r="Q404" s="94">
        <f t="shared" si="366"/>
        <v>5</v>
      </c>
      <c r="R404" s="94">
        <f t="shared" si="366"/>
        <v>4</v>
      </c>
      <c r="S404" s="94">
        <f t="shared" si="366"/>
        <v>5</v>
      </c>
      <c r="T404" s="94">
        <f t="shared" si="366"/>
        <v>5</v>
      </c>
      <c r="U404" s="94">
        <f t="shared" si="366"/>
        <v>5</v>
      </c>
      <c r="V404" s="94">
        <f t="shared" si="366"/>
        <v>5</v>
      </c>
      <c r="Y404" s="103"/>
    </row>
    <row r="405" spans="1:25" s="102" customFormat="1" ht="39.75">
      <c r="A405" s="72"/>
      <c r="B405" s="71" t="s">
        <v>65</v>
      </c>
      <c r="C405" s="130"/>
      <c r="D405" s="68">
        <v>1</v>
      </c>
      <c r="E405" s="68"/>
      <c r="F405" s="68"/>
      <c r="G405" s="68"/>
      <c r="H405" s="68"/>
      <c r="I405" s="68">
        <v>1</v>
      </c>
      <c r="J405" s="68">
        <v>1</v>
      </c>
      <c r="K405" s="68">
        <v>1</v>
      </c>
      <c r="L405" s="69">
        <v>1</v>
      </c>
      <c r="M405" s="68">
        <v>1</v>
      </c>
      <c r="N405" s="68">
        <v>1</v>
      </c>
      <c r="O405" s="68">
        <v>1</v>
      </c>
      <c r="P405" s="68">
        <v>1</v>
      </c>
      <c r="Q405" s="68">
        <v>1</v>
      </c>
      <c r="R405" s="68">
        <v>1</v>
      </c>
      <c r="S405" s="68">
        <v>1</v>
      </c>
      <c r="T405" s="125">
        <v>1</v>
      </c>
      <c r="U405" s="68">
        <v>1</v>
      </c>
      <c r="V405" s="68">
        <v>1</v>
      </c>
      <c r="Y405" s="103"/>
    </row>
    <row r="406" spans="1:25" s="102" customFormat="1" ht="123">
      <c r="A406" s="72"/>
      <c r="B406" s="71" t="s">
        <v>64</v>
      </c>
      <c r="C406" s="130"/>
      <c r="D406" s="68">
        <v>1</v>
      </c>
      <c r="E406" s="68"/>
      <c r="F406" s="68"/>
      <c r="G406" s="68"/>
      <c r="H406" s="68"/>
      <c r="I406" s="68">
        <v>1</v>
      </c>
      <c r="J406" s="68">
        <v>1</v>
      </c>
      <c r="K406" s="68">
        <v>1</v>
      </c>
      <c r="L406" s="69">
        <v>1</v>
      </c>
      <c r="M406" s="68">
        <v>1</v>
      </c>
      <c r="N406" s="68">
        <v>1</v>
      </c>
      <c r="O406" s="68">
        <v>1</v>
      </c>
      <c r="P406" s="68">
        <v>1</v>
      </c>
      <c r="Q406" s="68">
        <v>1</v>
      </c>
      <c r="R406" s="68">
        <v>1</v>
      </c>
      <c r="S406" s="68">
        <v>1</v>
      </c>
      <c r="T406" s="125">
        <v>1</v>
      </c>
      <c r="U406" s="68">
        <v>1</v>
      </c>
      <c r="V406" s="68">
        <v>1</v>
      </c>
      <c r="Y406" s="103"/>
    </row>
    <row r="407" spans="1:25" s="102" customFormat="1" ht="39.75">
      <c r="A407" s="72"/>
      <c r="B407" s="71" t="s">
        <v>63</v>
      </c>
      <c r="C407" s="130"/>
      <c r="D407" s="68">
        <v>1</v>
      </c>
      <c r="E407" s="68"/>
      <c r="F407" s="68"/>
      <c r="G407" s="68"/>
      <c r="H407" s="68"/>
      <c r="I407" s="68">
        <v>1</v>
      </c>
      <c r="J407" s="68">
        <v>0</v>
      </c>
      <c r="K407" s="68">
        <v>1</v>
      </c>
      <c r="L407" s="69">
        <v>1</v>
      </c>
      <c r="M407" s="68">
        <v>1</v>
      </c>
      <c r="N407" s="68">
        <v>1</v>
      </c>
      <c r="O407" s="68">
        <v>1</v>
      </c>
      <c r="P407" s="68">
        <v>1</v>
      </c>
      <c r="Q407" s="68">
        <v>1</v>
      </c>
      <c r="R407" s="68">
        <v>1</v>
      </c>
      <c r="S407" s="68">
        <v>1</v>
      </c>
      <c r="T407" s="125">
        <v>1</v>
      </c>
      <c r="U407" s="68">
        <v>1</v>
      </c>
      <c r="V407" s="68">
        <v>1</v>
      </c>
      <c r="Y407" s="103"/>
    </row>
    <row r="408" spans="1:25" s="102" customFormat="1" ht="61.5">
      <c r="A408" s="72"/>
      <c r="B408" s="71" t="s">
        <v>62</v>
      </c>
      <c r="C408" s="130"/>
      <c r="D408" s="68">
        <v>1</v>
      </c>
      <c r="E408" s="68"/>
      <c r="F408" s="68"/>
      <c r="G408" s="68"/>
      <c r="H408" s="68"/>
      <c r="I408" s="68">
        <v>1</v>
      </c>
      <c r="J408" s="68">
        <v>0</v>
      </c>
      <c r="K408" s="68">
        <v>1</v>
      </c>
      <c r="L408" s="69">
        <v>1</v>
      </c>
      <c r="M408" s="68">
        <v>1</v>
      </c>
      <c r="N408" s="68">
        <v>1</v>
      </c>
      <c r="O408" s="68">
        <v>1</v>
      </c>
      <c r="P408" s="68">
        <v>1</v>
      </c>
      <c r="Q408" s="68">
        <v>1</v>
      </c>
      <c r="R408" s="68">
        <v>0</v>
      </c>
      <c r="S408" s="68">
        <v>1</v>
      </c>
      <c r="T408" s="125">
        <v>1</v>
      </c>
      <c r="U408" s="68">
        <v>1</v>
      </c>
      <c r="V408" s="129">
        <v>1</v>
      </c>
      <c r="W408" s="92" t="s">
        <v>61</v>
      </c>
      <c r="Y408" s="103"/>
    </row>
    <row r="409" spans="1:25" s="102" customFormat="1" ht="61.5">
      <c r="A409" s="128"/>
      <c r="B409" s="127" t="s">
        <v>60</v>
      </c>
      <c r="C409" s="126"/>
      <c r="D409" s="68">
        <v>1</v>
      </c>
      <c r="E409" s="68"/>
      <c r="F409" s="68"/>
      <c r="G409" s="68"/>
      <c r="H409" s="68"/>
      <c r="I409" s="68">
        <v>1</v>
      </c>
      <c r="J409" s="68">
        <v>1</v>
      </c>
      <c r="K409" s="68">
        <v>1</v>
      </c>
      <c r="L409" s="69">
        <v>1</v>
      </c>
      <c r="M409" s="68">
        <v>1</v>
      </c>
      <c r="N409" s="68">
        <v>1</v>
      </c>
      <c r="O409" s="68">
        <v>1</v>
      </c>
      <c r="P409" s="68">
        <v>1</v>
      </c>
      <c r="Q409" s="68">
        <v>1</v>
      </c>
      <c r="R409" s="677">
        <v>1</v>
      </c>
      <c r="S409" s="68">
        <v>1</v>
      </c>
      <c r="T409" s="125">
        <v>1</v>
      </c>
      <c r="U409" s="68">
        <v>1</v>
      </c>
      <c r="V409" s="677">
        <v>1</v>
      </c>
      <c r="Y409" s="103"/>
    </row>
    <row r="410" spans="1:25" s="102" customFormat="1" ht="39.75">
      <c r="A410" s="84">
        <v>7.4</v>
      </c>
      <c r="B410" s="84" t="s">
        <v>59</v>
      </c>
      <c r="C410" s="83" t="s">
        <v>30</v>
      </c>
      <c r="D410" s="82">
        <f>+SUM(D412:D423)</f>
        <v>6</v>
      </c>
      <c r="E410" s="82"/>
      <c r="F410" s="82"/>
      <c r="G410" s="82">
        <f t="shared" ref="G410" si="367">+SUM(G412:G423)</f>
        <v>0</v>
      </c>
      <c r="H410" s="82"/>
      <c r="I410" s="82">
        <f t="shared" ref="I410:V410" si="368">+SUM(I412:I423)</f>
        <v>6</v>
      </c>
      <c r="J410" s="82">
        <f t="shared" si="368"/>
        <v>6</v>
      </c>
      <c r="K410" s="82">
        <f t="shared" si="368"/>
        <v>6</v>
      </c>
      <c r="L410" s="82">
        <f t="shared" si="368"/>
        <v>5</v>
      </c>
      <c r="M410" s="82">
        <f t="shared" si="368"/>
        <v>6</v>
      </c>
      <c r="N410" s="82">
        <f t="shared" si="368"/>
        <v>6</v>
      </c>
      <c r="O410" s="82">
        <f t="shared" si="368"/>
        <v>3</v>
      </c>
      <c r="P410" s="82">
        <f t="shared" si="368"/>
        <v>6</v>
      </c>
      <c r="Q410" s="82">
        <f t="shared" si="368"/>
        <v>6</v>
      </c>
      <c r="R410" s="82">
        <f t="shared" si="368"/>
        <v>6</v>
      </c>
      <c r="S410" s="82">
        <f t="shared" si="368"/>
        <v>6</v>
      </c>
      <c r="T410" s="82">
        <f t="shared" si="368"/>
        <v>6</v>
      </c>
      <c r="U410" s="82">
        <f t="shared" si="368"/>
        <v>6</v>
      </c>
      <c r="V410" s="82">
        <f t="shared" si="368"/>
        <v>6</v>
      </c>
      <c r="Y410" s="103"/>
    </row>
    <row r="411" spans="1:25" s="102" customFormat="1" ht="39.75">
      <c r="A411" s="80"/>
      <c r="B411" s="80"/>
      <c r="C411" s="79" t="s">
        <v>10</v>
      </c>
      <c r="D411" s="94">
        <f>IF(D410&lt;1,0,IF(D410&lt;2,1,IF(D410&lt;3,2,IF(D410&lt;5,3,IF(D410=5,4,IF(D410&gt;=6,5,))))))</f>
        <v>5</v>
      </c>
      <c r="E411" s="94"/>
      <c r="F411" s="94"/>
      <c r="G411" s="94">
        <f t="shared" ref="G411" si="369">IF(G410&lt;1,0,IF(G410&lt;2,1,IF(G410&lt;3,2,IF(G410&lt;5,3,IF(G410=5,4,IF(G410&gt;=6,5,))))))</f>
        <v>0</v>
      </c>
      <c r="H411" s="94"/>
      <c r="I411" s="94">
        <f t="shared" ref="I411:V411" si="370">IF(I410&lt;1,0,IF(I410&lt;2,1,IF(I410&lt;3,2,IF(I410&lt;5,3,IF(I410=5,4,IF(I410&gt;=6,5,))))))</f>
        <v>5</v>
      </c>
      <c r="J411" s="94">
        <f t="shared" si="370"/>
        <v>5</v>
      </c>
      <c r="K411" s="94">
        <f t="shared" si="370"/>
        <v>5</v>
      </c>
      <c r="L411" s="94">
        <f t="shared" si="370"/>
        <v>4</v>
      </c>
      <c r="M411" s="94">
        <f t="shared" si="370"/>
        <v>5</v>
      </c>
      <c r="N411" s="94">
        <f t="shared" si="370"/>
        <v>5</v>
      </c>
      <c r="O411" s="94">
        <f t="shared" si="370"/>
        <v>3</v>
      </c>
      <c r="P411" s="94">
        <f t="shared" si="370"/>
        <v>5</v>
      </c>
      <c r="Q411" s="94">
        <f t="shared" si="370"/>
        <v>5</v>
      </c>
      <c r="R411" s="94">
        <f t="shared" si="370"/>
        <v>5</v>
      </c>
      <c r="S411" s="94">
        <f t="shared" si="370"/>
        <v>5</v>
      </c>
      <c r="T411" s="94">
        <f t="shared" si="370"/>
        <v>5</v>
      </c>
      <c r="U411" s="94">
        <f t="shared" si="370"/>
        <v>5</v>
      </c>
      <c r="V411" s="94">
        <f t="shared" si="370"/>
        <v>5</v>
      </c>
      <c r="Y411" s="103"/>
    </row>
    <row r="412" spans="1:25" s="102" customFormat="1" ht="92.25">
      <c r="A412" s="72"/>
      <c r="B412" s="71" t="s">
        <v>58</v>
      </c>
      <c r="C412" s="70"/>
      <c r="D412" s="68">
        <v>1</v>
      </c>
      <c r="E412" s="68"/>
      <c r="F412" s="68"/>
      <c r="G412" s="68"/>
      <c r="H412" s="68"/>
      <c r="I412" s="68">
        <v>1</v>
      </c>
      <c r="J412" s="68">
        <v>1</v>
      </c>
      <c r="K412" s="68">
        <v>1</v>
      </c>
      <c r="L412" s="69">
        <v>1</v>
      </c>
      <c r="M412" s="68">
        <v>1</v>
      </c>
      <c r="N412" s="68">
        <v>1</v>
      </c>
      <c r="O412" s="68">
        <v>1</v>
      </c>
      <c r="P412" s="68">
        <v>1</v>
      </c>
      <c r="Q412" s="68">
        <v>1</v>
      </c>
      <c r="R412" s="68">
        <v>1</v>
      </c>
      <c r="S412" s="68">
        <v>1</v>
      </c>
      <c r="T412" s="68">
        <v>1</v>
      </c>
      <c r="U412" s="68">
        <v>1</v>
      </c>
      <c r="V412" s="68">
        <v>1</v>
      </c>
      <c r="W412" s="93" t="s">
        <v>39</v>
      </c>
      <c r="Y412" s="103"/>
    </row>
    <row r="413" spans="1:25" s="102" customFormat="1" ht="92.25">
      <c r="A413" s="72"/>
      <c r="B413" s="71" t="s">
        <v>57</v>
      </c>
      <c r="C413" s="124"/>
      <c r="D413" s="711">
        <v>1</v>
      </c>
      <c r="E413" s="711"/>
      <c r="F413" s="711"/>
      <c r="G413" s="711"/>
      <c r="H413" s="677"/>
      <c r="I413" s="711">
        <v>1</v>
      </c>
      <c r="J413" s="711">
        <v>1</v>
      </c>
      <c r="K413" s="711">
        <v>1</v>
      </c>
      <c r="L413" s="711">
        <v>1</v>
      </c>
      <c r="M413" s="711">
        <v>1</v>
      </c>
      <c r="N413" s="711">
        <v>1</v>
      </c>
      <c r="O413" s="711">
        <v>1</v>
      </c>
      <c r="P413" s="711">
        <v>1</v>
      </c>
      <c r="Q413" s="711">
        <v>1</v>
      </c>
      <c r="R413" s="711">
        <v>1</v>
      </c>
      <c r="S413" s="711">
        <v>1</v>
      </c>
      <c r="T413" s="711">
        <v>1</v>
      </c>
      <c r="U413" s="711">
        <v>1</v>
      </c>
      <c r="V413" s="711">
        <v>1</v>
      </c>
      <c r="Y413" s="103"/>
    </row>
    <row r="414" spans="1:25" s="102" customFormat="1" ht="48">
      <c r="A414" s="72"/>
      <c r="B414" s="121" t="s">
        <v>56</v>
      </c>
      <c r="C414" s="123"/>
      <c r="D414" s="712"/>
      <c r="E414" s="712"/>
      <c r="F414" s="712"/>
      <c r="G414" s="712"/>
      <c r="H414" s="678"/>
      <c r="I414" s="712"/>
      <c r="J414" s="712"/>
      <c r="K414" s="712"/>
      <c r="L414" s="712"/>
      <c r="M414" s="712"/>
      <c r="N414" s="712"/>
      <c r="O414" s="712"/>
      <c r="P414" s="712"/>
      <c r="Q414" s="712"/>
      <c r="R414" s="712"/>
      <c r="S414" s="712"/>
      <c r="T414" s="712"/>
      <c r="U414" s="712"/>
      <c r="V414" s="712"/>
      <c r="Y414" s="103"/>
    </row>
    <row r="415" spans="1:25" s="102" customFormat="1" ht="39.75">
      <c r="A415" s="72"/>
      <c r="B415" s="121" t="s">
        <v>55</v>
      </c>
      <c r="C415" s="123"/>
      <c r="D415" s="712"/>
      <c r="E415" s="712"/>
      <c r="F415" s="712"/>
      <c r="G415" s="712"/>
      <c r="H415" s="678"/>
      <c r="I415" s="712"/>
      <c r="J415" s="712"/>
      <c r="K415" s="712"/>
      <c r="L415" s="712"/>
      <c r="M415" s="712"/>
      <c r="N415" s="712"/>
      <c r="O415" s="712"/>
      <c r="P415" s="712"/>
      <c r="Q415" s="712"/>
      <c r="R415" s="712"/>
      <c r="S415" s="712"/>
      <c r="T415" s="712"/>
      <c r="U415" s="712"/>
      <c r="V415" s="712"/>
      <c r="Y415" s="103"/>
    </row>
    <row r="416" spans="1:25" s="102" customFormat="1" ht="39.75">
      <c r="A416" s="72"/>
      <c r="B416" s="121" t="s">
        <v>54</v>
      </c>
      <c r="C416" s="123"/>
      <c r="D416" s="712"/>
      <c r="E416" s="712"/>
      <c r="F416" s="712"/>
      <c r="G416" s="712"/>
      <c r="H416" s="678"/>
      <c r="I416" s="712"/>
      <c r="J416" s="712"/>
      <c r="K416" s="712"/>
      <c r="L416" s="712"/>
      <c r="M416" s="712"/>
      <c r="N416" s="712"/>
      <c r="O416" s="712"/>
      <c r="P416" s="712"/>
      <c r="Q416" s="712"/>
      <c r="R416" s="712"/>
      <c r="S416" s="712"/>
      <c r="T416" s="712"/>
      <c r="U416" s="712"/>
      <c r="V416" s="712"/>
      <c r="Y416" s="103"/>
    </row>
    <row r="417" spans="1:25" s="102" customFormat="1" ht="48">
      <c r="A417" s="72"/>
      <c r="B417" s="121" t="s">
        <v>53</v>
      </c>
      <c r="C417" s="123"/>
      <c r="D417" s="712"/>
      <c r="E417" s="712"/>
      <c r="F417" s="712"/>
      <c r="G417" s="712"/>
      <c r="H417" s="678"/>
      <c r="I417" s="712"/>
      <c r="J417" s="712"/>
      <c r="K417" s="712"/>
      <c r="L417" s="712"/>
      <c r="M417" s="712"/>
      <c r="N417" s="712"/>
      <c r="O417" s="712"/>
      <c r="P417" s="712"/>
      <c r="Q417" s="712"/>
      <c r="R417" s="712"/>
      <c r="S417" s="712"/>
      <c r="T417" s="712"/>
      <c r="U417" s="712"/>
      <c r="V417" s="712"/>
      <c r="Y417" s="103"/>
    </row>
    <row r="418" spans="1:25" s="102" customFormat="1" ht="48">
      <c r="A418" s="72"/>
      <c r="B418" s="121" t="s">
        <v>52</v>
      </c>
      <c r="C418" s="123"/>
      <c r="D418" s="712"/>
      <c r="E418" s="712"/>
      <c r="F418" s="712"/>
      <c r="G418" s="712"/>
      <c r="H418" s="678"/>
      <c r="I418" s="712"/>
      <c r="J418" s="712"/>
      <c r="K418" s="712"/>
      <c r="L418" s="712"/>
      <c r="M418" s="712"/>
      <c r="N418" s="712"/>
      <c r="O418" s="712"/>
      <c r="P418" s="712"/>
      <c r="Q418" s="712"/>
      <c r="R418" s="712"/>
      <c r="S418" s="712"/>
      <c r="T418" s="712"/>
      <c r="U418" s="712"/>
      <c r="V418" s="712"/>
      <c r="Y418" s="103"/>
    </row>
    <row r="419" spans="1:25" s="102" customFormat="1" ht="39.75">
      <c r="A419" s="72"/>
      <c r="B419" s="121" t="s">
        <v>51</v>
      </c>
      <c r="C419" s="120"/>
      <c r="D419" s="713"/>
      <c r="E419" s="713"/>
      <c r="F419" s="713"/>
      <c r="G419" s="713"/>
      <c r="H419" s="679"/>
      <c r="I419" s="713"/>
      <c r="J419" s="713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  <c r="V419" s="713"/>
      <c r="Y419" s="103"/>
    </row>
    <row r="420" spans="1:25" s="102" customFormat="1" ht="61.5">
      <c r="A420" s="72"/>
      <c r="B420" s="71" t="s">
        <v>50</v>
      </c>
      <c r="C420" s="70"/>
      <c r="D420" s="68">
        <v>1</v>
      </c>
      <c r="E420" s="68"/>
      <c r="F420" s="68"/>
      <c r="G420" s="68"/>
      <c r="H420" s="68"/>
      <c r="I420" s="68">
        <v>1</v>
      </c>
      <c r="J420" s="68">
        <v>1</v>
      </c>
      <c r="K420" s="68">
        <v>1</v>
      </c>
      <c r="L420" s="69">
        <v>1</v>
      </c>
      <c r="M420" s="68">
        <v>1</v>
      </c>
      <c r="N420" s="68">
        <v>1</v>
      </c>
      <c r="O420" s="68">
        <v>1</v>
      </c>
      <c r="P420" s="68">
        <v>1</v>
      </c>
      <c r="Q420" s="68">
        <v>1</v>
      </c>
      <c r="R420" s="68">
        <v>1</v>
      </c>
      <c r="S420" s="68">
        <v>1</v>
      </c>
      <c r="T420" s="68">
        <v>1</v>
      </c>
      <c r="U420" s="68">
        <v>1</v>
      </c>
      <c r="V420" s="68">
        <v>1</v>
      </c>
      <c r="Y420" s="103"/>
    </row>
    <row r="421" spans="1:25" s="102" customFormat="1" ht="61.5">
      <c r="A421" s="72"/>
      <c r="B421" s="71" t="s">
        <v>49</v>
      </c>
      <c r="C421" s="70"/>
      <c r="D421" s="68">
        <v>1</v>
      </c>
      <c r="E421" s="68"/>
      <c r="F421" s="68"/>
      <c r="G421" s="68"/>
      <c r="H421" s="68"/>
      <c r="I421" s="68">
        <v>1</v>
      </c>
      <c r="J421" s="68">
        <v>1</v>
      </c>
      <c r="K421" s="68">
        <v>1</v>
      </c>
      <c r="L421" s="69">
        <v>1</v>
      </c>
      <c r="M421" s="68">
        <v>1</v>
      </c>
      <c r="N421" s="68">
        <v>1</v>
      </c>
      <c r="O421" s="68">
        <v>0</v>
      </c>
      <c r="P421" s="68">
        <v>1</v>
      </c>
      <c r="Q421" s="68">
        <v>1</v>
      </c>
      <c r="R421" s="68">
        <v>1</v>
      </c>
      <c r="S421" s="68">
        <v>1</v>
      </c>
      <c r="T421" s="68">
        <v>1</v>
      </c>
      <c r="U421" s="68">
        <v>1</v>
      </c>
      <c r="V421" s="68">
        <v>1</v>
      </c>
      <c r="Y421" s="103"/>
    </row>
    <row r="422" spans="1:25" s="102" customFormat="1" ht="61.5">
      <c r="A422" s="72"/>
      <c r="B422" s="71" t="s">
        <v>48</v>
      </c>
      <c r="C422" s="70"/>
      <c r="D422" s="68">
        <v>1</v>
      </c>
      <c r="E422" s="68"/>
      <c r="F422" s="68"/>
      <c r="G422" s="68"/>
      <c r="H422" s="68"/>
      <c r="I422" s="68">
        <v>1</v>
      </c>
      <c r="J422" s="68">
        <v>1</v>
      </c>
      <c r="K422" s="68">
        <v>1</v>
      </c>
      <c r="L422" s="69">
        <v>1</v>
      </c>
      <c r="M422" s="68">
        <v>1</v>
      </c>
      <c r="N422" s="68">
        <v>1</v>
      </c>
      <c r="O422" s="68">
        <v>0</v>
      </c>
      <c r="P422" s="68">
        <v>1</v>
      </c>
      <c r="Q422" s="68">
        <v>1</v>
      </c>
      <c r="R422" s="68">
        <v>1</v>
      </c>
      <c r="S422" s="68">
        <v>1</v>
      </c>
      <c r="T422" s="68">
        <v>1</v>
      </c>
      <c r="U422" s="68">
        <v>1</v>
      </c>
      <c r="V422" s="68">
        <v>1</v>
      </c>
      <c r="Y422" s="103"/>
    </row>
    <row r="423" spans="1:25" s="102" customFormat="1" ht="61.5">
      <c r="A423" s="72"/>
      <c r="B423" s="91" t="s">
        <v>47</v>
      </c>
      <c r="C423" s="70"/>
      <c r="D423" s="68">
        <v>1</v>
      </c>
      <c r="E423" s="68"/>
      <c r="F423" s="68"/>
      <c r="G423" s="68"/>
      <c r="H423" s="68"/>
      <c r="I423" s="68">
        <v>1</v>
      </c>
      <c r="J423" s="68">
        <v>1</v>
      </c>
      <c r="K423" s="68">
        <v>1</v>
      </c>
      <c r="L423" s="69">
        <v>0</v>
      </c>
      <c r="M423" s="68">
        <v>1</v>
      </c>
      <c r="N423" s="68">
        <v>1</v>
      </c>
      <c r="O423" s="68">
        <v>0</v>
      </c>
      <c r="P423" s="68">
        <v>1</v>
      </c>
      <c r="Q423" s="68">
        <v>1</v>
      </c>
      <c r="R423" s="68">
        <v>1</v>
      </c>
      <c r="S423" s="68">
        <v>1</v>
      </c>
      <c r="T423" s="68">
        <v>1</v>
      </c>
      <c r="U423" s="68">
        <v>1</v>
      </c>
      <c r="V423" s="68">
        <v>1</v>
      </c>
      <c r="Y423" s="103"/>
    </row>
    <row r="424" spans="1:25" s="102" customFormat="1" ht="39.75">
      <c r="A424" s="118">
        <v>7.5</v>
      </c>
      <c r="B424" s="117" t="s">
        <v>46</v>
      </c>
      <c r="C424" s="116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4"/>
      <c r="S424" s="114"/>
      <c r="T424" s="114"/>
      <c r="U424" s="114"/>
      <c r="V424" s="114"/>
      <c r="Y424" s="103"/>
    </row>
    <row r="425" spans="1:25" s="102" customFormat="1" ht="39.75" hidden="1" customHeight="1">
      <c r="A425" s="109"/>
      <c r="B425" s="113" t="s">
        <v>45</v>
      </c>
      <c r="C425" s="112" t="s">
        <v>10</v>
      </c>
      <c r="D425" s="111" t="s">
        <v>44</v>
      </c>
      <c r="E425" s="111"/>
      <c r="F425" s="111"/>
      <c r="G425" s="111" t="s">
        <v>44</v>
      </c>
      <c r="H425" s="111"/>
      <c r="I425" s="111" t="s">
        <v>44</v>
      </c>
      <c r="J425" s="111" t="s">
        <v>44</v>
      </c>
      <c r="K425" s="111" t="s">
        <v>44</v>
      </c>
      <c r="L425" s="111" t="s">
        <v>44</v>
      </c>
      <c r="M425" s="111" t="s">
        <v>44</v>
      </c>
      <c r="N425" s="111" t="s">
        <v>44</v>
      </c>
      <c r="O425" s="111" t="s">
        <v>44</v>
      </c>
      <c r="P425" s="111" t="s">
        <v>44</v>
      </c>
      <c r="Q425" s="111" t="s">
        <v>44</v>
      </c>
      <c r="R425" s="111" t="s">
        <v>44</v>
      </c>
      <c r="S425" s="111" t="s">
        <v>44</v>
      </c>
      <c r="T425" s="111" t="s">
        <v>44</v>
      </c>
      <c r="U425" s="111" t="s">
        <v>44</v>
      </c>
      <c r="V425" s="110">
        <v>4.25</v>
      </c>
      <c r="Y425" s="103"/>
    </row>
    <row r="426" spans="1:25" s="102" customFormat="1" ht="61.5">
      <c r="A426" s="109"/>
      <c r="B426" s="108" t="s">
        <v>43</v>
      </c>
      <c r="C426" s="107" t="s">
        <v>10</v>
      </c>
      <c r="D426" s="106">
        <v>4.7</v>
      </c>
      <c r="E426" s="106"/>
      <c r="F426" s="106"/>
      <c r="G426" s="106"/>
      <c r="H426" s="106"/>
      <c r="I426" s="106">
        <v>4.41</v>
      </c>
      <c r="J426" s="106">
        <v>3.4</v>
      </c>
      <c r="K426" s="106">
        <v>4.6399999999999997</v>
      </c>
      <c r="L426" s="105">
        <v>4.45</v>
      </c>
      <c r="M426" s="106">
        <v>4.47</v>
      </c>
      <c r="N426" s="106">
        <v>4.46</v>
      </c>
      <c r="O426" s="106">
        <v>4.3</v>
      </c>
      <c r="P426" s="106">
        <v>4.3499999999999996</v>
      </c>
      <c r="Q426" s="106">
        <v>3.95</v>
      </c>
      <c r="R426" s="105">
        <v>4</v>
      </c>
      <c r="S426" s="105">
        <v>4.57</v>
      </c>
      <c r="T426" s="105">
        <v>4.5999999999999996</v>
      </c>
      <c r="U426" s="105">
        <v>3.8</v>
      </c>
      <c r="V426" s="104">
        <v>4.22</v>
      </c>
      <c r="Y426" s="103"/>
    </row>
    <row r="427" spans="1:25" ht="39.75">
      <c r="A427" s="101" t="s">
        <v>42</v>
      </c>
      <c r="B427" s="100"/>
      <c r="C427" s="99"/>
      <c r="D427" s="98">
        <f>+D429</f>
        <v>5</v>
      </c>
      <c r="E427" s="98"/>
      <c r="F427" s="98"/>
      <c r="G427" s="98">
        <f t="shared" ref="G427" si="371">+G429</f>
        <v>0</v>
      </c>
      <c r="H427" s="98"/>
      <c r="I427" s="98">
        <f t="shared" ref="I427:V427" si="372">+I429</f>
        <v>5</v>
      </c>
      <c r="J427" s="98">
        <f t="shared" si="372"/>
        <v>5</v>
      </c>
      <c r="K427" s="98">
        <f t="shared" si="372"/>
        <v>5</v>
      </c>
      <c r="L427" s="98">
        <f t="shared" si="372"/>
        <v>5</v>
      </c>
      <c r="M427" s="98">
        <f t="shared" si="372"/>
        <v>5</v>
      </c>
      <c r="N427" s="98">
        <f t="shared" si="372"/>
        <v>3</v>
      </c>
      <c r="O427" s="98">
        <f t="shared" si="372"/>
        <v>4</v>
      </c>
      <c r="P427" s="98">
        <f t="shared" si="372"/>
        <v>5</v>
      </c>
      <c r="Q427" s="98">
        <f t="shared" si="372"/>
        <v>5</v>
      </c>
      <c r="R427" s="98">
        <f t="shared" si="372"/>
        <v>5</v>
      </c>
      <c r="S427" s="98">
        <f t="shared" si="372"/>
        <v>2</v>
      </c>
      <c r="T427" s="98">
        <f t="shared" si="372"/>
        <v>4</v>
      </c>
      <c r="U427" s="98">
        <f t="shared" si="372"/>
        <v>3</v>
      </c>
      <c r="V427" s="97">
        <f t="shared" si="372"/>
        <v>4</v>
      </c>
      <c r="Y427" s="20"/>
    </row>
    <row r="428" spans="1:25" s="73" customFormat="1" ht="39.75">
      <c r="A428" s="85">
        <v>8.1</v>
      </c>
      <c r="B428" s="85" t="s">
        <v>41</v>
      </c>
      <c r="C428" s="96" t="s">
        <v>30</v>
      </c>
      <c r="D428" s="82">
        <f>+SUM(D430:D436)</f>
        <v>7</v>
      </c>
      <c r="E428" s="82"/>
      <c r="F428" s="82"/>
      <c r="G428" s="82">
        <f t="shared" ref="G428" si="373">+SUM(G430:G436)</f>
        <v>0</v>
      </c>
      <c r="H428" s="82"/>
      <c r="I428" s="82">
        <f t="shared" ref="I428:V428" si="374">+SUM(I430:I436)</f>
        <v>7</v>
      </c>
      <c r="J428" s="82">
        <f t="shared" si="374"/>
        <v>7</v>
      </c>
      <c r="K428" s="82">
        <f t="shared" si="374"/>
        <v>7</v>
      </c>
      <c r="L428" s="82">
        <f t="shared" si="374"/>
        <v>7</v>
      </c>
      <c r="M428" s="82">
        <f t="shared" si="374"/>
        <v>7</v>
      </c>
      <c r="N428" s="82">
        <f t="shared" si="374"/>
        <v>4</v>
      </c>
      <c r="O428" s="82">
        <f t="shared" si="374"/>
        <v>6</v>
      </c>
      <c r="P428" s="82">
        <f t="shared" si="374"/>
        <v>7</v>
      </c>
      <c r="Q428" s="82">
        <f t="shared" si="374"/>
        <v>7</v>
      </c>
      <c r="R428" s="82">
        <f t="shared" si="374"/>
        <v>7</v>
      </c>
      <c r="S428" s="82">
        <f t="shared" si="374"/>
        <v>3</v>
      </c>
      <c r="T428" s="82">
        <f t="shared" si="374"/>
        <v>6</v>
      </c>
      <c r="U428" s="82">
        <f t="shared" si="374"/>
        <v>4</v>
      </c>
      <c r="V428" s="82">
        <f t="shared" si="374"/>
        <v>6</v>
      </c>
      <c r="Y428" s="74"/>
    </row>
    <row r="429" spans="1:25" s="73" customFormat="1" ht="39.75">
      <c r="A429" s="81"/>
      <c r="B429" s="81"/>
      <c r="C429" s="95" t="s">
        <v>10</v>
      </c>
      <c r="D429" s="94">
        <f>IF(D428&lt;1,0,IF(D428&lt;2,1,IF(D428&lt;4,2,IF(D428&lt;6,3,IF(D428&lt;7,4,IF(D428=7,5))))))</f>
        <v>5</v>
      </c>
      <c r="E429" s="94"/>
      <c r="F429" s="94"/>
      <c r="G429" s="94">
        <f t="shared" ref="G429" si="375">IF(G428&lt;1,0,IF(G428&lt;2,1,IF(G428&lt;4,2,IF(G428&lt;6,3,IF(G428&lt;7,4,IF(G428=7,5))))))</f>
        <v>0</v>
      </c>
      <c r="H429" s="94"/>
      <c r="I429" s="94">
        <f t="shared" ref="I429:V429" si="376">IF(I428&lt;1,0,IF(I428&lt;2,1,IF(I428&lt;4,2,IF(I428&lt;6,3,IF(I428&lt;7,4,IF(I428=7,5))))))</f>
        <v>5</v>
      </c>
      <c r="J429" s="94">
        <f t="shared" si="376"/>
        <v>5</v>
      </c>
      <c r="K429" s="94">
        <f t="shared" si="376"/>
        <v>5</v>
      </c>
      <c r="L429" s="94">
        <f t="shared" si="376"/>
        <v>5</v>
      </c>
      <c r="M429" s="94">
        <f t="shared" si="376"/>
        <v>5</v>
      </c>
      <c r="N429" s="94">
        <f t="shared" si="376"/>
        <v>3</v>
      </c>
      <c r="O429" s="94">
        <f t="shared" si="376"/>
        <v>4</v>
      </c>
      <c r="P429" s="94">
        <f t="shared" si="376"/>
        <v>5</v>
      </c>
      <c r="Q429" s="94">
        <f t="shared" si="376"/>
        <v>5</v>
      </c>
      <c r="R429" s="94">
        <f t="shared" si="376"/>
        <v>5</v>
      </c>
      <c r="S429" s="94">
        <f t="shared" si="376"/>
        <v>2</v>
      </c>
      <c r="T429" s="94">
        <f t="shared" si="376"/>
        <v>4</v>
      </c>
      <c r="U429" s="94">
        <f t="shared" si="376"/>
        <v>3</v>
      </c>
      <c r="V429" s="94">
        <f t="shared" si="376"/>
        <v>4</v>
      </c>
      <c r="Y429" s="74"/>
    </row>
    <row r="430" spans="1:25" s="73" customFormat="1" ht="61.5">
      <c r="A430" s="75"/>
      <c r="B430" s="91" t="s">
        <v>40</v>
      </c>
      <c r="C430" s="70"/>
      <c r="D430" s="68">
        <v>1</v>
      </c>
      <c r="E430" s="68"/>
      <c r="F430" s="68"/>
      <c r="G430" s="68"/>
      <c r="H430" s="68"/>
      <c r="I430" s="68">
        <v>1</v>
      </c>
      <c r="J430" s="68">
        <v>1</v>
      </c>
      <c r="K430" s="68">
        <v>1</v>
      </c>
      <c r="L430" s="69">
        <v>1</v>
      </c>
      <c r="M430" s="68">
        <v>1</v>
      </c>
      <c r="N430" s="68">
        <v>0</v>
      </c>
      <c r="O430" s="68">
        <v>0</v>
      </c>
      <c r="P430" s="68">
        <v>1</v>
      </c>
      <c r="Q430" s="68">
        <v>1</v>
      </c>
      <c r="R430" s="68">
        <v>1</v>
      </c>
      <c r="S430" s="68">
        <v>0</v>
      </c>
      <c r="T430" s="68">
        <v>0</v>
      </c>
      <c r="U430" s="68">
        <v>0</v>
      </c>
      <c r="V430" s="90">
        <v>1</v>
      </c>
      <c r="W430" s="93" t="s">
        <v>39</v>
      </c>
      <c r="Y430" s="74"/>
    </row>
    <row r="431" spans="1:25" s="73" customFormat="1" ht="92.25">
      <c r="A431" s="75"/>
      <c r="B431" s="91" t="s">
        <v>38</v>
      </c>
      <c r="C431" s="70"/>
      <c r="D431" s="68">
        <v>1</v>
      </c>
      <c r="E431" s="68"/>
      <c r="F431" s="68"/>
      <c r="G431" s="68"/>
      <c r="H431" s="68"/>
      <c r="I431" s="68">
        <v>1</v>
      </c>
      <c r="J431" s="68">
        <v>1</v>
      </c>
      <c r="K431" s="68">
        <v>1</v>
      </c>
      <c r="L431" s="69">
        <v>1</v>
      </c>
      <c r="M431" s="68">
        <v>1</v>
      </c>
      <c r="N431" s="68">
        <v>0</v>
      </c>
      <c r="O431" s="68">
        <v>1</v>
      </c>
      <c r="P431" s="68">
        <v>1</v>
      </c>
      <c r="Q431" s="68">
        <v>1</v>
      </c>
      <c r="R431" s="68">
        <v>1</v>
      </c>
      <c r="S431" s="68">
        <v>0</v>
      </c>
      <c r="T431" s="68">
        <v>1</v>
      </c>
      <c r="U431" s="68">
        <v>1</v>
      </c>
      <c r="V431" s="90">
        <v>1</v>
      </c>
      <c r="Y431" s="74"/>
    </row>
    <row r="432" spans="1:25" s="73" customFormat="1" ht="61.5">
      <c r="A432" s="75"/>
      <c r="B432" s="91" t="s">
        <v>37</v>
      </c>
      <c r="C432" s="70"/>
      <c r="D432" s="68">
        <v>1</v>
      </c>
      <c r="E432" s="68"/>
      <c r="F432" s="68"/>
      <c r="G432" s="68"/>
      <c r="H432" s="68"/>
      <c r="I432" s="68">
        <v>1</v>
      </c>
      <c r="J432" s="68">
        <v>1</v>
      </c>
      <c r="K432" s="68">
        <v>1</v>
      </c>
      <c r="L432" s="69">
        <v>1</v>
      </c>
      <c r="M432" s="68">
        <v>1</v>
      </c>
      <c r="N432" s="68">
        <v>1</v>
      </c>
      <c r="O432" s="68">
        <v>1</v>
      </c>
      <c r="P432" s="68">
        <v>1</v>
      </c>
      <c r="Q432" s="68">
        <v>1</v>
      </c>
      <c r="R432" s="68">
        <v>1</v>
      </c>
      <c r="S432" s="68">
        <v>1</v>
      </c>
      <c r="T432" s="68">
        <v>1</v>
      </c>
      <c r="U432" s="68">
        <v>0</v>
      </c>
      <c r="V432" s="90">
        <v>1</v>
      </c>
      <c r="Y432" s="74"/>
    </row>
    <row r="433" spans="1:25" s="73" customFormat="1" ht="61.5">
      <c r="A433" s="75"/>
      <c r="B433" s="91" t="s">
        <v>36</v>
      </c>
      <c r="C433" s="70"/>
      <c r="D433" s="68">
        <v>1</v>
      </c>
      <c r="E433" s="68"/>
      <c r="F433" s="68"/>
      <c r="G433" s="68"/>
      <c r="H433" s="68"/>
      <c r="I433" s="68">
        <v>1</v>
      </c>
      <c r="J433" s="68">
        <v>1</v>
      </c>
      <c r="K433" s="68">
        <v>1</v>
      </c>
      <c r="L433" s="69">
        <v>1</v>
      </c>
      <c r="M433" s="68">
        <v>1</v>
      </c>
      <c r="N433" s="68">
        <v>1</v>
      </c>
      <c r="O433" s="68">
        <v>1</v>
      </c>
      <c r="P433" s="68">
        <v>1</v>
      </c>
      <c r="Q433" s="68">
        <v>1</v>
      </c>
      <c r="R433" s="68">
        <v>1</v>
      </c>
      <c r="S433" s="68">
        <v>1</v>
      </c>
      <c r="T433" s="68">
        <v>1</v>
      </c>
      <c r="U433" s="68">
        <v>0</v>
      </c>
      <c r="V433" s="90">
        <v>0</v>
      </c>
      <c r="Y433" s="74"/>
    </row>
    <row r="434" spans="1:25" s="73" customFormat="1" ht="92.25">
      <c r="A434" s="75"/>
      <c r="B434" s="91" t="s">
        <v>35</v>
      </c>
      <c r="C434" s="70"/>
      <c r="D434" s="68">
        <v>1</v>
      </c>
      <c r="E434" s="68"/>
      <c r="F434" s="68"/>
      <c r="G434" s="68"/>
      <c r="H434" s="68"/>
      <c r="I434" s="68">
        <v>1</v>
      </c>
      <c r="J434" s="68">
        <v>1</v>
      </c>
      <c r="K434" s="68">
        <v>1</v>
      </c>
      <c r="L434" s="69">
        <v>1</v>
      </c>
      <c r="M434" s="68">
        <v>1</v>
      </c>
      <c r="N434" s="68">
        <v>0</v>
      </c>
      <c r="O434" s="68">
        <v>1</v>
      </c>
      <c r="P434" s="68">
        <v>1</v>
      </c>
      <c r="Q434" s="68">
        <v>1</v>
      </c>
      <c r="R434" s="68">
        <v>1</v>
      </c>
      <c r="S434" s="68">
        <v>0</v>
      </c>
      <c r="T434" s="68">
        <v>1</v>
      </c>
      <c r="U434" s="68">
        <v>1</v>
      </c>
      <c r="V434" s="90">
        <v>1</v>
      </c>
      <c r="Y434" s="74"/>
    </row>
    <row r="435" spans="1:25" s="73" customFormat="1" ht="92.25">
      <c r="A435" s="75"/>
      <c r="B435" s="91" t="s">
        <v>34</v>
      </c>
      <c r="C435" s="70"/>
      <c r="D435" s="68">
        <v>1</v>
      </c>
      <c r="E435" s="68"/>
      <c r="F435" s="68"/>
      <c r="G435" s="68"/>
      <c r="H435" s="68"/>
      <c r="I435" s="68">
        <v>1</v>
      </c>
      <c r="J435" s="68">
        <v>1</v>
      </c>
      <c r="K435" s="68">
        <v>1</v>
      </c>
      <c r="L435" s="69">
        <v>1</v>
      </c>
      <c r="M435" s="68">
        <v>1</v>
      </c>
      <c r="N435" s="68">
        <v>1</v>
      </c>
      <c r="O435" s="68">
        <v>1</v>
      </c>
      <c r="P435" s="68">
        <v>1</v>
      </c>
      <c r="Q435" s="68">
        <v>1</v>
      </c>
      <c r="R435" s="68">
        <v>1</v>
      </c>
      <c r="S435" s="68">
        <v>1</v>
      </c>
      <c r="T435" s="68">
        <v>1</v>
      </c>
      <c r="U435" s="68">
        <v>1</v>
      </c>
      <c r="V435" s="68">
        <v>1</v>
      </c>
      <c r="W435" s="92"/>
      <c r="Y435" s="74"/>
    </row>
    <row r="436" spans="1:25" s="73" customFormat="1" ht="92.25">
      <c r="A436" s="75"/>
      <c r="B436" s="91" t="s">
        <v>33</v>
      </c>
      <c r="C436" s="70"/>
      <c r="D436" s="68">
        <v>1</v>
      </c>
      <c r="E436" s="68"/>
      <c r="F436" s="68"/>
      <c r="G436" s="68"/>
      <c r="H436" s="68"/>
      <c r="I436" s="68">
        <v>1</v>
      </c>
      <c r="J436" s="68">
        <v>1</v>
      </c>
      <c r="K436" s="68">
        <v>1</v>
      </c>
      <c r="L436" s="69">
        <v>1</v>
      </c>
      <c r="M436" s="68">
        <v>1</v>
      </c>
      <c r="N436" s="68">
        <v>1</v>
      </c>
      <c r="O436" s="68">
        <v>1</v>
      </c>
      <c r="P436" s="68">
        <v>1</v>
      </c>
      <c r="Q436" s="68">
        <v>1</v>
      </c>
      <c r="R436" s="68">
        <v>1</v>
      </c>
      <c r="S436" s="68">
        <v>0</v>
      </c>
      <c r="T436" s="68">
        <v>1</v>
      </c>
      <c r="U436" s="68">
        <v>1</v>
      </c>
      <c r="V436" s="90">
        <v>1</v>
      </c>
      <c r="Y436" s="74"/>
    </row>
    <row r="437" spans="1:25" ht="39.75">
      <c r="A437" s="89" t="s">
        <v>32</v>
      </c>
      <c r="B437" s="89"/>
      <c r="C437" s="88"/>
      <c r="D437" s="87">
        <f>+D439</f>
        <v>5</v>
      </c>
      <c r="E437" s="87"/>
      <c r="F437" s="87"/>
      <c r="G437" s="87">
        <f t="shared" ref="G437" si="377">+G439</f>
        <v>0</v>
      </c>
      <c r="H437" s="87"/>
      <c r="I437" s="87">
        <f t="shared" ref="I437:V437" si="378">+I439</f>
        <v>4</v>
      </c>
      <c r="J437" s="87">
        <f t="shared" si="378"/>
        <v>3</v>
      </c>
      <c r="K437" s="87">
        <f t="shared" si="378"/>
        <v>5</v>
      </c>
      <c r="L437" s="87">
        <f t="shared" si="378"/>
        <v>4</v>
      </c>
      <c r="M437" s="87">
        <f t="shared" si="378"/>
        <v>5</v>
      </c>
      <c r="N437" s="87">
        <f t="shared" si="378"/>
        <v>4</v>
      </c>
      <c r="O437" s="87">
        <f t="shared" si="378"/>
        <v>4</v>
      </c>
      <c r="P437" s="87">
        <f t="shared" si="378"/>
        <v>4</v>
      </c>
      <c r="Q437" s="87">
        <f t="shared" si="378"/>
        <v>4</v>
      </c>
      <c r="R437" s="87">
        <f t="shared" si="378"/>
        <v>4</v>
      </c>
      <c r="S437" s="87">
        <f t="shared" si="378"/>
        <v>4</v>
      </c>
      <c r="T437" s="87">
        <f t="shared" si="378"/>
        <v>4</v>
      </c>
      <c r="U437" s="87">
        <f t="shared" si="378"/>
        <v>4</v>
      </c>
      <c r="V437" s="86">
        <f t="shared" si="378"/>
        <v>4</v>
      </c>
      <c r="Y437" s="20"/>
    </row>
    <row r="438" spans="1:25" s="73" customFormat="1" ht="39.75">
      <c r="A438" s="85">
        <v>9.1</v>
      </c>
      <c r="B438" s="84" t="s">
        <v>31</v>
      </c>
      <c r="C438" s="83" t="s">
        <v>30</v>
      </c>
      <c r="D438" s="82">
        <f>+SUM(D440:D448)</f>
        <v>9</v>
      </c>
      <c r="E438" s="82"/>
      <c r="F438" s="82"/>
      <c r="G438" s="82">
        <f t="shared" ref="G438" si="379">+SUM(G440:G448)</f>
        <v>0</v>
      </c>
      <c r="H438" s="82"/>
      <c r="I438" s="82">
        <f t="shared" ref="I438:V438" si="380">+SUM(I440:I448)</f>
        <v>7</v>
      </c>
      <c r="J438" s="82">
        <f t="shared" si="380"/>
        <v>5</v>
      </c>
      <c r="K438" s="82">
        <f t="shared" si="380"/>
        <v>9</v>
      </c>
      <c r="L438" s="82">
        <f t="shared" si="380"/>
        <v>8</v>
      </c>
      <c r="M438" s="82">
        <f t="shared" si="380"/>
        <v>9</v>
      </c>
      <c r="N438" s="82">
        <f t="shared" si="380"/>
        <v>8</v>
      </c>
      <c r="O438" s="82">
        <f t="shared" si="380"/>
        <v>7</v>
      </c>
      <c r="P438" s="82">
        <f t="shared" si="380"/>
        <v>8</v>
      </c>
      <c r="Q438" s="82">
        <f t="shared" si="380"/>
        <v>8</v>
      </c>
      <c r="R438" s="82">
        <f t="shared" si="380"/>
        <v>7</v>
      </c>
      <c r="S438" s="82">
        <f t="shared" si="380"/>
        <v>8</v>
      </c>
      <c r="T438" s="82">
        <f t="shared" si="380"/>
        <v>7</v>
      </c>
      <c r="U438" s="82">
        <f t="shared" si="380"/>
        <v>7</v>
      </c>
      <c r="V438" s="82">
        <f t="shared" si="380"/>
        <v>8</v>
      </c>
      <c r="Y438" s="74"/>
    </row>
    <row r="439" spans="1:25" s="73" customFormat="1" ht="39.75">
      <c r="A439" s="81"/>
      <c r="B439" s="80"/>
      <c r="C439" s="79" t="s">
        <v>10</v>
      </c>
      <c r="D439" s="78">
        <f>IF(D438&lt;1,0,IF(D438&lt;2,1,IF(D438&lt;4,2,IF(D438&lt;7,3,IF(D438&lt;9,4,IF(D438=9,5))))))</f>
        <v>5</v>
      </c>
      <c r="E439" s="78"/>
      <c r="F439" s="78"/>
      <c r="G439" s="78">
        <f t="shared" ref="G439" si="381">IF(G438&lt;1,0,IF(G438&lt;2,1,IF(G438&lt;4,2,IF(G438&lt;7,3,IF(G438&lt;9,4,IF(G438=9,5))))))</f>
        <v>0</v>
      </c>
      <c r="H439" s="78"/>
      <c r="I439" s="78">
        <f t="shared" ref="I439:V439" si="382">IF(I438&lt;1,0,IF(I438&lt;2,1,IF(I438&lt;4,2,IF(I438&lt;7,3,IF(I438&lt;9,4,IF(I438=9,5))))))</f>
        <v>4</v>
      </c>
      <c r="J439" s="78">
        <f t="shared" si="382"/>
        <v>3</v>
      </c>
      <c r="K439" s="78">
        <f t="shared" si="382"/>
        <v>5</v>
      </c>
      <c r="L439" s="78">
        <f t="shared" si="382"/>
        <v>4</v>
      </c>
      <c r="M439" s="78">
        <f t="shared" si="382"/>
        <v>5</v>
      </c>
      <c r="N439" s="78">
        <f t="shared" si="382"/>
        <v>4</v>
      </c>
      <c r="O439" s="78">
        <f t="shared" si="382"/>
        <v>4</v>
      </c>
      <c r="P439" s="78">
        <f t="shared" si="382"/>
        <v>4</v>
      </c>
      <c r="Q439" s="78">
        <f t="shared" si="382"/>
        <v>4</v>
      </c>
      <c r="R439" s="78">
        <f t="shared" si="382"/>
        <v>4</v>
      </c>
      <c r="S439" s="78">
        <f t="shared" si="382"/>
        <v>4</v>
      </c>
      <c r="T439" s="78">
        <f t="shared" si="382"/>
        <v>4</v>
      </c>
      <c r="U439" s="78">
        <f t="shared" si="382"/>
        <v>4</v>
      </c>
      <c r="V439" s="78">
        <f t="shared" si="382"/>
        <v>4</v>
      </c>
      <c r="Y439" s="74"/>
    </row>
    <row r="440" spans="1:25" s="73" customFormat="1" ht="123">
      <c r="A440" s="75"/>
      <c r="B440" s="71" t="s">
        <v>29</v>
      </c>
      <c r="C440" s="70"/>
      <c r="D440" s="677">
        <v>1</v>
      </c>
      <c r="E440" s="677"/>
      <c r="F440" s="677"/>
      <c r="G440" s="677"/>
      <c r="H440" s="677"/>
      <c r="I440" s="677">
        <v>1</v>
      </c>
      <c r="J440" s="677">
        <v>1</v>
      </c>
      <c r="K440" s="677">
        <v>1</v>
      </c>
      <c r="L440" s="77">
        <v>1</v>
      </c>
      <c r="M440" s="677">
        <v>1</v>
      </c>
      <c r="N440" s="677">
        <v>1</v>
      </c>
      <c r="O440" s="677">
        <v>1</v>
      </c>
      <c r="P440" s="677">
        <v>1</v>
      </c>
      <c r="Q440" s="677">
        <v>1</v>
      </c>
      <c r="R440" s="68">
        <v>1</v>
      </c>
      <c r="S440" s="677">
        <v>1</v>
      </c>
      <c r="T440" s="677">
        <v>1</v>
      </c>
      <c r="U440" s="677">
        <v>1</v>
      </c>
      <c r="V440" s="68">
        <v>1</v>
      </c>
      <c r="Y440" s="74"/>
    </row>
    <row r="441" spans="1:25" s="73" customFormat="1" ht="92.25">
      <c r="A441" s="75"/>
      <c r="B441" s="71" t="s">
        <v>28</v>
      </c>
      <c r="C441" s="70"/>
      <c r="D441" s="68">
        <v>1</v>
      </c>
      <c r="E441" s="68"/>
      <c r="F441" s="68"/>
      <c r="G441" s="68"/>
      <c r="H441" s="68"/>
      <c r="I441" s="68">
        <v>1</v>
      </c>
      <c r="J441" s="68">
        <v>1</v>
      </c>
      <c r="K441" s="68">
        <v>1</v>
      </c>
      <c r="L441" s="69">
        <v>1</v>
      </c>
      <c r="M441" s="68">
        <v>1</v>
      </c>
      <c r="N441" s="68">
        <v>1</v>
      </c>
      <c r="O441" s="68">
        <v>1</v>
      </c>
      <c r="P441" s="68">
        <v>1</v>
      </c>
      <c r="Q441" s="68">
        <v>1</v>
      </c>
      <c r="R441" s="68">
        <v>1</v>
      </c>
      <c r="S441" s="68">
        <v>1</v>
      </c>
      <c r="T441" s="68">
        <v>1</v>
      </c>
      <c r="U441" s="68">
        <v>1</v>
      </c>
      <c r="V441" s="68">
        <v>1</v>
      </c>
      <c r="Y441" s="74"/>
    </row>
    <row r="442" spans="1:25" s="73" customFormat="1" ht="39.75">
      <c r="A442" s="75"/>
      <c r="B442" s="71" t="s">
        <v>27</v>
      </c>
      <c r="C442" s="70"/>
      <c r="D442" s="68">
        <v>1</v>
      </c>
      <c r="E442" s="68"/>
      <c r="F442" s="68"/>
      <c r="G442" s="68"/>
      <c r="H442" s="68"/>
      <c r="I442" s="68">
        <v>1</v>
      </c>
      <c r="J442" s="68">
        <v>1</v>
      </c>
      <c r="K442" s="68">
        <v>1</v>
      </c>
      <c r="L442" s="69">
        <v>1</v>
      </c>
      <c r="M442" s="68">
        <v>1</v>
      </c>
      <c r="N442" s="68">
        <v>1</v>
      </c>
      <c r="O442" s="68">
        <v>1</v>
      </c>
      <c r="P442" s="68">
        <v>1</v>
      </c>
      <c r="Q442" s="68">
        <v>1</v>
      </c>
      <c r="R442" s="68">
        <v>1</v>
      </c>
      <c r="S442" s="68">
        <v>1</v>
      </c>
      <c r="T442" s="68">
        <v>1</v>
      </c>
      <c r="U442" s="68">
        <v>1</v>
      </c>
      <c r="V442" s="68">
        <v>1</v>
      </c>
      <c r="Y442" s="74"/>
    </row>
    <row r="443" spans="1:25" s="73" customFormat="1" ht="276.75">
      <c r="A443" s="75"/>
      <c r="B443" s="71" t="s">
        <v>26</v>
      </c>
      <c r="C443" s="70"/>
      <c r="D443" s="68">
        <v>1</v>
      </c>
      <c r="E443" s="68"/>
      <c r="F443" s="68"/>
      <c r="G443" s="68"/>
      <c r="H443" s="68"/>
      <c r="I443" s="68">
        <v>1</v>
      </c>
      <c r="J443" s="68">
        <v>0</v>
      </c>
      <c r="K443" s="68">
        <v>1</v>
      </c>
      <c r="L443" s="69">
        <v>1</v>
      </c>
      <c r="M443" s="68">
        <v>1</v>
      </c>
      <c r="N443" s="68">
        <v>1</v>
      </c>
      <c r="O443" s="68">
        <v>0</v>
      </c>
      <c r="P443" s="68">
        <v>1</v>
      </c>
      <c r="Q443" s="68">
        <v>1</v>
      </c>
      <c r="R443" s="68">
        <v>0</v>
      </c>
      <c r="S443" s="68">
        <v>1</v>
      </c>
      <c r="T443" s="68">
        <v>1</v>
      </c>
      <c r="U443" s="68">
        <v>1</v>
      </c>
      <c r="V443" s="68">
        <v>1</v>
      </c>
      <c r="Y443" s="74"/>
    </row>
    <row r="444" spans="1:25" s="73" customFormat="1" ht="92.25">
      <c r="A444" s="75"/>
      <c r="B444" s="71" t="s">
        <v>25</v>
      </c>
      <c r="C444" s="70"/>
      <c r="D444" s="68">
        <v>1</v>
      </c>
      <c r="E444" s="68"/>
      <c r="F444" s="68"/>
      <c r="G444" s="68"/>
      <c r="H444" s="68"/>
      <c r="I444" s="68">
        <v>0</v>
      </c>
      <c r="J444" s="68">
        <v>0</v>
      </c>
      <c r="K444" s="68">
        <v>1</v>
      </c>
      <c r="L444" s="69">
        <v>1</v>
      </c>
      <c r="M444" s="68">
        <v>1</v>
      </c>
      <c r="N444" s="68">
        <v>1</v>
      </c>
      <c r="O444" s="68">
        <v>1</v>
      </c>
      <c r="P444" s="68">
        <v>1</v>
      </c>
      <c r="Q444" s="68">
        <v>1</v>
      </c>
      <c r="R444" s="68">
        <v>1</v>
      </c>
      <c r="S444" s="68">
        <v>1</v>
      </c>
      <c r="T444" s="68">
        <v>0</v>
      </c>
      <c r="U444" s="68">
        <v>0</v>
      </c>
      <c r="V444" s="68">
        <v>1</v>
      </c>
      <c r="Y444" s="74"/>
    </row>
    <row r="445" spans="1:25" s="73" customFormat="1" ht="61.5">
      <c r="A445" s="75"/>
      <c r="B445" s="71" t="s">
        <v>24</v>
      </c>
      <c r="C445" s="70"/>
      <c r="D445" s="68">
        <v>1</v>
      </c>
      <c r="E445" s="68"/>
      <c r="F445" s="68"/>
      <c r="G445" s="68"/>
      <c r="H445" s="68"/>
      <c r="I445" s="68">
        <v>1</v>
      </c>
      <c r="J445" s="68">
        <v>0</v>
      </c>
      <c r="K445" s="68">
        <v>1</v>
      </c>
      <c r="L445" s="69">
        <v>1</v>
      </c>
      <c r="M445" s="68">
        <v>1</v>
      </c>
      <c r="N445" s="68">
        <v>1</v>
      </c>
      <c r="O445" s="68">
        <v>1</v>
      </c>
      <c r="P445" s="68">
        <v>1</v>
      </c>
      <c r="Q445" s="68">
        <v>1</v>
      </c>
      <c r="R445" s="68">
        <v>1</v>
      </c>
      <c r="S445" s="68">
        <v>1</v>
      </c>
      <c r="T445" s="68">
        <v>1</v>
      </c>
      <c r="U445" s="68">
        <v>1</v>
      </c>
      <c r="V445" s="68">
        <v>1</v>
      </c>
      <c r="Y445" s="74"/>
    </row>
    <row r="446" spans="1:25" ht="92.25">
      <c r="A446" s="72"/>
      <c r="B446" s="71" t="s">
        <v>23</v>
      </c>
      <c r="C446" s="70"/>
      <c r="D446" s="68">
        <v>1</v>
      </c>
      <c r="E446" s="68"/>
      <c r="F446" s="68"/>
      <c r="G446" s="68"/>
      <c r="H446" s="68"/>
      <c r="I446" s="68">
        <v>1</v>
      </c>
      <c r="J446" s="68">
        <v>1</v>
      </c>
      <c r="K446" s="68">
        <v>1</v>
      </c>
      <c r="L446" s="69">
        <v>1</v>
      </c>
      <c r="M446" s="68">
        <v>1</v>
      </c>
      <c r="N446" s="68">
        <v>1</v>
      </c>
      <c r="O446" s="68">
        <v>1</v>
      </c>
      <c r="P446" s="68">
        <v>1</v>
      </c>
      <c r="Q446" s="68">
        <v>1</v>
      </c>
      <c r="R446" s="68">
        <v>1</v>
      </c>
      <c r="S446" s="68">
        <v>1</v>
      </c>
      <c r="T446" s="68">
        <v>1</v>
      </c>
      <c r="U446" s="68">
        <v>1</v>
      </c>
      <c r="V446" s="68">
        <v>1</v>
      </c>
      <c r="Y446" s="20"/>
    </row>
    <row r="447" spans="1:25" ht="61.5">
      <c r="A447" s="72"/>
      <c r="B447" s="71" t="s">
        <v>22</v>
      </c>
      <c r="C447" s="70"/>
      <c r="D447" s="68">
        <v>1</v>
      </c>
      <c r="E447" s="68"/>
      <c r="F447" s="68"/>
      <c r="G447" s="68"/>
      <c r="H447" s="68"/>
      <c r="I447" s="68">
        <v>1</v>
      </c>
      <c r="J447" s="68">
        <v>1</v>
      </c>
      <c r="K447" s="68">
        <v>1</v>
      </c>
      <c r="L447" s="69">
        <v>1</v>
      </c>
      <c r="M447" s="68">
        <v>1</v>
      </c>
      <c r="N447" s="68">
        <v>1</v>
      </c>
      <c r="O447" s="68">
        <v>1</v>
      </c>
      <c r="P447" s="68">
        <v>1</v>
      </c>
      <c r="Q447" s="68">
        <v>1</v>
      </c>
      <c r="R447" s="68">
        <v>1</v>
      </c>
      <c r="S447" s="68">
        <v>1</v>
      </c>
      <c r="T447" s="68">
        <v>1</v>
      </c>
      <c r="U447" s="68">
        <v>1</v>
      </c>
      <c r="V447" s="68">
        <v>1</v>
      </c>
      <c r="Y447" s="20"/>
    </row>
    <row r="448" spans="1:25" ht="92.25">
      <c r="A448" s="67"/>
      <c r="B448" s="66" t="s">
        <v>21</v>
      </c>
      <c r="C448" s="65"/>
      <c r="D448" s="63">
        <v>1</v>
      </c>
      <c r="E448" s="63"/>
      <c r="F448" s="63"/>
      <c r="G448" s="63"/>
      <c r="H448" s="63"/>
      <c r="I448" s="63">
        <v>0</v>
      </c>
      <c r="J448" s="63">
        <v>0</v>
      </c>
      <c r="K448" s="63">
        <v>1</v>
      </c>
      <c r="L448" s="64">
        <v>0</v>
      </c>
      <c r="M448" s="63">
        <v>1</v>
      </c>
      <c r="N448" s="63">
        <v>0</v>
      </c>
      <c r="O448" s="63">
        <v>0</v>
      </c>
      <c r="P448" s="63">
        <v>0</v>
      </c>
      <c r="Q448" s="63">
        <v>0</v>
      </c>
      <c r="R448" s="63">
        <v>0</v>
      </c>
      <c r="S448" s="63">
        <v>0</v>
      </c>
      <c r="T448" s="63">
        <v>0</v>
      </c>
      <c r="U448" s="63">
        <v>0</v>
      </c>
      <c r="V448" s="63">
        <v>0</v>
      </c>
      <c r="Y448" s="20"/>
    </row>
    <row r="449" spans="1:25" s="44" customFormat="1" ht="72">
      <c r="A449" s="688"/>
      <c r="B449" s="689" t="str">
        <f>+[1]เป้าหมาย!A66</f>
        <v>ตัวบ่งชี้ที่ 9.2.1 ระดับความสำเร็จของการเตรียมความพร้อมในการก้าวเข้าสู่ประชาคมอาเซียนฯ</v>
      </c>
      <c r="C449" s="60"/>
      <c r="D449" s="58">
        <f>+D450*100/D451</f>
        <v>99.090909090909093</v>
      </c>
      <c r="E449" s="702" t="e">
        <f t="shared" ref="E449:G449" si="383">+E450*100/E451</f>
        <v>#DIV/0!</v>
      </c>
      <c r="F449" s="702" t="e">
        <f t="shared" si="383"/>
        <v>#DIV/0!</v>
      </c>
      <c r="G449" s="702" t="e">
        <f t="shared" si="383"/>
        <v>#DIV/0!</v>
      </c>
      <c r="H449" s="694" t="s">
        <v>480</v>
      </c>
      <c r="I449" s="58">
        <f t="shared" ref="I449:R449" si="384">+I450*100/I451</f>
        <v>72.535211267605632</v>
      </c>
      <c r="J449" s="58">
        <f t="shared" si="384"/>
        <v>80.555555555555557</v>
      </c>
      <c r="K449" s="58">
        <f t="shared" si="384"/>
        <v>48.986486486486484</v>
      </c>
      <c r="L449" s="58">
        <f t="shared" si="384"/>
        <v>49.434571890145399</v>
      </c>
      <c r="M449" s="58">
        <f t="shared" si="384"/>
        <v>23.721881390593047</v>
      </c>
      <c r="N449" s="58">
        <f t="shared" si="384"/>
        <v>14.285714285714286</v>
      </c>
      <c r="O449" s="58">
        <f t="shared" si="384"/>
        <v>47.554806070826309</v>
      </c>
      <c r="P449" s="58">
        <f t="shared" si="384"/>
        <v>40.702087286527515</v>
      </c>
      <c r="Q449" s="58">
        <f t="shared" si="384"/>
        <v>32.776617954070979</v>
      </c>
      <c r="R449" s="58">
        <f t="shared" si="384"/>
        <v>28.405797101449274</v>
      </c>
      <c r="S449" s="59"/>
      <c r="T449" s="59"/>
      <c r="U449" s="59"/>
      <c r="V449" s="58">
        <f>+V450*100/V451</f>
        <v>42.364425162689805</v>
      </c>
      <c r="W449" s="57">
        <f>+W450*100/W451</f>
        <v>31.081081081081081</v>
      </c>
      <c r="X449" s="56" t="s">
        <v>20</v>
      </c>
      <c r="Y449" s="45"/>
    </row>
    <row r="450" spans="1:25" s="44" customFormat="1" ht="39.75">
      <c r="A450" s="690"/>
      <c r="B450" s="691" t="s">
        <v>19</v>
      </c>
      <c r="C450" s="53"/>
      <c r="D450" s="51">
        <v>109</v>
      </c>
      <c r="E450" s="703"/>
      <c r="F450" s="703"/>
      <c r="G450" s="703">
        <f>+SUM(E450:F450)</f>
        <v>0</v>
      </c>
      <c r="H450" s="695" t="s">
        <v>439</v>
      </c>
      <c r="I450" s="51">
        <v>103</v>
      </c>
      <c r="J450" s="51">
        <v>29</v>
      </c>
      <c r="K450" s="51">
        <v>290</v>
      </c>
      <c r="L450" s="51">
        <v>306</v>
      </c>
      <c r="M450" s="51">
        <v>116</v>
      </c>
      <c r="N450" s="51">
        <v>11</v>
      </c>
      <c r="O450" s="51">
        <v>282</v>
      </c>
      <c r="P450" s="51">
        <v>429</v>
      </c>
      <c r="Q450" s="51">
        <v>157</v>
      </c>
      <c r="R450" s="51">
        <v>98</v>
      </c>
      <c r="S450" s="52"/>
      <c r="T450" s="52"/>
      <c r="U450" s="52"/>
      <c r="V450" s="51">
        <f>+SUM(D450:U450)+W450</f>
        <v>1953</v>
      </c>
      <c r="W450" s="51">
        <v>23</v>
      </c>
      <c r="Y450" s="45"/>
    </row>
    <row r="451" spans="1:25" s="44" customFormat="1" ht="39.75">
      <c r="A451" s="692"/>
      <c r="B451" s="693" t="s">
        <v>18</v>
      </c>
      <c r="C451" s="48"/>
      <c r="D451" s="46">
        <v>110</v>
      </c>
      <c r="E451" s="704"/>
      <c r="F451" s="704"/>
      <c r="G451" s="704">
        <f>+SUM(E451:F451)</f>
        <v>0</v>
      </c>
      <c r="H451" s="696" t="s">
        <v>439</v>
      </c>
      <c r="I451" s="46">
        <v>142</v>
      </c>
      <c r="J451" s="46">
        <v>36</v>
      </c>
      <c r="K451" s="46">
        <v>592</v>
      </c>
      <c r="L451" s="46">
        <v>619</v>
      </c>
      <c r="M451" s="46">
        <v>489</v>
      </c>
      <c r="N451" s="46">
        <v>77</v>
      </c>
      <c r="O451" s="46">
        <v>593</v>
      </c>
      <c r="P451" s="46">
        <v>1054</v>
      </c>
      <c r="Q451" s="46">
        <v>479</v>
      </c>
      <c r="R451" s="46">
        <v>345</v>
      </c>
      <c r="S451" s="47"/>
      <c r="T451" s="47"/>
      <c r="U451" s="47"/>
      <c r="V451" s="46">
        <f>+SUM(D451:U451)+W451</f>
        <v>4610</v>
      </c>
      <c r="W451" s="46">
        <v>74</v>
      </c>
      <c r="Y451" s="45"/>
    </row>
    <row r="452" spans="1:25" ht="39.75" hidden="1" customHeight="1">
      <c r="A452" s="43" t="s">
        <v>438</v>
      </c>
      <c r="B452" s="42" t="s">
        <v>16</v>
      </c>
      <c r="C452" s="41"/>
      <c r="D452" s="40">
        <f>+D453</f>
        <v>4.9128170289855078</v>
      </c>
      <c r="E452" s="40" t="e">
        <f t="shared" ref="E452:G452" si="385">+E453</f>
        <v>#DIV/0!</v>
      </c>
      <c r="F452" s="40" t="e">
        <f t="shared" si="385"/>
        <v>#DIV/0!</v>
      </c>
      <c r="G452" s="40" t="e">
        <f t="shared" si="385"/>
        <v>#DIV/0!</v>
      </c>
      <c r="H452" s="40"/>
      <c r="I452" s="40">
        <f t="shared" ref="I452:V452" si="386">+I453</f>
        <v>4.6058478260869569</v>
      </c>
      <c r="J452" s="40">
        <f t="shared" si="386"/>
        <v>3.9288901601830664</v>
      </c>
      <c r="K452" s="40">
        <f t="shared" si="386"/>
        <v>4.7748948106591858</v>
      </c>
      <c r="L452" s="40">
        <f t="shared" si="386"/>
        <v>4.2892904197252024</v>
      </c>
      <c r="M452" s="40">
        <f t="shared" si="386"/>
        <v>4.7522206638616176</v>
      </c>
      <c r="N452" s="40">
        <f t="shared" si="386"/>
        <v>3.7660455486542443</v>
      </c>
      <c r="O452" s="40">
        <f t="shared" si="386"/>
        <v>4.0044505306401916</v>
      </c>
      <c r="P452" s="40">
        <f t="shared" si="386"/>
        <v>4.4085459987397604</v>
      </c>
      <c r="Q452" s="40">
        <f t="shared" si="386"/>
        <v>4.3469287722359562</v>
      </c>
      <c r="R452" s="40">
        <f t="shared" si="386"/>
        <v>4.3660518225735618</v>
      </c>
      <c r="S452" s="40">
        <f t="shared" si="386"/>
        <v>4.4285714285714288</v>
      </c>
      <c r="T452" s="40">
        <f t="shared" si="386"/>
        <v>4.5714285714285712</v>
      </c>
      <c r="U452" s="40">
        <f t="shared" si="386"/>
        <v>4</v>
      </c>
      <c r="V452" s="40" t="e">
        <f t="shared" si="386"/>
        <v>#DIV/0!</v>
      </c>
      <c r="W452" s="39"/>
      <c r="Y452" s="20"/>
    </row>
    <row r="453" spans="1:25" ht="39.75" hidden="1" customHeight="1">
      <c r="A453" s="714" t="s">
        <v>15</v>
      </c>
      <c r="B453" s="714"/>
      <c r="C453" s="38" t="s">
        <v>10</v>
      </c>
      <c r="D453" s="37">
        <f>+SUM(D11,D28,D36,D49,D61,D70,D79,D88,D95,D217,D226,D249,D264,D271,D328,D335,D361,D388,D397,D404,D411,D429,D439)/23</f>
        <v>4.9128170289855078</v>
      </c>
      <c r="E453" s="37" t="e">
        <f>+SUM(E11,E28,E36,E49,E61,E70,E79,E88,E95,E217,E226,E249,E264,E271,E328,E335,E361,E388,E397,E404,E411,E429,E439)/23</f>
        <v>#DIV/0!</v>
      </c>
      <c r="F453" s="37" t="e">
        <f>+SUM(F11,F28,F36,F49,F61,F70,F79,F88,F95,F217,F226,F249,F264,F271,F328,F335,F361,F388,F397,F404,F411,F429,F439)/23</f>
        <v>#DIV/0!</v>
      </c>
      <c r="G453" s="37" t="e">
        <f>+SUM(G11,G28,G36,G49,G61,G70,G79,G88,G95,G217,G226,G249,G264,G271,G328,G335,G361,G388,G397,G404,G411,G429,G439)/23</f>
        <v>#DIV/0!</v>
      </c>
      <c r="H453" s="37"/>
      <c r="I453" s="37">
        <f>+SUM(I11,I28,I36,I50,I61,I70,I79,I88,I95,I217,I226,I249,I264,I271,I328,I335,I361,I388,I397,I404,I411,I429,I439)/23</f>
        <v>4.6058478260869569</v>
      </c>
      <c r="J453" s="37">
        <f>+SUM(J11,J28,J37,J50,J61,J70,J79,J88,J95,J217,J226,J249,J264,J271,J328,J335,J361,J388,J397,J404,J411,J429,J439)/23</f>
        <v>3.9288901601830664</v>
      </c>
      <c r="K453" s="37">
        <f>+SUM(K11,K28,K36,K49,K61,K70,K79,K88,K95,K217,K226,K249,K264,K271,K328,K335,K361,K388,K397,K404,K411,K429,K439)/23</f>
        <v>4.7748948106591858</v>
      </c>
      <c r="L453" s="37">
        <f>+SUM(L11,L28,L36,L49,L61,L70,L79,L88,L95,L217,L226,L249,L264,L271,L328,L335,L361,L388,L397,L404,L411,L429,L439)/23</f>
        <v>4.2892904197252024</v>
      </c>
      <c r="M453" s="37">
        <f>+SUM(M11,M28,M36,M49,M61,M70,M79,M88,M95,M217,M226,M249,M264,M271,M328,M335,M361,M388,M397,M404,M411,M429,M439)/23</f>
        <v>4.7522206638616176</v>
      </c>
      <c r="N453" s="37">
        <f>+SUM(N11,N28,N36,N49,N61,N70,N79,N88,N95,N217,N226,N249,N264,N271,N328,N335,N361,N388,N397,N404,N411,N429,N439)/23</f>
        <v>3.7660455486542443</v>
      </c>
      <c r="O453" s="37">
        <f>+SUM(O11,O28,O36,O49,O61,O70,O79,O88,O95,O217,O226,O249,O264,O271,O328,O335,O361,O388,O397,O404,O411,O429,O439)/23</f>
        <v>4.0044505306401916</v>
      </c>
      <c r="P453" s="37">
        <f>+SUM(P11,P28,P37,P50,P61,P70,P79,P88,P95,P217,P226,P249,P264,P271,P328,P335,P361,P388,P397,P404,P411,P429,P439)/23</f>
        <v>4.4085459987397604</v>
      </c>
      <c r="Q453" s="37">
        <f>+SUM(Q11,Q28,Q37,Q50,Q61,Q70,Q79,Q88,Q95,Q217,Q226,Q249,Q264,Q271,Q328,Q335,Q361,Q388,Q397,Q404,Q411,Q429,Q439)/23</f>
        <v>4.3469287722359562</v>
      </c>
      <c r="R453" s="37">
        <f>+SUM(R11,R28,R37,R50,R61,R70,R79,R88,R95,R217,R226,R249,R264,R271,R328,R335,R361,R388,R397,R404,R411,R429,R439)/23</f>
        <v>4.3660518225735618</v>
      </c>
      <c r="S453" s="37">
        <f>+SUM(S11,S28,S37,S50,S61,S70,S79,S88,S95,S217,S226,S249,S264,S271,S328,S335,S361,S388,S397,S404,S411,S429,S439)/7</f>
        <v>4.4285714285714288</v>
      </c>
      <c r="T453" s="37">
        <f>+SUM(T11,T28,T37,T50,T61,T70,T79,T88,T95,T217,T226,T249,T264,T271,T328,T335,T361,T388,T397,T404,T411,T429,T439)/7</f>
        <v>4.5714285714285712</v>
      </c>
      <c r="U453" s="37">
        <f>+SUM(U11,U28,U37,U50,U61,U70,U79,U88,U95,U217,U226,U249,U264,U271,U328,U335,U361,U388,U397,U404,U411,U429,U439)/7</f>
        <v>4</v>
      </c>
      <c r="V453" s="37" t="e">
        <f>+SUM(V11,V28,V36,V49,V61,V70,V79,V88,V95,V217,V226,V249,V264,V271,V328,V335,V361,V388,V397,V404,V411,V429,V439)/23</f>
        <v>#DIV/0!</v>
      </c>
      <c r="Y453" s="20"/>
    </row>
    <row r="454" spans="1:25" ht="39.75" hidden="1" customHeight="1">
      <c r="A454" s="715" t="s">
        <v>14</v>
      </c>
      <c r="B454" s="716"/>
      <c r="C454" s="681" t="s">
        <v>10</v>
      </c>
      <c r="D454" s="34">
        <f>+D463/D455</f>
        <v>3.9969703947368425</v>
      </c>
      <c r="E454" s="34" t="e">
        <f t="shared" ref="E454:G454" si="387">+E463/E455</f>
        <v>#DIV/0!</v>
      </c>
      <c r="F454" s="34" t="e">
        <f t="shared" si="387"/>
        <v>#DIV/0!</v>
      </c>
      <c r="G454" s="34" t="e">
        <f t="shared" si="387"/>
        <v>#DIV/0!</v>
      </c>
      <c r="H454" s="34"/>
      <c r="I454" s="34">
        <f t="shared" ref="I454:R454" si="388">+I463/I455</f>
        <v>3.5841487706193584</v>
      </c>
      <c r="J454" s="34">
        <f t="shared" si="388"/>
        <v>3.5131578947368425</v>
      </c>
      <c r="K454" s="34">
        <f t="shared" si="388"/>
        <v>4.1678982458356506</v>
      </c>
      <c r="L454" s="34">
        <f t="shared" si="388"/>
        <v>4.4298915027499879</v>
      </c>
      <c r="M454" s="34">
        <f t="shared" si="388"/>
        <v>3.9721978328283725</v>
      </c>
      <c r="N454" s="34">
        <f t="shared" si="388"/>
        <v>3.64530303030303</v>
      </c>
      <c r="O454" s="34">
        <f t="shared" si="388"/>
        <v>3.0689819691656188</v>
      </c>
      <c r="P454" s="34">
        <f t="shared" si="388"/>
        <v>3.9335788898041226</v>
      </c>
      <c r="Q454" s="34">
        <f t="shared" si="388"/>
        <v>3.6985168426344899</v>
      </c>
      <c r="R454" s="34">
        <f t="shared" si="388"/>
        <v>2.3255438877485619</v>
      </c>
      <c r="S454" s="35">
        <v>0</v>
      </c>
      <c r="T454" s="35">
        <v>0</v>
      </c>
      <c r="U454" s="35">
        <v>0</v>
      </c>
      <c r="V454" s="34" t="e">
        <f>+V463/V455</f>
        <v>#DIV/0!</v>
      </c>
      <c r="Y454" s="20"/>
    </row>
    <row r="455" spans="1:25" ht="39.75" hidden="1" customHeight="1">
      <c r="A455" s="32"/>
      <c r="B455" s="33" t="s">
        <v>9</v>
      </c>
      <c r="C455" s="19"/>
      <c r="D455" s="16">
        <v>10</v>
      </c>
      <c r="E455" s="16">
        <v>10</v>
      </c>
      <c r="F455" s="16">
        <v>10</v>
      </c>
      <c r="G455" s="16">
        <v>10</v>
      </c>
      <c r="H455" s="16"/>
      <c r="I455" s="16">
        <v>9</v>
      </c>
      <c r="J455" s="16">
        <v>7</v>
      </c>
      <c r="K455" s="16">
        <v>11</v>
      </c>
      <c r="L455" s="16">
        <v>11</v>
      </c>
      <c r="M455" s="16">
        <v>10</v>
      </c>
      <c r="N455" s="16">
        <v>11</v>
      </c>
      <c r="O455" s="16">
        <v>10</v>
      </c>
      <c r="P455" s="16">
        <v>11</v>
      </c>
      <c r="Q455" s="16">
        <v>9</v>
      </c>
      <c r="R455" s="16">
        <v>11</v>
      </c>
      <c r="S455" s="16"/>
      <c r="T455" s="16"/>
      <c r="U455" s="16"/>
      <c r="V455" s="16">
        <v>11</v>
      </c>
      <c r="Y455" s="20"/>
    </row>
    <row r="456" spans="1:25" ht="39.75" hidden="1" customHeight="1">
      <c r="A456" s="708" t="s">
        <v>13</v>
      </c>
      <c r="B456" s="709"/>
      <c r="C456" s="680" t="s">
        <v>10</v>
      </c>
      <c r="D456" s="26">
        <f>SUM(D463:D464)/D457</f>
        <v>4.0824695622836353</v>
      </c>
      <c r="E456" s="26" t="e">
        <f t="shared" ref="E456:G456" si="389">SUM(E463:E464)/E457</f>
        <v>#DIV/0!</v>
      </c>
      <c r="F456" s="26" t="e">
        <f t="shared" si="389"/>
        <v>#DIV/0!</v>
      </c>
      <c r="G456" s="26" t="e">
        <f t="shared" si="389"/>
        <v>#DIV/0!</v>
      </c>
      <c r="H456" s="26"/>
      <c r="I456" s="26">
        <f t="shared" ref="I456:R456" si="390">SUM(I463:I464)/I457</f>
        <v>3.6623488968050988</v>
      </c>
      <c r="J456" s="26">
        <f t="shared" si="390"/>
        <v>3.4420995423340961</v>
      </c>
      <c r="K456" s="26">
        <f t="shared" si="390"/>
        <v>4.2141667610454494</v>
      </c>
      <c r="L456" s="26">
        <f t="shared" si="390"/>
        <v>4.387022385727966</v>
      </c>
      <c r="M456" s="26">
        <f t="shared" si="390"/>
        <v>4.0864851168482357</v>
      </c>
      <c r="N456" s="26">
        <f t="shared" si="390"/>
        <v>3.6558229813664593</v>
      </c>
      <c r="O456" s="26">
        <f t="shared" si="390"/>
        <v>3.1848005157873862</v>
      </c>
      <c r="P456" s="26">
        <f t="shared" si="390"/>
        <v>3.8775977066332357</v>
      </c>
      <c r="Q456" s="26">
        <f t="shared" si="390"/>
        <v>3.6175419527391206</v>
      </c>
      <c r="R456" s="26">
        <f t="shared" si="390"/>
        <v>2.6150840001392259</v>
      </c>
      <c r="S456" s="26">
        <f>+S426</f>
        <v>4.57</v>
      </c>
      <c r="T456" s="26">
        <f>+T426</f>
        <v>4.5999999999999996</v>
      </c>
      <c r="U456" s="26">
        <f>+U426</f>
        <v>3.8</v>
      </c>
      <c r="V456" s="26" t="e">
        <f>SUM(V463:V464)/V457</f>
        <v>#DIV/0!</v>
      </c>
      <c r="Y456" s="20"/>
    </row>
    <row r="457" spans="1:25" ht="39.75" hidden="1" customHeight="1">
      <c r="A457" s="32"/>
      <c r="B457" s="18" t="s">
        <v>9</v>
      </c>
      <c r="C457" s="31"/>
      <c r="D457" s="30">
        <f>+D455+3</f>
        <v>13</v>
      </c>
      <c r="E457" s="30">
        <f t="shared" ref="E457:G457" si="391">+E455+3</f>
        <v>13</v>
      </c>
      <c r="F457" s="30">
        <f t="shared" si="391"/>
        <v>13</v>
      </c>
      <c r="G457" s="30">
        <f t="shared" si="391"/>
        <v>13</v>
      </c>
      <c r="H457" s="30"/>
      <c r="I457" s="30">
        <f t="shared" ref="I457:R457" si="392">+I455+3</f>
        <v>12</v>
      </c>
      <c r="J457" s="30">
        <f t="shared" si="392"/>
        <v>10</v>
      </c>
      <c r="K457" s="30">
        <f t="shared" si="392"/>
        <v>14</v>
      </c>
      <c r="L457" s="30">
        <f t="shared" si="392"/>
        <v>14</v>
      </c>
      <c r="M457" s="30">
        <f t="shared" si="392"/>
        <v>13</v>
      </c>
      <c r="N457" s="30">
        <f t="shared" si="392"/>
        <v>14</v>
      </c>
      <c r="O457" s="30">
        <f t="shared" si="392"/>
        <v>13</v>
      </c>
      <c r="P457" s="30">
        <f t="shared" si="392"/>
        <v>14</v>
      </c>
      <c r="Q457" s="30">
        <f t="shared" si="392"/>
        <v>12</v>
      </c>
      <c r="R457" s="30">
        <f t="shared" si="392"/>
        <v>14</v>
      </c>
      <c r="S457" s="30">
        <v>1</v>
      </c>
      <c r="T457" s="30">
        <v>1</v>
      </c>
      <c r="U457" s="30">
        <v>1</v>
      </c>
      <c r="V457" s="30">
        <f>+V455+4</f>
        <v>15</v>
      </c>
      <c r="Y457" s="20"/>
    </row>
    <row r="458" spans="1:25" ht="39.75" hidden="1" customHeight="1">
      <c r="A458" s="682"/>
      <c r="B458" s="683" t="s">
        <v>12</v>
      </c>
      <c r="C458" s="680" t="s">
        <v>10</v>
      </c>
      <c r="D458" s="26">
        <v>5</v>
      </c>
      <c r="E458" s="26">
        <v>5</v>
      </c>
      <c r="F458" s="26">
        <v>5</v>
      </c>
      <c r="G458" s="26">
        <v>5</v>
      </c>
      <c r="H458" s="26"/>
      <c r="I458" s="24">
        <v>0</v>
      </c>
      <c r="J458" s="24">
        <v>0</v>
      </c>
      <c r="K458" s="24">
        <v>0</v>
      </c>
      <c r="L458" s="24">
        <v>0</v>
      </c>
      <c r="M458" s="24">
        <v>0</v>
      </c>
      <c r="N458" s="24">
        <v>0</v>
      </c>
      <c r="O458" s="24">
        <v>0</v>
      </c>
      <c r="P458" s="24">
        <v>0</v>
      </c>
      <c r="Q458" s="24">
        <v>0</v>
      </c>
      <c r="R458" s="24">
        <v>0</v>
      </c>
      <c r="S458" s="25">
        <v>4.1399999999999997</v>
      </c>
      <c r="T458" s="25">
        <v>4.4000000000000004</v>
      </c>
      <c r="U458" s="25">
        <v>4.67</v>
      </c>
      <c r="V458" s="24">
        <v>0</v>
      </c>
      <c r="Y458" s="20"/>
    </row>
    <row r="459" spans="1:25" ht="39.75" hidden="1" customHeight="1">
      <c r="A459" s="710" t="s">
        <v>11</v>
      </c>
      <c r="B459" s="710"/>
      <c r="C459" s="684" t="s">
        <v>10</v>
      </c>
      <c r="D459" s="21">
        <f>+SUM(D461:D464)/D460</f>
        <v>4.6129693326764976</v>
      </c>
      <c r="E459" s="21" t="e">
        <f t="shared" ref="E459:G459" si="393">+SUM(E461:E464)/E460</f>
        <v>#DIV/0!</v>
      </c>
      <c r="F459" s="21" t="e">
        <f t="shared" si="393"/>
        <v>#DIV/0!</v>
      </c>
      <c r="G459" s="21" t="e">
        <f t="shared" si="393"/>
        <v>#DIV/0!</v>
      </c>
      <c r="H459" s="21"/>
      <c r="I459" s="21">
        <f t="shared" ref="I459:R459" si="394">+SUM(I461:I464)/I460</f>
        <v>4.2823624789046049</v>
      </c>
      <c r="J459" s="21">
        <f t="shared" si="394"/>
        <v>3.7813778517439847</v>
      </c>
      <c r="K459" s="21">
        <f t="shared" si="394"/>
        <v>4.5627274405350695</v>
      </c>
      <c r="L459" s="21">
        <f t="shared" si="394"/>
        <v>4.326270082537059</v>
      </c>
      <c r="M459" s="21">
        <f t="shared" si="394"/>
        <v>4.5118161607734519</v>
      </c>
      <c r="N459" s="21">
        <f t="shared" si="394"/>
        <v>3.7243397123831907</v>
      </c>
      <c r="O459" s="21">
        <f t="shared" si="394"/>
        <v>3.7084658030544566</v>
      </c>
      <c r="P459" s="21">
        <f t="shared" si="394"/>
        <v>4.2076466449697234</v>
      </c>
      <c r="Q459" s="21">
        <f t="shared" si="394"/>
        <v>4.0968532912656119</v>
      </c>
      <c r="R459" s="21">
        <f t="shared" si="394"/>
        <v>3.7035234573281373</v>
      </c>
      <c r="S459" s="21">
        <v>4.3</v>
      </c>
      <c r="T459" s="22">
        <v>4.4800000000000004</v>
      </c>
      <c r="U459" s="22">
        <v>4.2699999999999996</v>
      </c>
      <c r="V459" s="21" t="e">
        <f>+SUM(V461:V464)/V460</f>
        <v>#DIV/0!</v>
      </c>
      <c r="Y459" s="20"/>
    </row>
    <row r="460" spans="1:25" ht="39.75" hidden="1" customHeight="1">
      <c r="A460" s="19"/>
      <c r="B460" s="18" t="s">
        <v>9</v>
      </c>
      <c r="C460" s="17"/>
      <c r="D460" s="16">
        <f>+D457+23</f>
        <v>36</v>
      </c>
      <c r="E460" s="16">
        <f t="shared" ref="E460:G460" si="395">+E457+23</f>
        <v>36</v>
      </c>
      <c r="F460" s="16">
        <f t="shared" si="395"/>
        <v>36</v>
      </c>
      <c r="G460" s="16">
        <f t="shared" si="395"/>
        <v>36</v>
      </c>
      <c r="H460" s="16"/>
      <c r="I460" s="16">
        <f t="shared" ref="I460:R460" si="396">+I457+23</f>
        <v>35</v>
      </c>
      <c r="J460" s="16">
        <f t="shared" si="396"/>
        <v>33</v>
      </c>
      <c r="K460" s="16">
        <f t="shared" si="396"/>
        <v>37</v>
      </c>
      <c r="L460" s="16">
        <f t="shared" si="396"/>
        <v>37</v>
      </c>
      <c r="M460" s="16">
        <f t="shared" si="396"/>
        <v>36</v>
      </c>
      <c r="N460" s="16">
        <f t="shared" si="396"/>
        <v>37</v>
      </c>
      <c r="O460" s="16">
        <f t="shared" si="396"/>
        <v>36</v>
      </c>
      <c r="P460" s="16">
        <f t="shared" si="396"/>
        <v>37</v>
      </c>
      <c r="Q460" s="16">
        <f t="shared" si="396"/>
        <v>35</v>
      </c>
      <c r="R460" s="16">
        <f t="shared" si="396"/>
        <v>37</v>
      </c>
      <c r="S460" s="16"/>
      <c r="T460" s="16"/>
      <c r="U460" s="16"/>
      <c r="V460" s="16">
        <f>+V457+23</f>
        <v>38</v>
      </c>
    </row>
    <row r="461" spans="1:25" ht="39.75" hidden="1" customHeight="1">
      <c r="A461" s="14"/>
      <c r="B461" s="14" t="s">
        <v>8</v>
      </c>
      <c r="C461" s="13"/>
      <c r="D461" s="15">
        <f>+SUM(D11,D28,D36,D49,D61,D70,D79,D88,D95,D217,D226,D249,D264,D271)</f>
        <v>67.994791666666671</v>
      </c>
      <c r="E461" s="15" t="e">
        <f>+SUM(E11,E28,E36,E49,E61,E70,E79,E88,E95,E217,E226,E249,E264,E271)</f>
        <v>#DIV/0!</v>
      </c>
      <c r="F461" s="15" t="e">
        <f>+SUM(F11,F28,F36,F49,F61,F70,F79,F88,F95,F217,F226,F249,F264,F271)</f>
        <v>#DIV/0!</v>
      </c>
      <c r="G461" s="15" t="e">
        <f>+SUM(G11,G28,G36,G49,G61,G70,G79,G88,G95,G217,G226,G249,G264,G271)</f>
        <v>#DIV/0!</v>
      </c>
      <c r="H461" s="15"/>
      <c r="I461" s="15">
        <f>+SUM(I11,I28,I36,I50,I61,I70,I79,I88,I95,I217,I226,I249,I264,I271)</f>
        <v>63.9345</v>
      </c>
      <c r="J461" s="15">
        <f>+SUM(J11,J28,J37,J50,J61,J70,J79,J88,J95,J217,J226,J249,J264,J271)</f>
        <v>53.364473684210523</v>
      </c>
      <c r="K461" s="15">
        <f>+SUM(K11,K28,K36,K49,K61,K70,K79,K88,K95,K217,K226,K249,K264,K271)</f>
        <v>64.822580645161281</v>
      </c>
      <c r="L461" s="15">
        <f>+SUM(L11,L28,L36,L49,L61,L70,L79,L88,L95,L217,L226,L249,L264,L271)</f>
        <v>61.653679653679653</v>
      </c>
      <c r="M461" s="15">
        <f>+SUM(M11,M28,M36,M49,M61,M70,M79,M88,M95,M217,M226,M249,M264,M271)</f>
        <v>65.3010752688172</v>
      </c>
      <c r="N461" s="15">
        <f>+SUM(N11,N28,N36,N49,N61,N70,N79,N88,N95,N217,N226,N249,N264,N271)</f>
        <v>54.61904761904762</v>
      </c>
      <c r="O461" s="15">
        <f>+SUM(O11,O28,O36,O49,O61,O70,O79,O88,O95,O217,O226,O249,O264,O271)</f>
        <v>62.102362204724407</v>
      </c>
      <c r="P461" s="15">
        <f>+SUM(P11,P28,P37,P50,P61,P70,P79,P88,P95,P217,P226,P249,P264,P271)</f>
        <v>58.396557971014495</v>
      </c>
      <c r="Q461" s="15">
        <f>+SUM(Q11,Q28,Q37,Q50,Q61,Q70,Q79,Q88,Q95,Q217,Q226,Q249,Q264,Q271)</f>
        <v>58.979361761426979</v>
      </c>
      <c r="R461" s="15">
        <f>+SUM(R11,R28,R37,R50,R61,R70,R79,R88,R95,R217,R226,R249,R264,R271)</f>
        <v>59.419191919191917</v>
      </c>
      <c r="S461" s="12"/>
      <c r="T461" s="12"/>
      <c r="U461" s="12"/>
      <c r="V461" s="15" t="e">
        <f>+SUM(V11,V28,V36,V49,V61,V70,V79,V88,V95,V217,V226,V249,V264,V271)</f>
        <v>#DIV/0!</v>
      </c>
    </row>
    <row r="462" spans="1:25" ht="39.75" hidden="1" customHeight="1">
      <c r="A462" s="14"/>
      <c r="B462" s="14" t="s">
        <v>7</v>
      </c>
      <c r="C462" s="13"/>
      <c r="D462" s="15">
        <f>+SUM(D328,D335,D361,D388,D397,D404,D411,D429,D439)</f>
        <v>45</v>
      </c>
      <c r="E462" s="15">
        <f>+SUM(E328,E335,E361,E388,E397,E404,E411,E429,E439)</f>
        <v>0</v>
      </c>
      <c r="F462" s="15">
        <f>+SUM(F328,F335,F361,F388,F397,F404,F411,F429,F439)</f>
        <v>0</v>
      </c>
      <c r="G462" s="15">
        <f>+SUM(G328,G335,G361,G388,G397,G404,G411,G429,G439)</f>
        <v>0</v>
      </c>
      <c r="H462" s="15"/>
      <c r="I462" s="15">
        <f t="shared" ref="I462:R462" si="397">+SUM(I328,I335,I361,I388,I397,I404,I411,I429,I439)</f>
        <v>42</v>
      </c>
      <c r="J462" s="15">
        <f t="shared" si="397"/>
        <v>37</v>
      </c>
      <c r="K462" s="15">
        <f t="shared" si="397"/>
        <v>45</v>
      </c>
      <c r="L462" s="15">
        <f t="shared" si="397"/>
        <v>37</v>
      </c>
      <c r="M462" s="15">
        <f t="shared" si="397"/>
        <v>44</v>
      </c>
      <c r="N462" s="15">
        <f t="shared" si="397"/>
        <v>32</v>
      </c>
      <c r="O462" s="15">
        <f t="shared" si="397"/>
        <v>30</v>
      </c>
      <c r="P462" s="15">
        <f t="shared" si="397"/>
        <v>43</v>
      </c>
      <c r="Q462" s="15">
        <f t="shared" si="397"/>
        <v>41</v>
      </c>
      <c r="R462" s="15">
        <f t="shared" si="397"/>
        <v>41</v>
      </c>
      <c r="S462" s="12"/>
      <c r="T462" s="12"/>
      <c r="U462" s="12"/>
      <c r="V462" s="15">
        <f>+SUM(V328,V335,V361,V388,V397,V404,V411,V429,V439)</f>
        <v>43</v>
      </c>
    </row>
    <row r="463" spans="1:25" ht="39.75" hidden="1" customHeight="1">
      <c r="A463" s="14"/>
      <c r="B463" s="14" t="s">
        <v>6</v>
      </c>
      <c r="C463" s="13"/>
      <c r="D463" s="15">
        <f>+SUM(D103,D118,D139,D163,D280,D305,D311,D343,D350,D370,D377)</f>
        <v>39.969703947368423</v>
      </c>
      <c r="E463" s="15" t="e">
        <f>+SUM(E103,E118,E139,E163,E280,E305,E311,E343,E350,E370,E377)</f>
        <v>#DIV/0!</v>
      </c>
      <c r="F463" s="15" t="e">
        <f>+SUM(F103,F118,F139,F163,F280,F305,F311,F343,F350,F370,F377)</f>
        <v>#DIV/0!</v>
      </c>
      <c r="G463" s="15" t="e">
        <f>+SUM(G103,G118,G139,G163,G280,G305,G311,G343,G350,G370,G377)</f>
        <v>#DIV/0!</v>
      </c>
      <c r="H463" s="15"/>
      <c r="I463" s="15">
        <f t="shared" ref="I463:R463" si="398">+SUM(I103,I118,I139,I163,I280,I305,I311,I343,I350,I370,I377)</f>
        <v>32.257338935574225</v>
      </c>
      <c r="J463" s="15">
        <f t="shared" si="398"/>
        <v>24.592105263157897</v>
      </c>
      <c r="K463" s="15">
        <f t="shared" si="398"/>
        <v>45.846880704192159</v>
      </c>
      <c r="L463" s="15">
        <f t="shared" si="398"/>
        <v>48.728806530249869</v>
      </c>
      <c r="M463" s="15">
        <f t="shared" si="398"/>
        <v>39.721978328283726</v>
      </c>
      <c r="N463" s="15">
        <f t="shared" si="398"/>
        <v>40.098333333333329</v>
      </c>
      <c r="O463" s="15">
        <f t="shared" si="398"/>
        <v>30.68981969165619</v>
      </c>
      <c r="P463" s="15">
        <f t="shared" si="398"/>
        <v>43.269367787845347</v>
      </c>
      <c r="Q463" s="15">
        <f t="shared" si="398"/>
        <v>33.286651583710409</v>
      </c>
      <c r="R463" s="15">
        <f t="shared" si="398"/>
        <v>25.580982765234182</v>
      </c>
      <c r="S463" s="12"/>
      <c r="T463" s="12"/>
      <c r="U463" s="12"/>
      <c r="V463" s="15" t="e">
        <f>+SUM(V103,V118,V139,V163,V280,V305,V311,V343,V350,V370,V377)</f>
        <v>#DIV/0!</v>
      </c>
    </row>
    <row r="464" spans="1:25" ht="39.75" hidden="1" customHeight="1">
      <c r="A464" s="14"/>
      <c r="B464" s="14" t="s">
        <v>5</v>
      </c>
      <c r="C464" s="13"/>
      <c r="D464" s="15">
        <f>+D426+D187+D452</f>
        <v>13.102400362318841</v>
      </c>
      <c r="E464" s="15" t="e">
        <f>+E426+E187+E452</f>
        <v>#DIV/0!</v>
      </c>
      <c r="F464" s="15" t="e">
        <f>+F426+F187+F452</f>
        <v>#DIV/0!</v>
      </c>
      <c r="G464" s="15" t="e">
        <f>+G426+G187+G452</f>
        <v>#DIV/0!</v>
      </c>
      <c r="H464" s="15"/>
      <c r="I464" s="15">
        <f t="shared" ref="I464:R464" si="399">+I426+I187+I452</f>
        <v>11.690847826086959</v>
      </c>
      <c r="J464" s="15">
        <f t="shared" si="399"/>
        <v>9.8288901601830663</v>
      </c>
      <c r="K464" s="15">
        <f t="shared" si="399"/>
        <v>13.151453950444131</v>
      </c>
      <c r="L464" s="15">
        <f t="shared" si="399"/>
        <v>12.689506869941653</v>
      </c>
      <c r="M464" s="15">
        <f t="shared" si="399"/>
        <v>13.402328190743338</v>
      </c>
      <c r="N464" s="15">
        <f t="shared" si="399"/>
        <v>11.083188405797101</v>
      </c>
      <c r="O464" s="15">
        <f t="shared" si="399"/>
        <v>10.712587013579824</v>
      </c>
      <c r="P464" s="15">
        <f t="shared" si="399"/>
        <v>11.017000105019953</v>
      </c>
      <c r="Q464" s="15">
        <f t="shared" si="399"/>
        <v>10.123851849159035</v>
      </c>
      <c r="R464" s="15">
        <f t="shared" si="399"/>
        <v>11.030193236714975</v>
      </c>
      <c r="S464" s="12"/>
      <c r="T464" s="12"/>
      <c r="U464" s="12"/>
      <c r="V464" s="15" t="e">
        <f>+V426+V187+V452+V425</f>
        <v>#DIV/0!</v>
      </c>
    </row>
    <row r="465" spans="1:24" ht="39.75" hidden="1" customHeight="1">
      <c r="A465" s="14"/>
      <c r="B465" s="14"/>
      <c r="C465" s="13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1"/>
    </row>
    <row r="466" spans="1:24">
      <c r="N466" s="10" t="s">
        <v>4</v>
      </c>
      <c r="P466" s="10" t="s">
        <v>4</v>
      </c>
      <c r="Q466" s="10" t="s">
        <v>4</v>
      </c>
      <c r="R466" s="10" t="s">
        <v>4</v>
      </c>
    </row>
    <row r="468" spans="1:24" ht="30.75" hidden="1" customHeight="1"/>
    <row r="469" spans="1:24">
      <c r="F469" s="3" t="s">
        <v>3</v>
      </c>
      <c r="X469" s="8"/>
    </row>
    <row r="470" spans="1:24">
      <c r="F470" s="3" t="s">
        <v>2</v>
      </c>
      <c r="X470" s="7"/>
    </row>
    <row r="471" spans="1:24">
      <c r="F471" s="3" t="s">
        <v>1</v>
      </c>
      <c r="X471" s="7"/>
    </row>
    <row r="472" spans="1:24">
      <c r="F472" s="3" t="s">
        <v>0</v>
      </c>
    </row>
  </sheetData>
  <mergeCells count="72">
    <mergeCell ref="L229:L234"/>
    <mergeCell ref="M229:M234"/>
    <mergeCell ref="G254:G258"/>
    <mergeCell ref="G413:G419"/>
    <mergeCell ref="V31:V32"/>
    <mergeCell ref="J229:J234"/>
    <mergeCell ref="V229:V234"/>
    <mergeCell ref="J254:J258"/>
    <mergeCell ref="V254:V258"/>
    <mergeCell ref="Q254:Q258"/>
    <mergeCell ref="R254:R258"/>
    <mergeCell ref="K254:K258"/>
    <mergeCell ref="L254:L258"/>
    <mergeCell ref="M254:M258"/>
    <mergeCell ref="N254:N258"/>
    <mergeCell ref="O254:O258"/>
    <mergeCell ref="P254:P258"/>
    <mergeCell ref="K229:K234"/>
    <mergeCell ref="A1:H1"/>
    <mergeCell ref="A3:H3"/>
    <mergeCell ref="D4:R4"/>
    <mergeCell ref="F31:F32"/>
    <mergeCell ref="G31:G32"/>
    <mergeCell ref="J31:J32"/>
    <mergeCell ref="A456:B456"/>
    <mergeCell ref="A459:B459"/>
    <mergeCell ref="E31:E32"/>
    <mergeCell ref="I31:I32"/>
    <mergeCell ref="E229:E234"/>
    <mergeCell ref="I229:I234"/>
    <mergeCell ref="E254:E258"/>
    <mergeCell ref="D254:D258"/>
    <mergeCell ref="D229:D234"/>
    <mergeCell ref="I254:I258"/>
    <mergeCell ref="E413:E419"/>
    <mergeCell ref="I413:I419"/>
    <mergeCell ref="F229:F234"/>
    <mergeCell ref="F254:F258"/>
    <mergeCell ref="F413:F419"/>
    <mergeCell ref="G229:G234"/>
    <mergeCell ref="U413:U419"/>
    <mergeCell ref="V413:V419"/>
    <mergeCell ref="A453:B453"/>
    <mergeCell ref="A454:B454"/>
    <mergeCell ref="O413:O419"/>
    <mergeCell ref="P413:P419"/>
    <mergeCell ref="Q413:Q419"/>
    <mergeCell ref="R413:R419"/>
    <mergeCell ref="S413:S419"/>
    <mergeCell ref="T413:T419"/>
    <mergeCell ref="D413:D419"/>
    <mergeCell ref="K413:K419"/>
    <mergeCell ref="L413:L419"/>
    <mergeCell ref="M413:M419"/>
    <mergeCell ref="N413:N419"/>
    <mergeCell ref="J413:J419"/>
    <mergeCell ref="N229:N234"/>
    <mergeCell ref="O229:O234"/>
    <mergeCell ref="P229:P234"/>
    <mergeCell ref="Q229:Q234"/>
    <mergeCell ref="R229:R234"/>
    <mergeCell ref="O31:O32"/>
    <mergeCell ref="P31:P32"/>
    <mergeCell ref="Q31:Q32"/>
    <mergeCell ref="R31:R32"/>
    <mergeCell ref="A4:B7"/>
    <mergeCell ref="C4:C7"/>
    <mergeCell ref="D31:D32"/>
    <mergeCell ref="K31:K32"/>
    <mergeCell ref="L31:L32"/>
    <mergeCell ref="M31:M32"/>
    <mergeCell ref="N31:N32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B26"/>
  <sheetViews>
    <sheetView tabSelected="1" topLeftCell="A16" workbookViewId="0">
      <selection activeCell="N27" sqref="N27"/>
    </sheetView>
  </sheetViews>
  <sheetFormatPr defaultRowHeight="24"/>
  <cols>
    <col min="1" max="1" width="12.625" style="733" customWidth="1"/>
    <col min="2" max="28" width="7.25" style="733" customWidth="1"/>
    <col min="29" max="16384" width="9" style="733"/>
  </cols>
  <sheetData>
    <row r="1" spans="1:28">
      <c r="A1" s="732" t="s">
        <v>481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</row>
    <row r="2" spans="1:28" ht="20.25" customHeight="1"/>
    <row r="3" spans="1:28" s="735" customFormat="1">
      <c r="A3" s="734" t="s">
        <v>482</v>
      </c>
      <c r="B3" s="734" t="s">
        <v>483</v>
      </c>
      <c r="C3" s="734"/>
      <c r="D3" s="734" t="s">
        <v>484</v>
      </c>
      <c r="E3" s="734"/>
      <c r="F3" s="734" t="s">
        <v>485</v>
      </c>
      <c r="G3" s="734"/>
      <c r="H3" s="734" t="s">
        <v>486</v>
      </c>
      <c r="I3" s="734"/>
      <c r="J3" s="734" t="s">
        <v>487</v>
      </c>
      <c r="K3" s="734"/>
      <c r="L3" s="734" t="s">
        <v>488</v>
      </c>
      <c r="M3" s="734"/>
      <c r="N3" s="734" t="s">
        <v>489</v>
      </c>
      <c r="O3" s="734"/>
      <c r="P3" s="734" t="s">
        <v>490</v>
      </c>
      <c r="Q3" s="734"/>
      <c r="R3" s="734" t="s">
        <v>491</v>
      </c>
      <c r="S3" s="734"/>
      <c r="T3" s="734" t="s">
        <v>492</v>
      </c>
      <c r="U3" s="734"/>
      <c r="V3" s="734" t="s">
        <v>493</v>
      </c>
      <c r="W3" s="734"/>
      <c r="X3" s="734" t="s">
        <v>494</v>
      </c>
      <c r="Y3" s="734"/>
      <c r="Z3" s="734" t="s">
        <v>495</v>
      </c>
      <c r="AA3" s="734"/>
      <c r="AB3" s="734" t="s">
        <v>176</v>
      </c>
    </row>
    <row r="4" spans="1:28" s="737" customFormat="1">
      <c r="A4" s="734"/>
      <c r="B4" s="736" t="s">
        <v>496</v>
      </c>
      <c r="C4" s="736" t="s">
        <v>497</v>
      </c>
      <c r="D4" s="736" t="s">
        <v>496</v>
      </c>
      <c r="E4" s="736" t="s">
        <v>497</v>
      </c>
      <c r="F4" s="736" t="s">
        <v>496</v>
      </c>
      <c r="G4" s="736" t="s">
        <v>497</v>
      </c>
      <c r="H4" s="736" t="s">
        <v>496</v>
      </c>
      <c r="I4" s="736" t="s">
        <v>497</v>
      </c>
      <c r="J4" s="736" t="s">
        <v>496</v>
      </c>
      <c r="K4" s="736" t="s">
        <v>497</v>
      </c>
      <c r="L4" s="736" t="s">
        <v>496</v>
      </c>
      <c r="M4" s="736" t="s">
        <v>497</v>
      </c>
      <c r="N4" s="736" t="s">
        <v>496</v>
      </c>
      <c r="O4" s="736" t="s">
        <v>497</v>
      </c>
      <c r="P4" s="736" t="s">
        <v>496</v>
      </c>
      <c r="Q4" s="736" t="s">
        <v>497</v>
      </c>
      <c r="R4" s="736" t="s">
        <v>496</v>
      </c>
      <c r="S4" s="736" t="s">
        <v>497</v>
      </c>
      <c r="T4" s="736" t="s">
        <v>496</v>
      </c>
      <c r="U4" s="736" t="s">
        <v>497</v>
      </c>
      <c r="V4" s="736" t="s">
        <v>496</v>
      </c>
      <c r="W4" s="736" t="s">
        <v>497</v>
      </c>
      <c r="X4" s="736" t="s">
        <v>496</v>
      </c>
      <c r="Y4" s="736" t="s">
        <v>497</v>
      </c>
      <c r="Z4" s="736" t="s">
        <v>496</v>
      </c>
      <c r="AA4" s="736" t="s">
        <v>497</v>
      </c>
      <c r="AB4" s="734"/>
    </row>
    <row r="5" spans="1:28" s="737" customFormat="1" hidden="1">
      <c r="A5" s="738" t="s">
        <v>498</v>
      </c>
      <c r="B5" s="739"/>
      <c r="C5" s="739"/>
      <c r="D5" s="739"/>
      <c r="E5" s="739"/>
      <c r="F5" s="739"/>
      <c r="G5" s="739"/>
      <c r="H5" s="739"/>
      <c r="I5" s="739"/>
      <c r="J5" s="739"/>
      <c r="K5" s="739"/>
      <c r="L5" s="739"/>
      <c r="M5" s="739"/>
      <c r="N5" s="739"/>
      <c r="O5" s="739"/>
      <c r="P5" s="739"/>
      <c r="Q5" s="739"/>
      <c r="R5" s="739"/>
      <c r="S5" s="739"/>
      <c r="T5" s="739"/>
      <c r="U5" s="739"/>
      <c r="V5" s="739"/>
      <c r="W5" s="739"/>
      <c r="X5" s="739"/>
      <c r="Y5" s="739"/>
      <c r="Z5" s="740"/>
      <c r="AA5" s="740"/>
      <c r="AB5" s="741"/>
    </row>
    <row r="6" spans="1:28">
      <c r="A6" s="742" t="s">
        <v>499</v>
      </c>
      <c r="B6" s="743"/>
      <c r="C6" s="743"/>
      <c r="D6" s="743"/>
      <c r="E6" s="743"/>
      <c r="F6" s="743"/>
      <c r="G6" s="743"/>
      <c r="H6" s="743"/>
      <c r="I6" s="743"/>
      <c r="J6" s="743"/>
      <c r="K6" s="743"/>
      <c r="L6" s="743"/>
      <c r="M6" s="743"/>
      <c r="N6" s="743"/>
      <c r="O6" s="743"/>
      <c r="P6" s="743"/>
      <c r="Q6" s="743"/>
      <c r="R6" s="743"/>
      <c r="S6" s="743"/>
      <c r="T6" s="743"/>
      <c r="U6" s="743"/>
      <c r="V6" s="743"/>
      <c r="W6" s="743"/>
      <c r="X6" s="743"/>
      <c r="Y6" s="743"/>
      <c r="Z6" s="744">
        <f>+B6+D6+F6+H6+J6+L6+N6+P6+R6+T6+V6+X6</f>
        <v>0</v>
      </c>
      <c r="AA6" s="744">
        <f>+C6+E6+G6+I6+K6+M6+O6+Q6+S6+U6+W6+Y6</f>
        <v>0</v>
      </c>
      <c r="AB6" s="745" t="e">
        <f>+(AA6/Z6)*100</f>
        <v>#DIV/0!</v>
      </c>
    </row>
    <row r="7" spans="1:28">
      <c r="A7" s="742" t="s">
        <v>500</v>
      </c>
      <c r="B7" s="743"/>
      <c r="C7" s="743"/>
      <c r="D7" s="743"/>
      <c r="E7" s="743"/>
      <c r="F7" s="743"/>
      <c r="G7" s="743"/>
      <c r="H7" s="743"/>
      <c r="I7" s="743"/>
      <c r="J7" s="743"/>
      <c r="K7" s="743"/>
      <c r="L7" s="743"/>
      <c r="M7" s="743"/>
      <c r="N7" s="743"/>
      <c r="O7" s="743"/>
      <c r="P7" s="743"/>
      <c r="Q7" s="743"/>
      <c r="R7" s="743"/>
      <c r="S7" s="743"/>
      <c r="T7" s="743"/>
      <c r="U7" s="743"/>
      <c r="V7" s="743"/>
      <c r="W7" s="743"/>
      <c r="X7" s="743"/>
      <c r="Y7" s="743"/>
      <c r="Z7" s="744">
        <f t="shared" ref="Z7:AA16" si="0">+B7+D7+F7+H7+J7+L7+N7+P7+R7+T7+V7+X7</f>
        <v>0</v>
      </c>
      <c r="AA7" s="744">
        <f t="shared" si="0"/>
        <v>0</v>
      </c>
      <c r="AB7" s="745" t="e">
        <f t="shared" ref="AB7:AB21" si="1">+(AA7/Z7)*100</f>
        <v>#DIV/0!</v>
      </c>
    </row>
    <row r="8" spans="1:28">
      <c r="A8" s="742" t="s">
        <v>501</v>
      </c>
      <c r="B8" s="743"/>
      <c r="C8" s="743"/>
      <c r="D8" s="743"/>
      <c r="E8" s="743"/>
      <c r="F8" s="743"/>
      <c r="G8" s="743"/>
      <c r="H8" s="743"/>
      <c r="I8" s="743"/>
      <c r="J8" s="743"/>
      <c r="K8" s="743"/>
      <c r="L8" s="743"/>
      <c r="M8" s="743"/>
      <c r="N8" s="743"/>
      <c r="O8" s="743"/>
      <c r="P8" s="743"/>
      <c r="Q8" s="743"/>
      <c r="R8" s="743"/>
      <c r="S8" s="743"/>
      <c r="T8" s="743"/>
      <c r="U8" s="743"/>
      <c r="V8" s="743"/>
      <c r="W8" s="743"/>
      <c r="X8" s="743"/>
      <c r="Y8" s="743"/>
      <c r="Z8" s="744">
        <f t="shared" si="0"/>
        <v>0</v>
      </c>
      <c r="AA8" s="744">
        <f t="shared" si="0"/>
        <v>0</v>
      </c>
      <c r="AB8" s="745" t="e">
        <f t="shared" si="1"/>
        <v>#DIV/0!</v>
      </c>
    </row>
    <row r="9" spans="1:28">
      <c r="A9" s="742" t="s">
        <v>502</v>
      </c>
      <c r="B9" s="743"/>
      <c r="C9" s="743"/>
      <c r="D9" s="743"/>
      <c r="E9" s="743"/>
      <c r="F9" s="743"/>
      <c r="G9" s="743"/>
      <c r="H9" s="743"/>
      <c r="I9" s="743"/>
      <c r="J9" s="743"/>
      <c r="K9" s="743"/>
      <c r="L9" s="743"/>
      <c r="M9" s="743"/>
      <c r="N9" s="743"/>
      <c r="O9" s="743"/>
      <c r="P9" s="743"/>
      <c r="Q9" s="743"/>
      <c r="R9" s="743"/>
      <c r="S9" s="743"/>
      <c r="T9" s="743"/>
      <c r="U9" s="743"/>
      <c r="V9" s="743"/>
      <c r="W9" s="743"/>
      <c r="X9" s="743"/>
      <c r="Y9" s="743"/>
      <c r="Z9" s="744">
        <f t="shared" si="0"/>
        <v>0</v>
      </c>
      <c r="AA9" s="744">
        <f t="shared" si="0"/>
        <v>0</v>
      </c>
      <c r="AB9" s="745" t="e">
        <f t="shared" si="1"/>
        <v>#DIV/0!</v>
      </c>
    </row>
    <row r="10" spans="1:28">
      <c r="A10" s="742" t="s">
        <v>503</v>
      </c>
      <c r="B10" s="743"/>
      <c r="C10" s="743"/>
      <c r="D10" s="743"/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4">
        <f t="shared" si="0"/>
        <v>0</v>
      </c>
      <c r="AA10" s="744">
        <f t="shared" si="0"/>
        <v>0</v>
      </c>
      <c r="AB10" s="745" t="e">
        <f t="shared" si="1"/>
        <v>#DIV/0!</v>
      </c>
    </row>
    <row r="11" spans="1:28">
      <c r="A11" s="742" t="s">
        <v>504</v>
      </c>
      <c r="B11" s="743"/>
      <c r="C11" s="743"/>
      <c r="D11" s="743"/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4">
        <f t="shared" si="0"/>
        <v>0</v>
      </c>
      <c r="AA11" s="744">
        <f t="shared" si="0"/>
        <v>0</v>
      </c>
      <c r="AB11" s="745" t="e">
        <f t="shared" si="1"/>
        <v>#DIV/0!</v>
      </c>
    </row>
    <row r="12" spans="1:28">
      <c r="A12" s="742" t="s">
        <v>505</v>
      </c>
      <c r="B12" s="743"/>
      <c r="C12" s="743"/>
      <c r="D12" s="743"/>
      <c r="E12" s="743"/>
      <c r="F12" s="743"/>
      <c r="G12" s="743"/>
      <c r="H12" s="743"/>
      <c r="I12" s="743"/>
      <c r="J12" s="743"/>
      <c r="K12" s="743"/>
      <c r="L12" s="743"/>
      <c r="M12" s="743"/>
      <c r="N12" s="743"/>
      <c r="O12" s="743"/>
      <c r="P12" s="743"/>
      <c r="Q12" s="743"/>
      <c r="R12" s="743"/>
      <c r="S12" s="743"/>
      <c r="T12" s="743"/>
      <c r="U12" s="743"/>
      <c r="V12" s="743"/>
      <c r="W12" s="743"/>
      <c r="X12" s="743"/>
      <c r="Y12" s="743"/>
      <c r="Z12" s="744">
        <f t="shared" si="0"/>
        <v>0</v>
      </c>
      <c r="AA12" s="744">
        <f t="shared" si="0"/>
        <v>0</v>
      </c>
      <c r="AB12" s="745" t="e">
        <f t="shared" si="1"/>
        <v>#DIV/0!</v>
      </c>
    </row>
    <row r="13" spans="1:28">
      <c r="A13" s="742" t="s">
        <v>506</v>
      </c>
      <c r="B13" s="743"/>
      <c r="C13" s="743"/>
      <c r="D13" s="743"/>
      <c r="E13" s="743"/>
      <c r="F13" s="743"/>
      <c r="G13" s="743"/>
      <c r="H13" s="743"/>
      <c r="I13" s="743"/>
      <c r="J13" s="743"/>
      <c r="K13" s="743"/>
      <c r="L13" s="743"/>
      <c r="M13" s="743"/>
      <c r="N13" s="743"/>
      <c r="O13" s="743"/>
      <c r="P13" s="743"/>
      <c r="Q13" s="743"/>
      <c r="R13" s="743"/>
      <c r="S13" s="743"/>
      <c r="T13" s="743"/>
      <c r="U13" s="743"/>
      <c r="V13" s="743"/>
      <c r="W13" s="743"/>
      <c r="X13" s="743"/>
      <c r="Y13" s="743"/>
      <c r="Z13" s="744">
        <f t="shared" si="0"/>
        <v>0</v>
      </c>
      <c r="AA13" s="744">
        <f t="shared" si="0"/>
        <v>0</v>
      </c>
      <c r="AB13" s="745" t="e">
        <f t="shared" si="1"/>
        <v>#DIV/0!</v>
      </c>
    </row>
    <row r="14" spans="1:28">
      <c r="A14" s="742" t="s">
        <v>507</v>
      </c>
      <c r="B14" s="743"/>
      <c r="C14" s="743"/>
      <c r="D14" s="743"/>
      <c r="E14" s="743"/>
      <c r="F14" s="743"/>
      <c r="G14" s="743"/>
      <c r="H14" s="743"/>
      <c r="I14" s="743"/>
      <c r="J14" s="743"/>
      <c r="K14" s="743"/>
      <c r="L14" s="743"/>
      <c r="M14" s="743"/>
      <c r="N14" s="743"/>
      <c r="O14" s="743"/>
      <c r="P14" s="743"/>
      <c r="Q14" s="743"/>
      <c r="R14" s="743"/>
      <c r="S14" s="743"/>
      <c r="T14" s="743"/>
      <c r="U14" s="743"/>
      <c r="V14" s="743"/>
      <c r="W14" s="743"/>
      <c r="X14" s="743"/>
      <c r="Y14" s="743"/>
      <c r="Z14" s="744">
        <f t="shared" si="0"/>
        <v>0</v>
      </c>
      <c r="AA14" s="744">
        <f t="shared" si="0"/>
        <v>0</v>
      </c>
      <c r="AB14" s="745" t="e">
        <f t="shared" si="1"/>
        <v>#DIV/0!</v>
      </c>
    </row>
    <row r="15" spans="1:28">
      <c r="A15" s="742" t="s">
        <v>508</v>
      </c>
      <c r="B15" s="743"/>
      <c r="C15" s="743"/>
      <c r="D15" s="743"/>
      <c r="E15" s="743"/>
      <c r="F15" s="743"/>
      <c r="G15" s="743"/>
      <c r="H15" s="743"/>
      <c r="I15" s="743"/>
      <c r="J15" s="743"/>
      <c r="K15" s="743"/>
      <c r="L15" s="743"/>
      <c r="M15" s="743"/>
      <c r="N15" s="743"/>
      <c r="O15" s="743"/>
      <c r="P15" s="743"/>
      <c r="Q15" s="743"/>
      <c r="R15" s="743"/>
      <c r="S15" s="743"/>
      <c r="T15" s="743"/>
      <c r="U15" s="743"/>
      <c r="V15" s="743"/>
      <c r="W15" s="743"/>
      <c r="X15" s="743"/>
      <c r="Y15" s="743"/>
      <c r="Z15" s="744">
        <f t="shared" si="0"/>
        <v>0</v>
      </c>
      <c r="AA15" s="744">
        <f t="shared" si="0"/>
        <v>0</v>
      </c>
      <c r="AB15" s="745" t="e">
        <f t="shared" si="1"/>
        <v>#DIV/0!</v>
      </c>
    </row>
    <row r="16" spans="1:28">
      <c r="A16" s="742" t="s">
        <v>509</v>
      </c>
      <c r="B16" s="743"/>
      <c r="C16" s="743"/>
      <c r="D16" s="743"/>
      <c r="E16" s="743"/>
      <c r="F16" s="743"/>
      <c r="G16" s="743"/>
      <c r="H16" s="743"/>
      <c r="I16" s="743"/>
      <c r="J16" s="743"/>
      <c r="K16" s="743"/>
      <c r="L16" s="743"/>
      <c r="M16" s="743"/>
      <c r="N16" s="743"/>
      <c r="O16" s="743"/>
      <c r="P16" s="743"/>
      <c r="Q16" s="743"/>
      <c r="R16" s="743"/>
      <c r="S16" s="743"/>
      <c r="T16" s="743"/>
      <c r="U16" s="743"/>
      <c r="V16" s="743"/>
      <c r="W16" s="743"/>
      <c r="X16" s="743"/>
      <c r="Y16" s="743"/>
      <c r="Z16" s="744">
        <f t="shared" si="0"/>
        <v>0</v>
      </c>
      <c r="AA16" s="744">
        <f t="shared" si="0"/>
        <v>0</v>
      </c>
      <c r="AB16" s="745" t="e">
        <f t="shared" si="1"/>
        <v>#DIV/0!</v>
      </c>
    </row>
    <row r="17" spans="1:28">
      <c r="A17" s="742" t="s">
        <v>510</v>
      </c>
      <c r="B17" s="743"/>
      <c r="C17" s="743"/>
      <c r="D17" s="743"/>
      <c r="E17" s="743"/>
      <c r="F17" s="743"/>
      <c r="G17" s="743"/>
      <c r="H17" s="743"/>
      <c r="I17" s="743"/>
      <c r="J17" s="743"/>
      <c r="K17" s="743"/>
      <c r="L17" s="743"/>
      <c r="M17" s="743"/>
      <c r="N17" s="743"/>
      <c r="O17" s="743"/>
      <c r="P17" s="743"/>
      <c r="Q17" s="743"/>
      <c r="R17" s="743"/>
      <c r="S17" s="743"/>
      <c r="T17" s="743"/>
      <c r="U17" s="743"/>
      <c r="V17" s="743"/>
      <c r="W17" s="743"/>
      <c r="X17" s="743"/>
      <c r="Y17" s="743"/>
      <c r="Z17" s="746"/>
      <c r="AA17" s="746"/>
      <c r="AB17" s="745" t="e">
        <f>+(AA17/Z17)*100</f>
        <v>#DIV/0!</v>
      </c>
    </row>
    <row r="18" spans="1:28">
      <c r="A18" s="747" t="s">
        <v>511</v>
      </c>
      <c r="B18" s="743"/>
      <c r="C18" s="743"/>
      <c r="D18" s="743"/>
      <c r="E18" s="743"/>
      <c r="F18" s="743"/>
      <c r="G18" s="743"/>
      <c r="H18" s="743"/>
      <c r="I18" s="743"/>
      <c r="J18" s="743"/>
      <c r="K18" s="743"/>
      <c r="L18" s="743"/>
      <c r="M18" s="743"/>
      <c r="N18" s="743"/>
      <c r="O18" s="743"/>
      <c r="P18" s="743"/>
      <c r="Q18" s="743"/>
      <c r="R18" s="743"/>
      <c r="S18" s="743"/>
      <c r="T18" s="743"/>
      <c r="U18" s="743"/>
      <c r="V18" s="743"/>
      <c r="W18" s="743"/>
      <c r="X18" s="743"/>
      <c r="Y18" s="743"/>
      <c r="Z18" s="746"/>
      <c r="AA18" s="746"/>
      <c r="AB18" s="745" t="e">
        <f t="shared" si="1"/>
        <v>#DIV/0!</v>
      </c>
    </row>
    <row r="19" spans="1:28">
      <c r="A19" s="742" t="s">
        <v>512</v>
      </c>
      <c r="B19" s="743"/>
      <c r="C19" s="743"/>
      <c r="D19" s="743"/>
      <c r="E19" s="743"/>
      <c r="F19" s="743"/>
      <c r="G19" s="743"/>
      <c r="H19" s="743"/>
      <c r="I19" s="743"/>
      <c r="J19" s="743"/>
      <c r="K19" s="743"/>
      <c r="L19" s="743"/>
      <c r="M19" s="743"/>
      <c r="N19" s="743"/>
      <c r="O19" s="743"/>
      <c r="P19" s="743"/>
      <c r="Q19" s="743"/>
      <c r="R19" s="743"/>
      <c r="S19" s="743"/>
      <c r="T19" s="743"/>
      <c r="U19" s="743"/>
      <c r="V19" s="743"/>
      <c r="W19" s="743"/>
      <c r="X19" s="743"/>
      <c r="Y19" s="743"/>
      <c r="Z19" s="746"/>
      <c r="AA19" s="746"/>
      <c r="AB19" s="745" t="e">
        <f t="shared" si="1"/>
        <v>#DIV/0!</v>
      </c>
    </row>
    <row r="20" spans="1:28">
      <c r="A20" s="748" t="s">
        <v>513</v>
      </c>
      <c r="B20" s="749"/>
      <c r="C20" s="749"/>
      <c r="D20" s="749"/>
      <c r="E20" s="749"/>
      <c r="F20" s="749"/>
      <c r="G20" s="749"/>
      <c r="H20" s="749"/>
      <c r="I20" s="749"/>
      <c r="J20" s="749"/>
      <c r="K20" s="749"/>
      <c r="L20" s="749"/>
      <c r="M20" s="749"/>
      <c r="N20" s="749"/>
      <c r="O20" s="749"/>
      <c r="P20" s="749"/>
      <c r="Q20" s="749"/>
      <c r="R20" s="749"/>
      <c r="S20" s="749"/>
      <c r="T20" s="749"/>
      <c r="U20" s="749"/>
      <c r="V20" s="749"/>
      <c r="W20" s="749"/>
      <c r="X20" s="749"/>
      <c r="Y20" s="749"/>
      <c r="Z20" s="750"/>
      <c r="AA20" s="750"/>
      <c r="AB20" s="745" t="e">
        <f t="shared" si="1"/>
        <v>#DIV/0!</v>
      </c>
    </row>
    <row r="21" spans="1:28">
      <c r="A21" s="751" t="s">
        <v>444</v>
      </c>
      <c r="B21" s="752">
        <f>SUM(B6:B16)</f>
        <v>0</v>
      </c>
      <c r="C21" s="752">
        <f t="shared" ref="C21:Y21" si="2">SUM(C6:C16)</f>
        <v>0</v>
      </c>
      <c r="D21" s="752">
        <f t="shared" si="2"/>
        <v>0</v>
      </c>
      <c r="E21" s="752">
        <f t="shared" si="2"/>
        <v>0</v>
      </c>
      <c r="F21" s="752">
        <f t="shared" si="2"/>
        <v>0</v>
      </c>
      <c r="G21" s="752">
        <f t="shared" si="2"/>
        <v>0</v>
      </c>
      <c r="H21" s="752">
        <f t="shared" si="2"/>
        <v>0</v>
      </c>
      <c r="I21" s="752">
        <f t="shared" si="2"/>
        <v>0</v>
      </c>
      <c r="J21" s="752">
        <f t="shared" si="2"/>
        <v>0</v>
      </c>
      <c r="K21" s="752">
        <f t="shared" si="2"/>
        <v>0</v>
      </c>
      <c r="L21" s="752">
        <f t="shared" si="2"/>
        <v>0</v>
      </c>
      <c r="M21" s="752">
        <f t="shared" si="2"/>
        <v>0</v>
      </c>
      <c r="N21" s="752">
        <f t="shared" si="2"/>
        <v>0</v>
      </c>
      <c r="O21" s="752">
        <f t="shared" si="2"/>
        <v>0</v>
      </c>
      <c r="P21" s="753">
        <f t="shared" si="2"/>
        <v>0</v>
      </c>
      <c r="Q21" s="752">
        <f t="shared" si="2"/>
        <v>0</v>
      </c>
      <c r="R21" s="752">
        <f t="shared" si="2"/>
        <v>0</v>
      </c>
      <c r="S21" s="752">
        <f t="shared" si="2"/>
        <v>0</v>
      </c>
      <c r="T21" s="752">
        <f t="shared" si="2"/>
        <v>0</v>
      </c>
      <c r="U21" s="752">
        <f t="shared" si="2"/>
        <v>0</v>
      </c>
      <c r="V21" s="752">
        <f t="shared" si="2"/>
        <v>0</v>
      </c>
      <c r="W21" s="752">
        <f t="shared" si="2"/>
        <v>0</v>
      </c>
      <c r="X21" s="752">
        <f t="shared" si="2"/>
        <v>0</v>
      </c>
      <c r="Y21" s="752">
        <f t="shared" si="2"/>
        <v>0</v>
      </c>
      <c r="Z21" s="754">
        <f>SUM(Z6:Z16)</f>
        <v>0</v>
      </c>
      <c r="AA21" s="754">
        <f>SUM(AA6:AA16)</f>
        <v>0</v>
      </c>
      <c r="AB21" s="755" t="e">
        <f t="shared" si="1"/>
        <v>#DIV/0!</v>
      </c>
    </row>
    <row r="22" spans="1:28" ht="31.5" customHeight="1">
      <c r="B22" s="756"/>
      <c r="C22" s="756"/>
    </row>
    <row r="23" spans="1:28" ht="27.75">
      <c r="A23" s="757" t="s">
        <v>408</v>
      </c>
      <c r="B23" s="758"/>
      <c r="C23" s="758"/>
      <c r="D23" s="758"/>
      <c r="E23" s="758"/>
      <c r="F23" s="758"/>
      <c r="G23" s="758"/>
      <c r="H23" s="758"/>
      <c r="I23" s="758"/>
      <c r="J23" s="758"/>
      <c r="K23" s="758"/>
      <c r="L23" s="758"/>
      <c r="M23" s="758"/>
      <c r="N23" s="758"/>
      <c r="O23" s="758"/>
      <c r="P23" s="758"/>
      <c r="Q23" s="758"/>
      <c r="R23" s="758"/>
    </row>
    <row r="24" spans="1:28" ht="27.75">
      <c r="A24" s="758" t="s">
        <v>514</v>
      </c>
      <c r="B24" s="758"/>
      <c r="C24" s="758"/>
      <c r="D24" s="758"/>
      <c r="E24" s="758"/>
      <c r="F24" s="758"/>
      <c r="G24" s="758"/>
      <c r="H24" s="758"/>
      <c r="I24" s="758"/>
      <c r="J24" s="758"/>
      <c r="K24" s="758"/>
      <c r="L24" s="758"/>
      <c r="M24" s="758"/>
      <c r="N24" s="758"/>
      <c r="O24" s="758"/>
      <c r="P24" s="758"/>
      <c r="Q24" s="758"/>
      <c r="R24" s="758"/>
    </row>
    <row r="25" spans="1:28" ht="27.75">
      <c r="A25" s="758" t="s">
        <v>515</v>
      </c>
      <c r="B25" s="758"/>
      <c r="C25" s="758"/>
      <c r="D25" s="758"/>
      <c r="E25" s="758"/>
      <c r="F25" s="758"/>
      <c r="G25" s="758"/>
      <c r="H25" s="758"/>
      <c r="I25" s="758"/>
      <c r="J25" s="758"/>
      <c r="K25" s="758"/>
      <c r="L25" s="758"/>
      <c r="M25" s="758"/>
      <c r="N25" s="758"/>
      <c r="O25" s="758"/>
      <c r="P25" s="758"/>
      <c r="Q25" s="758"/>
      <c r="R25" s="758"/>
    </row>
    <row r="26" spans="1:28" ht="27.75">
      <c r="A26" s="758" t="s">
        <v>516</v>
      </c>
      <c r="B26" s="758"/>
      <c r="C26" s="758"/>
      <c r="D26" s="758"/>
      <c r="E26" s="758"/>
      <c r="F26" s="758"/>
      <c r="G26" s="758"/>
      <c r="H26" s="758"/>
      <c r="I26" s="758"/>
      <c r="J26" s="758"/>
      <c r="K26" s="758"/>
      <c r="L26" s="758"/>
      <c r="M26" s="758"/>
      <c r="N26" s="758"/>
      <c r="O26" s="758"/>
      <c r="P26" s="758"/>
      <c r="Q26" s="758"/>
      <c r="R26" s="758"/>
    </row>
  </sheetData>
  <mergeCells count="16">
    <mergeCell ref="R3:S3"/>
    <mergeCell ref="T3:U3"/>
    <mergeCell ref="V3:W3"/>
    <mergeCell ref="X3:Y3"/>
    <mergeCell ref="Z3:AA3"/>
    <mergeCell ref="AB3:AB4"/>
    <mergeCell ref="A1:Y1"/>
    <mergeCell ref="A3:A4"/>
    <mergeCell ref="B3:C3"/>
    <mergeCell ref="D3:E3"/>
    <mergeCell ref="F3:G3"/>
    <mergeCell ref="H3:I3"/>
    <mergeCell ref="J3:K3"/>
    <mergeCell ref="L3:M3"/>
    <mergeCell ref="N3:O3"/>
    <mergeCell ref="P3:Q3"/>
  </mergeCells>
  <pageMargins left="0.43" right="0.33" top="0.62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BS472"/>
  <sheetViews>
    <sheetView topLeftCell="A447" zoomScale="70" zoomScaleNormal="70" workbookViewId="0">
      <selection sqref="A1:G1"/>
    </sheetView>
  </sheetViews>
  <sheetFormatPr defaultColWidth="10" defaultRowHeight="30.75"/>
  <cols>
    <col min="1" max="1" width="8.375" style="3" customWidth="1"/>
    <col min="2" max="2" width="62.375" style="3" customWidth="1"/>
    <col min="3" max="3" width="9.5" style="6" customWidth="1"/>
    <col min="4" max="4" width="14.625" style="3" customWidth="1"/>
    <col min="5" max="5" width="10.625" style="3" hidden="1" customWidth="1"/>
    <col min="6" max="6" width="10" style="3" hidden="1" customWidth="1"/>
    <col min="7" max="7" width="43.875" style="3" customWidth="1"/>
    <col min="8" max="17" width="14.625" style="3" hidden="1" customWidth="1"/>
    <col min="18" max="18" width="12.5" style="5" hidden="1" customWidth="1"/>
    <col min="19" max="19" width="12.5" style="4" hidden="1" customWidth="1"/>
    <col min="20" max="20" width="12.5" style="3" hidden="1" customWidth="1"/>
    <col min="21" max="21" width="18" style="2" hidden="1" customWidth="1"/>
    <col min="22" max="22" width="21.25" style="1" hidden="1" customWidth="1"/>
    <col min="23" max="23" width="24.25" style="1" hidden="1" customWidth="1"/>
    <col min="24" max="16384" width="10" style="1"/>
  </cols>
  <sheetData>
    <row r="1" spans="1:71" ht="27.75" customHeight="1">
      <c r="A1" s="717" t="s">
        <v>433</v>
      </c>
      <c r="B1" s="717"/>
      <c r="C1" s="717"/>
      <c r="D1" s="717"/>
      <c r="E1" s="717"/>
      <c r="F1" s="717"/>
      <c r="G1" s="717"/>
      <c r="H1" s="662"/>
      <c r="I1" s="662"/>
      <c r="J1" s="662"/>
      <c r="K1" s="662"/>
      <c r="L1" s="662"/>
      <c r="M1" s="662"/>
      <c r="N1" s="662"/>
      <c r="O1" s="662"/>
      <c r="P1" s="662"/>
      <c r="Q1" s="662"/>
      <c r="R1" s="662"/>
      <c r="S1" s="662"/>
      <c r="T1" s="662"/>
      <c r="U1" s="661" t="s">
        <v>431</v>
      </c>
    </row>
    <row r="2" spans="1:71" ht="21.75" customHeight="1">
      <c r="A2" s="660"/>
      <c r="B2" s="660"/>
      <c r="C2" s="660"/>
      <c r="D2" s="660"/>
      <c r="E2" s="660"/>
      <c r="F2" s="660"/>
      <c r="G2" s="660"/>
      <c r="H2" s="659"/>
      <c r="I2" s="659"/>
      <c r="J2" s="659"/>
      <c r="K2" s="659"/>
      <c r="L2" s="659"/>
      <c r="M2" s="659"/>
      <c r="N2" s="659"/>
      <c r="O2" s="659"/>
      <c r="P2" s="659"/>
      <c r="Q2" s="659"/>
      <c r="R2" s="659"/>
      <c r="S2" s="659"/>
      <c r="T2" s="659"/>
      <c r="U2" s="658"/>
    </row>
    <row r="3" spans="1:71">
      <c r="A3" s="718" t="s">
        <v>475</v>
      </c>
      <c r="B3" s="718"/>
      <c r="C3" s="718"/>
      <c r="D3" s="718"/>
      <c r="E3" s="718"/>
      <c r="F3" s="718"/>
      <c r="G3" s="718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7"/>
      <c r="S3" s="656"/>
      <c r="T3" s="656"/>
      <c r="U3" s="655"/>
    </row>
    <row r="4" spans="1:71" s="641" customFormat="1">
      <c r="A4" s="719" t="s">
        <v>430</v>
      </c>
      <c r="B4" s="720"/>
      <c r="C4" s="725" t="s">
        <v>429</v>
      </c>
      <c r="D4" s="728" t="s">
        <v>428</v>
      </c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654"/>
      <c r="S4" s="654"/>
      <c r="T4" s="653"/>
      <c r="U4" s="652" t="s">
        <v>427</v>
      </c>
      <c r="X4" s="642"/>
    </row>
    <row r="5" spans="1:71" s="641" customFormat="1" ht="27.75" hidden="1" customHeight="1">
      <c r="A5" s="721"/>
      <c r="B5" s="722"/>
      <c r="C5" s="726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0"/>
      <c r="S5" s="649"/>
      <c r="T5" s="649"/>
      <c r="U5" s="648"/>
    </row>
    <row r="6" spans="1:71" s="641" customFormat="1" ht="37.5" hidden="1" customHeight="1">
      <c r="A6" s="721"/>
      <c r="B6" s="722"/>
      <c r="C6" s="726"/>
      <c r="D6" s="647" t="s">
        <v>426</v>
      </c>
      <c r="E6" s="647"/>
      <c r="F6" s="647"/>
      <c r="G6" s="647"/>
      <c r="H6" s="647" t="s">
        <v>425</v>
      </c>
      <c r="I6" s="647" t="s">
        <v>424</v>
      </c>
      <c r="J6" s="647" t="s">
        <v>423</v>
      </c>
      <c r="K6" s="647" t="s">
        <v>422</v>
      </c>
      <c r="L6" s="647" t="s">
        <v>421</v>
      </c>
      <c r="M6" s="647" t="s">
        <v>420</v>
      </c>
      <c r="N6" s="647" t="s">
        <v>419</v>
      </c>
      <c r="O6" s="647" t="s">
        <v>418</v>
      </c>
      <c r="P6" s="647" t="s">
        <v>417</v>
      </c>
      <c r="Q6" s="647" t="s">
        <v>416</v>
      </c>
      <c r="R6" s="643" t="s">
        <v>415</v>
      </c>
      <c r="S6" s="643" t="s">
        <v>414</v>
      </c>
      <c r="T6" s="643" t="s">
        <v>413</v>
      </c>
      <c r="U6" s="643" t="s">
        <v>412</v>
      </c>
      <c r="X6" s="642"/>
    </row>
    <row r="7" spans="1:71" s="641" customFormat="1" ht="30" customHeight="1">
      <c r="A7" s="723"/>
      <c r="B7" s="724"/>
      <c r="C7" s="727"/>
      <c r="D7" s="646" t="s">
        <v>440</v>
      </c>
      <c r="E7" s="646" t="s">
        <v>410</v>
      </c>
      <c r="F7" s="646" t="s">
        <v>409</v>
      </c>
      <c r="G7" s="645" t="s">
        <v>436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3"/>
      <c r="S7" s="643"/>
      <c r="T7" s="643"/>
      <c r="U7" s="643"/>
      <c r="X7" s="642"/>
    </row>
    <row r="8" spans="1:71" s="73" customFormat="1">
      <c r="A8" s="640" t="s">
        <v>407</v>
      </c>
      <c r="B8" s="636"/>
      <c r="C8" s="639"/>
      <c r="D8" s="637"/>
      <c r="E8" s="638"/>
      <c r="F8" s="638"/>
      <c r="G8" s="637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6"/>
      <c r="S8" s="636"/>
      <c r="T8" s="636"/>
      <c r="U8" s="635"/>
      <c r="X8" s="74"/>
    </row>
    <row r="9" spans="1:71" s="631" customFormat="1" ht="39.75">
      <c r="A9" s="140" t="s">
        <v>406</v>
      </c>
      <c r="B9" s="634"/>
      <c r="C9" s="633" t="s">
        <v>10</v>
      </c>
      <c r="D9" s="632">
        <f>+D11/1</f>
        <v>0</v>
      </c>
      <c r="E9" s="632"/>
      <c r="F9" s="632"/>
      <c r="G9" s="632"/>
      <c r="H9" s="632">
        <f t="shared" ref="H9:U9" si="0">+H11/1</f>
        <v>5</v>
      </c>
      <c r="I9" s="632">
        <f t="shared" si="0"/>
        <v>2</v>
      </c>
      <c r="J9" s="632">
        <f t="shared" si="0"/>
        <v>5</v>
      </c>
      <c r="K9" s="632">
        <f t="shared" si="0"/>
        <v>5</v>
      </c>
      <c r="L9" s="632">
        <f t="shared" si="0"/>
        <v>5</v>
      </c>
      <c r="M9" s="632">
        <f t="shared" si="0"/>
        <v>4</v>
      </c>
      <c r="N9" s="632">
        <f t="shared" si="0"/>
        <v>4</v>
      </c>
      <c r="O9" s="632">
        <f t="shared" si="0"/>
        <v>5</v>
      </c>
      <c r="P9" s="632">
        <f t="shared" si="0"/>
        <v>5</v>
      </c>
      <c r="Q9" s="632">
        <f t="shared" si="0"/>
        <v>4</v>
      </c>
      <c r="R9" s="632">
        <f t="shared" si="0"/>
        <v>5</v>
      </c>
      <c r="S9" s="632">
        <f t="shared" si="0"/>
        <v>4</v>
      </c>
      <c r="T9" s="632">
        <f t="shared" si="0"/>
        <v>4</v>
      </c>
      <c r="U9" s="632">
        <f t="shared" si="0"/>
        <v>5</v>
      </c>
      <c r="V9" s="73"/>
      <c r="W9" s="73"/>
      <c r="X9" s="74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</row>
    <row r="10" spans="1:71" s="73" customFormat="1" ht="30.75" customHeight="1">
      <c r="A10" s="85">
        <v>1.1000000000000001</v>
      </c>
      <c r="B10" s="84" t="s">
        <v>405</v>
      </c>
      <c r="C10" s="96" t="s">
        <v>30</v>
      </c>
      <c r="D10" s="82">
        <f>+SUM(D12:D19)</f>
        <v>0</v>
      </c>
      <c r="E10" s="82"/>
      <c r="F10" s="82"/>
      <c r="G10" s="82"/>
      <c r="H10" s="82">
        <f t="shared" ref="H10:U10" si="1">+SUM(H12:H19)</f>
        <v>8</v>
      </c>
      <c r="I10" s="82">
        <f t="shared" si="1"/>
        <v>2</v>
      </c>
      <c r="J10" s="82">
        <f t="shared" si="1"/>
        <v>8</v>
      </c>
      <c r="K10" s="82">
        <f t="shared" si="1"/>
        <v>8</v>
      </c>
      <c r="L10" s="82">
        <f t="shared" si="1"/>
        <v>8</v>
      </c>
      <c r="M10" s="82">
        <f t="shared" si="1"/>
        <v>6</v>
      </c>
      <c r="N10" s="82">
        <f t="shared" si="1"/>
        <v>6</v>
      </c>
      <c r="O10" s="82">
        <f t="shared" si="1"/>
        <v>8</v>
      </c>
      <c r="P10" s="82">
        <f t="shared" si="1"/>
        <v>8</v>
      </c>
      <c r="Q10" s="82">
        <f t="shared" si="1"/>
        <v>7</v>
      </c>
      <c r="R10" s="82">
        <f t="shared" si="1"/>
        <v>8</v>
      </c>
      <c r="S10" s="82">
        <f t="shared" si="1"/>
        <v>6</v>
      </c>
      <c r="T10" s="82">
        <f t="shared" si="1"/>
        <v>6</v>
      </c>
      <c r="U10" s="82">
        <f t="shared" si="1"/>
        <v>8</v>
      </c>
      <c r="X10" s="74"/>
    </row>
    <row r="11" spans="1:71" s="630" customFormat="1" ht="30.75" customHeight="1">
      <c r="A11" s="81"/>
      <c r="B11" s="80"/>
      <c r="C11" s="469" t="s">
        <v>10</v>
      </c>
      <c r="D11" s="94">
        <f>IF(D10&lt;1,0,IF(D10&lt;2,1,IF(D10&lt;4,2,IF(D10&lt;6,3,IF(D10&lt;8,4,IF(D10=8,5))))))</f>
        <v>0</v>
      </c>
      <c r="E11" s="94"/>
      <c r="F11" s="94"/>
      <c r="G11" s="94"/>
      <c r="H11" s="94">
        <f t="shared" ref="H11:U11" si="2">IF(H10&lt;1,0,IF(H10&lt;2,1,IF(H10&lt;4,2,IF(H10&lt;6,3,IF(H10&lt;8,4,IF(H10=8,5))))))</f>
        <v>5</v>
      </c>
      <c r="I11" s="94">
        <f t="shared" si="2"/>
        <v>2</v>
      </c>
      <c r="J11" s="94">
        <f t="shared" si="2"/>
        <v>5</v>
      </c>
      <c r="K11" s="94">
        <f t="shared" si="2"/>
        <v>5</v>
      </c>
      <c r="L11" s="94">
        <f t="shared" si="2"/>
        <v>5</v>
      </c>
      <c r="M11" s="94">
        <f t="shared" si="2"/>
        <v>4</v>
      </c>
      <c r="N11" s="94">
        <f t="shared" si="2"/>
        <v>4</v>
      </c>
      <c r="O11" s="94">
        <f t="shared" si="2"/>
        <v>5</v>
      </c>
      <c r="P11" s="94">
        <f t="shared" si="2"/>
        <v>5</v>
      </c>
      <c r="Q11" s="94">
        <f t="shared" si="2"/>
        <v>4</v>
      </c>
      <c r="R11" s="94">
        <f t="shared" si="2"/>
        <v>5</v>
      </c>
      <c r="S11" s="94">
        <f t="shared" si="2"/>
        <v>4</v>
      </c>
      <c r="T11" s="94">
        <f t="shared" si="2"/>
        <v>4</v>
      </c>
      <c r="U11" s="94">
        <f t="shared" si="2"/>
        <v>5</v>
      </c>
      <c r="V11" s="93" t="s">
        <v>39</v>
      </c>
      <c r="W11" s="73"/>
      <c r="X11" s="74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</row>
    <row r="12" spans="1:71" s="73" customFormat="1" ht="176.25" customHeight="1">
      <c r="A12" s="75"/>
      <c r="B12" s="135" t="s">
        <v>404</v>
      </c>
      <c r="C12" s="629"/>
      <c r="D12" s="68"/>
      <c r="E12" s="68"/>
      <c r="F12" s="68"/>
      <c r="G12" s="68"/>
      <c r="H12" s="68">
        <v>1</v>
      </c>
      <c r="I12" s="68">
        <v>1</v>
      </c>
      <c r="J12" s="68">
        <v>1</v>
      </c>
      <c r="K12" s="69">
        <v>1</v>
      </c>
      <c r="L12" s="68">
        <v>1</v>
      </c>
      <c r="M12" s="68">
        <v>1</v>
      </c>
      <c r="N12" s="68">
        <v>1</v>
      </c>
      <c r="O12" s="68">
        <v>1</v>
      </c>
      <c r="P12" s="68">
        <v>1</v>
      </c>
      <c r="Q12" s="68">
        <v>1</v>
      </c>
      <c r="R12" s="68">
        <v>1</v>
      </c>
      <c r="S12" s="125">
        <v>1</v>
      </c>
      <c r="T12" s="68">
        <v>1</v>
      </c>
      <c r="U12" s="90">
        <v>1</v>
      </c>
      <c r="X12" s="74"/>
    </row>
    <row r="13" spans="1:71" s="73" customFormat="1" ht="39.75">
      <c r="A13" s="75"/>
      <c r="B13" s="135" t="s">
        <v>403</v>
      </c>
      <c r="C13" s="134"/>
      <c r="D13" s="68"/>
      <c r="E13" s="68"/>
      <c r="F13" s="68"/>
      <c r="G13" s="68"/>
      <c r="H13" s="68">
        <v>1</v>
      </c>
      <c r="I13" s="68">
        <v>0</v>
      </c>
      <c r="J13" s="68">
        <v>1</v>
      </c>
      <c r="K13" s="69">
        <v>1</v>
      </c>
      <c r="L13" s="68">
        <v>1</v>
      </c>
      <c r="M13" s="68">
        <v>1</v>
      </c>
      <c r="N13" s="68">
        <v>1</v>
      </c>
      <c r="O13" s="68">
        <v>1</v>
      </c>
      <c r="P13" s="68">
        <v>1</v>
      </c>
      <c r="Q13" s="68">
        <v>1</v>
      </c>
      <c r="R13" s="68">
        <v>1</v>
      </c>
      <c r="S13" s="125">
        <v>1</v>
      </c>
      <c r="T13" s="68">
        <v>1</v>
      </c>
      <c r="U13" s="90">
        <v>1</v>
      </c>
      <c r="X13" s="74"/>
    </row>
    <row r="14" spans="1:71" s="73" customFormat="1" ht="92.25">
      <c r="A14" s="75"/>
      <c r="B14" s="71" t="s">
        <v>402</v>
      </c>
      <c r="C14" s="70"/>
      <c r="D14" s="68"/>
      <c r="E14" s="68"/>
      <c r="F14" s="68"/>
      <c r="G14" s="68"/>
      <c r="H14" s="68">
        <v>1</v>
      </c>
      <c r="I14" s="68">
        <v>0</v>
      </c>
      <c r="J14" s="68">
        <v>1</v>
      </c>
      <c r="K14" s="69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68">
        <v>1</v>
      </c>
      <c r="S14" s="125">
        <v>1</v>
      </c>
      <c r="T14" s="68">
        <v>1</v>
      </c>
      <c r="U14" s="90">
        <v>1</v>
      </c>
      <c r="X14" s="74"/>
    </row>
    <row r="15" spans="1:71" s="73" customFormat="1" ht="92.25">
      <c r="A15" s="75"/>
      <c r="B15" s="71" t="s">
        <v>401</v>
      </c>
      <c r="C15" s="70"/>
      <c r="D15" s="68"/>
      <c r="E15" s="68"/>
      <c r="F15" s="68"/>
      <c r="G15" s="68"/>
      <c r="H15" s="68">
        <v>1</v>
      </c>
      <c r="I15" s="68">
        <v>0</v>
      </c>
      <c r="J15" s="68">
        <v>1</v>
      </c>
      <c r="K15" s="69">
        <v>1</v>
      </c>
      <c r="L15" s="68">
        <v>1</v>
      </c>
      <c r="M15" s="68">
        <v>1</v>
      </c>
      <c r="N15" s="68">
        <v>1</v>
      </c>
      <c r="O15" s="68">
        <v>1</v>
      </c>
      <c r="P15" s="68">
        <v>1</v>
      </c>
      <c r="Q15" s="68">
        <v>1</v>
      </c>
      <c r="R15" s="68">
        <v>1</v>
      </c>
      <c r="S15" s="125">
        <v>1</v>
      </c>
      <c r="T15" s="68">
        <v>1</v>
      </c>
      <c r="U15" s="90">
        <v>1</v>
      </c>
      <c r="X15" s="74"/>
    </row>
    <row r="16" spans="1:71" s="73" customFormat="1" ht="39.75">
      <c r="A16" s="75"/>
      <c r="B16" s="71" t="s">
        <v>400</v>
      </c>
      <c r="C16" s="70"/>
      <c r="D16" s="68"/>
      <c r="E16" s="68"/>
      <c r="F16" s="68"/>
      <c r="G16" s="68"/>
      <c r="H16" s="68">
        <v>1</v>
      </c>
      <c r="I16" s="68">
        <v>1</v>
      </c>
      <c r="J16" s="68">
        <v>1</v>
      </c>
      <c r="K16" s="69">
        <v>1</v>
      </c>
      <c r="L16" s="68">
        <v>1</v>
      </c>
      <c r="M16" s="68">
        <v>1</v>
      </c>
      <c r="N16" s="68">
        <v>1</v>
      </c>
      <c r="O16" s="68">
        <v>1</v>
      </c>
      <c r="P16" s="68">
        <v>1</v>
      </c>
      <c r="Q16" s="68">
        <v>1</v>
      </c>
      <c r="R16" s="68">
        <v>1</v>
      </c>
      <c r="S16" s="125">
        <v>1</v>
      </c>
      <c r="T16" s="68">
        <v>1</v>
      </c>
      <c r="U16" s="90">
        <v>1</v>
      </c>
      <c r="X16" s="74"/>
    </row>
    <row r="17" spans="1:71" s="73" customFormat="1" ht="57">
      <c r="A17" s="75"/>
      <c r="B17" s="135" t="s">
        <v>399</v>
      </c>
      <c r="C17" s="134"/>
      <c r="D17" s="68"/>
      <c r="E17" s="68"/>
      <c r="F17" s="68"/>
      <c r="G17" s="68"/>
      <c r="H17" s="68">
        <v>1</v>
      </c>
      <c r="I17" s="68">
        <v>0</v>
      </c>
      <c r="J17" s="68">
        <v>1</v>
      </c>
      <c r="K17" s="69">
        <v>1</v>
      </c>
      <c r="L17" s="68">
        <v>1</v>
      </c>
      <c r="M17" s="68">
        <v>1</v>
      </c>
      <c r="N17" s="68">
        <v>0</v>
      </c>
      <c r="O17" s="68">
        <v>1</v>
      </c>
      <c r="P17" s="68">
        <v>1</v>
      </c>
      <c r="Q17" s="68">
        <v>1</v>
      </c>
      <c r="R17" s="68">
        <v>1</v>
      </c>
      <c r="S17" s="125">
        <v>1</v>
      </c>
      <c r="T17" s="68">
        <v>1</v>
      </c>
      <c r="U17" s="90">
        <v>1</v>
      </c>
      <c r="X17" s="74"/>
    </row>
    <row r="18" spans="1:71" s="73" customFormat="1" ht="59.25" customHeight="1">
      <c r="A18" s="75"/>
      <c r="B18" s="210" t="s">
        <v>398</v>
      </c>
      <c r="C18" s="150"/>
      <c r="D18" s="68"/>
      <c r="E18" s="68"/>
      <c r="F18" s="68"/>
      <c r="G18" s="68"/>
      <c r="H18" s="68">
        <v>1</v>
      </c>
      <c r="I18" s="68">
        <v>0</v>
      </c>
      <c r="J18" s="68">
        <v>1</v>
      </c>
      <c r="K18" s="69">
        <v>1</v>
      </c>
      <c r="L18" s="68">
        <v>1</v>
      </c>
      <c r="M18" s="68">
        <v>0</v>
      </c>
      <c r="N18" s="68">
        <v>0</v>
      </c>
      <c r="O18" s="68">
        <v>1</v>
      </c>
      <c r="P18" s="68">
        <v>1</v>
      </c>
      <c r="Q18" s="68">
        <v>1</v>
      </c>
      <c r="R18" s="68">
        <v>1</v>
      </c>
      <c r="S18" s="125">
        <v>0</v>
      </c>
      <c r="T18" s="68">
        <v>0</v>
      </c>
      <c r="U18" s="90">
        <v>1</v>
      </c>
      <c r="X18" s="74"/>
    </row>
    <row r="19" spans="1:71" ht="61.5">
      <c r="A19" s="72"/>
      <c r="B19" s="71" t="s">
        <v>397</v>
      </c>
      <c r="C19" s="70"/>
      <c r="D19" s="628"/>
      <c r="E19" s="628"/>
      <c r="F19" s="628"/>
      <c r="G19" s="628"/>
      <c r="H19" s="626">
        <v>1</v>
      </c>
      <c r="I19" s="626">
        <v>0</v>
      </c>
      <c r="J19" s="626">
        <v>1</v>
      </c>
      <c r="K19" s="627">
        <v>1</v>
      </c>
      <c r="L19" s="626">
        <v>1</v>
      </c>
      <c r="M19" s="626">
        <v>0</v>
      </c>
      <c r="N19" s="626">
        <v>1</v>
      </c>
      <c r="O19" s="626">
        <v>1</v>
      </c>
      <c r="P19" s="626">
        <v>1</v>
      </c>
      <c r="Q19" s="626">
        <v>0</v>
      </c>
      <c r="R19" s="626">
        <v>1</v>
      </c>
      <c r="S19" s="125">
        <v>0</v>
      </c>
      <c r="T19" s="626">
        <v>0</v>
      </c>
      <c r="U19" s="625">
        <v>1</v>
      </c>
      <c r="X19" s="20"/>
    </row>
    <row r="20" spans="1:71" ht="39.75">
      <c r="A20" s="145" t="s">
        <v>375</v>
      </c>
      <c r="B20" s="145"/>
      <c r="C20" s="590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1"/>
      <c r="R20" s="589"/>
      <c r="S20" s="589"/>
      <c r="T20" s="589"/>
      <c r="U20" s="141"/>
      <c r="X20" s="20"/>
    </row>
    <row r="21" spans="1:71" ht="39.75">
      <c r="A21" s="140" t="s">
        <v>374</v>
      </c>
      <c r="B21" s="139"/>
      <c r="C21" s="138"/>
      <c r="D21" s="137" t="e">
        <f>+SUM(D28,D36,D49,D61,D70,D79,D88,D95)/D25</f>
        <v>#DIV/0!</v>
      </c>
      <c r="E21" s="137"/>
      <c r="F21" s="137"/>
      <c r="G21" s="137"/>
      <c r="H21" s="137">
        <f>+SUM(H28,H36,H50,H61,H70,H79,H88,H95)/8</f>
        <v>4.3682291666666666</v>
      </c>
      <c r="I21" s="137">
        <f>+SUM(I28,I37,I50,I61,I70,I79,I88,I95)/8</f>
        <v>4.125</v>
      </c>
      <c r="J21" s="137">
        <f t="shared" ref="J21:O21" si="3">+SUM(J28,J36,J49,J61,J70,J79,J88,J95)/8</f>
        <v>4.352822580645161</v>
      </c>
      <c r="K21" s="137">
        <f t="shared" si="3"/>
        <v>4.4567099567099566</v>
      </c>
      <c r="L21" s="137">
        <f t="shared" si="3"/>
        <v>4.4126344086021501</v>
      </c>
      <c r="M21" s="137">
        <f t="shared" si="3"/>
        <v>3.5773809523809526</v>
      </c>
      <c r="N21" s="137">
        <f t="shared" si="3"/>
        <v>4.1377952755905509</v>
      </c>
      <c r="O21" s="137">
        <f t="shared" si="3"/>
        <v>3.5057367149758454</v>
      </c>
      <c r="P21" s="137">
        <f>+SUM(P28,P37,P50,P61,P70,P79,P88,P95)/8</f>
        <v>4.1006810897435901</v>
      </c>
      <c r="Q21" s="137">
        <f>+SUM(Q28,Q37,Q50,Q61,Q70,Q79,Q88,Q95)/8</f>
        <v>4.0523989898989896</v>
      </c>
      <c r="R21" s="168"/>
      <c r="S21" s="168"/>
      <c r="T21" s="168"/>
      <c r="U21" s="136">
        <f>+SUM(U28,U36,U49,U61,U70,U79,U88,U95)/8</f>
        <v>4.0308795147504828</v>
      </c>
      <c r="X21" s="20"/>
    </row>
    <row r="22" spans="1:71" ht="39.75">
      <c r="A22" s="140" t="s">
        <v>85</v>
      </c>
      <c r="B22" s="139"/>
      <c r="C22" s="138"/>
      <c r="D22" s="137" t="e">
        <f>+SUM(D103,D118,D139,D163,D187)/D26</f>
        <v>#DIV/0!</v>
      </c>
      <c r="E22" s="137"/>
      <c r="F22" s="137"/>
      <c r="G22" s="137"/>
      <c r="H22" s="137">
        <f t="shared" ref="H22:Q22" si="4">+SUM(H103,H118,H139,H163,H187)/H26</f>
        <v>3.9022829131652661</v>
      </c>
      <c r="I22" s="137">
        <f t="shared" si="4"/>
        <v>2.5</v>
      </c>
      <c r="J22" s="137">
        <f t="shared" si="4"/>
        <v>4.4715266784728414</v>
      </c>
      <c r="K22" s="137">
        <f t="shared" si="4"/>
        <v>4.476064336353005</v>
      </c>
      <c r="L22" s="137">
        <f t="shared" si="4"/>
        <v>4.4110053347591043</v>
      </c>
      <c r="M22" s="137">
        <f t="shared" si="4"/>
        <v>3.3053809523809519</v>
      </c>
      <c r="N22" s="137">
        <f t="shared" si="4"/>
        <v>3.8886622719954125</v>
      </c>
      <c r="O22" s="137">
        <f t="shared" si="4"/>
        <v>3.5128107556367021</v>
      </c>
      <c r="P22" s="137">
        <f t="shared" si="4"/>
        <v>3.4609351432880846</v>
      </c>
      <c r="Q22" s="137">
        <f t="shared" si="4"/>
        <v>1.9944793813296648</v>
      </c>
      <c r="R22" s="168"/>
      <c r="S22" s="168"/>
      <c r="T22" s="168"/>
      <c r="U22" s="136">
        <f>+SUM(U103,U118,U139,U163,U187)/U26</f>
        <v>4.2466005501799078</v>
      </c>
      <c r="X22" s="20"/>
    </row>
    <row r="23" spans="1:71" ht="39.75">
      <c r="A23" s="140" t="s">
        <v>84</v>
      </c>
      <c r="B23" s="139"/>
      <c r="C23" s="138"/>
      <c r="D23" s="137" t="e">
        <f>+SUM(D28,D36,D49,D61,D70,D79,D88,D95,D103,D118,D139,D163,D187)/D24</f>
        <v>#DIV/0!</v>
      </c>
      <c r="E23" s="137"/>
      <c r="F23" s="137"/>
      <c r="G23" s="137"/>
      <c r="H23" s="137">
        <f>+SUM(H28,H36,H50,H61,H70,H79,H88,H95,H103,H118,H139,H163,H187)/H24</f>
        <v>4.241152915711738</v>
      </c>
      <c r="I23" s="137">
        <f>+SUM(I28,I37,I50,I61,I70,I79,I88,I95,I103,I118,I139,I163,I187)/I24</f>
        <v>3.9444444444444446</v>
      </c>
      <c r="J23" s="137">
        <f t="shared" ref="J23:O23" si="5">+SUM(J28,J36,J49,J61,J70,J79,J88,J95,J103,J118,J139,J163,J187)/J24</f>
        <v>4.3984780028865762</v>
      </c>
      <c r="K23" s="137">
        <f t="shared" si="5"/>
        <v>4.4641539488803597</v>
      </c>
      <c r="L23" s="137">
        <f t="shared" si="5"/>
        <v>4.4120913839878009</v>
      </c>
      <c r="M23" s="137">
        <f t="shared" si="5"/>
        <v>3.4727655677655678</v>
      </c>
      <c r="N23" s="137">
        <f t="shared" si="5"/>
        <v>4.0547509410588383</v>
      </c>
      <c r="O23" s="137">
        <f t="shared" si="5"/>
        <v>3.5084574998454059</v>
      </c>
      <c r="P23" s="137">
        <f>+SUM(P28,P37,P50,P61,P70,P79,P88,P95,P103,P118,P139,P163,P187)/P24</f>
        <v>3.9262049225284525</v>
      </c>
      <c r="Q23" s="137">
        <f>+SUM(Q28,Q37,Q50,Q61,Q70,Q79,Q88,Q95,Q103,Q118,Q139,Q163,Q187)/Q24</f>
        <v>3.2608914481415567</v>
      </c>
      <c r="R23" s="168"/>
      <c r="S23" s="168"/>
      <c r="T23" s="168"/>
      <c r="U23" s="136">
        <f>+SUM(U28,U36,U49,U61,U70,U79,U88,U95,U103,U118,U139,U163,U187)/U24</f>
        <v>4.1138491437617999</v>
      </c>
      <c r="X23" s="20"/>
    </row>
    <row r="24" spans="1:71" s="580" customFormat="1" ht="39.75" hidden="1">
      <c r="A24" s="588"/>
      <c r="B24" s="586" t="s">
        <v>373</v>
      </c>
      <c r="C24" s="585"/>
      <c r="D24" s="584">
        <f>+D25+D26</f>
        <v>13</v>
      </c>
      <c r="E24" s="584"/>
      <c r="F24" s="584"/>
      <c r="G24" s="584"/>
      <c r="H24" s="584">
        <v>11</v>
      </c>
      <c r="I24" s="584">
        <v>9</v>
      </c>
      <c r="J24" s="584">
        <v>13</v>
      </c>
      <c r="K24" s="584">
        <v>13</v>
      </c>
      <c r="L24" s="584">
        <v>12</v>
      </c>
      <c r="M24" s="584">
        <v>13</v>
      </c>
      <c r="N24" s="584">
        <v>12</v>
      </c>
      <c r="O24" s="584">
        <v>13</v>
      </c>
      <c r="P24" s="584">
        <v>11</v>
      </c>
      <c r="Q24" s="587">
        <v>13</v>
      </c>
      <c r="R24" s="583"/>
      <c r="S24" s="583"/>
      <c r="T24" s="583"/>
      <c r="U24" s="587">
        <v>13</v>
      </c>
      <c r="X24" s="581"/>
    </row>
    <row r="25" spans="1:71" s="580" customFormat="1" ht="39.75" hidden="1">
      <c r="A25" s="586"/>
      <c r="B25" s="586" t="s">
        <v>372</v>
      </c>
      <c r="C25" s="585"/>
      <c r="D25" s="584">
        <v>8</v>
      </c>
      <c r="E25" s="584"/>
      <c r="F25" s="584"/>
      <c r="G25" s="584"/>
      <c r="H25" s="584">
        <v>8</v>
      </c>
      <c r="I25" s="584">
        <v>8</v>
      </c>
      <c r="J25" s="584">
        <v>8</v>
      </c>
      <c r="K25" s="584">
        <v>8</v>
      </c>
      <c r="L25" s="584">
        <v>8</v>
      </c>
      <c r="M25" s="584">
        <v>8</v>
      </c>
      <c r="N25" s="584">
        <v>8</v>
      </c>
      <c r="O25" s="584">
        <v>8</v>
      </c>
      <c r="P25" s="584">
        <v>8</v>
      </c>
      <c r="Q25" s="587">
        <v>8</v>
      </c>
      <c r="R25" s="583"/>
      <c r="S25" s="583"/>
      <c r="T25" s="583"/>
      <c r="U25" s="587">
        <v>8</v>
      </c>
      <c r="X25" s="581"/>
    </row>
    <row r="26" spans="1:71" s="580" customFormat="1" ht="39.75" hidden="1">
      <c r="A26" s="586"/>
      <c r="B26" s="586" t="s">
        <v>371</v>
      </c>
      <c r="C26" s="585"/>
      <c r="D26" s="584">
        <v>5</v>
      </c>
      <c r="E26" s="584"/>
      <c r="F26" s="584"/>
      <c r="G26" s="584"/>
      <c r="H26" s="584">
        <f t="shared" ref="H26:Q26" si="6">+H24-H25</f>
        <v>3</v>
      </c>
      <c r="I26" s="584">
        <f t="shared" si="6"/>
        <v>1</v>
      </c>
      <c r="J26" s="584">
        <f t="shared" si="6"/>
        <v>5</v>
      </c>
      <c r="K26" s="584">
        <f t="shared" si="6"/>
        <v>5</v>
      </c>
      <c r="L26" s="584">
        <f t="shared" si="6"/>
        <v>4</v>
      </c>
      <c r="M26" s="584">
        <f t="shared" si="6"/>
        <v>5</v>
      </c>
      <c r="N26" s="584">
        <f t="shared" si="6"/>
        <v>4</v>
      </c>
      <c r="O26" s="584">
        <f t="shared" si="6"/>
        <v>5</v>
      </c>
      <c r="P26" s="584">
        <f t="shared" si="6"/>
        <v>3</v>
      </c>
      <c r="Q26" s="584">
        <f t="shared" si="6"/>
        <v>5</v>
      </c>
      <c r="R26" s="583"/>
      <c r="S26" s="583"/>
      <c r="T26" s="583"/>
      <c r="U26" s="582">
        <f>+U24-U25</f>
        <v>5</v>
      </c>
      <c r="X26" s="581"/>
    </row>
    <row r="27" spans="1:71" s="102" customFormat="1" ht="39.75">
      <c r="A27" s="85">
        <v>2.1</v>
      </c>
      <c r="B27" s="85" t="s">
        <v>370</v>
      </c>
      <c r="C27" s="96" t="s">
        <v>30</v>
      </c>
      <c r="D27" s="579">
        <f>+SUM(D29:D34)</f>
        <v>0</v>
      </c>
      <c r="E27" s="579"/>
      <c r="F27" s="579"/>
      <c r="G27" s="579"/>
      <c r="H27" s="579">
        <f t="shared" ref="H27:Q27" si="7">+SUM(H29:H34)</f>
        <v>4</v>
      </c>
      <c r="I27" s="579">
        <f t="shared" si="7"/>
        <v>5</v>
      </c>
      <c r="J27" s="579">
        <f t="shared" si="7"/>
        <v>4</v>
      </c>
      <c r="K27" s="579">
        <f t="shared" si="7"/>
        <v>3</v>
      </c>
      <c r="L27" s="579">
        <f t="shared" si="7"/>
        <v>3</v>
      </c>
      <c r="M27" s="579">
        <f t="shared" si="7"/>
        <v>2</v>
      </c>
      <c r="N27" s="579">
        <f t="shared" si="7"/>
        <v>4</v>
      </c>
      <c r="O27" s="579">
        <f t="shared" si="7"/>
        <v>4</v>
      </c>
      <c r="P27" s="579">
        <f t="shared" si="7"/>
        <v>5</v>
      </c>
      <c r="Q27" s="579">
        <f t="shared" si="7"/>
        <v>2</v>
      </c>
      <c r="R27" s="168"/>
      <c r="S27" s="168"/>
      <c r="T27" s="168"/>
      <c r="U27" s="579">
        <f>+SUM(U29:U34)</f>
        <v>2</v>
      </c>
      <c r="X27" s="103"/>
    </row>
    <row r="28" spans="1:71" s="577" customFormat="1" ht="39.75">
      <c r="A28" s="578"/>
      <c r="B28" s="578"/>
      <c r="C28" s="469" t="s">
        <v>10</v>
      </c>
      <c r="D28" s="132">
        <f>IF(D27&lt;1,0,IF(D27&lt;2,1,IF(D27&lt;3,2,IF(D27&lt;4,3,IF(D27&lt;5,4,IF(D27=5,5,))))))</f>
        <v>0</v>
      </c>
      <c r="E28" s="132"/>
      <c r="F28" s="132"/>
      <c r="G28" s="132"/>
      <c r="H28" s="132">
        <f t="shared" ref="H28:Q28" si="8">IF(H27&lt;1,0,IF(H27&lt;2,1,IF(H27&lt;3,2,IF(H27&lt;4,3,IF(H27&lt;5,4,IF(H27=5,5,))))))</f>
        <v>4</v>
      </c>
      <c r="I28" s="132">
        <f t="shared" si="8"/>
        <v>5</v>
      </c>
      <c r="J28" s="132">
        <f t="shared" si="8"/>
        <v>4</v>
      </c>
      <c r="K28" s="132">
        <f t="shared" si="8"/>
        <v>3</v>
      </c>
      <c r="L28" s="132">
        <f t="shared" si="8"/>
        <v>3</v>
      </c>
      <c r="M28" s="132">
        <f t="shared" si="8"/>
        <v>2</v>
      </c>
      <c r="N28" s="132">
        <f t="shared" si="8"/>
        <v>4</v>
      </c>
      <c r="O28" s="132">
        <f t="shared" si="8"/>
        <v>4</v>
      </c>
      <c r="P28" s="132">
        <f t="shared" si="8"/>
        <v>5</v>
      </c>
      <c r="Q28" s="132">
        <f t="shared" si="8"/>
        <v>2</v>
      </c>
      <c r="R28" s="515"/>
      <c r="S28" s="515"/>
      <c r="T28" s="515"/>
      <c r="U28" s="132">
        <f>IF(U27&lt;1,0,IF(U27&lt;2,1,IF(U27&lt;3,2,IF(U27&lt;4,3,IF(U27&lt;5,4,IF(U27=5,5,))))))</f>
        <v>2</v>
      </c>
      <c r="V28" s="1"/>
      <c r="W28" s="1"/>
      <c r="X28" s="20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</row>
    <row r="29" spans="1:71" s="102" customFormat="1" ht="92.25">
      <c r="A29" s="75"/>
      <c r="B29" s="91" t="s">
        <v>369</v>
      </c>
      <c r="C29" s="70"/>
      <c r="D29" s="68"/>
      <c r="E29" s="68"/>
      <c r="F29" s="68"/>
      <c r="G29" s="68"/>
      <c r="H29" s="68">
        <v>1</v>
      </c>
      <c r="I29" s="68">
        <v>1</v>
      </c>
      <c r="J29" s="68">
        <v>1</v>
      </c>
      <c r="K29" s="69">
        <v>1</v>
      </c>
      <c r="L29" s="68">
        <v>1</v>
      </c>
      <c r="M29" s="68">
        <v>1</v>
      </c>
      <c r="N29" s="68">
        <v>1</v>
      </c>
      <c r="O29" s="68">
        <v>1</v>
      </c>
      <c r="P29" s="68">
        <v>1</v>
      </c>
      <c r="Q29" s="68">
        <v>1</v>
      </c>
      <c r="R29" s="200"/>
      <c r="S29" s="200"/>
      <c r="T29" s="200"/>
      <c r="U29" s="68">
        <v>1</v>
      </c>
      <c r="X29" s="103"/>
    </row>
    <row r="30" spans="1:71" s="102" customFormat="1" ht="59.25" customHeight="1">
      <c r="A30" s="75"/>
      <c r="B30" s="91" t="s">
        <v>368</v>
      </c>
      <c r="C30" s="70"/>
      <c r="D30" s="68"/>
      <c r="E30" s="68"/>
      <c r="F30" s="68"/>
      <c r="G30" s="68"/>
      <c r="H30" s="68">
        <v>1</v>
      </c>
      <c r="I30" s="68">
        <v>1</v>
      </c>
      <c r="J30" s="68">
        <v>1</v>
      </c>
      <c r="K30" s="69">
        <v>1</v>
      </c>
      <c r="L30" s="68">
        <v>1</v>
      </c>
      <c r="M30" s="68">
        <v>1</v>
      </c>
      <c r="N30" s="68">
        <v>1</v>
      </c>
      <c r="O30" s="68">
        <v>1</v>
      </c>
      <c r="P30" s="68">
        <v>1</v>
      </c>
      <c r="Q30" s="68">
        <v>1</v>
      </c>
      <c r="R30" s="200"/>
      <c r="S30" s="200"/>
      <c r="T30" s="200"/>
      <c r="U30" s="68">
        <v>1</v>
      </c>
      <c r="X30" s="103"/>
    </row>
    <row r="31" spans="1:71" s="102" customFormat="1" ht="249.75">
      <c r="A31" s="75"/>
      <c r="B31" s="151" t="s">
        <v>367</v>
      </c>
      <c r="C31" s="321"/>
      <c r="D31" s="711"/>
      <c r="E31" s="76"/>
      <c r="F31" s="76"/>
      <c r="G31" s="76"/>
      <c r="H31" s="711">
        <v>1</v>
      </c>
      <c r="I31" s="711">
        <v>1</v>
      </c>
      <c r="J31" s="711">
        <v>1</v>
      </c>
      <c r="K31" s="730">
        <v>1</v>
      </c>
      <c r="L31" s="711">
        <v>1</v>
      </c>
      <c r="M31" s="711">
        <v>0</v>
      </c>
      <c r="N31" s="711">
        <v>1</v>
      </c>
      <c r="O31" s="711">
        <v>1</v>
      </c>
      <c r="P31" s="711">
        <v>1</v>
      </c>
      <c r="Q31" s="711">
        <v>0</v>
      </c>
      <c r="R31" s="576"/>
      <c r="S31" s="576"/>
      <c r="T31" s="576"/>
      <c r="U31" s="711">
        <v>0</v>
      </c>
      <c r="X31" s="103"/>
    </row>
    <row r="32" spans="1:71" s="102" customFormat="1" ht="123">
      <c r="A32" s="75"/>
      <c r="B32" s="91" t="s">
        <v>366</v>
      </c>
      <c r="C32" s="164"/>
      <c r="D32" s="713"/>
      <c r="E32" s="119"/>
      <c r="F32" s="119"/>
      <c r="G32" s="119"/>
      <c r="H32" s="713"/>
      <c r="I32" s="713"/>
      <c r="J32" s="713"/>
      <c r="K32" s="731"/>
      <c r="L32" s="713"/>
      <c r="M32" s="713"/>
      <c r="N32" s="713"/>
      <c r="O32" s="713"/>
      <c r="P32" s="713"/>
      <c r="Q32" s="713"/>
      <c r="R32" s="515"/>
      <c r="S32" s="515"/>
      <c r="T32" s="515"/>
      <c r="U32" s="713"/>
      <c r="X32" s="103"/>
    </row>
    <row r="33" spans="1:71" s="102" customFormat="1" ht="194.25">
      <c r="A33" s="75"/>
      <c r="B33" s="151" t="s">
        <v>365</v>
      </c>
      <c r="C33" s="150"/>
      <c r="D33" s="199"/>
      <c r="E33" s="199"/>
      <c r="F33" s="199"/>
      <c r="G33" s="199"/>
      <c r="H33" s="199">
        <v>1</v>
      </c>
      <c r="I33" s="199">
        <v>1</v>
      </c>
      <c r="J33" s="199">
        <v>1</v>
      </c>
      <c r="K33" s="575">
        <v>0</v>
      </c>
      <c r="L33" s="199">
        <v>0</v>
      </c>
      <c r="M33" s="199">
        <v>0</v>
      </c>
      <c r="N33" s="199">
        <v>1</v>
      </c>
      <c r="O33" s="574">
        <v>1</v>
      </c>
      <c r="P33" s="68">
        <v>1</v>
      </c>
      <c r="Q33" s="199">
        <v>0</v>
      </c>
      <c r="R33" s="200"/>
      <c r="S33" s="200"/>
      <c r="T33" s="200"/>
      <c r="U33" s="199">
        <v>0</v>
      </c>
      <c r="X33" s="103"/>
    </row>
    <row r="34" spans="1:71" s="102" customFormat="1" ht="166.5">
      <c r="A34" s="148"/>
      <c r="B34" s="520" t="s">
        <v>364</v>
      </c>
      <c r="C34" s="321"/>
      <c r="D34" s="199"/>
      <c r="E34" s="199"/>
      <c r="F34" s="199"/>
      <c r="G34" s="199"/>
      <c r="H34" s="199">
        <v>0</v>
      </c>
      <c r="I34" s="199">
        <v>1</v>
      </c>
      <c r="J34" s="199">
        <v>0</v>
      </c>
      <c r="K34" s="575">
        <v>0</v>
      </c>
      <c r="L34" s="199">
        <v>0</v>
      </c>
      <c r="M34" s="199">
        <v>0</v>
      </c>
      <c r="N34" s="199">
        <v>0</v>
      </c>
      <c r="O34" s="574">
        <v>0</v>
      </c>
      <c r="P34" s="68">
        <v>1</v>
      </c>
      <c r="Q34" s="280">
        <v>0</v>
      </c>
      <c r="R34" s="516"/>
      <c r="S34" s="516"/>
      <c r="T34" s="516"/>
      <c r="U34" s="280">
        <v>0</v>
      </c>
      <c r="X34" s="103"/>
    </row>
    <row r="35" spans="1:71" s="557" customFormat="1" ht="39.75">
      <c r="A35" s="560">
        <v>2.2000000000000002</v>
      </c>
      <c r="B35" s="559" t="s">
        <v>363</v>
      </c>
      <c r="C35" s="96" t="s">
        <v>176</v>
      </c>
      <c r="D35" s="205" t="e">
        <f>+D43*100/D44</f>
        <v>#DIV/0!</v>
      </c>
      <c r="E35" s="205"/>
      <c r="F35" s="205"/>
      <c r="G35" s="205"/>
      <c r="H35" s="205">
        <f t="shared" ref="H35:Q35" si="9">+H43*100/H44</f>
        <v>37</v>
      </c>
      <c r="I35" s="205">
        <f t="shared" si="9"/>
        <v>26.315789473684209</v>
      </c>
      <c r="J35" s="205">
        <f t="shared" si="9"/>
        <v>67.741935483870961</v>
      </c>
      <c r="K35" s="205">
        <f t="shared" si="9"/>
        <v>67.532467532467535</v>
      </c>
      <c r="L35" s="205">
        <f t="shared" si="9"/>
        <v>75.806451612903231</v>
      </c>
      <c r="M35" s="205">
        <f t="shared" si="9"/>
        <v>28.571428571428573</v>
      </c>
      <c r="N35" s="205">
        <f t="shared" si="9"/>
        <v>28.346456692913385</v>
      </c>
      <c r="O35" s="205">
        <f t="shared" si="9"/>
        <v>21.014492753623188</v>
      </c>
      <c r="P35" s="205">
        <f t="shared" si="9"/>
        <v>7.6923076923076925</v>
      </c>
      <c r="Q35" s="205">
        <f t="shared" si="9"/>
        <v>27.272727272727273</v>
      </c>
      <c r="R35" s="206"/>
      <c r="S35" s="206"/>
      <c r="T35" s="206"/>
      <c r="U35" s="205">
        <f>+U43*100/U44</f>
        <v>45.161290322580648</v>
      </c>
      <c r="X35" s="558"/>
    </row>
    <row r="36" spans="1:71" s="550" customFormat="1" ht="48" hidden="1">
      <c r="A36" s="81"/>
      <c r="B36" s="556"/>
      <c r="C36" s="573" t="s">
        <v>354</v>
      </c>
      <c r="D36" s="572" t="e">
        <f>+IF(D35&lt;30,D35*5/30,IF(D35&gt;=30,5))</f>
        <v>#DIV/0!</v>
      </c>
      <c r="E36" s="572"/>
      <c r="F36" s="572"/>
      <c r="G36" s="572"/>
      <c r="H36" s="572">
        <f t="shared" ref="H36:Q36" si="10">+IF(H35&lt;30,H35*5/30,IF(H35&gt;=30,5))</f>
        <v>5</v>
      </c>
      <c r="I36" s="572">
        <f t="shared" si="10"/>
        <v>4.3859649122807012</v>
      </c>
      <c r="J36" s="572">
        <f t="shared" si="10"/>
        <v>5</v>
      </c>
      <c r="K36" s="572">
        <f t="shared" si="10"/>
        <v>5</v>
      </c>
      <c r="L36" s="572">
        <f t="shared" si="10"/>
        <v>5</v>
      </c>
      <c r="M36" s="572">
        <f t="shared" si="10"/>
        <v>4.7619047619047619</v>
      </c>
      <c r="N36" s="572">
        <f t="shared" si="10"/>
        <v>4.7244094488188981</v>
      </c>
      <c r="O36" s="572">
        <f t="shared" si="10"/>
        <v>3.5024154589371981</v>
      </c>
      <c r="P36" s="572">
        <f t="shared" si="10"/>
        <v>1.2820512820512819</v>
      </c>
      <c r="Q36" s="572">
        <f t="shared" si="10"/>
        <v>4.5454545454545459</v>
      </c>
      <c r="R36" s="515"/>
      <c r="S36" s="515"/>
      <c r="T36" s="515"/>
      <c r="U36" s="572">
        <f>+IF(U35&lt;30,U35*5/30,IF(U35&gt;=30,5))</f>
        <v>5</v>
      </c>
      <c r="V36" s="102"/>
      <c r="W36" s="102"/>
      <c r="X36" s="103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</row>
    <row r="37" spans="1:71" s="550" customFormat="1" ht="48" hidden="1">
      <c r="A37" s="554"/>
      <c r="B37" s="553"/>
      <c r="C37" s="552" t="s">
        <v>353</v>
      </c>
      <c r="D37" s="551" t="e">
        <f>+IF(D47&lt;6,D47*5/6,IF(D47&gt;=6,5))</f>
        <v>#DIV/0!</v>
      </c>
      <c r="E37" s="551"/>
      <c r="F37" s="551"/>
      <c r="G37" s="551"/>
      <c r="H37" s="551">
        <f t="shared" ref="H37:Q37" si="11">+IF(H47&lt;6,H47*5/6,IF(H47&gt;=6,5))</f>
        <v>-1.3916666666666682</v>
      </c>
      <c r="I37" s="551">
        <f t="shared" si="11"/>
        <v>5</v>
      </c>
      <c r="J37" s="551">
        <f t="shared" si="11"/>
        <v>-3.1720430107533559E-2</v>
      </c>
      <c r="K37" s="551">
        <f t="shared" si="11"/>
        <v>2.9437229437229462</v>
      </c>
      <c r="L37" s="551">
        <f t="shared" si="11"/>
        <v>1.5220430107526894</v>
      </c>
      <c r="M37" s="551">
        <f t="shared" si="11"/>
        <v>-3.2154761904761888</v>
      </c>
      <c r="N37" s="551">
        <f t="shared" si="11"/>
        <v>6.3713910761154693E-2</v>
      </c>
      <c r="O37" s="551">
        <f t="shared" si="11"/>
        <v>5</v>
      </c>
      <c r="P37" s="551">
        <f t="shared" si="11"/>
        <v>3.2019230769230771</v>
      </c>
      <c r="Q37" s="551">
        <f t="shared" si="11"/>
        <v>5</v>
      </c>
      <c r="R37" s="200"/>
      <c r="S37" s="200"/>
      <c r="T37" s="200"/>
      <c r="U37" s="551">
        <f>+IF(U47&lt;6,U47*5/6,IF(U47&gt;=6,5))</f>
        <v>0.2344086021505376</v>
      </c>
      <c r="V37" s="102"/>
      <c r="W37" s="102"/>
      <c r="X37" s="103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</row>
    <row r="38" spans="1:71" s="557" customFormat="1" ht="39.75">
      <c r="A38" s="530"/>
      <c r="B38" s="571" t="s">
        <v>362</v>
      </c>
      <c r="C38" s="570" t="s">
        <v>163</v>
      </c>
      <c r="D38" s="569">
        <f>+D39+D40</f>
        <v>0</v>
      </c>
      <c r="E38" s="569"/>
      <c r="F38" s="569"/>
      <c r="G38" s="569"/>
      <c r="H38" s="536">
        <f t="shared" ref="H38:Q38" si="12">+H39+H40</f>
        <v>50</v>
      </c>
      <c r="I38" s="536">
        <f t="shared" si="12"/>
        <v>19</v>
      </c>
      <c r="J38" s="536">
        <f t="shared" si="12"/>
        <v>124</v>
      </c>
      <c r="K38" s="536">
        <f t="shared" si="12"/>
        <v>77</v>
      </c>
      <c r="L38" s="536">
        <f t="shared" si="12"/>
        <v>62</v>
      </c>
      <c r="M38" s="536">
        <f t="shared" si="12"/>
        <v>17.5</v>
      </c>
      <c r="N38" s="536">
        <f t="shared" si="12"/>
        <v>127</v>
      </c>
      <c r="O38" s="536">
        <f t="shared" si="12"/>
        <v>69</v>
      </c>
      <c r="P38" s="536">
        <f t="shared" si="12"/>
        <v>26</v>
      </c>
      <c r="Q38" s="536">
        <f t="shared" si="12"/>
        <v>33</v>
      </c>
      <c r="R38" s="564"/>
      <c r="S38" s="564"/>
      <c r="T38" s="564"/>
      <c r="U38" s="536">
        <f>+U39+U40</f>
        <v>604.5</v>
      </c>
      <c r="V38" s="39"/>
      <c r="X38" s="558"/>
    </row>
    <row r="39" spans="1:71" s="557" customFormat="1" ht="39.75">
      <c r="A39" s="530"/>
      <c r="B39" s="567" t="s">
        <v>361</v>
      </c>
      <c r="C39" s="565" t="s">
        <v>163</v>
      </c>
      <c r="D39" s="540"/>
      <c r="E39" s="543"/>
      <c r="F39" s="543"/>
      <c r="G39" s="543"/>
      <c r="H39" s="543">
        <v>44</v>
      </c>
      <c r="I39" s="363">
        <v>19</v>
      </c>
      <c r="J39" s="540">
        <v>119</v>
      </c>
      <c r="K39" s="568">
        <v>73</v>
      </c>
      <c r="L39" s="540">
        <v>58</v>
      </c>
      <c r="M39" s="540">
        <v>17.5</v>
      </c>
      <c r="N39" s="540">
        <v>113</v>
      </c>
      <c r="O39" s="540">
        <v>61</v>
      </c>
      <c r="P39" s="540">
        <v>23</v>
      </c>
      <c r="Q39" s="540">
        <v>22</v>
      </c>
      <c r="R39" s="562"/>
      <c r="S39" s="562"/>
      <c r="T39" s="562"/>
      <c r="U39" s="540">
        <f>+SUM(D39:T39)</f>
        <v>549.5</v>
      </c>
      <c r="V39" s="39"/>
      <c r="X39" s="558"/>
    </row>
    <row r="40" spans="1:71" s="557" customFormat="1" ht="39.75">
      <c r="A40" s="530"/>
      <c r="B40" s="567" t="s">
        <v>360</v>
      </c>
      <c r="C40" s="565" t="s">
        <v>163</v>
      </c>
      <c r="D40" s="540"/>
      <c r="E40" s="543"/>
      <c r="F40" s="543"/>
      <c r="G40" s="543"/>
      <c r="H40" s="543">
        <v>6</v>
      </c>
      <c r="I40" s="363">
        <v>0</v>
      </c>
      <c r="J40" s="540">
        <v>5</v>
      </c>
      <c r="K40" s="543">
        <v>4</v>
      </c>
      <c r="L40" s="540">
        <v>4</v>
      </c>
      <c r="M40" s="540">
        <v>0</v>
      </c>
      <c r="N40" s="540">
        <v>14</v>
      </c>
      <c r="O40" s="540">
        <v>8</v>
      </c>
      <c r="P40" s="540">
        <v>3</v>
      </c>
      <c r="Q40" s="540">
        <v>11</v>
      </c>
      <c r="R40" s="562"/>
      <c r="S40" s="562"/>
      <c r="T40" s="562"/>
      <c r="U40" s="540">
        <f>+SUM(D40:T40)</f>
        <v>55</v>
      </c>
      <c r="X40" s="558"/>
    </row>
    <row r="41" spans="1:71" s="538" customFormat="1" ht="39.75">
      <c r="A41" s="566"/>
      <c r="B41" s="306" t="s">
        <v>359</v>
      </c>
      <c r="C41" s="565" t="s">
        <v>163</v>
      </c>
      <c r="D41" s="540"/>
      <c r="E41" s="543"/>
      <c r="F41" s="543"/>
      <c r="G41" s="543"/>
      <c r="H41" s="543">
        <v>1</v>
      </c>
      <c r="I41" s="363">
        <v>0</v>
      </c>
      <c r="J41" s="540">
        <v>1</v>
      </c>
      <c r="K41" s="543">
        <v>2</v>
      </c>
      <c r="L41" s="540">
        <v>1</v>
      </c>
      <c r="M41" s="540">
        <v>0</v>
      </c>
      <c r="N41" s="540">
        <v>10</v>
      </c>
      <c r="O41" s="540">
        <v>0</v>
      </c>
      <c r="P41" s="540">
        <v>2</v>
      </c>
      <c r="Q41" s="540">
        <v>0</v>
      </c>
      <c r="R41" s="541"/>
      <c r="S41" s="541"/>
      <c r="T41" s="541"/>
      <c r="U41" s="540">
        <f>+SUM(D41:T41)</f>
        <v>17</v>
      </c>
      <c r="X41" s="539"/>
    </row>
    <row r="42" spans="1:71" s="538" customFormat="1" ht="39.75">
      <c r="A42" s="566"/>
      <c r="B42" s="306" t="s">
        <v>358</v>
      </c>
      <c r="C42" s="565" t="s">
        <v>163</v>
      </c>
      <c r="D42" s="540"/>
      <c r="E42" s="543"/>
      <c r="F42" s="543"/>
      <c r="G42" s="543"/>
      <c r="H42" s="543">
        <v>30.5</v>
      </c>
      <c r="I42" s="363">
        <v>14</v>
      </c>
      <c r="J42" s="540">
        <v>39</v>
      </c>
      <c r="K42" s="543">
        <v>23</v>
      </c>
      <c r="L42" s="540">
        <v>14</v>
      </c>
      <c r="M42" s="540">
        <v>12.5</v>
      </c>
      <c r="N42" s="540">
        <v>81</v>
      </c>
      <c r="O42" s="540">
        <v>54.5</v>
      </c>
      <c r="P42" s="540">
        <v>22</v>
      </c>
      <c r="Q42" s="540">
        <v>24</v>
      </c>
      <c r="R42" s="541"/>
      <c r="S42" s="541"/>
      <c r="T42" s="541"/>
      <c r="U42" s="540">
        <f>+SUM(D42:T42)</f>
        <v>314.5</v>
      </c>
      <c r="X42" s="539"/>
    </row>
    <row r="43" spans="1:71" s="538" customFormat="1" ht="39.75">
      <c r="A43" s="566"/>
      <c r="B43" s="306" t="s">
        <v>357</v>
      </c>
      <c r="C43" s="565" t="s">
        <v>163</v>
      </c>
      <c r="D43" s="540"/>
      <c r="E43" s="543"/>
      <c r="F43" s="543"/>
      <c r="G43" s="543"/>
      <c r="H43" s="543">
        <v>18.5</v>
      </c>
      <c r="I43" s="363">
        <v>5</v>
      </c>
      <c r="J43" s="540">
        <v>84</v>
      </c>
      <c r="K43" s="543">
        <v>52</v>
      </c>
      <c r="L43" s="540">
        <v>47</v>
      </c>
      <c r="M43" s="540">
        <v>5</v>
      </c>
      <c r="N43" s="540">
        <v>36</v>
      </c>
      <c r="O43" s="540">
        <v>14.5</v>
      </c>
      <c r="P43" s="540">
        <v>2</v>
      </c>
      <c r="Q43" s="540">
        <v>9</v>
      </c>
      <c r="R43" s="541"/>
      <c r="S43" s="541"/>
      <c r="T43" s="541"/>
      <c r="U43" s="540">
        <f>+SUM(D43:T43)</f>
        <v>273</v>
      </c>
      <c r="X43" s="539"/>
    </row>
    <row r="44" spans="1:71" s="464" customFormat="1" ht="39.75">
      <c r="A44" s="530"/>
      <c r="B44" s="75" t="s">
        <v>347</v>
      </c>
      <c r="C44" s="565" t="s">
        <v>163</v>
      </c>
      <c r="D44" s="536">
        <f>SUM(D41:D43)</f>
        <v>0</v>
      </c>
      <c r="E44" s="536"/>
      <c r="F44" s="536"/>
      <c r="G44" s="536"/>
      <c r="H44" s="536">
        <f t="shared" ref="H44:Q44" si="13">SUM(H41:H43)</f>
        <v>50</v>
      </c>
      <c r="I44" s="536">
        <f t="shared" si="13"/>
        <v>19</v>
      </c>
      <c r="J44" s="536">
        <f t="shared" si="13"/>
        <v>124</v>
      </c>
      <c r="K44" s="536">
        <f t="shared" si="13"/>
        <v>77</v>
      </c>
      <c r="L44" s="536">
        <f t="shared" si="13"/>
        <v>62</v>
      </c>
      <c r="M44" s="536">
        <f t="shared" si="13"/>
        <v>17.5</v>
      </c>
      <c r="N44" s="536">
        <f t="shared" si="13"/>
        <v>127</v>
      </c>
      <c r="O44" s="536">
        <f t="shared" si="13"/>
        <v>69</v>
      </c>
      <c r="P44" s="536">
        <f t="shared" si="13"/>
        <v>26</v>
      </c>
      <c r="Q44" s="536">
        <f t="shared" si="13"/>
        <v>33</v>
      </c>
      <c r="R44" s="564"/>
      <c r="S44" s="564"/>
      <c r="T44" s="564"/>
      <c r="U44" s="536">
        <f>SUM(U41:U43)</f>
        <v>604.5</v>
      </c>
      <c r="X44" s="465"/>
    </row>
    <row r="45" spans="1:71" s="464" customFormat="1" ht="39.75">
      <c r="A45" s="530"/>
      <c r="B45" s="533" t="s">
        <v>346</v>
      </c>
      <c r="C45" s="486"/>
      <c r="D45" s="532"/>
      <c r="E45" s="532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68"/>
      <c r="R45" s="531"/>
      <c r="S45" s="531"/>
      <c r="T45" s="531"/>
      <c r="U45" s="68"/>
      <c r="X45" s="465"/>
    </row>
    <row r="46" spans="1:71" s="464" customFormat="1" ht="39.75">
      <c r="A46" s="530"/>
      <c r="B46" s="529" t="s">
        <v>356</v>
      </c>
      <c r="C46" s="70" t="s">
        <v>176</v>
      </c>
      <c r="D46" s="526"/>
      <c r="E46" s="526"/>
      <c r="F46" s="526"/>
      <c r="G46" s="526"/>
      <c r="H46" s="526">
        <v>38.67</v>
      </c>
      <c r="I46" s="526">
        <v>17.649999999999999</v>
      </c>
      <c r="J46" s="526">
        <v>67.78</v>
      </c>
      <c r="K46" s="527">
        <v>64</v>
      </c>
      <c r="L46" s="563">
        <v>73.98</v>
      </c>
      <c r="M46" s="526">
        <v>32.43</v>
      </c>
      <c r="N46" s="490">
        <v>28.27</v>
      </c>
      <c r="O46" s="526">
        <v>14.29</v>
      </c>
      <c r="P46" s="526">
        <v>3.85</v>
      </c>
      <c r="Q46" s="526">
        <v>17.86</v>
      </c>
      <c r="R46" s="240"/>
      <c r="S46" s="240"/>
      <c r="T46" s="240"/>
      <c r="U46" s="526">
        <v>44.88</v>
      </c>
      <c r="V46" s="525"/>
      <c r="X46" s="465"/>
    </row>
    <row r="47" spans="1:71" s="464" customFormat="1" ht="39.75">
      <c r="A47" s="530"/>
      <c r="B47" s="75" t="s">
        <v>344</v>
      </c>
      <c r="C47" s="70" t="s">
        <v>176</v>
      </c>
      <c r="D47" s="561" t="e">
        <f>+D35-D46</f>
        <v>#DIV/0!</v>
      </c>
      <c r="E47" s="561"/>
      <c r="F47" s="561"/>
      <c r="G47" s="561"/>
      <c r="H47" s="561">
        <f t="shared" ref="H47:Q47" si="14">+H35-H46</f>
        <v>-1.6700000000000017</v>
      </c>
      <c r="I47" s="561">
        <f t="shared" si="14"/>
        <v>8.6657894736842103</v>
      </c>
      <c r="J47" s="561">
        <f t="shared" si="14"/>
        <v>-3.8064516129040271E-2</v>
      </c>
      <c r="K47" s="561">
        <f t="shared" si="14"/>
        <v>3.5324675324675354</v>
      </c>
      <c r="L47" s="561">
        <f t="shared" si="14"/>
        <v>1.8264516129032273</v>
      </c>
      <c r="M47" s="561">
        <f t="shared" si="14"/>
        <v>-3.8585714285714268</v>
      </c>
      <c r="N47" s="561">
        <f t="shared" si="14"/>
        <v>7.6456692913385638E-2</v>
      </c>
      <c r="O47" s="561">
        <f t="shared" si="14"/>
        <v>6.7244927536231884</v>
      </c>
      <c r="P47" s="561">
        <f t="shared" si="14"/>
        <v>3.8423076923076924</v>
      </c>
      <c r="Q47" s="561">
        <f t="shared" si="14"/>
        <v>9.4127272727272739</v>
      </c>
      <c r="R47" s="562"/>
      <c r="S47" s="562"/>
      <c r="T47" s="562"/>
      <c r="U47" s="561">
        <f>+U35-U46</f>
        <v>0.28129032258064512</v>
      </c>
      <c r="X47" s="465"/>
    </row>
    <row r="48" spans="1:71" s="557" customFormat="1" ht="39.75">
      <c r="A48" s="560">
        <v>2.2999999999999998</v>
      </c>
      <c r="B48" s="559" t="s">
        <v>355</v>
      </c>
      <c r="C48" s="96" t="s">
        <v>176</v>
      </c>
      <c r="D48" s="205" t="e">
        <f>+SUM(D53:D55)*100/D56</f>
        <v>#DIV/0!</v>
      </c>
      <c r="E48" s="205"/>
      <c r="F48" s="205"/>
      <c r="G48" s="205"/>
      <c r="H48" s="205">
        <f t="shared" ref="H48:Q48" si="15">+SUM(H53:H55)*100/H56</f>
        <v>10</v>
      </c>
      <c r="I48" s="205">
        <f t="shared" si="15"/>
        <v>15.789473684210526</v>
      </c>
      <c r="J48" s="205">
        <f t="shared" si="15"/>
        <v>33.87096774193548</v>
      </c>
      <c r="K48" s="205">
        <f t="shared" si="15"/>
        <v>55.844155844155843</v>
      </c>
      <c r="L48" s="205">
        <f t="shared" si="15"/>
        <v>51.612903225806448</v>
      </c>
      <c r="M48" s="205">
        <f t="shared" si="15"/>
        <v>34.285714285714285</v>
      </c>
      <c r="N48" s="205">
        <f t="shared" si="15"/>
        <v>16.535433070866141</v>
      </c>
      <c r="O48" s="205">
        <f t="shared" si="15"/>
        <v>6.5217391304347823</v>
      </c>
      <c r="P48" s="205">
        <f t="shared" si="15"/>
        <v>11.538461538461538</v>
      </c>
      <c r="Q48" s="205">
        <f t="shared" si="15"/>
        <v>10.606060606060606</v>
      </c>
      <c r="R48" s="206"/>
      <c r="S48" s="206"/>
      <c r="T48" s="206"/>
      <c r="U48" s="205">
        <f>+SUM(U53:U55)*100/U56</f>
        <v>26.964433416046319</v>
      </c>
      <c r="X48" s="558"/>
    </row>
    <row r="49" spans="1:71" s="550" customFormat="1" ht="48" hidden="1">
      <c r="A49" s="81"/>
      <c r="B49" s="556"/>
      <c r="C49" s="555" t="s">
        <v>354</v>
      </c>
      <c r="D49" s="132" t="e">
        <f>+IF(D48&lt;60,D48*5/60,IF(D48&gt;=60,5))</f>
        <v>#DIV/0!</v>
      </c>
      <c r="E49" s="132"/>
      <c r="F49" s="132"/>
      <c r="G49" s="132"/>
      <c r="H49" s="132">
        <f t="shared" ref="H49:Q49" si="16">+IF(H48&lt;60,H48*5/60,IF(H48&gt;=60,5))</f>
        <v>0.83333333333333337</v>
      </c>
      <c r="I49" s="132">
        <f t="shared" si="16"/>
        <v>1.3157894736842104</v>
      </c>
      <c r="J49" s="132">
        <f t="shared" si="16"/>
        <v>2.82258064516129</v>
      </c>
      <c r="K49" s="132">
        <f t="shared" si="16"/>
        <v>4.6536796536796539</v>
      </c>
      <c r="L49" s="132">
        <f t="shared" si="16"/>
        <v>4.301075268817204</v>
      </c>
      <c r="M49" s="132">
        <f t="shared" si="16"/>
        <v>2.8571428571428568</v>
      </c>
      <c r="N49" s="132">
        <f t="shared" si="16"/>
        <v>1.3779527559055116</v>
      </c>
      <c r="O49" s="132">
        <f t="shared" si="16"/>
        <v>0.54347826086956519</v>
      </c>
      <c r="P49" s="132">
        <f t="shared" si="16"/>
        <v>0.96153846153846156</v>
      </c>
      <c r="Q49" s="132">
        <f t="shared" si="16"/>
        <v>0.88383838383838387</v>
      </c>
      <c r="R49" s="515"/>
      <c r="S49" s="515"/>
      <c r="T49" s="515"/>
      <c r="U49" s="132">
        <f>+IF(U48&lt;60,U48*5/60,IF(U48&gt;=60,5))</f>
        <v>2.2470361180038601</v>
      </c>
      <c r="V49" s="102"/>
      <c r="W49" s="102"/>
      <c r="X49" s="103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</row>
    <row r="50" spans="1:71" s="550" customFormat="1" ht="48" hidden="1">
      <c r="A50" s="554"/>
      <c r="B50" s="553"/>
      <c r="C50" s="552" t="s">
        <v>353</v>
      </c>
      <c r="D50" s="551" t="e">
        <f>+IF(D59&lt;12,D59*5/12,IF(D59&gt;=12,5))</f>
        <v>#DIV/0!</v>
      </c>
      <c r="E50" s="551"/>
      <c r="F50" s="551"/>
      <c r="G50" s="551"/>
      <c r="H50" s="551">
        <f t="shared" ref="H50:Q50" si="17">+IF(H59&lt;12,H59*5/12,IF(H59&gt;=12,5))</f>
        <v>1.9458333333333335</v>
      </c>
      <c r="I50" s="551">
        <f t="shared" si="17"/>
        <v>5</v>
      </c>
      <c r="J50" s="551">
        <f t="shared" si="17"/>
        <v>0.86290322580644985</v>
      </c>
      <c r="K50" s="551">
        <f t="shared" si="17"/>
        <v>1.0475649350649352</v>
      </c>
      <c r="L50" s="551">
        <f t="shared" si="17"/>
        <v>-0.17379032258064697</v>
      </c>
      <c r="M50" s="551">
        <f t="shared" si="17"/>
        <v>-0.35595238095238163</v>
      </c>
      <c r="N50" s="551">
        <f t="shared" si="17"/>
        <v>-0.14356955380577427</v>
      </c>
      <c r="O50" s="551">
        <f t="shared" si="17"/>
        <v>1.3965579710144926</v>
      </c>
      <c r="P50" s="551">
        <f t="shared" si="17"/>
        <v>1.6035256410256409</v>
      </c>
      <c r="Q50" s="551">
        <f t="shared" si="17"/>
        <v>4.4191919191919196</v>
      </c>
      <c r="R50" s="200"/>
      <c r="S50" s="200"/>
      <c r="T50" s="200"/>
      <c r="U50" s="551">
        <f>+IF(U59&lt;12,U59*5/12,IF(U59&gt;=12,5))</f>
        <v>0.45184725668596659</v>
      </c>
      <c r="V50" s="102"/>
      <c r="W50" s="102"/>
      <c r="X50" s="103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</row>
    <row r="51" spans="1:71" s="538" customFormat="1" ht="39.75">
      <c r="A51" s="306"/>
      <c r="B51" s="549" t="s">
        <v>352</v>
      </c>
      <c r="C51" s="548" t="s">
        <v>163</v>
      </c>
      <c r="D51" s="547">
        <f>+D44-D52</f>
        <v>0</v>
      </c>
      <c r="E51" s="547"/>
      <c r="F51" s="547"/>
      <c r="G51" s="547"/>
      <c r="H51" s="545">
        <f t="shared" ref="H51:Q51" si="18">+H44-H52</f>
        <v>45</v>
      </c>
      <c r="I51" s="545">
        <f t="shared" si="18"/>
        <v>16</v>
      </c>
      <c r="J51" s="545">
        <f t="shared" si="18"/>
        <v>82</v>
      </c>
      <c r="K51" s="545">
        <f t="shared" si="18"/>
        <v>34</v>
      </c>
      <c r="L51" s="545">
        <f t="shared" si="18"/>
        <v>30</v>
      </c>
      <c r="M51" s="545">
        <f t="shared" si="18"/>
        <v>11.5</v>
      </c>
      <c r="N51" s="545">
        <f t="shared" si="18"/>
        <v>106</v>
      </c>
      <c r="O51" s="545">
        <f t="shared" si="18"/>
        <v>64.5</v>
      </c>
      <c r="P51" s="545">
        <f t="shared" si="18"/>
        <v>23</v>
      </c>
      <c r="Q51" s="545">
        <f t="shared" si="18"/>
        <v>29.5</v>
      </c>
      <c r="R51" s="546"/>
      <c r="S51" s="546"/>
      <c r="T51" s="546"/>
      <c r="U51" s="545">
        <f>+U44-U52</f>
        <v>441.5</v>
      </c>
      <c r="V51" s="39"/>
      <c r="X51" s="539"/>
    </row>
    <row r="52" spans="1:71" s="538" customFormat="1" ht="39.75">
      <c r="A52" s="306"/>
      <c r="B52" s="75" t="s">
        <v>351</v>
      </c>
      <c r="C52" s="70" t="s">
        <v>163</v>
      </c>
      <c r="D52" s="536">
        <f>SUM(D53:D55)</f>
        <v>0</v>
      </c>
      <c r="E52" s="536"/>
      <c r="F52" s="536"/>
      <c r="G52" s="536"/>
      <c r="H52" s="536">
        <f t="shared" ref="H52:Q52" si="19">SUM(H53:H55)</f>
        <v>5</v>
      </c>
      <c r="I52" s="536">
        <f t="shared" si="19"/>
        <v>3</v>
      </c>
      <c r="J52" s="536">
        <f t="shared" si="19"/>
        <v>42</v>
      </c>
      <c r="K52" s="536">
        <f t="shared" si="19"/>
        <v>43</v>
      </c>
      <c r="L52" s="536">
        <f t="shared" si="19"/>
        <v>32</v>
      </c>
      <c r="M52" s="536">
        <f t="shared" si="19"/>
        <v>6</v>
      </c>
      <c r="N52" s="536">
        <f t="shared" si="19"/>
        <v>21</v>
      </c>
      <c r="O52" s="536">
        <f t="shared" si="19"/>
        <v>4.5</v>
      </c>
      <c r="P52" s="536">
        <f t="shared" si="19"/>
        <v>3</v>
      </c>
      <c r="Q52" s="536">
        <f t="shared" si="19"/>
        <v>3.5</v>
      </c>
      <c r="R52" s="537"/>
      <c r="S52" s="537"/>
      <c r="T52" s="537"/>
      <c r="U52" s="536">
        <f>SUM(U53:U55)</f>
        <v>163</v>
      </c>
      <c r="X52" s="539"/>
    </row>
    <row r="53" spans="1:71" s="538" customFormat="1" ht="42">
      <c r="A53" s="306"/>
      <c r="B53" s="306" t="s">
        <v>350</v>
      </c>
      <c r="C53" s="70" t="s">
        <v>163</v>
      </c>
      <c r="D53" s="540"/>
      <c r="E53" s="543"/>
      <c r="F53" s="543"/>
      <c r="G53" s="543"/>
      <c r="H53" s="543">
        <v>4</v>
      </c>
      <c r="I53" s="540">
        <v>2.5</v>
      </c>
      <c r="J53" s="540">
        <v>34</v>
      </c>
      <c r="K53" s="542">
        <v>36</v>
      </c>
      <c r="L53" s="540">
        <v>24</v>
      </c>
      <c r="M53" s="544">
        <v>4</v>
      </c>
      <c r="N53" s="540">
        <v>19</v>
      </c>
      <c r="O53" s="540">
        <v>4</v>
      </c>
      <c r="P53" s="540">
        <v>3</v>
      </c>
      <c r="Q53" s="540">
        <v>0</v>
      </c>
      <c r="R53" s="541"/>
      <c r="S53" s="541"/>
      <c r="T53" s="541"/>
      <c r="U53" s="540">
        <f>+SUM(D53:T53)</f>
        <v>130.5</v>
      </c>
      <c r="X53" s="539"/>
    </row>
    <row r="54" spans="1:71" s="538" customFormat="1" ht="42">
      <c r="A54" s="306"/>
      <c r="B54" s="306" t="s">
        <v>349</v>
      </c>
      <c r="C54" s="70" t="s">
        <v>163</v>
      </c>
      <c r="D54" s="540"/>
      <c r="E54" s="543"/>
      <c r="F54" s="543"/>
      <c r="G54" s="543"/>
      <c r="H54" s="543">
        <v>1</v>
      </c>
      <c r="I54" s="540">
        <v>0.5</v>
      </c>
      <c r="J54" s="540">
        <v>8</v>
      </c>
      <c r="K54" s="542">
        <v>6</v>
      </c>
      <c r="L54" s="540">
        <v>8</v>
      </c>
      <c r="M54" s="540">
        <v>2</v>
      </c>
      <c r="N54" s="540">
        <v>2</v>
      </c>
      <c r="O54" s="540">
        <v>0.5</v>
      </c>
      <c r="P54" s="540">
        <v>0</v>
      </c>
      <c r="Q54" s="540">
        <v>2.5</v>
      </c>
      <c r="R54" s="541"/>
      <c r="S54" s="541"/>
      <c r="T54" s="541"/>
      <c r="U54" s="540">
        <f>+SUM(D54:T54)</f>
        <v>30.5</v>
      </c>
      <c r="X54" s="539"/>
    </row>
    <row r="55" spans="1:71" s="538" customFormat="1" ht="42">
      <c r="A55" s="306"/>
      <c r="B55" s="306" t="s">
        <v>348</v>
      </c>
      <c r="C55" s="70" t="s">
        <v>163</v>
      </c>
      <c r="D55" s="540"/>
      <c r="E55" s="543"/>
      <c r="F55" s="543"/>
      <c r="G55" s="543"/>
      <c r="H55" s="543">
        <v>0</v>
      </c>
      <c r="I55" s="363">
        <v>0</v>
      </c>
      <c r="J55" s="540">
        <v>0</v>
      </c>
      <c r="K55" s="542">
        <v>1</v>
      </c>
      <c r="L55" s="540">
        <v>0</v>
      </c>
      <c r="M55" s="540">
        <v>0</v>
      </c>
      <c r="N55" s="540">
        <v>0</v>
      </c>
      <c r="O55" s="540">
        <v>0</v>
      </c>
      <c r="P55" s="540">
        <v>0</v>
      </c>
      <c r="Q55" s="540">
        <v>1</v>
      </c>
      <c r="R55" s="541"/>
      <c r="S55" s="541"/>
      <c r="T55" s="541"/>
      <c r="U55" s="540">
        <f>+SUM(D55:T55)</f>
        <v>2</v>
      </c>
      <c r="X55" s="539"/>
    </row>
    <row r="56" spans="1:71" s="534" customFormat="1" ht="39.75">
      <c r="A56" s="75"/>
      <c r="B56" s="75" t="s">
        <v>347</v>
      </c>
      <c r="C56" s="70" t="s">
        <v>163</v>
      </c>
      <c r="D56" s="536">
        <f>+D44</f>
        <v>0</v>
      </c>
      <c r="E56" s="536"/>
      <c r="F56" s="536"/>
      <c r="G56" s="536"/>
      <c r="H56" s="536">
        <f t="shared" ref="H56:Q56" si="20">+H44</f>
        <v>50</v>
      </c>
      <c r="I56" s="536">
        <f t="shared" si="20"/>
        <v>19</v>
      </c>
      <c r="J56" s="536">
        <f t="shared" si="20"/>
        <v>124</v>
      </c>
      <c r="K56" s="536">
        <f t="shared" si="20"/>
        <v>77</v>
      </c>
      <c r="L56" s="536">
        <f t="shared" si="20"/>
        <v>62</v>
      </c>
      <c r="M56" s="536">
        <f t="shared" si="20"/>
        <v>17.5</v>
      </c>
      <c r="N56" s="536">
        <f t="shared" si="20"/>
        <v>127</v>
      </c>
      <c r="O56" s="536">
        <f t="shared" si="20"/>
        <v>69</v>
      </c>
      <c r="P56" s="536">
        <f t="shared" si="20"/>
        <v>26</v>
      </c>
      <c r="Q56" s="536">
        <f t="shared" si="20"/>
        <v>33</v>
      </c>
      <c r="R56" s="537"/>
      <c r="S56" s="537"/>
      <c r="T56" s="537"/>
      <c r="U56" s="536">
        <f>+U44</f>
        <v>604.5</v>
      </c>
      <c r="X56" s="535"/>
    </row>
    <row r="57" spans="1:71" s="464" customFormat="1" ht="39.75">
      <c r="A57" s="530"/>
      <c r="B57" s="533" t="s">
        <v>346</v>
      </c>
      <c r="C57" s="486"/>
      <c r="D57" s="532"/>
      <c r="E57" s="532"/>
      <c r="F57" s="532"/>
      <c r="G57" s="532"/>
      <c r="H57" s="532"/>
      <c r="I57" s="532"/>
      <c r="J57" s="532"/>
      <c r="K57" s="532"/>
      <c r="L57" s="532"/>
      <c r="M57" s="532"/>
      <c r="N57" s="532"/>
      <c r="O57" s="532"/>
      <c r="P57" s="532"/>
      <c r="Q57" s="68"/>
      <c r="R57" s="531"/>
      <c r="S57" s="531"/>
      <c r="T57" s="531"/>
      <c r="U57" s="68"/>
      <c r="X57" s="465"/>
    </row>
    <row r="58" spans="1:71" s="464" customFormat="1" ht="39.75">
      <c r="A58" s="530"/>
      <c r="B58" s="529" t="s">
        <v>345</v>
      </c>
      <c r="C58" s="70" t="s">
        <v>176</v>
      </c>
      <c r="D58" s="526"/>
      <c r="E58" s="528"/>
      <c r="F58" s="528"/>
      <c r="G58" s="528"/>
      <c r="H58" s="490">
        <v>5.33</v>
      </c>
      <c r="I58" s="526">
        <v>0</v>
      </c>
      <c r="J58" s="526">
        <v>31.8</v>
      </c>
      <c r="K58" s="527">
        <v>53.33</v>
      </c>
      <c r="L58" s="526">
        <v>52.03</v>
      </c>
      <c r="M58" s="526">
        <v>35.14</v>
      </c>
      <c r="N58" s="490">
        <v>16.88</v>
      </c>
      <c r="O58" s="526">
        <v>3.17</v>
      </c>
      <c r="P58" s="526">
        <v>7.69</v>
      </c>
      <c r="Q58" s="526">
        <v>0</v>
      </c>
      <c r="R58" s="200"/>
      <c r="S58" s="200"/>
      <c r="T58" s="200"/>
      <c r="U58" s="526">
        <v>25.88</v>
      </c>
      <c r="V58" s="525"/>
      <c r="X58" s="465"/>
    </row>
    <row r="59" spans="1:71" s="464" customFormat="1" ht="39.75">
      <c r="A59" s="524"/>
      <c r="B59" s="148" t="s">
        <v>344</v>
      </c>
      <c r="C59" s="124" t="s">
        <v>176</v>
      </c>
      <c r="D59" s="522" t="e">
        <f>+D48-D58</f>
        <v>#DIV/0!</v>
      </c>
      <c r="E59" s="522"/>
      <c r="F59" s="522"/>
      <c r="G59" s="522"/>
      <c r="H59" s="522">
        <f t="shared" ref="H59:Q59" si="21">+H48-H58</f>
        <v>4.67</v>
      </c>
      <c r="I59" s="522">
        <f t="shared" si="21"/>
        <v>15.789473684210526</v>
      </c>
      <c r="J59" s="522">
        <f t="shared" si="21"/>
        <v>2.0709677419354797</v>
      </c>
      <c r="K59" s="522">
        <f t="shared" si="21"/>
        <v>2.5141558441558445</v>
      </c>
      <c r="L59" s="522">
        <f t="shared" si="21"/>
        <v>-0.41709677419355273</v>
      </c>
      <c r="M59" s="522">
        <f t="shared" si="21"/>
        <v>-0.85428571428571587</v>
      </c>
      <c r="N59" s="522">
        <f t="shared" si="21"/>
        <v>-0.34456692913385822</v>
      </c>
      <c r="O59" s="522">
        <f t="shared" si="21"/>
        <v>3.3517391304347823</v>
      </c>
      <c r="P59" s="522">
        <f t="shared" si="21"/>
        <v>3.8484615384615379</v>
      </c>
      <c r="Q59" s="522">
        <f t="shared" si="21"/>
        <v>10.606060606060606</v>
      </c>
      <c r="R59" s="523"/>
      <c r="S59" s="523"/>
      <c r="T59" s="523"/>
      <c r="U59" s="522">
        <f>+U48-U58</f>
        <v>1.0844334160463198</v>
      </c>
      <c r="X59" s="465"/>
    </row>
    <row r="60" spans="1:71" s="102" customFormat="1" ht="42" customHeight="1">
      <c r="A60" s="85">
        <v>2.4</v>
      </c>
      <c r="B60" s="85" t="s">
        <v>343</v>
      </c>
      <c r="C60" s="96" t="s">
        <v>30</v>
      </c>
      <c r="D60" s="82">
        <f>+SUM(D62:D68)</f>
        <v>0</v>
      </c>
      <c r="E60" s="82"/>
      <c r="F60" s="82"/>
      <c r="G60" s="82"/>
      <c r="H60" s="82">
        <f t="shared" ref="H60:Q60" si="22">+SUM(H62:H68)</f>
        <v>7</v>
      </c>
      <c r="I60" s="82">
        <f t="shared" si="22"/>
        <v>6</v>
      </c>
      <c r="J60" s="82">
        <f t="shared" si="22"/>
        <v>7</v>
      </c>
      <c r="K60" s="82">
        <f t="shared" si="22"/>
        <v>7</v>
      </c>
      <c r="L60" s="82">
        <f t="shared" si="22"/>
        <v>7</v>
      </c>
      <c r="M60" s="82">
        <f t="shared" si="22"/>
        <v>4</v>
      </c>
      <c r="N60" s="82">
        <f t="shared" si="22"/>
        <v>5</v>
      </c>
      <c r="O60" s="82">
        <f t="shared" si="22"/>
        <v>4</v>
      </c>
      <c r="P60" s="82">
        <f t="shared" si="22"/>
        <v>5</v>
      </c>
      <c r="Q60" s="82">
        <f t="shared" si="22"/>
        <v>7</v>
      </c>
      <c r="R60" s="154"/>
      <c r="S60" s="154"/>
      <c r="T60" s="154"/>
      <c r="U60" s="82">
        <f>+SUM(U62:U68)</f>
        <v>7</v>
      </c>
      <c r="X60" s="103"/>
    </row>
    <row r="61" spans="1:71" s="102" customFormat="1" ht="42" customHeight="1">
      <c r="A61" s="81"/>
      <c r="B61" s="81"/>
      <c r="C61" s="469" t="s">
        <v>10</v>
      </c>
      <c r="D61" s="132">
        <f>IF(D60&lt;1,0,IF(D60&lt;2,1,IF(D60&lt;3,2,IF(D60&lt;5,3,IF(D60&lt;7,4,IF(D60=7,5,))))))</f>
        <v>0</v>
      </c>
      <c r="E61" s="132"/>
      <c r="F61" s="132"/>
      <c r="G61" s="132"/>
      <c r="H61" s="132">
        <f t="shared" ref="H61:Q61" si="23">IF(H60&lt;1,0,IF(H60&lt;2,1,IF(H60&lt;3,2,IF(H60&lt;5,3,IF(H60&lt;7,4,IF(H60=7,5,))))))</f>
        <v>5</v>
      </c>
      <c r="I61" s="132">
        <f t="shared" si="23"/>
        <v>4</v>
      </c>
      <c r="J61" s="132">
        <f t="shared" si="23"/>
        <v>5</v>
      </c>
      <c r="K61" s="132">
        <f t="shared" si="23"/>
        <v>5</v>
      </c>
      <c r="L61" s="132">
        <f t="shared" si="23"/>
        <v>5</v>
      </c>
      <c r="M61" s="132">
        <f t="shared" si="23"/>
        <v>3</v>
      </c>
      <c r="N61" s="132">
        <f t="shared" si="23"/>
        <v>4</v>
      </c>
      <c r="O61" s="132">
        <f t="shared" si="23"/>
        <v>3</v>
      </c>
      <c r="P61" s="132">
        <f t="shared" si="23"/>
        <v>4</v>
      </c>
      <c r="Q61" s="132">
        <f t="shared" si="23"/>
        <v>5</v>
      </c>
      <c r="R61" s="152"/>
      <c r="S61" s="152"/>
      <c r="T61" s="152"/>
      <c r="U61" s="132">
        <f>IF(U60&lt;1,0,IF(U60&lt;2,1,IF(U60&lt;3,2,IF(U60&lt;5,3,IF(U60&lt;7,4,IF(U60=7,5,))))))</f>
        <v>5</v>
      </c>
      <c r="X61" s="103"/>
    </row>
    <row r="62" spans="1:71" s="102" customFormat="1" ht="92.25">
      <c r="A62" s="75"/>
      <c r="B62" s="91" t="s">
        <v>342</v>
      </c>
      <c r="C62" s="70"/>
      <c r="D62" s="68"/>
      <c r="E62" s="68"/>
      <c r="F62" s="68"/>
      <c r="G62" s="68"/>
      <c r="H62" s="68">
        <v>1</v>
      </c>
      <c r="I62" s="68">
        <v>1</v>
      </c>
      <c r="J62" s="68">
        <v>1</v>
      </c>
      <c r="K62" s="69">
        <v>1</v>
      </c>
      <c r="L62" s="68">
        <v>1</v>
      </c>
      <c r="M62" s="68">
        <v>1</v>
      </c>
      <c r="N62" s="68">
        <v>1</v>
      </c>
      <c r="O62" s="68">
        <v>1</v>
      </c>
      <c r="P62" s="68">
        <v>1</v>
      </c>
      <c r="Q62" s="68">
        <v>1</v>
      </c>
      <c r="R62" s="149"/>
      <c r="S62" s="149"/>
      <c r="T62" s="149"/>
      <c r="U62" s="68">
        <v>1</v>
      </c>
      <c r="V62" s="92"/>
      <c r="W62" s="383"/>
      <c r="X62" s="103"/>
    </row>
    <row r="63" spans="1:71" s="102" customFormat="1" ht="61.5">
      <c r="A63" s="75"/>
      <c r="B63" s="91" t="s">
        <v>341</v>
      </c>
      <c r="C63" s="70"/>
      <c r="D63" s="68"/>
      <c r="E63" s="68"/>
      <c r="F63" s="68"/>
      <c r="G63" s="68"/>
      <c r="H63" s="68">
        <v>1</v>
      </c>
      <c r="I63" s="68">
        <v>1</v>
      </c>
      <c r="J63" s="68">
        <v>1</v>
      </c>
      <c r="K63" s="69">
        <v>1</v>
      </c>
      <c r="L63" s="68">
        <v>1</v>
      </c>
      <c r="M63" s="68">
        <v>0</v>
      </c>
      <c r="N63" s="68">
        <v>1</v>
      </c>
      <c r="O63" s="68">
        <v>1</v>
      </c>
      <c r="P63" s="68">
        <v>0</v>
      </c>
      <c r="Q63" s="68">
        <v>1</v>
      </c>
      <c r="R63" s="149"/>
      <c r="S63" s="149"/>
      <c r="T63" s="149"/>
      <c r="U63" s="68">
        <v>1</v>
      </c>
      <c r="X63" s="103"/>
    </row>
    <row r="64" spans="1:71" s="102" customFormat="1" ht="92.25">
      <c r="A64" s="75"/>
      <c r="B64" s="91" t="s">
        <v>340</v>
      </c>
      <c r="C64" s="70"/>
      <c r="D64" s="68"/>
      <c r="E64" s="68"/>
      <c r="F64" s="68"/>
      <c r="G64" s="68"/>
      <c r="H64" s="68">
        <v>1</v>
      </c>
      <c r="I64" s="68">
        <v>0</v>
      </c>
      <c r="J64" s="68">
        <v>1</v>
      </c>
      <c r="K64" s="69">
        <v>1</v>
      </c>
      <c r="L64" s="68">
        <v>1</v>
      </c>
      <c r="M64" s="68">
        <v>1</v>
      </c>
      <c r="N64" s="68">
        <v>1</v>
      </c>
      <c r="O64" s="68">
        <v>1</v>
      </c>
      <c r="P64" s="68">
        <v>1</v>
      </c>
      <c r="Q64" s="68">
        <v>1</v>
      </c>
      <c r="R64" s="149"/>
      <c r="S64" s="149"/>
      <c r="T64" s="149"/>
      <c r="U64" s="68">
        <v>1</v>
      </c>
      <c r="X64" s="103"/>
    </row>
    <row r="65" spans="1:24" s="102" customFormat="1" ht="83.25">
      <c r="A65" s="75"/>
      <c r="B65" s="151" t="s">
        <v>339</v>
      </c>
      <c r="C65" s="150"/>
      <c r="D65" s="68"/>
      <c r="E65" s="68"/>
      <c r="F65" s="68"/>
      <c r="G65" s="68"/>
      <c r="H65" s="68">
        <v>1</v>
      </c>
      <c r="I65" s="68">
        <v>1</v>
      </c>
      <c r="J65" s="68">
        <v>1</v>
      </c>
      <c r="K65" s="69">
        <v>1</v>
      </c>
      <c r="L65" s="68">
        <v>1</v>
      </c>
      <c r="M65" s="68">
        <v>0</v>
      </c>
      <c r="N65" s="68">
        <v>1</v>
      </c>
      <c r="O65" s="68">
        <v>0</v>
      </c>
      <c r="P65" s="68">
        <v>1</v>
      </c>
      <c r="Q65" s="68">
        <v>1</v>
      </c>
      <c r="R65" s="149"/>
      <c r="S65" s="149"/>
      <c r="T65" s="149"/>
      <c r="U65" s="68">
        <v>1</v>
      </c>
      <c r="X65" s="103"/>
    </row>
    <row r="66" spans="1:24" s="102" customFormat="1" ht="55.5">
      <c r="A66" s="75"/>
      <c r="B66" s="151" t="s">
        <v>338</v>
      </c>
      <c r="C66" s="150"/>
      <c r="D66" s="68"/>
      <c r="E66" s="68"/>
      <c r="F66" s="68"/>
      <c r="G66" s="68"/>
      <c r="H66" s="68">
        <v>1</v>
      </c>
      <c r="I66" s="68">
        <v>1</v>
      </c>
      <c r="J66" s="68">
        <v>1</v>
      </c>
      <c r="K66" s="69">
        <v>1</v>
      </c>
      <c r="L66" s="68">
        <v>1</v>
      </c>
      <c r="M66" s="68">
        <v>1</v>
      </c>
      <c r="N66" s="68">
        <v>1</v>
      </c>
      <c r="O66" s="68">
        <v>1</v>
      </c>
      <c r="P66" s="68">
        <v>1</v>
      </c>
      <c r="Q66" s="68">
        <v>1</v>
      </c>
      <c r="R66" s="149"/>
      <c r="S66" s="149"/>
      <c r="T66" s="149"/>
      <c r="U66" s="68">
        <v>1</v>
      </c>
      <c r="X66" s="103"/>
    </row>
    <row r="67" spans="1:24" s="102" customFormat="1" ht="61.5">
      <c r="A67" s="75"/>
      <c r="B67" s="91" t="s">
        <v>337</v>
      </c>
      <c r="C67" s="70"/>
      <c r="D67" s="68"/>
      <c r="E67" s="68"/>
      <c r="F67" s="68"/>
      <c r="G67" s="68"/>
      <c r="H67" s="68">
        <v>1</v>
      </c>
      <c r="I67" s="68">
        <v>1</v>
      </c>
      <c r="J67" s="68">
        <v>1</v>
      </c>
      <c r="K67" s="69">
        <v>1</v>
      </c>
      <c r="L67" s="68">
        <v>1</v>
      </c>
      <c r="M67" s="68">
        <v>1</v>
      </c>
      <c r="N67" s="68">
        <v>0</v>
      </c>
      <c r="O67" s="68">
        <v>0</v>
      </c>
      <c r="P67" s="68">
        <v>1</v>
      </c>
      <c r="Q67" s="68">
        <v>1</v>
      </c>
      <c r="R67" s="149"/>
      <c r="S67" s="149"/>
      <c r="T67" s="149"/>
      <c r="U67" s="68">
        <v>1</v>
      </c>
      <c r="X67" s="103"/>
    </row>
    <row r="68" spans="1:24" s="102" customFormat="1" ht="61.5">
      <c r="A68" s="148"/>
      <c r="B68" s="147" t="s">
        <v>336</v>
      </c>
      <c r="C68" s="124"/>
      <c r="D68" s="68"/>
      <c r="E68" s="68"/>
      <c r="F68" s="68"/>
      <c r="G68" s="68"/>
      <c r="H68" s="68">
        <v>1</v>
      </c>
      <c r="I68" s="68">
        <v>1</v>
      </c>
      <c r="J68" s="68">
        <v>1</v>
      </c>
      <c r="K68" s="69">
        <v>1</v>
      </c>
      <c r="L68" s="68">
        <v>1</v>
      </c>
      <c r="M68" s="68">
        <v>0</v>
      </c>
      <c r="N68" s="68">
        <v>0</v>
      </c>
      <c r="O68" s="68">
        <v>0</v>
      </c>
      <c r="P68" s="68">
        <v>0</v>
      </c>
      <c r="Q68" s="76">
        <v>1</v>
      </c>
      <c r="R68" s="146"/>
      <c r="S68" s="146"/>
      <c r="T68" s="146"/>
      <c r="U68" s="76">
        <v>1</v>
      </c>
      <c r="X68" s="103"/>
    </row>
    <row r="69" spans="1:24" s="102" customFormat="1" ht="42.75" customHeight="1">
      <c r="A69" s="85">
        <v>2.5</v>
      </c>
      <c r="B69" s="85" t="s">
        <v>335</v>
      </c>
      <c r="C69" s="96" t="s">
        <v>30</v>
      </c>
      <c r="D69" s="82">
        <f>+SUM(D71:D77)</f>
        <v>0</v>
      </c>
      <c r="E69" s="82"/>
      <c r="F69" s="82"/>
      <c r="G69" s="82"/>
      <c r="H69" s="82">
        <f t="shared" ref="H69:Q69" si="24">+SUM(H71:H77)</f>
        <v>7</v>
      </c>
      <c r="I69" s="82">
        <f t="shared" si="24"/>
        <v>6</v>
      </c>
      <c r="J69" s="82">
        <f t="shared" si="24"/>
        <v>7</v>
      </c>
      <c r="K69" s="82">
        <f t="shared" si="24"/>
        <v>7</v>
      </c>
      <c r="L69" s="82">
        <f t="shared" si="24"/>
        <v>7</v>
      </c>
      <c r="M69" s="82">
        <f t="shared" si="24"/>
        <v>7</v>
      </c>
      <c r="N69" s="82">
        <f t="shared" si="24"/>
        <v>7</v>
      </c>
      <c r="O69" s="82">
        <f t="shared" si="24"/>
        <v>6</v>
      </c>
      <c r="P69" s="82">
        <f t="shared" si="24"/>
        <v>7</v>
      </c>
      <c r="Q69" s="82">
        <f t="shared" si="24"/>
        <v>7</v>
      </c>
      <c r="R69" s="154"/>
      <c r="S69" s="154"/>
      <c r="T69" s="154"/>
      <c r="U69" s="82">
        <f>+SUM(U71:U77)</f>
        <v>7</v>
      </c>
      <c r="X69" s="103"/>
    </row>
    <row r="70" spans="1:24" s="102" customFormat="1" ht="42.75" customHeight="1">
      <c r="A70" s="81"/>
      <c r="B70" s="81"/>
      <c r="C70" s="469" t="s">
        <v>10</v>
      </c>
      <c r="D70" s="132">
        <f>IF(D69&lt;1,0,IF(D69&lt;2,1,IF(D69&lt;4,2,IF(D69&lt;6,3,IF(D69&lt;7,4,IF(D69=7,5,))))))</f>
        <v>0</v>
      </c>
      <c r="E70" s="132"/>
      <c r="F70" s="132"/>
      <c r="G70" s="132"/>
      <c r="H70" s="132">
        <f t="shared" ref="H70:Q70" si="25">IF(H69&lt;1,0,IF(H69&lt;2,1,IF(H69&lt;4,2,IF(H69&lt;6,3,IF(H69&lt;7,4,IF(H69=7,5,))))))</f>
        <v>5</v>
      </c>
      <c r="I70" s="132">
        <f t="shared" si="25"/>
        <v>4</v>
      </c>
      <c r="J70" s="132">
        <f t="shared" si="25"/>
        <v>5</v>
      </c>
      <c r="K70" s="132">
        <f t="shared" si="25"/>
        <v>5</v>
      </c>
      <c r="L70" s="132">
        <f t="shared" si="25"/>
        <v>5</v>
      </c>
      <c r="M70" s="132">
        <f t="shared" si="25"/>
        <v>5</v>
      </c>
      <c r="N70" s="132">
        <f t="shared" si="25"/>
        <v>5</v>
      </c>
      <c r="O70" s="132">
        <f t="shared" si="25"/>
        <v>4</v>
      </c>
      <c r="P70" s="132">
        <f t="shared" si="25"/>
        <v>5</v>
      </c>
      <c r="Q70" s="132">
        <f t="shared" si="25"/>
        <v>5</v>
      </c>
      <c r="R70" s="152"/>
      <c r="S70" s="152"/>
      <c r="T70" s="152"/>
      <c r="U70" s="132">
        <f>IF(U69&lt;1,0,IF(U69&lt;2,1,IF(U69&lt;4,2,IF(U69&lt;6,3,IF(U69&lt;7,4,IF(U69=7,5,))))))</f>
        <v>5</v>
      </c>
      <c r="X70" s="103"/>
    </row>
    <row r="71" spans="1:24" s="102" customFormat="1" ht="61.5">
      <c r="A71" s="75"/>
      <c r="B71" s="91" t="s">
        <v>334</v>
      </c>
      <c r="C71" s="70"/>
      <c r="D71" s="68"/>
      <c r="E71" s="68"/>
      <c r="F71" s="68"/>
      <c r="G71" s="68"/>
      <c r="H71" s="68">
        <v>1</v>
      </c>
      <c r="I71" s="68">
        <v>1</v>
      </c>
      <c r="J71" s="68">
        <v>1</v>
      </c>
      <c r="K71" s="69">
        <v>1</v>
      </c>
      <c r="L71" s="68">
        <v>1</v>
      </c>
      <c r="M71" s="68">
        <v>1</v>
      </c>
      <c r="N71" s="68">
        <v>1</v>
      </c>
      <c r="O71" s="68">
        <v>1</v>
      </c>
      <c r="P71" s="68">
        <v>1</v>
      </c>
      <c r="Q71" s="68">
        <v>1</v>
      </c>
      <c r="R71" s="149"/>
      <c r="S71" s="149"/>
      <c r="T71" s="149"/>
      <c r="U71" s="68">
        <v>1</v>
      </c>
      <c r="X71" s="103"/>
    </row>
    <row r="72" spans="1:24" s="102" customFormat="1" ht="55.5">
      <c r="A72" s="75"/>
      <c r="B72" s="151" t="s">
        <v>333</v>
      </c>
      <c r="C72" s="150"/>
      <c r="D72" s="68"/>
      <c r="E72" s="68"/>
      <c r="F72" s="68"/>
      <c r="G72" s="68"/>
      <c r="H72" s="68">
        <v>1</v>
      </c>
      <c r="I72" s="68">
        <v>1</v>
      </c>
      <c r="J72" s="68">
        <v>1</v>
      </c>
      <c r="K72" s="69">
        <v>1</v>
      </c>
      <c r="L72" s="68">
        <v>1</v>
      </c>
      <c r="M72" s="68">
        <v>1</v>
      </c>
      <c r="N72" s="68">
        <v>1</v>
      </c>
      <c r="O72" s="68">
        <v>1</v>
      </c>
      <c r="P72" s="68">
        <v>1</v>
      </c>
      <c r="Q72" s="68">
        <v>1</v>
      </c>
      <c r="R72" s="149"/>
      <c r="S72" s="149"/>
      <c r="T72" s="149"/>
      <c r="U72" s="68">
        <v>1</v>
      </c>
      <c r="X72" s="103"/>
    </row>
    <row r="73" spans="1:24" s="102" customFormat="1" ht="83.25">
      <c r="A73" s="75"/>
      <c r="B73" s="151" t="s">
        <v>332</v>
      </c>
      <c r="C73" s="150"/>
      <c r="D73" s="68"/>
      <c r="E73" s="68"/>
      <c r="F73" s="68"/>
      <c r="G73" s="68"/>
      <c r="H73" s="68">
        <v>1</v>
      </c>
      <c r="I73" s="68">
        <v>1</v>
      </c>
      <c r="J73" s="68">
        <v>1</v>
      </c>
      <c r="K73" s="69">
        <v>1</v>
      </c>
      <c r="L73" s="68">
        <v>1</v>
      </c>
      <c r="M73" s="68">
        <v>1</v>
      </c>
      <c r="N73" s="68">
        <v>1</v>
      </c>
      <c r="O73" s="68">
        <v>1</v>
      </c>
      <c r="P73" s="68">
        <v>1</v>
      </c>
      <c r="Q73" s="68">
        <v>1</v>
      </c>
      <c r="R73" s="149"/>
      <c r="S73" s="149"/>
      <c r="T73" s="149"/>
      <c r="U73" s="68">
        <v>1</v>
      </c>
      <c r="X73" s="103"/>
    </row>
    <row r="74" spans="1:24" s="102" customFormat="1" ht="123">
      <c r="A74" s="75"/>
      <c r="B74" s="91" t="s">
        <v>331</v>
      </c>
      <c r="C74" s="70"/>
      <c r="D74" s="68"/>
      <c r="E74" s="68"/>
      <c r="F74" s="68"/>
      <c r="G74" s="68"/>
      <c r="H74" s="68">
        <v>1</v>
      </c>
      <c r="I74" s="68">
        <v>1</v>
      </c>
      <c r="J74" s="68">
        <v>1</v>
      </c>
      <c r="K74" s="69">
        <v>1</v>
      </c>
      <c r="L74" s="68">
        <v>1</v>
      </c>
      <c r="M74" s="68">
        <v>1</v>
      </c>
      <c r="N74" s="68">
        <v>1</v>
      </c>
      <c r="O74" s="68">
        <v>1</v>
      </c>
      <c r="P74" s="68">
        <v>1</v>
      </c>
      <c r="Q74" s="68">
        <v>1</v>
      </c>
      <c r="R74" s="149"/>
      <c r="S74" s="149"/>
      <c r="T74" s="149"/>
      <c r="U74" s="68">
        <v>1</v>
      </c>
      <c r="X74" s="103"/>
    </row>
    <row r="75" spans="1:24" s="102" customFormat="1" ht="111">
      <c r="A75" s="75"/>
      <c r="B75" s="151" t="s">
        <v>330</v>
      </c>
      <c r="C75" s="150"/>
      <c r="D75" s="68"/>
      <c r="E75" s="68"/>
      <c r="F75" s="68"/>
      <c r="G75" s="68"/>
      <c r="H75" s="68">
        <v>1</v>
      </c>
      <c r="I75" s="68">
        <v>0</v>
      </c>
      <c r="J75" s="68">
        <v>1</v>
      </c>
      <c r="K75" s="69">
        <v>1</v>
      </c>
      <c r="L75" s="68">
        <v>1</v>
      </c>
      <c r="M75" s="68">
        <v>1</v>
      </c>
      <c r="N75" s="68">
        <v>1</v>
      </c>
      <c r="O75" s="68">
        <v>1</v>
      </c>
      <c r="P75" s="68">
        <v>1</v>
      </c>
      <c r="Q75" s="68">
        <v>1</v>
      </c>
      <c r="R75" s="149"/>
      <c r="S75" s="149"/>
      <c r="T75" s="149"/>
      <c r="U75" s="68">
        <v>1</v>
      </c>
      <c r="X75" s="103"/>
    </row>
    <row r="76" spans="1:24" s="102" customFormat="1" ht="61.5">
      <c r="A76" s="75"/>
      <c r="B76" s="91" t="s">
        <v>329</v>
      </c>
      <c r="C76" s="70"/>
      <c r="D76" s="68"/>
      <c r="E76" s="68"/>
      <c r="F76" s="68"/>
      <c r="G76" s="68"/>
      <c r="H76" s="68">
        <v>1</v>
      </c>
      <c r="I76" s="68">
        <v>1</v>
      </c>
      <c r="J76" s="68">
        <v>1</v>
      </c>
      <c r="K76" s="69">
        <v>1</v>
      </c>
      <c r="L76" s="68">
        <v>1</v>
      </c>
      <c r="M76" s="68">
        <v>1</v>
      </c>
      <c r="N76" s="68">
        <v>1</v>
      </c>
      <c r="O76" s="68">
        <v>1</v>
      </c>
      <c r="P76" s="68">
        <v>1</v>
      </c>
      <c r="Q76" s="68">
        <v>1</v>
      </c>
      <c r="R76" s="149"/>
      <c r="S76" s="149"/>
      <c r="T76" s="149"/>
      <c r="U76" s="68">
        <v>1</v>
      </c>
      <c r="X76" s="103"/>
    </row>
    <row r="77" spans="1:24" s="102" customFormat="1" ht="55.5">
      <c r="A77" s="148"/>
      <c r="B77" s="520" t="s">
        <v>328</v>
      </c>
      <c r="C77" s="321"/>
      <c r="D77" s="68"/>
      <c r="E77" s="68"/>
      <c r="F77" s="68"/>
      <c r="G77" s="68"/>
      <c r="H77" s="68">
        <v>1</v>
      </c>
      <c r="I77" s="68">
        <v>1</v>
      </c>
      <c r="J77" s="68">
        <v>1</v>
      </c>
      <c r="K77" s="69">
        <v>1</v>
      </c>
      <c r="L77" s="68">
        <v>1</v>
      </c>
      <c r="M77" s="90">
        <v>1</v>
      </c>
      <c r="N77" s="68">
        <v>1</v>
      </c>
      <c r="O77" s="68">
        <v>0</v>
      </c>
      <c r="P77" s="68">
        <v>1</v>
      </c>
      <c r="Q77" s="76">
        <v>1</v>
      </c>
      <c r="R77" s="146"/>
      <c r="S77" s="146"/>
      <c r="T77" s="146"/>
      <c r="U77" s="76">
        <v>1</v>
      </c>
      <c r="X77" s="103"/>
    </row>
    <row r="78" spans="1:24" s="102" customFormat="1" ht="39.75">
      <c r="A78" s="85">
        <v>2.6</v>
      </c>
      <c r="B78" s="85" t="s">
        <v>327</v>
      </c>
      <c r="C78" s="96" t="s">
        <v>30</v>
      </c>
      <c r="D78" s="82">
        <f>+SUM(D80:D86)</f>
        <v>0</v>
      </c>
      <c r="E78" s="82"/>
      <c r="F78" s="82"/>
      <c r="G78" s="82"/>
      <c r="H78" s="82">
        <f t="shared" ref="H78:Q78" si="26">+SUM(H80:H86)</f>
        <v>7</v>
      </c>
      <c r="I78" s="82">
        <f t="shared" si="26"/>
        <v>6</v>
      </c>
      <c r="J78" s="82">
        <f t="shared" si="26"/>
        <v>6</v>
      </c>
      <c r="K78" s="82">
        <f t="shared" si="26"/>
        <v>5</v>
      </c>
      <c r="L78" s="82">
        <f t="shared" si="26"/>
        <v>5</v>
      </c>
      <c r="M78" s="82">
        <f t="shared" si="26"/>
        <v>4</v>
      </c>
      <c r="N78" s="82">
        <f t="shared" si="26"/>
        <v>6</v>
      </c>
      <c r="O78" s="82">
        <f t="shared" si="26"/>
        <v>5</v>
      </c>
      <c r="P78" s="82">
        <f t="shared" si="26"/>
        <v>6</v>
      </c>
      <c r="Q78" s="82">
        <f t="shared" si="26"/>
        <v>4</v>
      </c>
      <c r="R78" s="168"/>
      <c r="S78" s="168"/>
      <c r="T78" s="168"/>
      <c r="U78" s="82">
        <f>+SUM(U80:U86)</f>
        <v>4</v>
      </c>
      <c r="X78" s="103"/>
    </row>
    <row r="79" spans="1:24" s="102" customFormat="1" ht="39.75">
      <c r="A79" s="81"/>
      <c r="B79" s="81"/>
      <c r="C79" s="469" t="s">
        <v>10</v>
      </c>
      <c r="D79" s="132">
        <f>IF(D78&lt;1,0,IF(D78&lt;2,1,IF(D78&lt;4,2,IF(D78&lt;6,3,IF(D78&lt;7,4,IF(D78=7,5,))))))</f>
        <v>0</v>
      </c>
      <c r="E79" s="132"/>
      <c r="F79" s="132"/>
      <c r="G79" s="132"/>
      <c r="H79" s="132">
        <f t="shared" ref="H79:Q79" si="27">IF(H78&lt;1,0,IF(H78&lt;2,1,IF(H78&lt;4,2,IF(H78&lt;6,3,IF(H78&lt;7,4,IF(H78=7,5,))))))</f>
        <v>5</v>
      </c>
      <c r="I79" s="132">
        <f t="shared" si="27"/>
        <v>4</v>
      </c>
      <c r="J79" s="132">
        <f t="shared" si="27"/>
        <v>4</v>
      </c>
      <c r="K79" s="132">
        <f t="shared" si="27"/>
        <v>3</v>
      </c>
      <c r="L79" s="132">
        <f t="shared" si="27"/>
        <v>3</v>
      </c>
      <c r="M79" s="132">
        <f t="shared" si="27"/>
        <v>3</v>
      </c>
      <c r="N79" s="132">
        <f t="shared" si="27"/>
        <v>4</v>
      </c>
      <c r="O79" s="132">
        <f t="shared" si="27"/>
        <v>3</v>
      </c>
      <c r="P79" s="132">
        <f t="shared" si="27"/>
        <v>4</v>
      </c>
      <c r="Q79" s="132">
        <f t="shared" si="27"/>
        <v>3</v>
      </c>
      <c r="R79" s="515"/>
      <c r="S79" s="515"/>
      <c r="T79" s="515"/>
      <c r="U79" s="132">
        <f>IF(U78&lt;1,0,IF(U78&lt;2,1,IF(U78&lt;4,2,IF(U78&lt;6,3,IF(U78&lt;7,4,IF(U78=7,5,))))))</f>
        <v>3</v>
      </c>
      <c r="X79" s="103"/>
    </row>
    <row r="80" spans="1:24" s="102" customFormat="1" ht="61.5">
      <c r="A80" s="75"/>
      <c r="B80" s="91" t="s">
        <v>326</v>
      </c>
      <c r="C80" s="70"/>
      <c r="D80" s="68"/>
      <c r="E80" s="68"/>
      <c r="F80" s="68"/>
      <c r="G80" s="68"/>
      <c r="H80" s="68">
        <v>1</v>
      </c>
      <c r="I80" s="68">
        <v>1</v>
      </c>
      <c r="J80" s="68">
        <v>1</v>
      </c>
      <c r="K80" s="69">
        <v>1</v>
      </c>
      <c r="L80" s="68">
        <v>1</v>
      </c>
      <c r="M80" s="68">
        <v>1</v>
      </c>
      <c r="N80" s="68">
        <v>1</v>
      </c>
      <c r="O80" s="68">
        <v>1</v>
      </c>
      <c r="P80" s="68">
        <v>1</v>
      </c>
      <c r="Q80" s="68">
        <v>1</v>
      </c>
      <c r="R80" s="200"/>
      <c r="S80" s="200"/>
      <c r="T80" s="200"/>
      <c r="U80" s="68">
        <v>1</v>
      </c>
      <c r="X80" s="103"/>
    </row>
    <row r="81" spans="1:24" s="102" customFormat="1" ht="83.25">
      <c r="A81" s="75"/>
      <c r="B81" s="151" t="s">
        <v>325</v>
      </c>
      <c r="C81" s="70"/>
      <c r="D81" s="68"/>
      <c r="E81" s="68"/>
      <c r="F81" s="68"/>
      <c r="G81" s="68"/>
      <c r="H81" s="68">
        <v>1</v>
      </c>
      <c r="I81" s="68">
        <v>1</v>
      </c>
      <c r="J81" s="68">
        <v>1</v>
      </c>
      <c r="K81" s="69">
        <v>0</v>
      </c>
      <c r="L81" s="68">
        <v>0</v>
      </c>
      <c r="M81" s="68">
        <v>1</v>
      </c>
      <c r="N81" s="68">
        <v>1</v>
      </c>
      <c r="O81" s="68">
        <v>1</v>
      </c>
      <c r="P81" s="68">
        <v>1</v>
      </c>
      <c r="Q81" s="68">
        <v>0</v>
      </c>
      <c r="R81" s="200"/>
      <c r="S81" s="200"/>
      <c r="T81" s="200"/>
      <c r="U81" s="68">
        <v>0</v>
      </c>
      <c r="X81" s="103"/>
    </row>
    <row r="82" spans="1:24" s="102" customFormat="1" ht="55.5">
      <c r="A82" s="75"/>
      <c r="B82" s="151" t="s">
        <v>324</v>
      </c>
      <c r="C82" s="150"/>
      <c r="D82" s="68"/>
      <c r="E82" s="68"/>
      <c r="F82" s="68"/>
      <c r="G82" s="68"/>
      <c r="H82" s="68">
        <v>1</v>
      </c>
      <c r="I82" s="68">
        <v>1</v>
      </c>
      <c r="J82" s="68">
        <v>1</v>
      </c>
      <c r="K82" s="69">
        <v>1</v>
      </c>
      <c r="L82" s="68">
        <v>1</v>
      </c>
      <c r="M82" s="68">
        <v>1</v>
      </c>
      <c r="N82" s="68">
        <v>1</v>
      </c>
      <c r="O82" s="68">
        <v>1</v>
      </c>
      <c r="P82" s="68">
        <v>1</v>
      </c>
      <c r="Q82" s="68">
        <v>1</v>
      </c>
      <c r="R82" s="200"/>
      <c r="S82" s="200"/>
      <c r="T82" s="200"/>
      <c r="U82" s="68">
        <v>1</v>
      </c>
      <c r="X82" s="103"/>
    </row>
    <row r="83" spans="1:24" s="102" customFormat="1" ht="55.5">
      <c r="A83" s="75"/>
      <c r="B83" s="151" t="s">
        <v>323</v>
      </c>
      <c r="C83" s="150"/>
      <c r="D83" s="68"/>
      <c r="E83" s="68"/>
      <c r="F83" s="68"/>
      <c r="G83" s="68"/>
      <c r="H83" s="68">
        <v>1</v>
      </c>
      <c r="I83" s="68">
        <v>1</v>
      </c>
      <c r="J83" s="68">
        <v>1</v>
      </c>
      <c r="K83" s="69">
        <v>1</v>
      </c>
      <c r="L83" s="68">
        <v>1</v>
      </c>
      <c r="M83" s="68">
        <v>1</v>
      </c>
      <c r="N83" s="68">
        <v>1</v>
      </c>
      <c r="O83" s="68">
        <v>1</v>
      </c>
      <c r="P83" s="68">
        <v>1</v>
      </c>
      <c r="Q83" s="68">
        <v>1</v>
      </c>
      <c r="R83" s="200"/>
      <c r="S83" s="200"/>
      <c r="T83" s="200"/>
      <c r="U83" s="68">
        <v>1</v>
      </c>
      <c r="X83" s="103"/>
    </row>
    <row r="84" spans="1:24" s="102" customFormat="1" ht="61.5">
      <c r="A84" s="75"/>
      <c r="B84" s="91" t="s">
        <v>322</v>
      </c>
      <c r="C84" s="70"/>
      <c r="D84" s="68"/>
      <c r="E84" s="68"/>
      <c r="F84" s="68"/>
      <c r="G84" s="68"/>
      <c r="H84" s="68">
        <v>1</v>
      </c>
      <c r="I84" s="68">
        <v>0</v>
      </c>
      <c r="J84" s="68">
        <v>1</v>
      </c>
      <c r="K84" s="69">
        <v>1</v>
      </c>
      <c r="L84" s="68">
        <v>1</v>
      </c>
      <c r="M84" s="68">
        <v>0</v>
      </c>
      <c r="N84" s="68">
        <v>1</v>
      </c>
      <c r="O84" s="519">
        <v>1</v>
      </c>
      <c r="P84" s="68">
        <v>1</v>
      </c>
      <c r="Q84" s="68">
        <v>1</v>
      </c>
      <c r="R84" s="200"/>
      <c r="S84" s="200"/>
      <c r="T84" s="200"/>
      <c r="U84" s="68">
        <v>1</v>
      </c>
      <c r="X84" s="103"/>
    </row>
    <row r="85" spans="1:24" s="102" customFormat="1" ht="114">
      <c r="A85" s="75"/>
      <c r="B85" s="163" t="s">
        <v>321</v>
      </c>
      <c r="C85" s="134"/>
      <c r="D85" s="68"/>
      <c r="E85" s="68"/>
      <c r="F85" s="68"/>
      <c r="G85" s="68"/>
      <c r="H85" s="68">
        <v>1</v>
      </c>
      <c r="I85" s="68">
        <v>1</v>
      </c>
      <c r="J85" s="68"/>
      <c r="K85" s="131">
        <v>1</v>
      </c>
      <c r="L85" s="68">
        <v>1</v>
      </c>
      <c r="M85" s="68">
        <v>0</v>
      </c>
      <c r="N85" s="68">
        <v>0</v>
      </c>
      <c r="O85" s="519">
        <v>0</v>
      </c>
      <c r="P85" s="68">
        <v>1</v>
      </c>
      <c r="Q85" s="68">
        <v>0</v>
      </c>
      <c r="R85" s="521"/>
      <c r="S85" s="521"/>
      <c r="T85" s="521"/>
      <c r="U85" s="68">
        <v>0</v>
      </c>
      <c r="X85" s="103"/>
    </row>
    <row r="86" spans="1:24" s="102" customFormat="1" ht="55.5">
      <c r="A86" s="148"/>
      <c r="B86" s="520" t="s">
        <v>320</v>
      </c>
      <c r="C86" s="321"/>
      <c r="D86" s="68"/>
      <c r="E86" s="68"/>
      <c r="F86" s="68"/>
      <c r="G86" s="68"/>
      <c r="H86" s="68">
        <v>1</v>
      </c>
      <c r="I86" s="68">
        <v>1</v>
      </c>
      <c r="J86" s="68">
        <v>1</v>
      </c>
      <c r="K86" s="69">
        <v>0</v>
      </c>
      <c r="L86" s="68">
        <v>0</v>
      </c>
      <c r="M86" s="68">
        <v>0</v>
      </c>
      <c r="N86" s="68">
        <v>1</v>
      </c>
      <c r="O86" s="519">
        <v>0</v>
      </c>
      <c r="P86" s="68">
        <v>0</v>
      </c>
      <c r="Q86" s="76">
        <v>0</v>
      </c>
      <c r="R86" s="516"/>
      <c r="S86" s="516"/>
      <c r="T86" s="516"/>
      <c r="U86" s="76">
        <v>0</v>
      </c>
      <c r="V86" s="518"/>
      <c r="X86" s="103"/>
    </row>
    <row r="87" spans="1:24" s="102" customFormat="1" ht="61.5">
      <c r="A87" s="85">
        <v>2.7</v>
      </c>
      <c r="B87" s="85" t="s">
        <v>319</v>
      </c>
      <c r="C87" s="96" t="s">
        <v>30</v>
      </c>
      <c r="D87" s="82">
        <f>+SUM(D89:D93)</f>
        <v>0</v>
      </c>
      <c r="E87" s="82"/>
      <c r="F87" s="82"/>
      <c r="G87" s="82"/>
      <c r="H87" s="82">
        <f t="shared" ref="H87:Q87" si="28">+SUM(H89:H93)</f>
        <v>5</v>
      </c>
      <c r="I87" s="82">
        <f t="shared" si="28"/>
        <v>4</v>
      </c>
      <c r="J87" s="82">
        <f t="shared" si="28"/>
        <v>5</v>
      </c>
      <c r="K87" s="82">
        <f t="shared" si="28"/>
        <v>5</v>
      </c>
      <c r="L87" s="82">
        <f t="shared" si="28"/>
        <v>5</v>
      </c>
      <c r="M87" s="82">
        <f t="shared" si="28"/>
        <v>4</v>
      </c>
      <c r="N87" s="82">
        <f t="shared" si="28"/>
        <v>5</v>
      </c>
      <c r="O87" s="82">
        <f t="shared" si="28"/>
        <v>5</v>
      </c>
      <c r="P87" s="82">
        <f t="shared" si="28"/>
        <v>5</v>
      </c>
      <c r="Q87" s="82">
        <f t="shared" si="28"/>
        <v>4</v>
      </c>
      <c r="R87" s="168"/>
      <c r="S87" s="168"/>
      <c r="T87" s="168"/>
      <c r="U87" s="82">
        <f>+SUM(U89:U93)</f>
        <v>5</v>
      </c>
      <c r="X87" s="103"/>
    </row>
    <row r="88" spans="1:24" s="102" customFormat="1" ht="39.75">
      <c r="A88" s="81"/>
      <c r="B88" s="81"/>
      <c r="C88" s="469" t="s">
        <v>10</v>
      </c>
      <c r="D88" s="132">
        <f>IF(D87&lt;1,0,IF(D87&lt;2,1,IF(D87&lt;3,2,IF(D87&lt;4,3,IF(D87&lt;5,4,IF(D87=5,5,))))))</f>
        <v>0</v>
      </c>
      <c r="E88" s="132"/>
      <c r="F88" s="132"/>
      <c r="G88" s="132"/>
      <c r="H88" s="132">
        <f t="shared" ref="H88:Q88" si="29">IF(H87&lt;1,0,IF(H87&lt;2,1,IF(H87&lt;3,2,IF(H87&lt;4,3,IF(H87&lt;5,4,IF(H87=5,5,))))))</f>
        <v>5</v>
      </c>
      <c r="I88" s="132">
        <f t="shared" si="29"/>
        <v>4</v>
      </c>
      <c r="J88" s="132">
        <f t="shared" si="29"/>
        <v>5</v>
      </c>
      <c r="K88" s="132">
        <f t="shared" si="29"/>
        <v>5</v>
      </c>
      <c r="L88" s="132">
        <f t="shared" si="29"/>
        <v>5</v>
      </c>
      <c r="M88" s="132">
        <f t="shared" si="29"/>
        <v>4</v>
      </c>
      <c r="N88" s="132">
        <f t="shared" si="29"/>
        <v>5</v>
      </c>
      <c r="O88" s="132">
        <f t="shared" si="29"/>
        <v>5</v>
      </c>
      <c r="P88" s="132">
        <f t="shared" si="29"/>
        <v>5</v>
      </c>
      <c r="Q88" s="132">
        <f t="shared" si="29"/>
        <v>4</v>
      </c>
      <c r="R88" s="515"/>
      <c r="S88" s="515"/>
      <c r="T88" s="515"/>
      <c r="U88" s="132">
        <f>IF(U87&lt;1,0,IF(U87&lt;2,1,IF(U87&lt;3,2,IF(U87&lt;4,3,IF(U87&lt;5,4,IF(U87=5,5,))))))</f>
        <v>5</v>
      </c>
      <c r="X88" s="103"/>
    </row>
    <row r="89" spans="1:24" s="102" customFormat="1" ht="83.25">
      <c r="A89" s="75"/>
      <c r="B89" s="151" t="s">
        <v>318</v>
      </c>
      <c r="C89" s="150"/>
      <c r="D89" s="68"/>
      <c r="E89" s="68"/>
      <c r="F89" s="68"/>
      <c r="G89" s="68"/>
      <c r="H89" s="68">
        <v>1</v>
      </c>
      <c r="I89" s="68">
        <v>1</v>
      </c>
      <c r="J89" s="68">
        <v>1</v>
      </c>
      <c r="K89" s="69">
        <v>1</v>
      </c>
      <c r="L89" s="517">
        <v>1</v>
      </c>
      <c r="M89" s="68">
        <v>1</v>
      </c>
      <c r="N89" s="68">
        <v>1</v>
      </c>
      <c r="O89" s="68">
        <v>1</v>
      </c>
      <c r="P89" s="68">
        <v>1</v>
      </c>
      <c r="Q89" s="68">
        <v>1</v>
      </c>
      <c r="R89" s="200"/>
      <c r="S89" s="200"/>
      <c r="T89" s="200"/>
      <c r="U89" s="68">
        <v>1</v>
      </c>
      <c r="X89" s="103"/>
    </row>
    <row r="90" spans="1:24" s="102" customFormat="1" ht="123">
      <c r="A90" s="75"/>
      <c r="B90" s="91" t="s">
        <v>317</v>
      </c>
      <c r="C90" s="70"/>
      <c r="D90" s="68"/>
      <c r="E90" s="68"/>
      <c r="F90" s="68"/>
      <c r="G90" s="68"/>
      <c r="H90" s="68">
        <v>1</v>
      </c>
      <c r="I90" s="68">
        <v>1</v>
      </c>
      <c r="J90" s="68">
        <v>1</v>
      </c>
      <c r="K90" s="69">
        <v>1</v>
      </c>
      <c r="L90" s="517">
        <v>1</v>
      </c>
      <c r="M90" s="68">
        <v>1</v>
      </c>
      <c r="N90" s="68">
        <v>1</v>
      </c>
      <c r="O90" s="68">
        <v>1</v>
      </c>
      <c r="P90" s="68">
        <v>1</v>
      </c>
      <c r="Q90" s="68">
        <v>1</v>
      </c>
      <c r="R90" s="200"/>
      <c r="S90" s="200"/>
      <c r="T90" s="200"/>
      <c r="U90" s="68">
        <v>1</v>
      </c>
      <c r="X90" s="103"/>
    </row>
    <row r="91" spans="1:24" s="102" customFormat="1" ht="55.5">
      <c r="A91" s="75"/>
      <c r="B91" s="151" t="s">
        <v>316</v>
      </c>
      <c r="C91" s="150"/>
      <c r="D91" s="68"/>
      <c r="E91" s="68"/>
      <c r="F91" s="68"/>
      <c r="G91" s="68"/>
      <c r="H91" s="68">
        <v>1</v>
      </c>
      <c r="I91" s="68">
        <v>1</v>
      </c>
      <c r="J91" s="68">
        <v>1</v>
      </c>
      <c r="K91" s="69">
        <v>1</v>
      </c>
      <c r="L91" s="517">
        <v>1</v>
      </c>
      <c r="M91" s="68">
        <v>1</v>
      </c>
      <c r="N91" s="68">
        <v>1</v>
      </c>
      <c r="O91" s="68">
        <v>1</v>
      </c>
      <c r="P91" s="68">
        <v>1</v>
      </c>
      <c r="Q91" s="68">
        <v>1</v>
      </c>
      <c r="R91" s="200"/>
      <c r="S91" s="200"/>
      <c r="T91" s="200"/>
      <c r="U91" s="68">
        <v>1</v>
      </c>
      <c r="X91" s="103"/>
    </row>
    <row r="92" spans="1:24" s="102" customFormat="1" ht="83.25">
      <c r="A92" s="75"/>
      <c r="B92" s="151" t="s">
        <v>315</v>
      </c>
      <c r="C92" s="150"/>
      <c r="D92" s="68"/>
      <c r="E92" s="68"/>
      <c r="F92" s="68"/>
      <c r="G92" s="68"/>
      <c r="H92" s="68">
        <v>1</v>
      </c>
      <c r="I92" s="68">
        <v>0</v>
      </c>
      <c r="J92" s="68">
        <v>1</v>
      </c>
      <c r="K92" s="69">
        <v>1</v>
      </c>
      <c r="L92" s="517">
        <v>1</v>
      </c>
      <c r="M92" s="68">
        <v>0</v>
      </c>
      <c r="N92" s="68">
        <v>1</v>
      </c>
      <c r="O92" s="68">
        <v>1</v>
      </c>
      <c r="P92" s="68">
        <v>1</v>
      </c>
      <c r="Q92" s="68">
        <v>1</v>
      </c>
      <c r="R92" s="200"/>
      <c r="S92" s="200"/>
      <c r="T92" s="200"/>
      <c r="U92" s="68">
        <v>1</v>
      </c>
      <c r="X92" s="103"/>
    </row>
    <row r="93" spans="1:24" s="102" customFormat="1" ht="61.5">
      <c r="A93" s="148"/>
      <c r="B93" s="147" t="s">
        <v>314</v>
      </c>
      <c r="C93" s="124"/>
      <c r="D93" s="68"/>
      <c r="E93" s="68"/>
      <c r="F93" s="68"/>
      <c r="G93" s="68"/>
      <c r="H93" s="68">
        <v>1</v>
      </c>
      <c r="I93" s="68">
        <v>1</v>
      </c>
      <c r="J93" s="68">
        <v>1</v>
      </c>
      <c r="K93" s="69">
        <v>1</v>
      </c>
      <c r="L93" s="517">
        <v>1</v>
      </c>
      <c r="M93" s="68">
        <v>1</v>
      </c>
      <c r="N93" s="68">
        <v>1</v>
      </c>
      <c r="O93" s="68">
        <v>1</v>
      </c>
      <c r="P93" s="68">
        <v>1</v>
      </c>
      <c r="Q93" s="76">
        <v>0</v>
      </c>
      <c r="R93" s="516"/>
      <c r="S93" s="516"/>
      <c r="T93" s="516"/>
      <c r="U93" s="76">
        <v>1</v>
      </c>
      <c r="X93" s="103"/>
    </row>
    <row r="94" spans="1:24" s="102" customFormat="1" ht="60" customHeight="1">
      <c r="A94" s="85">
        <v>2.8</v>
      </c>
      <c r="B94" s="85" t="s">
        <v>313</v>
      </c>
      <c r="C94" s="96" t="s">
        <v>30</v>
      </c>
      <c r="D94" s="82">
        <f>+SUM(D96:D100)</f>
        <v>0</v>
      </c>
      <c r="E94" s="82"/>
      <c r="F94" s="82"/>
      <c r="G94" s="82"/>
      <c r="H94" s="82">
        <f t="shared" ref="H94:Q94" si="30">+SUM(H96:H100)</f>
        <v>4</v>
      </c>
      <c r="I94" s="82">
        <f t="shared" si="30"/>
        <v>2</v>
      </c>
      <c r="J94" s="82">
        <f t="shared" si="30"/>
        <v>4</v>
      </c>
      <c r="K94" s="82">
        <f t="shared" si="30"/>
        <v>5</v>
      </c>
      <c r="L94" s="82">
        <f t="shared" si="30"/>
        <v>5</v>
      </c>
      <c r="M94" s="82">
        <f t="shared" si="30"/>
        <v>4</v>
      </c>
      <c r="N94" s="82">
        <f t="shared" si="30"/>
        <v>5</v>
      </c>
      <c r="O94" s="82">
        <f t="shared" si="30"/>
        <v>5</v>
      </c>
      <c r="P94" s="82">
        <f t="shared" si="30"/>
        <v>5</v>
      </c>
      <c r="Q94" s="82">
        <f t="shared" si="30"/>
        <v>4</v>
      </c>
      <c r="R94" s="168"/>
      <c r="S94" s="168"/>
      <c r="T94" s="168"/>
      <c r="U94" s="82">
        <f>+SUM(U96:U100)</f>
        <v>5</v>
      </c>
      <c r="X94" s="103"/>
    </row>
    <row r="95" spans="1:24" s="102" customFormat="1" ht="55.5" customHeight="1">
      <c r="A95" s="81"/>
      <c r="B95" s="81"/>
      <c r="C95" s="469" t="s">
        <v>10</v>
      </c>
      <c r="D95" s="132">
        <f>IF(D94&lt;1,0,IF(D94&lt;2,1,IF(D94&lt;3,2,IF(D94&lt;4,3,IF(D94&lt;5,4,IF(D94=5,5,))))))</f>
        <v>0</v>
      </c>
      <c r="E95" s="132"/>
      <c r="F95" s="132"/>
      <c r="G95" s="132"/>
      <c r="H95" s="132">
        <f t="shared" ref="H95:Q95" si="31">IF(H94&lt;1,0,IF(H94&lt;2,1,IF(H94&lt;3,2,IF(H94&lt;4,3,IF(H94&lt;5,4,IF(H94=5,5,))))))</f>
        <v>4</v>
      </c>
      <c r="I95" s="132">
        <f t="shared" si="31"/>
        <v>2</v>
      </c>
      <c r="J95" s="132">
        <f t="shared" si="31"/>
        <v>4</v>
      </c>
      <c r="K95" s="132">
        <f t="shared" si="31"/>
        <v>5</v>
      </c>
      <c r="L95" s="132">
        <f t="shared" si="31"/>
        <v>5</v>
      </c>
      <c r="M95" s="132">
        <f t="shared" si="31"/>
        <v>4</v>
      </c>
      <c r="N95" s="132">
        <f t="shared" si="31"/>
        <v>5</v>
      </c>
      <c r="O95" s="132">
        <f t="shared" si="31"/>
        <v>5</v>
      </c>
      <c r="P95" s="132">
        <f t="shared" si="31"/>
        <v>5</v>
      </c>
      <c r="Q95" s="132">
        <f t="shared" si="31"/>
        <v>4</v>
      </c>
      <c r="R95" s="515"/>
      <c r="S95" s="515"/>
      <c r="T95" s="515"/>
      <c r="U95" s="132">
        <f>IF(U94&lt;1,0,IF(U94&lt;2,1,IF(U94&lt;3,2,IF(U94&lt;4,3,IF(U94&lt;5,4,IF(U94=5,5,))))))</f>
        <v>5</v>
      </c>
      <c r="X95" s="103"/>
    </row>
    <row r="96" spans="1:24" s="102" customFormat="1" ht="61.5">
      <c r="A96" s="75"/>
      <c r="B96" s="91" t="s">
        <v>312</v>
      </c>
      <c r="C96" s="70"/>
      <c r="D96" s="68"/>
      <c r="E96" s="68"/>
      <c r="F96" s="68"/>
      <c r="G96" s="68"/>
      <c r="H96" s="68">
        <v>1</v>
      </c>
      <c r="I96" s="68">
        <v>1</v>
      </c>
      <c r="J96" s="68">
        <v>1</v>
      </c>
      <c r="K96" s="69">
        <v>1</v>
      </c>
      <c r="L96" s="68">
        <v>1</v>
      </c>
      <c r="M96" s="68">
        <v>1</v>
      </c>
      <c r="N96" s="68">
        <v>1</v>
      </c>
      <c r="O96" s="68">
        <v>1</v>
      </c>
      <c r="P96" s="68">
        <v>1</v>
      </c>
      <c r="Q96" s="68">
        <v>1</v>
      </c>
      <c r="R96" s="200"/>
      <c r="S96" s="200"/>
      <c r="T96" s="200"/>
      <c r="U96" s="68">
        <v>1</v>
      </c>
      <c r="X96" s="103"/>
    </row>
    <row r="97" spans="1:24" s="102" customFormat="1" ht="92.25">
      <c r="A97" s="75"/>
      <c r="B97" s="91" t="s">
        <v>311</v>
      </c>
      <c r="C97" s="70"/>
      <c r="D97" s="68"/>
      <c r="E97" s="68"/>
      <c r="F97" s="68"/>
      <c r="G97" s="68"/>
      <c r="H97" s="68">
        <v>1</v>
      </c>
      <c r="I97" s="68">
        <v>1</v>
      </c>
      <c r="J97" s="68">
        <v>1</v>
      </c>
      <c r="K97" s="69">
        <v>1</v>
      </c>
      <c r="L97" s="68">
        <v>1</v>
      </c>
      <c r="M97" s="68">
        <v>1</v>
      </c>
      <c r="N97" s="68">
        <v>1</v>
      </c>
      <c r="O97" s="68">
        <v>1</v>
      </c>
      <c r="P97" s="68">
        <v>1</v>
      </c>
      <c r="Q97" s="68">
        <v>1</v>
      </c>
      <c r="R97" s="200"/>
      <c r="S97" s="200"/>
      <c r="T97" s="200"/>
      <c r="U97" s="68">
        <v>1</v>
      </c>
      <c r="X97" s="103"/>
    </row>
    <row r="98" spans="1:24" s="102" customFormat="1" ht="55.5">
      <c r="A98" s="75"/>
      <c r="B98" s="151" t="s">
        <v>310</v>
      </c>
      <c r="C98" s="150"/>
      <c r="D98" s="68"/>
      <c r="E98" s="68"/>
      <c r="F98" s="68"/>
      <c r="G98" s="68"/>
      <c r="H98" s="68">
        <v>1</v>
      </c>
      <c r="I98" s="68">
        <v>0</v>
      </c>
      <c r="J98" s="90">
        <v>1</v>
      </c>
      <c r="K98" s="131">
        <v>1</v>
      </c>
      <c r="L98" s="68">
        <v>1</v>
      </c>
      <c r="M98" s="68">
        <v>1</v>
      </c>
      <c r="N98" s="68">
        <v>1</v>
      </c>
      <c r="O98" s="68">
        <v>1</v>
      </c>
      <c r="P98" s="68">
        <v>1</v>
      </c>
      <c r="Q98" s="68">
        <v>1</v>
      </c>
      <c r="R98" s="200"/>
      <c r="S98" s="200"/>
      <c r="T98" s="200"/>
      <c r="U98" s="68">
        <v>1</v>
      </c>
      <c r="X98" s="103"/>
    </row>
    <row r="99" spans="1:24" s="102" customFormat="1" ht="83.25">
      <c r="A99" s="75"/>
      <c r="B99" s="151" t="s">
        <v>309</v>
      </c>
      <c r="C99" s="150"/>
      <c r="D99" s="68"/>
      <c r="E99" s="68"/>
      <c r="F99" s="68"/>
      <c r="G99" s="68"/>
      <c r="H99" s="68">
        <v>0</v>
      </c>
      <c r="I99" s="68">
        <v>0</v>
      </c>
      <c r="J99" s="90">
        <v>1</v>
      </c>
      <c r="K99" s="131">
        <v>1</v>
      </c>
      <c r="L99" s="68">
        <v>1</v>
      </c>
      <c r="M99" s="68">
        <v>1</v>
      </c>
      <c r="N99" s="68">
        <v>1</v>
      </c>
      <c r="O99" s="68">
        <v>1</v>
      </c>
      <c r="P99" s="68">
        <v>1</v>
      </c>
      <c r="Q99" s="68">
        <v>1</v>
      </c>
      <c r="R99" s="200"/>
      <c r="S99" s="200"/>
      <c r="T99" s="200"/>
      <c r="U99" s="68">
        <v>1</v>
      </c>
      <c r="X99" s="103"/>
    </row>
    <row r="100" spans="1:24" s="102" customFormat="1" ht="85.5">
      <c r="A100" s="75"/>
      <c r="B100" s="163" t="s">
        <v>308</v>
      </c>
      <c r="C100" s="134"/>
      <c r="D100" s="68"/>
      <c r="E100" s="68"/>
      <c r="F100" s="68"/>
      <c r="G100" s="68"/>
      <c r="H100" s="68">
        <v>1</v>
      </c>
      <c r="I100" s="68">
        <v>0</v>
      </c>
      <c r="J100" s="68">
        <v>0</v>
      </c>
      <c r="K100" s="69">
        <v>1</v>
      </c>
      <c r="L100" s="68">
        <v>1</v>
      </c>
      <c r="M100" s="68">
        <v>0</v>
      </c>
      <c r="N100" s="68">
        <v>1</v>
      </c>
      <c r="O100" s="68">
        <v>1</v>
      </c>
      <c r="P100" s="68">
        <v>1</v>
      </c>
      <c r="Q100" s="68">
        <v>0</v>
      </c>
      <c r="R100" s="200"/>
      <c r="S100" s="200"/>
      <c r="T100" s="200"/>
      <c r="U100" s="68">
        <v>1</v>
      </c>
      <c r="X100" s="103"/>
    </row>
    <row r="101" spans="1:24" s="102" customFormat="1" ht="39.75">
      <c r="A101" s="162">
        <v>2.9</v>
      </c>
      <c r="B101" s="162" t="s">
        <v>307</v>
      </c>
      <c r="C101" s="161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59"/>
      <c r="R101" s="294"/>
      <c r="S101" s="294"/>
      <c r="T101" s="294"/>
      <c r="U101" s="159"/>
      <c r="X101" s="103"/>
    </row>
    <row r="102" spans="1:24" s="474" customFormat="1" ht="34.5" customHeight="1">
      <c r="A102" s="514"/>
      <c r="B102" s="85" t="s">
        <v>306</v>
      </c>
      <c r="C102" s="96" t="s">
        <v>176</v>
      </c>
      <c r="D102" s="205" t="e">
        <f>+D116</f>
        <v>#DIV/0!</v>
      </c>
      <c r="E102" s="205"/>
      <c r="F102" s="205"/>
      <c r="G102" s="205"/>
      <c r="H102" s="205">
        <f>+H116</f>
        <v>92.436974789915965</v>
      </c>
      <c r="I102" s="411">
        <v>0</v>
      </c>
      <c r="J102" s="205">
        <f t="shared" ref="J102:Q102" si="32">+J116</f>
        <v>85.239852398523979</v>
      </c>
      <c r="K102" s="205">
        <f t="shared" si="32"/>
        <v>87.052341597796143</v>
      </c>
      <c r="L102" s="205">
        <f t="shared" si="32"/>
        <v>88.950276243093924</v>
      </c>
      <c r="M102" s="205">
        <f t="shared" si="32"/>
        <v>66.666666666666671</v>
      </c>
      <c r="N102" s="205">
        <f t="shared" si="32"/>
        <v>78.571428571428569</v>
      </c>
      <c r="O102" s="205">
        <f t="shared" si="32"/>
        <v>82.173174872665541</v>
      </c>
      <c r="P102" s="205">
        <f t="shared" si="32"/>
        <v>94.117647058823536</v>
      </c>
      <c r="Q102" s="205">
        <f t="shared" si="32"/>
        <v>60.919540229885058</v>
      </c>
      <c r="R102" s="380"/>
      <c r="S102" s="380"/>
      <c r="T102" s="380"/>
      <c r="U102" s="205">
        <f>+U116</f>
        <v>82.010096374483709</v>
      </c>
      <c r="V102" s="512"/>
      <c r="X102" s="475"/>
    </row>
    <row r="103" spans="1:24" s="474" customFormat="1" ht="34.5" customHeight="1">
      <c r="A103" s="513"/>
      <c r="B103" s="81"/>
      <c r="C103" s="469" t="s">
        <v>10</v>
      </c>
      <c r="D103" s="132" t="e">
        <f>+IF(D102&lt;100,D102*5/100,IF(D102&gt;=100,5))</f>
        <v>#DIV/0!</v>
      </c>
      <c r="E103" s="132"/>
      <c r="F103" s="132"/>
      <c r="G103" s="132"/>
      <c r="H103" s="132">
        <f t="shared" ref="H103:Q103" si="33">+IF(H102&lt;100,H102*5/100,IF(H102&gt;=100,5))</f>
        <v>4.6218487394957979</v>
      </c>
      <c r="I103" s="378">
        <f t="shared" si="33"/>
        <v>0</v>
      </c>
      <c r="J103" s="132">
        <f t="shared" si="33"/>
        <v>4.2619926199261986</v>
      </c>
      <c r="K103" s="132">
        <f t="shared" si="33"/>
        <v>4.3526170798898072</v>
      </c>
      <c r="L103" s="132">
        <f t="shared" si="33"/>
        <v>4.4475138121546962</v>
      </c>
      <c r="M103" s="132">
        <f t="shared" si="33"/>
        <v>3.3333333333333339</v>
      </c>
      <c r="N103" s="132">
        <f t="shared" si="33"/>
        <v>3.9285714285714284</v>
      </c>
      <c r="O103" s="132">
        <f t="shared" si="33"/>
        <v>4.1086587436332769</v>
      </c>
      <c r="P103" s="132">
        <f t="shared" si="33"/>
        <v>4.7058823529411766</v>
      </c>
      <c r="Q103" s="132">
        <f t="shared" si="33"/>
        <v>3.0459770114942528</v>
      </c>
      <c r="R103" s="377"/>
      <c r="S103" s="377"/>
      <c r="T103" s="377"/>
      <c r="U103" s="132">
        <f>+IF(U102&lt;100,U102*5/100,IF(U102&gt;=100,5))</f>
        <v>4.1005048187241862</v>
      </c>
      <c r="V103" s="512"/>
      <c r="X103" s="475"/>
    </row>
    <row r="104" spans="1:24" s="474" customFormat="1" ht="29.25" customHeight="1">
      <c r="A104" s="306"/>
      <c r="B104" s="511" t="s">
        <v>305</v>
      </c>
      <c r="C104" s="164" t="s">
        <v>163</v>
      </c>
      <c r="D104" s="363"/>
      <c r="E104" s="510"/>
      <c r="F104" s="510"/>
      <c r="G104" s="510"/>
      <c r="H104" s="508">
        <v>143</v>
      </c>
      <c r="I104" s="509"/>
      <c r="J104" s="508">
        <v>227</v>
      </c>
      <c r="K104" s="363">
        <v>438</v>
      </c>
      <c r="L104" s="508">
        <v>195</v>
      </c>
      <c r="M104" s="363">
        <v>29</v>
      </c>
      <c r="N104" s="508">
        <v>295</v>
      </c>
      <c r="O104" s="363">
        <v>658</v>
      </c>
      <c r="P104" s="363">
        <v>210</v>
      </c>
      <c r="Q104" s="363">
        <v>324</v>
      </c>
      <c r="R104" s="200"/>
      <c r="S104" s="488"/>
      <c r="T104" s="488"/>
      <c r="U104" s="363">
        <f t="shared" ref="U104:U111" si="34">+SUM(D104:T104)</f>
        <v>2519</v>
      </c>
      <c r="V104" s="39"/>
      <c r="X104" s="475"/>
    </row>
    <row r="105" spans="1:24" s="474" customFormat="1" ht="29.25" customHeight="1">
      <c r="A105" s="306"/>
      <c r="B105" s="503" t="s">
        <v>304</v>
      </c>
      <c r="C105" s="70" t="s">
        <v>163</v>
      </c>
      <c r="D105" s="505">
        <f>+D113-D106-D107-D108-D109-D110-D111</f>
        <v>0</v>
      </c>
      <c r="E105" s="505"/>
      <c r="F105" s="505"/>
      <c r="G105" s="505"/>
      <c r="H105" s="505">
        <f t="shared" ref="H105:Q105" si="35">+H113-H106-H107-H108-H109-H110-H111</f>
        <v>102</v>
      </c>
      <c r="I105" s="507">
        <f t="shared" si="35"/>
        <v>0</v>
      </c>
      <c r="J105" s="506">
        <f t="shared" si="35"/>
        <v>227</v>
      </c>
      <c r="K105" s="505">
        <f t="shared" si="35"/>
        <v>312</v>
      </c>
      <c r="L105" s="505">
        <f t="shared" si="35"/>
        <v>145</v>
      </c>
      <c r="M105" s="505">
        <f t="shared" si="35"/>
        <v>14</v>
      </c>
      <c r="N105" s="505">
        <f t="shared" si="35"/>
        <v>191</v>
      </c>
      <c r="O105" s="505">
        <f t="shared" si="35"/>
        <v>457</v>
      </c>
      <c r="P105" s="505">
        <f t="shared" si="35"/>
        <v>102</v>
      </c>
      <c r="Q105" s="505">
        <f t="shared" si="35"/>
        <v>151</v>
      </c>
      <c r="R105" s="200"/>
      <c r="S105" s="200"/>
      <c r="T105" s="200"/>
      <c r="U105" s="504">
        <f t="shared" si="34"/>
        <v>1701</v>
      </c>
      <c r="X105" s="475"/>
    </row>
    <row r="106" spans="1:24" s="474" customFormat="1" ht="29.25" customHeight="1">
      <c r="A106" s="306"/>
      <c r="B106" s="91" t="s">
        <v>303</v>
      </c>
      <c r="C106" s="70" t="s">
        <v>163</v>
      </c>
      <c r="D106" s="363"/>
      <c r="E106" s="502"/>
      <c r="F106" s="502"/>
      <c r="G106" s="502"/>
      <c r="H106" s="502">
        <v>0</v>
      </c>
      <c r="I106" s="501"/>
      <c r="J106" s="492">
        <v>0</v>
      </c>
      <c r="K106" s="363">
        <v>1</v>
      </c>
      <c r="L106" s="490">
        <v>0</v>
      </c>
      <c r="M106" s="363">
        <v>1</v>
      </c>
      <c r="N106" s="363">
        <v>0</v>
      </c>
      <c r="O106" s="363">
        <v>0</v>
      </c>
      <c r="P106" s="363">
        <v>0</v>
      </c>
      <c r="Q106" s="363">
        <v>1</v>
      </c>
      <c r="R106" s="500"/>
      <c r="S106" s="488"/>
      <c r="T106" s="488"/>
      <c r="U106" s="363">
        <f t="shared" si="34"/>
        <v>3</v>
      </c>
      <c r="X106" s="475"/>
    </row>
    <row r="107" spans="1:24" s="474" customFormat="1" ht="29.25" customHeight="1">
      <c r="A107" s="306"/>
      <c r="B107" s="91" t="s">
        <v>302</v>
      </c>
      <c r="C107" s="70" t="s">
        <v>163</v>
      </c>
      <c r="D107" s="363"/>
      <c r="E107" s="502"/>
      <c r="F107" s="502"/>
      <c r="G107" s="502"/>
      <c r="H107" s="502">
        <v>0</v>
      </c>
      <c r="I107" s="501"/>
      <c r="J107" s="492">
        <v>1</v>
      </c>
      <c r="K107" s="363">
        <v>2</v>
      </c>
      <c r="L107" s="490">
        <v>2</v>
      </c>
      <c r="M107" s="363">
        <v>0</v>
      </c>
      <c r="N107" s="363">
        <v>1</v>
      </c>
      <c r="O107" s="363">
        <v>4</v>
      </c>
      <c r="P107" s="363">
        <v>1</v>
      </c>
      <c r="Q107" s="363">
        <v>1</v>
      </c>
      <c r="R107" s="500"/>
      <c r="S107" s="488"/>
      <c r="T107" s="488"/>
      <c r="U107" s="363">
        <f t="shared" si="34"/>
        <v>12</v>
      </c>
      <c r="X107" s="475"/>
    </row>
    <row r="108" spans="1:24" s="474" customFormat="1" ht="29.25" customHeight="1">
      <c r="A108" s="306"/>
      <c r="B108" s="91" t="s">
        <v>301</v>
      </c>
      <c r="C108" s="70" t="s">
        <v>163</v>
      </c>
      <c r="D108" s="363"/>
      <c r="E108" s="502"/>
      <c r="F108" s="502"/>
      <c r="G108" s="502"/>
      <c r="H108" s="502">
        <v>8</v>
      </c>
      <c r="I108" s="501"/>
      <c r="J108" s="492">
        <v>4</v>
      </c>
      <c r="K108" s="363">
        <v>4</v>
      </c>
      <c r="L108" s="490">
        <v>16</v>
      </c>
      <c r="M108" s="363">
        <v>2</v>
      </c>
      <c r="N108" s="363">
        <v>7</v>
      </c>
      <c r="O108" s="363">
        <v>27</v>
      </c>
      <c r="P108" s="363">
        <v>10</v>
      </c>
      <c r="Q108" s="363">
        <v>8</v>
      </c>
      <c r="R108" s="500"/>
      <c r="S108" s="488"/>
      <c r="T108" s="488"/>
      <c r="U108" s="363">
        <f t="shared" si="34"/>
        <v>86</v>
      </c>
      <c r="X108" s="475"/>
    </row>
    <row r="109" spans="1:24" s="474" customFormat="1" ht="29.25" customHeight="1">
      <c r="A109" s="306"/>
      <c r="B109" s="91" t="s">
        <v>300</v>
      </c>
      <c r="C109" s="70" t="s">
        <v>163</v>
      </c>
      <c r="D109" s="363"/>
      <c r="E109" s="502"/>
      <c r="F109" s="502"/>
      <c r="G109" s="502"/>
      <c r="H109" s="502">
        <v>0</v>
      </c>
      <c r="I109" s="501"/>
      <c r="J109" s="492">
        <v>0</v>
      </c>
      <c r="K109" s="363">
        <v>3</v>
      </c>
      <c r="L109" s="490">
        <v>4</v>
      </c>
      <c r="M109" s="363">
        <v>1</v>
      </c>
      <c r="N109" s="363">
        <v>1</v>
      </c>
      <c r="O109" s="363">
        <v>12</v>
      </c>
      <c r="P109" s="363">
        <v>3</v>
      </c>
      <c r="Q109" s="363">
        <v>15</v>
      </c>
      <c r="R109" s="500"/>
      <c r="S109" s="488"/>
      <c r="T109" s="488"/>
      <c r="U109" s="363">
        <f t="shared" si="34"/>
        <v>39</v>
      </c>
      <c r="X109" s="475"/>
    </row>
    <row r="110" spans="1:24" s="474" customFormat="1" ht="29.25" customHeight="1">
      <c r="A110" s="306"/>
      <c r="B110" s="91" t="s">
        <v>299</v>
      </c>
      <c r="C110" s="70" t="s">
        <v>163</v>
      </c>
      <c r="D110" s="363"/>
      <c r="E110" s="502"/>
      <c r="F110" s="502"/>
      <c r="G110" s="502"/>
      <c r="H110" s="502">
        <v>2</v>
      </c>
      <c r="I110" s="501"/>
      <c r="J110" s="492">
        <v>27</v>
      </c>
      <c r="K110" s="363">
        <v>14</v>
      </c>
      <c r="L110" s="490">
        <v>4</v>
      </c>
      <c r="M110" s="363">
        <v>0</v>
      </c>
      <c r="N110" s="363">
        <v>11</v>
      </c>
      <c r="O110" s="363">
        <v>12</v>
      </c>
      <c r="P110" s="363">
        <v>83</v>
      </c>
      <c r="Q110" s="363">
        <v>7</v>
      </c>
      <c r="R110" s="500"/>
      <c r="S110" s="488"/>
      <c r="T110" s="488"/>
      <c r="U110" s="363">
        <f t="shared" si="34"/>
        <v>160</v>
      </c>
      <c r="X110" s="475"/>
    </row>
    <row r="111" spans="1:24" s="474" customFormat="1" ht="33" customHeight="1">
      <c r="A111" s="306"/>
      <c r="B111" s="503" t="s">
        <v>298</v>
      </c>
      <c r="C111" s="70" t="s">
        <v>163</v>
      </c>
      <c r="D111" s="363"/>
      <c r="E111" s="502"/>
      <c r="F111" s="502"/>
      <c r="G111" s="502"/>
      <c r="H111" s="502">
        <v>9</v>
      </c>
      <c r="I111" s="501"/>
      <c r="J111" s="492">
        <v>40</v>
      </c>
      <c r="K111" s="363">
        <v>47</v>
      </c>
      <c r="L111" s="490">
        <v>20</v>
      </c>
      <c r="M111" s="363">
        <v>8</v>
      </c>
      <c r="N111" s="363">
        <v>54</v>
      </c>
      <c r="O111" s="363">
        <v>105</v>
      </c>
      <c r="P111" s="363">
        <v>7</v>
      </c>
      <c r="Q111" s="363">
        <v>102</v>
      </c>
      <c r="R111" s="500"/>
      <c r="S111" s="488"/>
      <c r="T111" s="488"/>
      <c r="U111" s="363">
        <f t="shared" si="34"/>
        <v>392</v>
      </c>
      <c r="X111" s="475"/>
    </row>
    <row r="112" spans="1:24" s="474" customFormat="1" ht="61.5">
      <c r="A112" s="306"/>
      <c r="B112" s="499" t="s">
        <v>297</v>
      </c>
      <c r="C112" s="498" t="s">
        <v>163</v>
      </c>
      <c r="D112" s="494">
        <f>+D105+D108</f>
        <v>0</v>
      </c>
      <c r="E112" s="494"/>
      <c r="F112" s="494"/>
      <c r="G112" s="494"/>
      <c r="H112" s="494">
        <f t="shared" ref="H112:Q112" si="36">+H105+H108</f>
        <v>110</v>
      </c>
      <c r="I112" s="497">
        <f t="shared" si="36"/>
        <v>0</v>
      </c>
      <c r="J112" s="496">
        <f t="shared" si="36"/>
        <v>231</v>
      </c>
      <c r="K112" s="494">
        <f t="shared" si="36"/>
        <v>316</v>
      </c>
      <c r="L112" s="494">
        <f t="shared" si="36"/>
        <v>161</v>
      </c>
      <c r="M112" s="494">
        <f t="shared" si="36"/>
        <v>16</v>
      </c>
      <c r="N112" s="494">
        <f t="shared" si="36"/>
        <v>198</v>
      </c>
      <c r="O112" s="494">
        <f t="shared" si="36"/>
        <v>484</v>
      </c>
      <c r="P112" s="494">
        <f t="shared" si="36"/>
        <v>112</v>
      </c>
      <c r="Q112" s="494">
        <f t="shared" si="36"/>
        <v>159</v>
      </c>
      <c r="R112" s="495"/>
      <c r="S112" s="495"/>
      <c r="T112" s="495"/>
      <c r="U112" s="494">
        <f>+U105+U108</f>
        <v>1787</v>
      </c>
      <c r="X112" s="475"/>
    </row>
    <row r="113" spans="1:24" s="474" customFormat="1" ht="31.5" customHeight="1">
      <c r="A113" s="306"/>
      <c r="B113" s="493" t="s">
        <v>296</v>
      </c>
      <c r="C113" s="486" t="s">
        <v>163</v>
      </c>
      <c r="D113" s="363"/>
      <c r="E113" s="492"/>
      <c r="F113" s="492"/>
      <c r="G113" s="492"/>
      <c r="H113" s="490">
        <v>121</v>
      </c>
      <c r="I113" s="491"/>
      <c r="J113" s="490">
        <v>299</v>
      </c>
      <c r="K113" s="363">
        <v>383</v>
      </c>
      <c r="L113" s="490">
        <v>191</v>
      </c>
      <c r="M113" s="363">
        <v>26</v>
      </c>
      <c r="N113" s="490">
        <v>265</v>
      </c>
      <c r="O113" s="363">
        <v>617</v>
      </c>
      <c r="P113" s="363">
        <v>206</v>
      </c>
      <c r="Q113" s="363">
        <v>285</v>
      </c>
      <c r="R113" s="489"/>
      <c r="S113" s="488"/>
      <c r="T113" s="488"/>
      <c r="U113" s="363">
        <f>+SUM(D113:T113)</f>
        <v>2393</v>
      </c>
      <c r="X113" s="475"/>
    </row>
    <row r="114" spans="1:24" s="474" customFormat="1" ht="32.25" customHeight="1">
      <c r="A114" s="306"/>
      <c r="B114" s="487" t="s">
        <v>295</v>
      </c>
      <c r="C114" s="486" t="s">
        <v>163</v>
      </c>
      <c r="D114" s="483">
        <f>+D113-D106-D107-D109-D110</f>
        <v>0</v>
      </c>
      <c r="E114" s="483"/>
      <c r="F114" s="483"/>
      <c r="G114" s="483"/>
      <c r="H114" s="483">
        <f t="shared" ref="H114:Q114" si="37">+H113-H106-H107-H109-H110</f>
        <v>119</v>
      </c>
      <c r="I114" s="485">
        <f t="shared" si="37"/>
        <v>0</v>
      </c>
      <c r="J114" s="483">
        <f t="shared" si="37"/>
        <v>271</v>
      </c>
      <c r="K114" s="483">
        <f t="shared" si="37"/>
        <v>363</v>
      </c>
      <c r="L114" s="483">
        <f t="shared" si="37"/>
        <v>181</v>
      </c>
      <c r="M114" s="483">
        <f t="shared" si="37"/>
        <v>24</v>
      </c>
      <c r="N114" s="483">
        <f t="shared" si="37"/>
        <v>252</v>
      </c>
      <c r="O114" s="483">
        <f t="shared" si="37"/>
        <v>589</v>
      </c>
      <c r="P114" s="483">
        <f t="shared" si="37"/>
        <v>119</v>
      </c>
      <c r="Q114" s="483">
        <f t="shared" si="37"/>
        <v>261</v>
      </c>
      <c r="R114" s="484"/>
      <c r="S114" s="484"/>
      <c r="T114" s="484"/>
      <c r="U114" s="483">
        <f>+U113-U106-U107-U109-U110</f>
        <v>2179</v>
      </c>
      <c r="X114" s="475"/>
    </row>
    <row r="115" spans="1:24" s="474" customFormat="1" ht="34.5" customHeight="1">
      <c r="A115" s="306"/>
      <c r="B115" s="482" t="s">
        <v>294</v>
      </c>
      <c r="C115" s="70" t="s">
        <v>176</v>
      </c>
      <c r="D115" s="479" t="e">
        <f>+D113*100/D104</f>
        <v>#DIV/0!</v>
      </c>
      <c r="E115" s="479"/>
      <c r="F115" s="479"/>
      <c r="G115" s="479"/>
      <c r="H115" s="479">
        <f>+H113*100/H104</f>
        <v>84.615384615384613</v>
      </c>
      <c r="I115" s="481">
        <v>0</v>
      </c>
      <c r="J115" s="479">
        <f t="shared" ref="J115:Q115" si="38">+J113*100/J104</f>
        <v>131.71806167400882</v>
      </c>
      <c r="K115" s="479">
        <f t="shared" si="38"/>
        <v>87.44292237442923</v>
      </c>
      <c r="L115" s="479">
        <f t="shared" si="38"/>
        <v>97.948717948717942</v>
      </c>
      <c r="M115" s="479">
        <f t="shared" si="38"/>
        <v>89.65517241379311</v>
      </c>
      <c r="N115" s="479">
        <f t="shared" si="38"/>
        <v>89.830508474576277</v>
      </c>
      <c r="O115" s="479">
        <f t="shared" si="38"/>
        <v>93.768996960486319</v>
      </c>
      <c r="P115" s="479">
        <f t="shared" si="38"/>
        <v>98.095238095238102</v>
      </c>
      <c r="Q115" s="479">
        <f t="shared" si="38"/>
        <v>87.962962962962962</v>
      </c>
      <c r="R115" s="480"/>
      <c r="S115" s="480"/>
      <c r="T115" s="480"/>
      <c r="U115" s="479">
        <f>+U113*100/U104</f>
        <v>94.998015085351327</v>
      </c>
      <c r="X115" s="475"/>
    </row>
    <row r="116" spans="1:24" s="474" customFormat="1" ht="63" customHeight="1">
      <c r="A116" s="306"/>
      <c r="B116" s="75" t="s">
        <v>293</v>
      </c>
      <c r="C116" s="124" t="s">
        <v>176</v>
      </c>
      <c r="D116" s="476" t="e">
        <f>+D112*100/D114</f>
        <v>#DIV/0!</v>
      </c>
      <c r="E116" s="476"/>
      <c r="F116" s="476"/>
      <c r="G116" s="476"/>
      <c r="H116" s="476">
        <f>+H112*100/H114</f>
        <v>92.436974789915965</v>
      </c>
      <c r="I116" s="478">
        <v>0</v>
      </c>
      <c r="J116" s="476">
        <f t="shared" ref="J116:Q116" si="39">+J112*100/J114</f>
        <v>85.239852398523979</v>
      </c>
      <c r="K116" s="476">
        <f t="shared" si="39"/>
        <v>87.052341597796143</v>
      </c>
      <c r="L116" s="476">
        <f t="shared" si="39"/>
        <v>88.950276243093924</v>
      </c>
      <c r="M116" s="476">
        <f t="shared" si="39"/>
        <v>66.666666666666671</v>
      </c>
      <c r="N116" s="476">
        <f t="shared" si="39"/>
        <v>78.571428571428569</v>
      </c>
      <c r="O116" s="476">
        <f t="shared" si="39"/>
        <v>82.173174872665541</v>
      </c>
      <c r="P116" s="476">
        <f t="shared" si="39"/>
        <v>94.117647058823536</v>
      </c>
      <c r="Q116" s="476">
        <f t="shared" si="39"/>
        <v>60.919540229885058</v>
      </c>
      <c r="R116" s="477"/>
      <c r="S116" s="477"/>
      <c r="T116" s="477"/>
      <c r="U116" s="476">
        <f>+U112*100/U114</f>
        <v>82.010096374483709</v>
      </c>
      <c r="X116" s="475"/>
    </row>
    <row r="117" spans="1:24" s="464" customFormat="1" ht="61.5">
      <c r="A117" s="473"/>
      <c r="B117" s="705" t="s">
        <v>292</v>
      </c>
      <c r="C117" s="96" t="s">
        <v>171</v>
      </c>
      <c r="D117" s="205" t="e">
        <f>+D119/D123</f>
        <v>#DIV/0!</v>
      </c>
      <c r="E117" s="205"/>
      <c r="F117" s="205"/>
      <c r="G117" s="687" t="s">
        <v>437</v>
      </c>
      <c r="H117" s="205">
        <f>+H119/H123</f>
        <v>4.41</v>
      </c>
      <c r="I117" s="411">
        <v>0</v>
      </c>
      <c r="J117" s="205">
        <f t="shared" ref="J117:Q117" si="40">+J119/J123</f>
        <v>4.3590816326530613</v>
      </c>
      <c r="K117" s="205">
        <f t="shared" si="40"/>
        <v>4.077488151658768</v>
      </c>
      <c r="L117" s="205">
        <f t="shared" si="40"/>
        <v>4.0164</v>
      </c>
      <c r="M117" s="205">
        <f t="shared" si="40"/>
        <v>4.2649999999999997</v>
      </c>
      <c r="N117" s="205">
        <f t="shared" si="40"/>
        <v>4.217941176470589</v>
      </c>
      <c r="O117" s="205">
        <f t="shared" si="40"/>
        <v>4.1136075949367079</v>
      </c>
      <c r="P117" s="205">
        <f t="shared" si="40"/>
        <v>3.8500000000000005</v>
      </c>
      <c r="Q117" s="205">
        <f t="shared" si="40"/>
        <v>4.2622784810126584</v>
      </c>
      <c r="R117" s="154"/>
      <c r="S117" s="154"/>
      <c r="T117" s="154"/>
      <c r="U117" s="57">
        <v>4.16</v>
      </c>
      <c r="X117" s="465"/>
    </row>
    <row r="118" spans="1:24" s="464" customFormat="1" ht="39.75">
      <c r="A118" s="471"/>
      <c r="B118" s="686"/>
      <c r="C118" s="469" t="s">
        <v>10</v>
      </c>
      <c r="D118" s="467" t="e">
        <f>+D117</f>
        <v>#DIV/0!</v>
      </c>
      <c r="E118" s="467"/>
      <c r="F118" s="467"/>
      <c r="G118" s="467"/>
      <c r="H118" s="467">
        <f t="shared" ref="H118:Q118" si="41">+H117</f>
        <v>4.41</v>
      </c>
      <c r="I118" s="468">
        <f t="shared" si="41"/>
        <v>0</v>
      </c>
      <c r="J118" s="467">
        <f t="shared" si="41"/>
        <v>4.3590816326530613</v>
      </c>
      <c r="K118" s="467">
        <f t="shared" si="41"/>
        <v>4.077488151658768</v>
      </c>
      <c r="L118" s="467">
        <f t="shared" si="41"/>
        <v>4.0164</v>
      </c>
      <c r="M118" s="467">
        <f t="shared" si="41"/>
        <v>4.2649999999999997</v>
      </c>
      <c r="N118" s="467">
        <f t="shared" si="41"/>
        <v>4.217941176470589</v>
      </c>
      <c r="O118" s="467">
        <f t="shared" si="41"/>
        <v>4.1136075949367079</v>
      </c>
      <c r="P118" s="467">
        <f t="shared" si="41"/>
        <v>3.8500000000000005</v>
      </c>
      <c r="Q118" s="467">
        <f t="shared" si="41"/>
        <v>4.2622784810126584</v>
      </c>
      <c r="R118" s="156"/>
      <c r="S118" s="156"/>
      <c r="T118" s="156"/>
      <c r="U118" s="466">
        <f>+U117</f>
        <v>4.16</v>
      </c>
      <c r="X118" s="465"/>
    </row>
    <row r="119" spans="1:24" s="413" customFormat="1" ht="39.75">
      <c r="A119" s="422"/>
      <c r="B119" s="463" t="s">
        <v>291</v>
      </c>
      <c r="C119" s="164"/>
      <c r="D119" s="461">
        <f>((D120*D124)+(D121*D125)+(D122*D126))</f>
        <v>0</v>
      </c>
      <c r="E119" s="461"/>
      <c r="F119" s="461"/>
      <c r="G119" s="461"/>
      <c r="H119" s="461">
        <f t="shared" ref="H119:Q119" si="42">((H120*H124)+(H121*H125)+(H122*H126))</f>
        <v>255.78</v>
      </c>
      <c r="I119" s="462">
        <f t="shared" si="42"/>
        <v>0</v>
      </c>
      <c r="J119" s="461">
        <f t="shared" si="42"/>
        <v>427.19</v>
      </c>
      <c r="K119" s="461">
        <f t="shared" si="42"/>
        <v>860.35</v>
      </c>
      <c r="L119" s="461">
        <f t="shared" si="42"/>
        <v>200.82</v>
      </c>
      <c r="M119" s="461">
        <f t="shared" si="42"/>
        <v>59.71</v>
      </c>
      <c r="N119" s="461">
        <f t="shared" si="42"/>
        <v>286.82000000000005</v>
      </c>
      <c r="O119" s="461">
        <f t="shared" si="42"/>
        <v>649.94999999999982</v>
      </c>
      <c r="P119" s="461">
        <f t="shared" si="42"/>
        <v>161.70000000000002</v>
      </c>
      <c r="Q119" s="461">
        <f t="shared" si="42"/>
        <v>336.72</v>
      </c>
      <c r="R119" s="152"/>
      <c r="S119" s="152"/>
      <c r="T119" s="152"/>
      <c r="U119" s="460">
        <f>((U120*U124)+(U121*U125)+(U122*U126))</f>
        <v>3267.47</v>
      </c>
      <c r="V119" s="39" t="s">
        <v>290</v>
      </c>
      <c r="X119" s="414"/>
    </row>
    <row r="120" spans="1:24" s="413" customFormat="1" ht="39.75">
      <c r="A120" s="422"/>
      <c r="B120" s="432" t="s">
        <v>289</v>
      </c>
      <c r="C120" s="431"/>
      <c r="D120" s="453"/>
      <c r="E120" s="456"/>
      <c r="F120" s="456"/>
      <c r="G120" s="456"/>
      <c r="H120" s="446">
        <v>4.41</v>
      </c>
      <c r="I120" s="418"/>
      <c r="J120" s="459">
        <v>4.2300000000000004</v>
      </c>
      <c r="K120" s="457">
        <v>4.03</v>
      </c>
      <c r="L120" s="453">
        <v>3.99</v>
      </c>
      <c r="M120" s="453">
        <v>4.21</v>
      </c>
      <c r="N120" s="453">
        <v>4.1900000000000004</v>
      </c>
      <c r="O120" s="453">
        <v>4.0999999999999996</v>
      </c>
      <c r="P120" s="453">
        <v>3.85</v>
      </c>
      <c r="Q120" s="453">
        <v>4.22</v>
      </c>
      <c r="R120" s="149"/>
      <c r="S120" s="149"/>
      <c r="T120" s="149"/>
      <c r="U120" s="452">
        <v>4.16</v>
      </c>
      <c r="X120" s="414"/>
    </row>
    <row r="121" spans="1:24" s="413" customFormat="1" ht="39.75">
      <c r="A121" s="422"/>
      <c r="B121" s="432" t="s">
        <v>288</v>
      </c>
      <c r="C121" s="431"/>
      <c r="D121" s="438"/>
      <c r="E121" s="444"/>
      <c r="F121" s="444"/>
      <c r="G121" s="444"/>
      <c r="H121" s="442">
        <v>0</v>
      </c>
      <c r="I121" s="418"/>
      <c r="J121" s="458">
        <v>4.6100000000000003</v>
      </c>
      <c r="K121" s="457">
        <v>4.51</v>
      </c>
      <c r="L121" s="452">
        <v>4.24</v>
      </c>
      <c r="M121" s="453">
        <v>4.24</v>
      </c>
      <c r="N121" s="453">
        <v>4.57</v>
      </c>
      <c r="O121" s="453">
        <v>4.2699999999999996</v>
      </c>
      <c r="P121" s="438">
        <v>0</v>
      </c>
      <c r="Q121" s="453">
        <v>4.49</v>
      </c>
      <c r="R121" s="149"/>
      <c r="S121" s="149"/>
      <c r="T121" s="149"/>
      <c r="U121" s="452">
        <v>4.5199999999999996</v>
      </c>
      <c r="X121" s="414"/>
    </row>
    <row r="122" spans="1:24" s="413" customFormat="1" ht="39.75">
      <c r="A122" s="422"/>
      <c r="B122" s="432" t="s">
        <v>287</v>
      </c>
      <c r="C122" s="431"/>
      <c r="D122" s="453"/>
      <c r="E122" s="456"/>
      <c r="F122" s="456"/>
      <c r="G122" s="456"/>
      <c r="H122" s="442">
        <v>0</v>
      </c>
      <c r="I122" s="418"/>
      <c r="J122" s="455">
        <v>4.9000000000000004</v>
      </c>
      <c r="K122" s="454">
        <v>4.82</v>
      </c>
      <c r="L122" s="453">
        <v>4.18</v>
      </c>
      <c r="M122" s="453">
        <v>4.83</v>
      </c>
      <c r="N122" s="438">
        <v>0</v>
      </c>
      <c r="O122" s="453">
        <v>4.51</v>
      </c>
      <c r="P122" s="438">
        <v>0</v>
      </c>
      <c r="Q122" s="453">
        <v>4.6500000000000004</v>
      </c>
      <c r="R122" s="149"/>
      <c r="S122" s="149"/>
      <c r="T122" s="149"/>
      <c r="U122" s="452">
        <v>4.59</v>
      </c>
      <c r="X122" s="414"/>
    </row>
    <row r="123" spans="1:24" s="413" customFormat="1" ht="39.75">
      <c r="A123" s="422"/>
      <c r="B123" s="91" t="s">
        <v>286</v>
      </c>
      <c r="C123" s="70"/>
      <c r="D123" s="435">
        <f>D124+D125+D126</f>
        <v>0</v>
      </c>
      <c r="E123" s="435"/>
      <c r="F123" s="435"/>
      <c r="G123" s="435"/>
      <c r="H123" s="435">
        <f t="shared" ref="H123:Q123" si="43">H124+H125+H126</f>
        <v>58</v>
      </c>
      <c r="I123" s="436">
        <f t="shared" si="43"/>
        <v>0</v>
      </c>
      <c r="J123" s="449">
        <f t="shared" si="43"/>
        <v>98</v>
      </c>
      <c r="K123" s="435">
        <f t="shared" si="43"/>
        <v>211</v>
      </c>
      <c r="L123" s="435">
        <f t="shared" si="43"/>
        <v>50</v>
      </c>
      <c r="M123" s="435">
        <f t="shared" si="43"/>
        <v>14</v>
      </c>
      <c r="N123" s="448">
        <f t="shared" si="43"/>
        <v>68</v>
      </c>
      <c r="O123" s="435">
        <f t="shared" si="43"/>
        <v>158</v>
      </c>
      <c r="P123" s="448">
        <f t="shared" si="43"/>
        <v>42</v>
      </c>
      <c r="Q123" s="435">
        <f t="shared" si="43"/>
        <v>79</v>
      </c>
      <c r="R123" s="149"/>
      <c r="S123" s="149"/>
      <c r="T123" s="149"/>
      <c r="U123" s="451">
        <f>U124+U125+U126</f>
        <v>778</v>
      </c>
      <c r="X123" s="414"/>
    </row>
    <row r="124" spans="1:24" s="413" customFormat="1" ht="39.75">
      <c r="A124" s="422"/>
      <c r="B124" s="432" t="s">
        <v>283</v>
      </c>
      <c r="C124" s="431"/>
      <c r="D124" s="437"/>
      <c r="E124" s="443"/>
      <c r="F124" s="443"/>
      <c r="G124" s="443"/>
      <c r="H124" s="446">
        <v>58</v>
      </c>
      <c r="I124" s="441"/>
      <c r="J124" s="440">
        <v>67</v>
      </c>
      <c r="K124" s="439">
        <v>194</v>
      </c>
      <c r="L124" s="437">
        <v>44</v>
      </c>
      <c r="M124" s="437">
        <v>8</v>
      </c>
      <c r="N124" s="437">
        <v>63</v>
      </c>
      <c r="O124" s="437">
        <v>151</v>
      </c>
      <c r="P124" s="437">
        <v>42</v>
      </c>
      <c r="Q124" s="437">
        <v>69</v>
      </c>
      <c r="R124" s="149"/>
      <c r="S124" s="149"/>
      <c r="T124" s="149"/>
      <c r="U124" s="386">
        <f>+SUM(D124:T124)</f>
        <v>696</v>
      </c>
      <c r="X124" s="414"/>
    </row>
    <row r="125" spans="1:24" s="413" customFormat="1" ht="39.75">
      <c r="A125" s="422"/>
      <c r="B125" s="432" t="s">
        <v>282</v>
      </c>
      <c r="C125" s="431"/>
      <c r="D125" s="438"/>
      <c r="E125" s="444"/>
      <c r="F125" s="444"/>
      <c r="G125" s="444"/>
      <c r="H125" s="442">
        <v>0</v>
      </c>
      <c r="I125" s="441"/>
      <c r="J125" s="450">
        <v>28</v>
      </c>
      <c r="K125" s="439">
        <v>11</v>
      </c>
      <c r="L125" s="437">
        <v>3</v>
      </c>
      <c r="M125" s="437">
        <v>5</v>
      </c>
      <c r="N125" s="437">
        <v>5</v>
      </c>
      <c r="O125" s="437">
        <v>3</v>
      </c>
      <c r="P125" s="438">
        <v>0</v>
      </c>
      <c r="Q125" s="437">
        <v>6</v>
      </c>
      <c r="R125" s="149"/>
      <c r="S125" s="149"/>
      <c r="T125" s="149"/>
      <c r="U125" s="386">
        <f>+SUM(D125:T125)</f>
        <v>61</v>
      </c>
      <c r="X125" s="414"/>
    </row>
    <row r="126" spans="1:24" s="413" customFormat="1" ht="39.75">
      <c r="A126" s="422"/>
      <c r="B126" s="432" t="s">
        <v>281</v>
      </c>
      <c r="C126" s="431"/>
      <c r="D126" s="437"/>
      <c r="E126" s="443"/>
      <c r="F126" s="443"/>
      <c r="G126" s="443"/>
      <c r="H126" s="442">
        <v>0</v>
      </c>
      <c r="I126" s="441"/>
      <c r="J126" s="440">
        <v>3</v>
      </c>
      <c r="K126" s="439">
        <v>6</v>
      </c>
      <c r="L126" s="437">
        <v>3</v>
      </c>
      <c r="M126" s="437">
        <v>1</v>
      </c>
      <c r="N126" s="438">
        <v>0</v>
      </c>
      <c r="O126" s="437">
        <v>4</v>
      </c>
      <c r="P126" s="438">
        <v>0</v>
      </c>
      <c r="Q126" s="437">
        <v>4</v>
      </c>
      <c r="R126" s="149"/>
      <c r="S126" s="149"/>
      <c r="T126" s="149"/>
      <c r="U126" s="386">
        <f>+SUM(D126:T126)</f>
        <v>21</v>
      </c>
      <c r="X126" s="414"/>
    </row>
    <row r="127" spans="1:24" s="413" customFormat="1" ht="39.75">
      <c r="A127" s="422"/>
      <c r="B127" s="91" t="s">
        <v>285</v>
      </c>
      <c r="C127" s="70"/>
      <c r="D127" s="435">
        <f>D128+D129+D130</f>
        <v>0</v>
      </c>
      <c r="E127" s="435"/>
      <c r="F127" s="435"/>
      <c r="G127" s="435"/>
      <c r="H127" s="435">
        <f t="shared" ref="H127:Q127" si="44">H128+H129+H130</f>
        <v>143</v>
      </c>
      <c r="I127" s="436">
        <f t="shared" si="44"/>
        <v>0</v>
      </c>
      <c r="J127" s="449">
        <f t="shared" si="44"/>
        <v>459</v>
      </c>
      <c r="K127" s="435">
        <f t="shared" si="44"/>
        <v>468</v>
      </c>
      <c r="L127" s="435">
        <f t="shared" si="44"/>
        <v>214</v>
      </c>
      <c r="M127" s="435">
        <f t="shared" si="44"/>
        <v>41</v>
      </c>
      <c r="N127" s="448">
        <f t="shared" si="44"/>
        <v>312</v>
      </c>
      <c r="O127" s="435">
        <f t="shared" si="44"/>
        <v>675</v>
      </c>
      <c r="P127" s="448">
        <f t="shared" si="44"/>
        <v>210</v>
      </c>
      <c r="Q127" s="435">
        <f t="shared" si="44"/>
        <v>368</v>
      </c>
      <c r="R127" s="149"/>
      <c r="S127" s="149"/>
      <c r="T127" s="149"/>
      <c r="U127" s="447">
        <f>U128+U129+U130</f>
        <v>2890</v>
      </c>
      <c r="X127" s="414"/>
    </row>
    <row r="128" spans="1:24" s="413" customFormat="1" ht="39.75">
      <c r="A128" s="422"/>
      <c r="B128" s="432" t="s">
        <v>283</v>
      </c>
      <c r="C128" s="431"/>
      <c r="D128" s="437"/>
      <c r="E128" s="443"/>
      <c r="F128" s="443"/>
      <c r="G128" s="443"/>
      <c r="H128" s="446">
        <v>143</v>
      </c>
      <c r="I128" s="441"/>
      <c r="J128" s="440">
        <v>325</v>
      </c>
      <c r="K128" s="439">
        <v>438</v>
      </c>
      <c r="L128" s="437">
        <v>195</v>
      </c>
      <c r="M128" s="437">
        <v>29</v>
      </c>
      <c r="N128" s="437">
        <v>295</v>
      </c>
      <c r="O128" s="437">
        <v>658</v>
      </c>
      <c r="P128" s="437">
        <v>210</v>
      </c>
      <c r="Q128" s="437">
        <v>324</v>
      </c>
      <c r="R128" s="149"/>
      <c r="S128" s="149"/>
      <c r="T128" s="149"/>
      <c r="U128" s="445">
        <f>+SUM(D128:T128)</f>
        <v>2617</v>
      </c>
      <c r="X128" s="414"/>
    </row>
    <row r="129" spans="1:24" s="413" customFormat="1" ht="39.75">
      <c r="A129" s="422"/>
      <c r="B129" s="432" t="s">
        <v>282</v>
      </c>
      <c r="C129" s="431"/>
      <c r="D129" s="438"/>
      <c r="E129" s="444"/>
      <c r="F129" s="444"/>
      <c r="G129" s="444"/>
      <c r="H129" s="442">
        <v>0</v>
      </c>
      <c r="I129" s="441"/>
      <c r="J129" s="440">
        <v>125</v>
      </c>
      <c r="K129" s="439">
        <v>22</v>
      </c>
      <c r="L129" s="437">
        <v>15</v>
      </c>
      <c r="M129" s="437">
        <v>11</v>
      </c>
      <c r="N129" s="437">
        <v>17</v>
      </c>
      <c r="O129" s="437">
        <v>12</v>
      </c>
      <c r="P129" s="438">
        <v>0</v>
      </c>
      <c r="Q129" s="437">
        <v>27</v>
      </c>
      <c r="R129" s="149"/>
      <c r="S129" s="149"/>
      <c r="T129" s="149"/>
      <c r="U129" s="386">
        <f>+SUM(D129:T129)</f>
        <v>229</v>
      </c>
      <c r="X129" s="414"/>
    </row>
    <row r="130" spans="1:24" s="413" customFormat="1" ht="39.75">
      <c r="A130" s="422"/>
      <c r="B130" s="432" t="s">
        <v>281</v>
      </c>
      <c r="C130" s="431"/>
      <c r="D130" s="437"/>
      <c r="E130" s="443"/>
      <c r="F130" s="443"/>
      <c r="G130" s="443"/>
      <c r="H130" s="442">
        <v>0</v>
      </c>
      <c r="I130" s="441"/>
      <c r="J130" s="440">
        <v>9</v>
      </c>
      <c r="K130" s="439">
        <v>8</v>
      </c>
      <c r="L130" s="437">
        <v>4</v>
      </c>
      <c r="M130" s="437">
        <v>1</v>
      </c>
      <c r="N130" s="438">
        <v>0</v>
      </c>
      <c r="O130" s="437">
        <v>5</v>
      </c>
      <c r="P130" s="438">
        <v>0</v>
      </c>
      <c r="Q130" s="437">
        <v>17</v>
      </c>
      <c r="R130" s="149"/>
      <c r="S130" s="149"/>
      <c r="T130" s="149"/>
      <c r="U130" s="386">
        <f>+SUM(D130:T130)</f>
        <v>44</v>
      </c>
      <c r="X130" s="414"/>
    </row>
    <row r="131" spans="1:24" s="413" customFormat="1" ht="39.75">
      <c r="A131" s="422"/>
      <c r="B131" s="91" t="s">
        <v>284</v>
      </c>
      <c r="C131" s="70"/>
      <c r="D131" s="435">
        <f>D132+D133+D134</f>
        <v>0</v>
      </c>
      <c r="E131" s="435"/>
      <c r="F131" s="435"/>
      <c r="G131" s="435"/>
      <c r="H131" s="435">
        <f t="shared" ref="H131:Q131" si="45">H132+H133+H134</f>
        <v>255.78</v>
      </c>
      <c r="I131" s="436">
        <f t="shared" si="45"/>
        <v>0</v>
      </c>
      <c r="J131" s="435">
        <f t="shared" si="45"/>
        <v>427.19</v>
      </c>
      <c r="K131" s="435">
        <f t="shared" si="45"/>
        <v>860.35</v>
      </c>
      <c r="L131" s="435">
        <f t="shared" si="45"/>
        <v>200.82</v>
      </c>
      <c r="M131" s="435">
        <f t="shared" si="45"/>
        <v>59.71</v>
      </c>
      <c r="N131" s="435">
        <f t="shared" si="45"/>
        <v>286.82000000000005</v>
      </c>
      <c r="O131" s="435">
        <f t="shared" si="45"/>
        <v>649.94999999999982</v>
      </c>
      <c r="P131" s="435">
        <f t="shared" si="45"/>
        <v>161.70000000000002</v>
      </c>
      <c r="Q131" s="435">
        <f t="shared" si="45"/>
        <v>336.72</v>
      </c>
      <c r="R131" s="149"/>
      <c r="S131" s="149"/>
      <c r="T131" s="149"/>
      <c r="U131" s="434">
        <f>U132+U133+U134</f>
        <v>3267.47</v>
      </c>
      <c r="X131" s="414"/>
    </row>
    <row r="132" spans="1:24" s="413" customFormat="1" ht="39.75">
      <c r="A132" s="422"/>
      <c r="B132" s="432" t="s">
        <v>283</v>
      </c>
      <c r="C132" s="431"/>
      <c r="D132" s="429">
        <f>D120*D124</f>
        <v>0</v>
      </c>
      <c r="E132" s="429"/>
      <c r="F132" s="429"/>
      <c r="G132" s="429"/>
      <c r="H132" s="429">
        <f t="shared" ref="H132:Q132" si="46">H120*H124</f>
        <v>255.78</v>
      </c>
      <c r="I132" s="430">
        <f t="shared" si="46"/>
        <v>0</v>
      </c>
      <c r="J132" s="429">
        <f t="shared" si="46"/>
        <v>283.41000000000003</v>
      </c>
      <c r="K132" s="429">
        <f t="shared" si="46"/>
        <v>781.82</v>
      </c>
      <c r="L132" s="429">
        <f t="shared" si="46"/>
        <v>175.56</v>
      </c>
      <c r="M132" s="429">
        <f t="shared" si="46"/>
        <v>33.68</v>
      </c>
      <c r="N132" s="429">
        <f t="shared" si="46"/>
        <v>263.97000000000003</v>
      </c>
      <c r="O132" s="429">
        <f t="shared" si="46"/>
        <v>619.09999999999991</v>
      </c>
      <c r="P132" s="429">
        <f t="shared" si="46"/>
        <v>161.70000000000002</v>
      </c>
      <c r="Q132" s="429">
        <f t="shared" si="46"/>
        <v>291.18</v>
      </c>
      <c r="R132" s="149"/>
      <c r="S132" s="149"/>
      <c r="T132" s="149"/>
      <c r="U132" s="433">
        <f>U120*U124</f>
        <v>2895.36</v>
      </c>
      <c r="X132" s="414"/>
    </row>
    <row r="133" spans="1:24" s="413" customFormat="1" ht="39.75">
      <c r="A133" s="422"/>
      <c r="B133" s="432" t="s">
        <v>282</v>
      </c>
      <c r="C133" s="431"/>
      <c r="D133" s="430">
        <f>D121*D125</f>
        <v>0</v>
      </c>
      <c r="E133" s="430"/>
      <c r="F133" s="430"/>
      <c r="G133" s="430"/>
      <c r="H133" s="429">
        <f t="shared" ref="H133:O134" si="47">H121*H125</f>
        <v>0</v>
      </c>
      <c r="I133" s="430">
        <f t="shared" si="47"/>
        <v>0</v>
      </c>
      <c r="J133" s="429">
        <f t="shared" si="47"/>
        <v>129.08000000000001</v>
      </c>
      <c r="K133" s="429">
        <f t="shared" si="47"/>
        <v>49.61</v>
      </c>
      <c r="L133" s="429">
        <f t="shared" si="47"/>
        <v>12.72</v>
      </c>
      <c r="M133" s="429">
        <f t="shared" si="47"/>
        <v>21.200000000000003</v>
      </c>
      <c r="N133" s="429">
        <f t="shared" si="47"/>
        <v>22.85</v>
      </c>
      <c r="O133" s="429">
        <f t="shared" si="47"/>
        <v>12.809999999999999</v>
      </c>
      <c r="P133" s="418">
        <v>0</v>
      </c>
      <c r="Q133" s="429">
        <f>Q121*Q125</f>
        <v>26.94</v>
      </c>
      <c r="R133" s="149"/>
      <c r="S133" s="149"/>
      <c r="T133" s="149"/>
      <c r="U133" s="428">
        <f>U121*U125</f>
        <v>275.71999999999997</v>
      </c>
      <c r="X133" s="414"/>
    </row>
    <row r="134" spans="1:24" s="413" customFormat="1" ht="39.75">
      <c r="A134" s="422"/>
      <c r="B134" s="432" t="s">
        <v>281</v>
      </c>
      <c r="C134" s="431"/>
      <c r="D134" s="429">
        <f>D122*D126</f>
        <v>0</v>
      </c>
      <c r="E134" s="429"/>
      <c r="F134" s="429"/>
      <c r="G134" s="429"/>
      <c r="H134" s="429">
        <f t="shared" si="47"/>
        <v>0</v>
      </c>
      <c r="I134" s="430">
        <f t="shared" si="47"/>
        <v>0</v>
      </c>
      <c r="J134" s="429">
        <f t="shared" si="47"/>
        <v>14.700000000000001</v>
      </c>
      <c r="K134" s="429">
        <f t="shared" si="47"/>
        <v>28.92</v>
      </c>
      <c r="L134" s="429">
        <f t="shared" si="47"/>
        <v>12.54</v>
      </c>
      <c r="M134" s="429">
        <f t="shared" si="47"/>
        <v>4.83</v>
      </c>
      <c r="N134" s="430">
        <f t="shared" si="47"/>
        <v>0</v>
      </c>
      <c r="O134" s="429">
        <f t="shared" si="47"/>
        <v>18.04</v>
      </c>
      <c r="P134" s="418">
        <v>0</v>
      </c>
      <c r="Q134" s="429">
        <f>Q122*Q126</f>
        <v>18.600000000000001</v>
      </c>
      <c r="R134" s="149"/>
      <c r="S134" s="149"/>
      <c r="T134" s="149"/>
      <c r="U134" s="428">
        <f>U122*U126</f>
        <v>96.39</v>
      </c>
      <c r="X134" s="414"/>
    </row>
    <row r="135" spans="1:24" s="413" customFormat="1" ht="39.75">
      <c r="A135" s="422"/>
      <c r="B135" s="427" t="s">
        <v>280</v>
      </c>
      <c r="C135" s="70"/>
      <c r="D135" s="424" t="e">
        <f>(D124/D128)*100</f>
        <v>#DIV/0!</v>
      </c>
      <c r="E135" s="424"/>
      <c r="F135" s="424"/>
      <c r="G135" s="424"/>
      <c r="H135" s="424">
        <f>(H124/H128)*100</f>
        <v>40.55944055944056</v>
      </c>
      <c r="I135" s="425">
        <v>0</v>
      </c>
      <c r="J135" s="424">
        <f t="shared" ref="J135:Q135" si="48">(J124/J128)*100</f>
        <v>20.615384615384617</v>
      </c>
      <c r="K135" s="424">
        <f t="shared" si="48"/>
        <v>44.292237442922371</v>
      </c>
      <c r="L135" s="424">
        <f t="shared" si="48"/>
        <v>22.564102564102566</v>
      </c>
      <c r="M135" s="424">
        <f t="shared" si="48"/>
        <v>27.586206896551722</v>
      </c>
      <c r="N135" s="424">
        <f t="shared" si="48"/>
        <v>21.35593220338983</v>
      </c>
      <c r="O135" s="424">
        <f t="shared" si="48"/>
        <v>22.948328267477201</v>
      </c>
      <c r="P135" s="424">
        <f t="shared" si="48"/>
        <v>20</v>
      </c>
      <c r="Q135" s="424">
        <f t="shared" si="48"/>
        <v>21.296296296296298</v>
      </c>
      <c r="R135" s="149"/>
      <c r="S135" s="149"/>
      <c r="T135" s="149"/>
      <c r="U135" s="423">
        <f>(U124/U128)*100</f>
        <v>26.595338173481085</v>
      </c>
      <c r="X135" s="414"/>
    </row>
    <row r="136" spans="1:24" s="413" customFormat="1" ht="39.75">
      <c r="A136" s="422"/>
      <c r="B136" s="427" t="s">
        <v>279</v>
      </c>
      <c r="C136" s="70"/>
      <c r="D136" s="425">
        <v>0</v>
      </c>
      <c r="E136" s="426"/>
      <c r="F136" s="426"/>
      <c r="G136" s="426"/>
      <c r="H136" s="418">
        <v>0</v>
      </c>
      <c r="I136" s="425">
        <v>0</v>
      </c>
      <c r="J136" s="424">
        <f t="shared" ref="J136:O136" si="49">(J125/J129)*100</f>
        <v>22.400000000000002</v>
      </c>
      <c r="K136" s="424">
        <f t="shared" si="49"/>
        <v>50</v>
      </c>
      <c r="L136" s="424">
        <f t="shared" si="49"/>
        <v>20</v>
      </c>
      <c r="M136" s="424">
        <f t="shared" si="49"/>
        <v>45.454545454545453</v>
      </c>
      <c r="N136" s="424">
        <f t="shared" si="49"/>
        <v>29.411764705882355</v>
      </c>
      <c r="O136" s="424">
        <f t="shared" si="49"/>
        <v>25</v>
      </c>
      <c r="P136" s="418">
        <v>0</v>
      </c>
      <c r="Q136" s="424">
        <f>(Q125/Q129)*100</f>
        <v>22.222222222222221</v>
      </c>
      <c r="R136" s="149"/>
      <c r="S136" s="149"/>
      <c r="T136" s="149"/>
      <c r="U136" s="423">
        <f>(U125/U129)*100</f>
        <v>26.637554585152838</v>
      </c>
      <c r="X136" s="414"/>
    </row>
    <row r="137" spans="1:24" s="413" customFormat="1" ht="39.75">
      <c r="A137" s="422"/>
      <c r="B137" s="421" t="s">
        <v>278</v>
      </c>
      <c r="C137" s="124"/>
      <c r="D137" s="417" t="e">
        <f>(D126/D130)*100</f>
        <v>#DIV/0!</v>
      </c>
      <c r="E137" s="420"/>
      <c r="F137" s="420"/>
      <c r="G137" s="420"/>
      <c r="H137" s="418">
        <v>0</v>
      </c>
      <c r="I137" s="419">
        <v>0</v>
      </c>
      <c r="J137" s="417">
        <f>(J126/J130)*100</f>
        <v>33.333333333333329</v>
      </c>
      <c r="K137" s="417">
        <f>(K126/K130)*100</f>
        <v>75</v>
      </c>
      <c r="L137" s="417">
        <f>(L126/L130)*100</f>
        <v>75</v>
      </c>
      <c r="M137" s="417">
        <f>(M126/M130)*100</f>
        <v>100</v>
      </c>
      <c r="N137" s="419">
        <v>0</v>
      </c>
      <c r="O137" s="417">
        <f>(O126/O130)*100</f>
        <v>80</v>
      </c>
      <c r="P137" s="418">
        <v>0</v>
      </c>
      <c r="Q137" s="417">
        <f>(Q126/Q130)*100</f>
        <v>23.52941176470588</v>
      </c>
      <c r="R137" s="416"/>
      <c r="S137" s="416"/>
      <c r="T137" s="416"/>
      <c r="U137" s="415">
        <f>(U126/U130)*100</f>
        <v>47.727272727272727</v>
      </c>
      <c r="X137" s="414"/>
    </row>
    <row r="138" spans="1:24" s="102" customFormat="1" ht="61.5">
      <c r="A138" s="85"/>
      <c r="B138" s="85" t="s">
        <v>277</v>
      </c>
      <c r="C138" s="96" t="s">
        <v>171</v>
      </c>
      <c r="D138" s="205" t="e">
        <f>+D140*100/D161</f>
        <v>#DIV/0!</v>
      </c>
      <c r="E138" s="57"/>
      <c r="F138" s="57"/>
      <c r="G138" s="57"/>
      <c r="H138" s="411">
        <v>0</v>
      </c>
      <c r="I138" s="411">
        <v>0</v>
      </c>
      <c r="J138" s="57">
        <f t="shared" ref="J138:O138" si="50">+J140*100/J161</f>
        <v>51.442307692307693</v>
      </c>
      <c r="K138" s="57">
        <f t="shared" si="50"/>
        <v>48.958333333333336</v>
      </c>
      <c r="L138" s="205">
        <f t="shared" si="50"/>
        <v>65</v>
      </c>
      <c r="M138" s="205">
        <f t="shared" si="50"/>
        <v>62.5</v>
      </c>
      <c r="N138" s="205">
        <f t="shared" si="50"/>
        <v>116.66666666666667</v>
      </c>
      <c r="O138" s="205">
        <f t="shared" si="50"/>
        <v>80</v>
      </c>
      <c r="P138" s="411">
        <v>0</v>
      </c>
      <c r="Q138" s="205">
        <f>+Q140*100/Q161</f>
        <v>0</v>
      </c>
      <c r="R138" s="206"/>
      <c r="S138" s="206"/>
      <c r="T138" s="206"/>
      <c r="U138" s="57">
        <f>+U140*100/U161</f>
        <v>48.6</v>
      </c>
      <c r="V138" s="383"/>
      <c r="X138" s="103"/>
    </row>
    <row r="139" spans="1:24" s="102" customFormat="1" ht="39.75">
      <c r="A139" s="81"/>
      <c r="B139" s="81"/>
      <c r="C139" s="95" t="s">
        <v>10</v>
      </c>
      <c r="D139" s="132" t="e">
        <f>+IF(D138&lt;25,D138*5/25,IF(D138&gt;=25,5))</f>
        <v>#DIV/0!</v>
      </c>
      <c r="E139" s="132"/>
      <c r="F139" s="132"/>
      <c r="G139" s="132"/>
      <c r="H139" s="378">
        <v>0</v>
      </c>
      <c r="I139" s="378">
        <v>0</v>
      </c>
      <c r="J139" s="410">
        <f t="shared" ref="J139:O139" si="51">+IF(J138&lt;25,J138*5/25,IF(J138&gt;=25,5))</f>
        <v>5</v>
      </c>
      <c r="K139" s="410">
        <f t="shared" si="51"/>
        <v>5</v>
      </c>
      <c r="L139" s="132">
        <f t="shared" si="51"/>
        <v>5</v>
      </c>
      <c r="M139" s="132">
        <f t="shared" si="51"/>
        <v>5</v>
      </c>
      <c r="N139" s="132">
        <f t="shared" si="51"/>
        <v>5</v>
      </c>
      <c r="O139" s="132">
        <f t="shared" si="51"/>
        <v>5</v>
      </c>
      <c r="P139" s="378">
        <v>0</v>
      </c>
      <c r="Q139" s="132">
        <f>+IF(Q138&lt;25,Q138*5/25,IF(Q138&gt;=25,5))</f>
        <v>0</v>
      </c>
      <c r="R139" s="264"/>
      <c r="S139" s="264"/>
      <c r="T139" s="264"/>
      <c r="U139" s="410">
        <f>+IF(U138&lt;25,U138*5/25,IF(U138&gt;=25,5))</f>
        <v>5</v>
      </c>
      <c r="V139" s="383"/>
      <c r="X139" s="103"/>
    </row>
    <row r="140" spans="1:24" s="102" customFormat="1" ht="61.5">
      <c r="A140" s="75"/>
      <c r="B140" s="249" t="s">
        <v>276</v>
      </c>
      <c r="C140" s="244"/>
      <c r="D140" s="408">
        <f>SUM(D143,D145,D147,D149,D152,D154,D156,D158,D160)</f>
        <v>0</v>
      </c>
      <c r="E140" s="408"/>
      <c r="F140" s="408"/>
      <c r="G140" s="408"/>
      <c r="H140" s="408">
        <f t="shared" ref="H140:Q140" si="52">SUM(H143,H145,H147,H149,H152,H154,H156,H158,H160)</f>
        <v>0</v>
      </c>
      <c r="I140" s="408">
        <f t="shared" si="52"/>
        <v>0</v>
      </c>
      <c r="J140" s="409">
        <f t="shared" si="52"/>
        <v>26.75</v>
      </c>
      <c r="K140" s="409">
        <f t="shared" si="52"/>
        <v>11.75</v>
      </c>
      <c r="L140" s="408">
        <f t="shared" si="52"/>
        <v>6.5</v>
      </c>
      <c r="M140" s="408">
        <f t="shared" si="52"/>
        <v>1.25</v>
      </c>
      <c r="N140" s="408">
        <f t="shared" si="52"/>
        <v>10.5</v>
      </c>
      <c r="O140" s="408">
        <f t="shared" si="52"/>
        <v>4</v>
      </c>
      <c r="P140" s="408">
        <f t="shared" si="52"/>
        <v>0</v>
      </c>
      <c r="Q140" s="408">
        <f t="shared" si="52"/>
        <v>0</v>
      </c>
      <c r="R140" s="407"/>
      <c r="S140" s="407"/>
      <c r="T140" s="407"/>
      <c r="U140" s="406">
        <f>SUM(U143,U145,U147,U149,U152,U154,U156,U158,U160)</f>
        <v>60.75</v>
      </c>
      <c r="V140" s="39"/>
      <c r="X140" s="103"/>
    </row>
    <row r="141" spans="1:24" s="228" customFormat="1" ht="39.75">
      <c r="A141" s="72"/>
      <c r="B141" s="289" t="s">
        <v>188</v>
      </c>
      <c r="C141" s="288" t="s">
        <v>168</v>
      </c>
      <c r="D141" s="405">
        <f>D142+D144+D146+D148</f>
        <v>0</v>
      </c>
      <c r="E141" s="405"/>
      <c r="F141" s="405"/>
      <c r="G141" s="405"/>
      <c r="H141" s="405">
        <f t="shared" ref="H141:Q141" si="53">H142+H144+H146+H148</f>
        <v>0</v>
      </c>
      <c r="I141" s="405">
        <f t="shared" si="53"/>
        <v>0</v>
      </c>
      <c r="J141" s="403">
        <f t="shared" si="53"/>
        <v>44</v>
      </c>
      <c r="K141" s="403">
        <f t="shared" si="53"/>
        <v>19</v>
      </c>
      <c r="L141" s="405">
        <f t="shared" si="53"/>
        <v>18</v>
      </c>
      <c r="M141" s="405">
        <f t="shared" si="53"/>
        <v>4</v>
      </c>
      <c r="N141" s="405">
        <f t="shared" si="53"/>
        <v>16</v>
      </c>
      <c r="O141" s="405">
        <f t="shared" si="53"/>
        <v>9</v>
      </c>
      <c r="P141" s="405">
        <f t="shared" si="53"/>
        <v>0</v>
      </c>
      <c r="Q141" s="405">
        <f t="shared" si="53"/>
        <v>0</v>
      </c>
      <c r="R141" s="404"/>
      <c r="S141" s="404"/>
      <c r="T141" s="404"/>
      <c r="U141" s="403">
        <f>U142+U144+U146+U148</f>
        <v>110</v>
      </c>
      <c r="X141" s="229"/>
    </row>
    <row r="142" spans="1:24" s="228" customFormat="1" ht="39.75">
      <c r="A142" s="72"/>
      <c r="B142" s="249" t="s">
        <v>275</v>
      </c>
      <c r="C142" s="244"/>
      <c r="D142" s="193"/>
      <c r="E142" s="372"/>
      <c r="F142" s="372"/>
      <c r="G142" s="372"/>
      <c r="H142" s="370"/>
      <c r="I142" s="370"/>
      <c r="J142" s="194">
        <v>1</v>
      </c>
      <c r="K142" s="390">
        <v>0</v>
      </c>
      <c r="L142" s="193">
        <v>13</v>
      </c>
      <c r="M142" s="193">
        <v>3</v>
      </c>
      <c r="N142" s="193">
        <v>1</v>
      </c>
      <c r="O142" s="193">
        <v>4</v>
      </c>
      <c r="P142" s="370"/>
      <c r="Q142" s="193">
        <v>0</v>
      </c>
      <c r="R142" s="221"/>
      <c r="S142" s="221"/>
      <c r="T142" s="221"/>
      <c r="U142" s="386">
        <f>+SUM(D142:T142)</f>
        <v>22</v>
      </c>
      <c r="X142" s="229"/>
    </row>
    <row r="143" spans="1:24" s="228" customFormat="1" ht="39.75">
      <c r="A143" s="72"/>
      <c r="B143" s="248" t="s">
        <v>150</v>
      </c>
      <c r="C143" s="244"/>
      <c r="D143" s="246">
        <f>D142*0.25</f>
        <v>0</v>
      </c>
      <c r="E143" s="395"/>
      <c r="F143" s="395"/>
      <c r="G143" s="395"/>
      <c r="H143" s="394"/>
      <c r="I143" s="394"/>
      <c r="J143" s="400">
        <f t="shared" ref="J143:O143" si="54">J142*0.25</f>
        <v>0.25</v>
      </c>
      <c r="K143" s="401">
        <f t="shared" si="54"/>
        <v>0</v>
      </c>
      <c r="L143" s="246">
        <f t="shared" si="54"/>
        <v>3.25</v>
      </c>
      <c r="M143" s="246">
        <f t="shared" si="54"/>
        <v>0.75</v>
      </c>
      <c r="N143" s="365">
        <f t="shared" si="54"/>
        <v>0.25</v>
      </c>
      <c r="O143" s="246">
        <f t="shared" si="54"/>
        <v>1</v>
      </c>
      <c r="P143" s="394"/>
      <c r="Q143" s="246">
        <f>Q142*0.25</f>
        <v>0</v>
      </c>
      <c r="R143" s="247"/>
      <c r="S143" s="247"/>
      <c r="T143" s="247"/>
      <c r="U143" s="400">
        <f>U142*0.25</f>
        <v>5.5</v>
      </c>
      <c r="X143" s="229"/>
    </row>
    <row r="144" spans="1:24" s="228" customFormat="1" ht="61.5">
      <c r="A144" s="72"/>
      <c r="B144" s="249" t="s">
        <v>274</v>
      </c>
      <c r="C144" s="244"/>
      <c r="D144" s="193"/>
      <c r="E144" s="372"/>
      <c r="F144" s="372"/>
      <c r="G144" s="372"/>
      <c r="H144" s="370"/>
      <c r="I144" s="370"/>
      <c r="J144" s="194">
        <v>26</v>
      </c>
      <c r="K144" s="390">
        <v>11</v>
      </c>
      <c r="L144" s="193">
        <v>3</v>
      </c>
      <c r="M144" s="193">
        <v>1</v>
      </c>
      <c r="N144" s="193">
        <v>4</v>
      </c>
      <c r="O144" s="193">
        <v>3</v>
      </c>
      <c r="P144" s="370"/>
      <c r="Q144" s="193">
        <v>0</v>
      </c>
      <c r="R144" s="247"/>
      <c r="S144" s="221"/>
      <c r="T144" s="221"/>
      <c r="U144" s="386">
        <f>+SUM(D144:T144)</f>
        <v>48</v>
      </c>
      <c r="X144" s="229"/>
    </row>
    <row r="145" spans="1:24" s="228" customFormat="1" ht="39.75">
      <c r="A145" s="72"/>
      <c r="B145" s="248" t="s">
        <v>150</v>
      </c>
      <c r="C145" s="244"/>
      <c r="D145" s="246">
        <f>D144*0.5</f>
        <v>0</v>
      </c>
      <c r="E145" s="395"/>
      <c r="F145" s="395"/>
      <c r="G145" s="395"/>
      <c r="H145" s="370"/>
      <c r="I145" s="370"/>
      <c r="J145" s="400">
        <f t="shared" ref="J145:O145" si="55">J144*0.5</f>
        <v>13</v>
      </c>
      <c r="K145" s="401">
        <f t="shared" si="55"/>
        <v>5.5</v>
      </c>
      <c r="L145" s="246">
        <f t="shared" si="55"/>
        <v>1.5</v>
      </c>
      <c r="M145" s="246">
        <f t="shared" si="55"/>
        <v>0.5</v>
      </c>
      <c r="N145" s="365">
        <f t="shared" si="55"/>
        <v>2</v>
      </c>
      <c r="O145" s="246">
        <f t="shared" si="55"/>
        <v>1.5</v>
      </c>
      <c r="P145" s="370"/>
      <c r="Q145" s="246">
        <f>Q144*0.5</f>
        <v>0</v>
      </c>
      <c r="R145" s="247"/>
      <c r="S145" s="247"/>
      <c r="T145" s="247"/>
      <c r="U145" s="400">
        <f>U144*0.5</f>
        <v>24</v>
      </c>
      <c r="X145" s="229"/>
    </row>
    <row r="146" spans="1:24" s="228" customFormat="1" ht="92.25">
      <c r="A146" s="72"/>
      <c r="B146" s="249" t="s">
        <v>273</v>
      </c>
      <c r="C146" s="244"/>
      <c r="D146" s="193"/>
      <c r="E146" s="372"/>
      <c r="F146" s="372"/>
      <c r="G146" s="372"/>
      <c r="H146" s="370"/>
      <c r="I146" s="370"/>
      <c r="J146" s="194">
        <v>14</v>
      </c>
      <c r="K146" s="390">
        <v>7</v>
      </c>
      <c r="L146" s="193">
        <v>1</v>
      </c>
      <c r="M146" s="193"/>
      <c r="N146" s="193">
        <v>11</v>
      </c>
      <c r="O146" s="193">
        <v>2</v>
      </c>
      <c r="P146" s="370"/>
      <c r="Q146" s="193">
        <v>0</v>
      </c>
      <c r="R146" s="247"/>
      <c r="S146" s="221"/>
      <c r="T146" s="221"/>
      <c r="U146" s="386">
        <f>+SUM(D146:T146)</f>
        <v>35</v>
      </c>
      <c r="X146" s="229"/>
    </row>
    <row r="147" spans="1:24" s="228" customFormat="1" ht="39.75">
      <c r="A147" s="72"/>
      <c r="B147" s="248" t="s">
        <v>150</v>
      </c>
      <c r="C147" s="244"/>
      <c r="D147" s="246">
        <f>D146*0.75</f>
        <v>0</v>
      </c>
      <c r="E147" s="395"/>
      <c r="F147" s="395"/>
      <c r="G147" s="395"/>
      <c r="H147" s="370"/>
      <c r="I147" s="370"/>
      <c r="J147" s="400">
        <f t="shared" ref="J147:O147" si="56">J146*0.75</f>
        <v>10.5</v>
      </c>
      <c r="K147" s="401">
        <f t="shared" si="56"/>
        <v>5.25</v>
      </c>
      <c r="L147" s="246">
        <f t="shared" si="56"/>
        <v>0.75</v>
      </c>
      <c r="M147" s="246">
        <f t="shared" si="56"/>
        <v>0</v>
      </c>
      <c r="N147" s="365">
        <f t="shared" si="56"/>
        <v>8.25</v>
      </c>
      <c r="O147" s="246">
        <f t="shared" si="56"/>
        <v>1.5</v>
      </c>
      <c r="P147" s="370"/>
      <c r="Q147" s="246">
        <f>Q146*0.75</f>
        <v>0</v>
      </c>
      <c r="R147" s="247"/>
      <c r="S147" s="247"/>
      <c r="T147" s="247"/>
      <c r="U147" s="402">
        <f>U146*0.75</f>
        <v>26.25</v>
      </c>
      <c r="X147" s="229"/>
    </row>
    <row r="148" spans="1:24" s="228" customFormat="1" ht="39.75">
      <c r="A148" s="72"/>
      <c r="B148" s="249" t="s">
        <v>272</v>
      </c>
      <c r="C148" s="244"/>
      <c r="D148" s="193"/>
      <c r="E148" s="372"/>
      <c r="F148" s="372"/>
      <c r="G148" s="372"/>
      <c r="H148" s="370"/>
      <c r="I148" s="370"/>
      <c r="J148" s="194">
        <v>3</v>
      </c>
      <c r="K148" s="390">
        <v>1</v>
      </c>
      <c r="L148" s="193">
        <v>1</v>
      </c>
      <c r="M148" s="193"/>
      <c r="N148" s="193">
        <v>0</v>
      </c>
      <c r="O148" s="193">
        <v>0</v>
      </c>
      <c r="P148" s="370"/>
      <c r="Q148" s="193">
        <v>0</v>
      </c>
      <c r="R148" s="247"/>
      <c r="S148" s="221"/>
      <c r="T148" s="221"/>
      <c r="U148" s="386">
        <f>+SUM(D148:T148)</f>
        <v>5</v>
      </c>
      <c r="X148" s="229"/>
    </row>
    <row r="149" spans="1:24" s="228" customFormat="1" ht="39.75">
      <c r="A149" s="72"/>
      <c r="B149" s="248" t="s">
        <v>150</v>
      </c>
      <c r="C149" s="244"/>
      <c r="D149" s="246">
        <f>D148*1</f>
        <v>0</v>
      </c>
      <c r="E149" s="395"/>
      <c r="F149" s="395"/>
      <c r="G149" s="395"/>
      <c r="H149" s="394"/>
      <c r="I149" s="394"/>
      <c r="J149" s="400">
        <f t="shared" ref="J149:O149" si="57">J148*1</f>
        <v>3</v>
      </c>
      <c r="K149" s="401">
        <f t="shared" si="57"/>
        <v>1</v>
      </c>
      <c r="L149" s="246">
        <f t="shared" si="57"/>
        <v>1</v>
      </c>
      <c r="M149" s="246">
        <f t="shared" si="57"/>
        <v>0</v>
      </c>
      <c r="N149" s="365">
        <f t="shared" si="57"/>
        <v>0</v>
      </c>
      <c r="O149" s="246">
        <f t="shared" si="57"/>
        <v>0</v>
      </c>
      <c r="P149" s="394"/>
      <c r="Q149" s="246">
        <f>Q148*1</f>
        <v>0</v>
      </c>
      <c r="R149" s="247"/>
      <c r="S149" s="247"/>
      <c r="T149" s="247"/>
      <c r="U149" s="400">
        <f>U148*1</f>
        <v>5</v>
      </c>
      <c r="X149" s="229"/>
    </row>
    <row r="150" spans="1:24" s="228" customFormat="1" ht="39.75">
      <c r="A150" s="72"/>
      <c r="B150" s="289" t="s">
        <v>183</v>
      </c>
      <c r="C150" s="399" t="s">
        <v>168</v>
      </c>
      <c r="D150" s="396">
        <f>D151+D153+D155+D157+D159</f>
        <v>0</v>
      </c>
      <c r="E150" s="396"/>
      <c r="F150" s="396"/>
      <c r="G150" s="396"/>
      <c r="H150" s="396">
        <f t="shared" ref="H150:Q150" si="58">H151+H153+H155+H157+H159</f>
        <v>0</v>
      </c>
      <c r="I150" s="396">
        <f t="shared" si="58"/>
        <v>0</v>
      </c>
      <c r="J150" s="396">
        <f t="shared" si="58"/>
        <v>0</v>
      </c>
      <c r="K150" s="398">
        <f t="shared" si="58"/>
        <v>0</v>
      </c>
      <c r="L150" s="396">
        <f t="shared" si="58"/>
        <v>0</v>
      </c>
      <c r="M150" s="396">
        <f t="shared" si="58"/>
        <v>0</v>
      </c>
      <c r="N150" s="396">
        <f t="shared" si="58"/>
        <v>0</v>
      </c>
      <c r="O150" s="396">
        <f t="shared" si="58"/>
        <v>0</v>
      </c>
      <c r="P150" s="396">
        <f t="shared" si="58"/>
        <v>0</v>
      </c>
      <c r="Q150" s="396">
        <f t="shared" si="58"/>
        <v>0</v>
      </c>
      <c r="R150" s="397"/>
      <c r="S150" s="397"/>
      <c r="T150" s="397"/>
      <c r="U150" s="396">
        <f>U151+U153+U155+U157+U159</f>
        <v>0</v>
      </c>
      <c r="X150" s="229"/>
    </row>
    <row r="151" spans="1:24" s="228" customFormat="1" ht="61.5">
      <c r="A151" s="72"/>
      <c r="B151" s="249" t="s">
        <v>261</v>
      </c>
      <c r="C151" s="244"/>
      <c r="D151" s="193"/>
      <c r="E151" s="372"/>
      <c r="F151" s="372"/>
      <c r="G151" s="372"/>
      <c r="H151" s="370"/>
      <c r="I151" s="370"/>
      <c r="J151" s="193">
        <f>+SUM(C151:I151)</f>
        <v>0</v>
      </c>
      <c r="K151" s="196">
        <f>+SUM(C151:J151)</f>
        <v>0</v>
      </c>
      <c r="L151" s="193">
        <v>0</v>
      </c>
      <c r="M151" s="193">
        <v>0</v>
      </c>
      <c r="N151" s="193">
        <f>+SUM(J151:M151)</f>
        <v>0</v>
      </c>
      <c r="O151" s="193">
        <v>0</v>
      </c>
      <c r="P151" s="370"/>
      <c r="Q151" s="193">
        <v>0</v>
      </c>
      <c r="R151" s="247"/>
      <c r="S151" s="221"/>
      <c r="T151" s="221"/>
      <c r="U151" s="363">
        <f>+SUM(D151:T151)</f>
        <v>0</v>
      </c>
      <c r="X151" s="229"/>
    </row>
    <row r="152" spans="1:24" s="228" customFormat="1" ht="39.75">
      <c r="A152" s="72"/>
      <c r="B152" s="248" t="s">
        <v>150</v>
      </c>
      <c r="C152" s="244"/>
      <c r="D152" s="246">
        <f>D151*0.125</f>
        <v>0</v>
      </c>
      <c r="E152" s="395"/>
      <c r="F152" s="395"/>
      <c r="G152" s="395"/>
      <c r="H152" s="370"/>
      <c r="I152" s="370"/>
      <c r="J152" s="246">
        <f t="shared" ref="J152:O152" si="59">J151*0.125</f>
        <v>0</v>
      </c>
      <c r="K152" s="250">
        <f t="shared" si="59"/>
        <v>0</v>
      </c>
      <c r="L152" s="246">
        <f t="shared" si="59"/>
        <v>0</v>
      </c>
      <c r="M152" s="246">
        <f t="shared" si="59"/>
        <v>0</v>
      </c>
      <c r="N152" s="246">
        <f t="shared" si="59"/>
        <v>0</v>
      </c>
      <c r="O152" s="246">
        <f t="shared" si="59"/>
        <v>0</v>
      </c>
      <c r="P152" s="370"/>
      <c r="Q152" s="246">
        <f>Q151*0.125</f>
        <v>0</v>
      </c>
      <c r="R152" s="247"/>
      <c r="S152" s="247"/>
      <c r="T152" s="247"/>
      <c r="U152" s="246">
        <f>U151*0.125</f>
        <v>0</v>
      </c>
      <c r="X152" s="229"/>
    </row>
    <row r="153" spans="1:24" s="228" customFormat="1" ht="39.75">
      <c r="A153" s="72"/>
      <c r="B153" s="249" t="s">
        <v>181</v>
      </c>
      <c r="C153" s="244"/>
      <c r="D153" s="193"/>
      <c r="E153" s="372"/>
      <c r="F153" s="372"/>
      <c r="G153" s="372"/>
      <c r="H153" s="370"/>
      <c r="I153" s="370"/>
      <c r="J153" s="193">
        <f>+SUM(C153:I153)</f>
        <v>0</v>
      </c>
      <c r="K153" s="196">
        <f>+SUM(C153:J153)</f>
        <v>0</v>
      </c>
      <c r="L153" s="193">
        <v>0</v>
      </c>
      <c r="M153" s="193">
        <v>0</v>
      </c>
      <c r="N153" s="193">
        <f>+SUM(J153:M153)</f>
        <v>0</v>
      </c>
      <c r="O153" s="193">
        <v>0</v>
      </c>
      <c r="P153" s="370"/>
      <c r="Q153" s="193">
        <v>0</v>
      </c>
      <c r="R153" s="247"/>
      <c r="S153" s="247"/>
      <c r="T153" s="247"/>
      <c r="U153" s="363">
        <f>+SUM(D153:T153)</f>
        <v>0</v>
      </c>
      <c r="X153" s="229"/>
    </row>
    <row r="154" spans="1:24" s="228" customFormat="1" ht="39.75">
      <c r="A154" s="72"/>
      <c r="B154" s="248" t="s">
        <v>150</v>
      </c>
      <c r="C154" s="244"/>
      <c r="D154" s="246">
        <f>D153*0.25</f>
        <v>0</v>
      </c>
      <c r="E154" s="395"/>
      <c r="F154" s="395"/>
      <c r="G154" s="395"/>
      <c r="H154" s="370"/>
      <c r="I154" s="370"/>
      <c r="J154" s="246">
        <f t="shared" ref="J154:O154" si="60">J153*0.25</f>
        <v>0</v>
      </c>
      <c r="K154" s="250">
        <f t="shared" si="60"/>
        <v>0</v>
      </c>
      <c r="L154" s="246">
        <f t="shared" si="60"/>
        <v>0</v>
      </c>
      <c r="M154" s="246">
        <f t="shared" si="60"/>
        <v>0</v>
      </c>
      <c r="N154" s="246">
        <f t="shared" si="60"/>
        <v>0</v>
      </c>
      <c r="O154" s="246">
        <f t="shared" si="60"/>
        <v>0</v>
      </c>
      <c r="P154" s="370"/>
      <c r="Q154" s="246">
        <f>Q153*0.25</f>
        <v>0</v>
      </c>
      <c r="R154" s="247"/>
      <c r="S154" s="247"/>
      <c r="T154" s="247"/>
      <c r="U154" s="246">
        <f>U153*0.25</f>
        <v>0</v>
      </c>
      <c r="X154" s="229"/>
    </row>
    <row r="155" spans="1:24" s="228" customFormat="1" ht="61.5">
      <c r="A155" s="72"/>
      <c r="B155" s="249" t="s">
        <v>180</v>
      </c>
      <c r="C155" s="244"/>
      <c r="D155" s="193"/>
      <c r="E155" s="372"/>
      <c r="F155" s="372"/>
      <c r="G155" s="372"/>
      <c r="H155" s="370"/>
      <c r="I155" s="370"/>
      <c r="J155" s="193">
        <f>+SUM(C155:I155)</f>
        <v>0</v>
      </c>
      <c r="K155" s="196">
        <f>+SUM(C155:J155)</f>
        <v>0</v>
      </c>
      <c r="L155" s="193">
        <v>0</v>
      </c>
      <c r="M155" s="193">
        <v>0</v>
      </c>
      <c r="N155" s="193">
        <f>+SUM(J155:M155)</f>
        <v>0</v>
      </c>
      <c r="O155" s="193">
        <v>0</v>
      </c>
      <c r="P155" s="370"/>
      <c r="Q155" s="193">
        <v>0</v>
      </c>
      <c r="R155" s="247"/>
      <c r="S155" s="247"/>
      <c r="T155" s="247"/>
      <c r="U155" s="363">
        <f>+SUM(D155:T155)</f>
        <v>0</v>
      </c>
      <c r="X155" s="229"/>
    </row>
    <row r="156" spans="1:24" s="228" customFormat="1" ht="39.75">
      <c r="A156" s="72"/>
      <c r="B156" s="248" t="s">
        <v>150</v>
      </c>
      <c r="C156" s="244"/>
      <c r="D156" s="246">
        <f>D155*0.5</f>
        <v>0</v>
      </c>
      <c r="E156" s="395"/>
      <c r="F156" s="395"/>
      <c r="G156" s="395"/>
      <c r="H156" s="370"/>
      <c r="I156" s="370"/>
      <c r="J156" s="246">
        <f t="shared" ref="J156:O156" si="61">J155*0.5</f>
        <v>0</v>
      </c>
      <c r="K156" s="250">
        <f t="shared" si="61"/>
        <v>0</v>
      </c>
      <c r="L156" s="246">
        <f t="shared" si="61"/>
        <v>0</v>
      </c>
      <c r="M156" s="246">
        <f t="shared" si="61"/>
        <v>0</v>
      </c>
      <c r="N156" s="246">
        <f t="shared" si="61"/>
        <v>0</v>
      </c>
      <c r="O156" s="246">
        <f t="shared" si="61"/>
        <v>0</v>
      </c>
      <c r="P156" s="370"/>
      <c r="Q156" s="246">
        <f>Q155*0.5</f>
        <v>0</v>
      </c>
      <c r="R156" s="247"/>
      <c r="S156" s="247"/>
      <c r="T156" s="247"/>
      <c r="U156" s="246">
        <f>U155*0.5</f>
        <v>0</v>
      </c>
      <c r="X156" s="229"/>
    </row>
    <row r="157" spans="1:24" s="228" customFormat="1" ht="61.5">
      <c r="A157" s="72"/>
      <c r="B157" s="249" t="s">
        <v>271</v>
      </c>
      <c r="C157" s="244"/>
      <c r="D157" s="193"/>
      <c r="E157" s="372"/>
      <c r="F157" s="372"/>
      <c r="G157" s="372"/>
      <c r="H157" s="370"/>
      <c r="I157" s="370"/>
      <c r="J157" s="193">
        <f>+SUM(C157:I157)</f>
        <v>0</v>
      </c>
      <c r="K157" s="196">
        <f>+SUM(C157:J157)</f>
        <v>0</v>
      </c>
      <c r="L157" s="193">
        <v>0</v>
      </c>
      <c r="M157" s="193">
        <v>0</v>
      </c>
      <c r="N157" s="193">
        <f>+SUM(J157:M157)</f>
        <v>0</v>
      </c>
      <c r="O157" s="193">
        <v>0</v>
      </c>
      <c r="P157" s="370"/>
      <c r="Q157" s="193">
        <v>0</v>
      </c>
      <c r="R157" s="247"/>
      <c r="S157" s="247"/>
      <c r="T157" s="247"/>
      <c r="U157" s="363">
        <f>+SUM(D157:T157)</f>
        <v>0</v>
      </c>
      <c r="X157" s="229"/>
    </row>
    <row r="158" spans="1:24" s="228" customFormat="1" ht="39.75">
      <c r="A158" s="72"/>
      <c r="B158" s="248" t="s">
        <v>150</v>
      </c>
      <c r="C158" s="244"/>
      <c r="D158" s="246">
        <f>D157*0.75</f>
        <v>0</v>
      </c>
      <c r="E158" s="395"/>
      <c r="F158" s="395"/>
      <c r="G158" s="395"/>
      <c r="H158" s="370"/>
      <c r="I158" s="370"/>
      <c r="J158" s="246">
        <f t="shared" ref="J158:O158" si="62">J157*0.75</f>
        <v>0</v>
      </c>
      <c r="K158" s="250">
        <f t="shared" si="62"/>
        <v>0</v>
      </c>
      <c r="L158" s="246">
        <f t="shared" si="62"/>
        <v>0</v>
      </c>
      <c r="M158" s="246">
        <f t="shared" si="62"/>
        <v>0</v>
      </c>
      <c r="N158" s="246">
        <f t="shared" si="62"/>
        <v>0</v>
      </c>
      <c r="O158" s="246">
        <f t="shared" si="62"/>
        <v>0</v>
      </c>
      <c r="P158" s="370"/>
      <c r="Q158" s="246">
        <f>Q157*0.75</f>
        <v>0</v>
      </c>
      <c r="R158" s="247"/>
      <c r="S158" s="247"/>
      <c r="T158" s="247"/>
      <c r="U158" s="246">
        <f>U157*0.75</f>
        <v>0</v>
      </c>
      <c r="X158" s="229"/>
    </row>
    <row r="159" spans="1:24" s="228" customFormat="1" ht="39.75">
      <c r="A159" s="72"/>
      <c r="B159" s="249" t="s">
        <v>270</v>
      </c>
      <c r="C159" s="244"/>
      <c r="D159" s="193"/>
      <c r="E159" s="372"/>
      <c r="F159" s="372"/>
      <c r="G159" s="372"/>
      <c r="H159" s="370"/>
      <c r="I159" s="370"/>
      <c r="J159" s="193">
        <f>+SUM(C159:I159)</f>
        <v>0</v>
      </c>
      <c r="K159" s="196">
        <f>+SUM(C159:J159)</f>
        <v>0</v>
      </c>
      <c r="L159" s="193">
        <v>0</v>
      </c>
      <c r="M159" s="193">
        <v>0</v>
      </c>
      <c r="N159" s="193">
        <f>+SUM(J159:M159)</f>
        <v>0</v>
      </c>
      <c r="O159" s="193">
        <v>0</v>
      </c>
      <c r="P159" s="370"/>
      <c r="Q159" s="193">
        <v>0</v>
      </c>
      <c r="R159" s="247"/>
      <c r="S159" s="247"/>
      <c r="T159" s="247"/>
      <c r="U159" s="363">
        <f>+SUM(D159:T159)</f>
        <v>0</v>
      </c>
      <c r="X159" s="229"/>
    </row>
    <row r="160" spans="1:24" s="228" customFormat="1" ht="39.75">
      <c r="A160" s="72"/>
      <c r="B160" s="248" t="s">
        <v>150</v>
      </c>
      <c r="C160" s="244"/>
      <c r="D160" s="246">
        <f>D159*1</f>
        <v>0</v>
      </c>
      <c r="E160" s="395"/>
      <c r="F160" s="395"/>
      <c r="G160" s="395"/>
      <c r="H160" s="394"/>
      <c r="I160" s="394"/>
      <c r="J160" s="246">
        <f t="shared" ref="J160:O160" si="63">J159*1</f>
        <v>0</v>
      </c>
      <c r="K160" s="250">
        <f t="shared" si="63"/>
        <v>0</v>
      </c>
      <c r="L160" s="246">
        <f t="shared" si="63"/>
        <v>0</v>
      </c>
      <c r="M160" s="246">
        <f t="shared" si="63"/>
        <v>0</v>
      </c>
      <c r="N160" s="246">
        <f t="shared" si="63"/>
        <v>0</v>
      </c>
      <c r="O160" s="246">
        <f t="shared" si="63"/>
        <v>0</v>
      </c>
      <c r="P160" s="394"/>
      <c r="Q160" s="246">
        <f>Q159*1</f>
        <v>0</v>
      </c>
      <c r="R160" s="247"/>
      <c r="S160" s="247"/>
      <c r="T160" s="247"/>
      <c r="U160" s="246">
        <f>U159*1</f>
        <v>0</v>
      </c>
      <c r="X160" s="229"/>
    </row>
    <row r="161" spans="1:24" s="383" customFormat="1" ht="39.75">
      <c r="A161" s="393"/>
      <c r="B161" s="369" t="s">
        <v>269</v>
      </c>
      <c r="C161" s="391"/>
      <c r="D161" s="194"/>
      <c r="E161" s="389"/>
      <c r="F161" s="389"/>
      <c r="G161" s="389"/>
      <c r="H161" s="389"/>
      <c r="I161" s="389"/>
      <c r="J161" s="194">
        <f>36+16</f>
        <v>52</v>
      </c>
      <c r="K161" s="390">
        <f>19+5</f>
        <v>24</v>
      </c>
      <c r="L161" s="389">
        <f>7+3</f>
        <v>10</v>
      </c>
      <c r="M161" s="194">
        <v>2</v>
      </c>
      <c r="N161" s="194">
        <f>5+4</f>
        <v>9</v>
      </c>
      <c r="O161" s="193">
        <v>5</v>
      </c>
      <c r="P161" s="389"/>
      <c r="Q161" s="389">
        <f>18+5</f>
        <v>23</v>
      </c>
      <c r="R161" s="388"/>
      <c r="S161" s="387"/>
      <c r="T161" s="387"/>
      <c r="U161" s="386">
        <f>+SUM(D161:T161)</f>
        <v>125</v>
      </c>
      <c r="V161" s="385" t="s">
        <v>268</v>
      </c>
      <c r="X161" s="384"/>
    </row>
    <row r="162" spans="1:24" s="73" customFormat="1" ht="79.5">
      <c r="A162" s="85"/>
      <c r="B162" s="155" t="s">
        <v>267</v>
      </c>
      <c r="C162" s="96" t="s">
        <v>171</v>
      </c>
      <c r="D162" s="205" t="e">
        <f>+D164*100/D185</f>
        <v>#DIV/0!</v>
      </c>
      <c r="E162" s="382"/>
      <c r="F162" s="382"/>
      <c r="G162" s="382"/>
      <c r="H162" s="381">
        <v>0</v>
      </c>
      <c r="I162" s="381">
        <v>0</v>
      </c>
      <c r="J162" s="379">
        <f>J164*100/J185</f>
        <v>141.66666666666666</v>
      </c>
      <c r="K162" s="379">
        <f>K164*100/K185</f>
        <v>56.25</v>
      </c>
      <c r="L162" s="382" t="s">
        <v>266</v>
      </c>
      <c r="M162" s="379">
        <f>M164*100/M185</f>
        <v>10.714285714285714</v>
      </c>
      <c r="N162" s="381">
        <v>0</v>
      </c>
      <c r="O162" s="379">
        <f>O164*100/O185</f>
        <v>20.833333333333332</v>
      </c>
      <c r="P162" s="381">
        <v>0</v>
      </c>
      <c r="Q162" s="379">
        <f>Q164*100/Q185</f>
        <v>0</v>
      </c>
      <c r="R162" s="380"/>
      <c r="S162" s="380"/>
      <c r="T162" s="380"/>
      <c r="U162" s="379">
        <f>U164*100/U185</f>
        <v>49.03846153846154</v>
      </c>
      <c r="X162" s="74"/>
    </row>
    <row r="163" spans="1:24" s="73" customFormat="1" ht="39.75">
      <c r="A163" s="81"/>
      <c r="B163" s="153"/>
      <c r="C163" s="95" t="s">
        <v>10</v>
      </c>
      <c r="D163" s="132" t="e">
        <f>+IF(D162&lt;50,D162*5/50,IF(D162&gt;=50,5))</f>
        <v>#DIV/0!</v>
      </c>
      <c r="E163" s="378"/>
      <c r="F163" s="378"/>
      <c r="G163" s="378"/>
      <c r="H163" s="378">
        <f>+IF(H162&lt;50,H162*5/50,IF(H162&gt;=50,5))</f>
        <v>0</v>
      </c>
      <c r="I163" s="378">
        <f>+IF(I162&lt;50,I162*5/50,IF(I162&gt;=50,5))</f>
        <v>0</v>
      </c>
      <c r="J163" s="132">
        <f>+IF(J162&lt;50,J162*5/50,IF(J162&gt;=50,5))</f>
        <v>5</v>
      </c>
      <c r="K163" s="132">
        <f>+IF(K162&lt;50,K162*5/50,IF(K162&gt;=50,5))</f>
        <v>5</v>
      </c>
      <c r="L163" s="378">
        <v>0</v>
      </c>
      <c r="M163" s="132">
        <f>+IF(M162&lt;50,M162*5/50,IF(M162&gt;=50,5))</f>
        <v>1.0714285714285714</v>
      </c>
      <c r="N163" s="378">
        <f>+IF(N162&lt;50,N162*5/50,IF(N162&gt;=50,5))</f>
        <v>0</v>
      </c>
      <c r="O163" s="132">
        <f>+IF(O162&lt;50,O162*5/50,IF(O162&gt;=50,5))</f>
        <v>2.083333333333333</v>
      </c>
      <c r="P163" s="378">
        <f>+IF(P162&lt;50,P162*5/50,IF(P162&gt;=50,5))</f>
        <v>0</v>
      </c>
      <c r="Q163" s="132">
        <f>+IF(Q162&lt;50,Q162*5/50,IF(Q162&gt;=50,5))</f>
        <v>0</v>
      </c>
      <c r="R163" s="377"/>
      <c r="S163" s="377"/>
      <c r="T163" s="377"/>
      <c r="U163" s="132">
        <f>+IF(U162&lt;50,U162*5/50,IF(U162&gt;=50,5))</f>
        <v>4.9038461538461542</v>
      </c>
      <c r="X163" s="74"/>
    </row>
    <row r="164" spans="1:24" s="73" customFormat="1" ht="39.75">
      <c r="A164" s="75"/>
      <c r="B164" s="376" t="s">
        <v>265</v>
      </c>
      <c r="C164" s="244"/>
      <c r="D164" s="199">
        <f>D167+D169+D171+D173+D176+D178+D180+D182+D184</f>
        <v>0</v>
      </c>
      <c r="E164" s="199"/>
      <c r="F164" s="199"/>
      <c r="G164" s="199"/>
      <c r="H164" s="199">
        <f t="shared" ref="H164:Q164" si="64">H167+H169+H171+H173+H176+H178+H180+H182+H184</f>
        <v>0</v>
      </c>
      <c r="I164" s="199">
        <f t="shared" si="64"/>
        <v>0</v>
      </c>
      <c r="J164" s="199">
        <f t="shared" si="64"/>
        <v>8.5</v>
      </c>
      <c r="K164" s="199">
        <f t="shared" si="64"/>
        <v>2.25</v>
      </c>
      <c r="L164" s="199">
        <f t="shared" si="64"/>
        <v>0</v>
      </c>
      <c r="M164" s="199">
        <f t="shared" si="64"/>
        <v>0.75</v>
      </c>
      <c r="N164" s="199">
        <f t="shared" si="64"/>
        <v>0</v>
      </c>
      <c r="O164" s="199">
        <f t="shared" si="64"/>
        <v>1.25</v>
      </c>
      <c r="P164" s="199">
        <f t="shared" si="64"/>
        <v>0</v>
      </c>
      <c r="Q164" s="199">
        <f t="shared" si="64"/>
        <v>0</v>
      </c>
      <c r="R164" s="373"/>
      <c r="S164" s="373"/>
      <c r="T164" s="373"/>
      <c r="U164" s="199">
        <f>U167+U169+U171+U173+U176+U178+U180+U182+U184</f>
        <v>12.75</v>
      </c>
      <c r="V164" s="39"/>
      <c r="X164" s="74"/>
    </row>
    <row r="165" spans="1:24" s="73" customFormat="1" ht="39.75">
      <c r="A165" s="75"/>
      <c r="B165" s="289" t="s">
        <v>188</v>
      </c>
      <c r="C165" s="375" t="s">
        <v>168</v>
      </c>
      <c r="D165" s="286">
        <f>D166+D168+D170+D172</f>
        <v>0</v>
      </c>
      <c r="E165" s="286"/>
      <c r="F165" s="286"/>
      <c r="G165" s="286"/>
      <c r="H165" s="286">
        <f t="shared" ref="H165:Q165" si="65">H166+H168+H170+H172</f>
        <v>0</v>
      </c>
      <c r="I165" s="286">
        <f t="shared" si="65"/>
        <v>0</v>
      </c>
      <c r="J165" s="286">
        <f t="shared" si="65"/>
        <v>12</v>
      </c>
      <c r="K165" s="286">
        <f t="shared" si="65"/>
        <v>5</v>
      </c>
      <c r="L165" s="286">
        <f t="shared" si="65"/>
        <v>0</v>
      </c>
      <c r="M165" s="286">
        <f t="shared" si="65"/>
        <v>3</v>
      </c>
      <c r="N165" s="286">
        <f t="shared" si="65"/>
        <v>0</v>
      </c>
      <c r="O165" s="286">
        <f t="shared" si="65"/>
        <v>5</v>
      </c>
      <c r="P165" s="286">
        <f t="shared" si="65"/>
        <v>0</v>
      </c>
      <c r="Q165" s="286">
        <f t="shared" si="65"/>
        <v>0</v>
      </c>
      <c r="R165" s="287"/>
      <c r="S165" s="287"/>
      <c r="T165" s="287"/>
      <c r="U165" s="286">
        <f>U166+U168+U170+U172</f>
        <v>25</v>
      </c>
      <c r="X165" s="74"/>
    </row>
    <row r="166" spans="1:24" s="73" customFormat="1" ht="92.25">
      <c r="A166" s="75"/>
      <c r="B166" s="249" t="s">
        <v>264</v>
      </c>
      <c r="C166" s="244"/>
      <c r="D166" s="193"/>
      <c r="E166" s="372"/>
      <c r="F166" s="372"/>
      <c r="G166" s="372"/>
      <c r="H166" s="370"/>
      <c r="I166" s="370"/>
      <c r="J166" s="193">
        <v>4</v>
      </c>
      <c r="K166" s="196">
        <v>3</v>
      </c>
      <c r="L166" s="193">
        <v>0</v>
      </c>
      <c r="M166" s="193">
        <v>3</v>
      </c>
      <c r="N166" s="370"/>
      <c r="O166" s="193">
        <v>5</v>
      </c>
      <c r="P166" s="370"/>
      <c r="Q166" s="193">
        <v>0</v>
      </c>
      <c r="R166" s="197"/>
      <c r="S166" s="197"/>
      <c r="T166" s="197"/>
      <c r="U166" s="363">
        <f>+SUM(D166:T166)</f>
        <v>15</v>
      </c>
      <c r="X166" s="74"/>
    </row>
    <row r="167" spans="1:24" s="73" customFormat="1" ht="39.75">
      <c r="A167" s="75"/>
      <c r="B167" s="248" t="s">
        <v>150</v>
      </c>
      <c r="C167" s="244"/>
      <c r="D167" s="68">
        <f>+D166*0.25</f>
        <v>0</v>
      </c>
      <c r="E167" s="371"/>
      <c r="F167" s="371"/>
      <c r="G167" s="371"/>
      <c r="H167" s="370"/>
      <c r="I167" s="370"/>
      <c r="J167" s="68">
        <f>+J166*0.25</f>
        <v>1</v>
      </c>
      <c r="K167" s="69">
        <f>+K166*0.25</f>
        <v>0.75</v>
      </c>
      <c r="L167" s="68">
        <f>+L166*0.25</f>
        <v>0</v>
      </c>
      <c r="M167" s="68">
        <f>+M166*0.25</f>
        <v>0.75</v>
      </c>
      <c r="N167" s="370"/>
      <c r="O167" s="68">
        <f>+O166*0.25</f>
        <v>1.25</v>
      </c>
      <c r="P167" s="370"/>
      <c r="Q167" s="68">
        <f>+Q166*0.25</f>
        <v>0</v>
      </c>
      <c r="R167" s="197"/>
      <c r="S167" s="197"/>
      <c r="T167" s="197"/>
      <c r="U167" s="68">
        <f>+U166*0.25</f>
        <v>3.75</v>
      </c>
      <c r="X167" s="74"/>
    </row>
    <row r="168" spans="1:24" s="73" customFormat="1" ht="61.5">
      <c r="A168" s="75"/>
      <c r="B168" s="249" t="s">
        <v>263</v>
      </c>
      <c r="C168" s="244"/>
      <c r="D168" s="193"/>
      <c r="E168" s="372"/>
      <c r="F168" s="372"/>
      <c r="G168" s="372"/>
      <c r="H168" s="370"/>
      <c r="I168" s="370"/>
      <c r="J168" s="193">
        <v>1</v>
      </c>
      <c r="K168" s="196">
        <v>1</v>
      </c>
      <c r="L168" s="193">
        <v>0</v>
      </c>
      <c r="M168" s="193"/>
      <c r="N168" s="370"/>
      <c r="O168" s="193">
        <v>0</v>
      </c>
      <c r="P168" s="370"/>
      <c r="Q168" s="193">
        <v>0</v>
      </c>
      <c r="R168" s="197"/>
      <c r="S168" s="197"/>
      <c r="T168" s="197"/>
      <c r="U168" s="363">
        <f>+SUM(D168:T168)</f>
        <v>2</v>
      </c>
      <c r="X168" s="74"/>
    </row>
    <row r="169" spans="1:24" s="73" customFormat="1" ht="39.75">
      <c r="A169" s="75"/>
      <c r="B169" s="248" t="s">
        <v>150</v>
      </c>
      <c r="C169" s="244"/>
      <c r="D169" s="68">
        <f>+D168*0.5</f>
        <v>0</v>
      </c>
      <c r="E169" s="371"/>
      <c r="F169" s="371"/>
      <c r="G169" s="371"/>
      <c r="H169" s="370"/>
      <c r="I169" s="370"/>
      <c r="J169" s="68">
        <f>+J168*0.5</f>
        <v>0.5</v>
      </c>
      <c r="K169" s="69">
        <f>+K168*0.5</f>
        <v>0.5</v>
      </c>
      <c r="L169" s="68">
        <f>+L168*0.5</f>
        <v>0</v>
      </c>
      <c r="M169" s="68">
        <f>+M168*0.5</f>
        <v>0</v>
      </c>
      <c r="N169" s="370"/>
      <c r="O169" s="68">
        <f>+O168*0.5</f>
        <v>0</v>
      </c>
      <c r="P169" s="370"/>
      <c r="Q169" s="68">
        <f>+Q168*0.5</f>
        <v>0</v>
      </c>
      <c r="R169" s="197"/>
      <c r="S169" s="197"/>
      <c r="T169" s="197"/>
      <c r="U169" s="68">
        <f>+U168*0.5</f>
        <v>1</v>
      </c>
      <c r="X169" s="74"/>
    </row>
    <row r="170" spans="1:24" s="73" customFormat="1" ht="184.5">
      <c r="A170" s="75"/>
      <c r="B170" s="249" t="s">
        <v>185</v>
      </c>
      <c r="C170" s="244"/>
      <c r="D170" s="193"/>
      <c r="E170" s="372"/>
      <c r="F170" s="372"/>
      <c r="G170" s="372"/>
      <c r="H170" s="370"/>
      <c r="I170" s="370"/>
      <c r="J170" s="193">
        <v>0</v>
      </c>
      <c r="K170" s="196">
        <v>0</v>
      </c>
      <c r="L170" s="193">
        <v>0</v>
      </c>
      <c r="M170" s="193"/>
      <c r="N170" s="370"/>
      <c r="O170" s="193">
        <v>0</v>
      </c>
      <c r="P170" s="370"/>
      <c r="Q170" s="193">
        <v>0</v>
      </c>
      <c r="R170" s="197"/>
      <c r="S170" s="197"/>
      <c r="T170" s="197"/>
      <c r="U170" s="363">
        <f>+SUM(D170:T170)</f>
        <v>0</v>
      </c>
      <c r="X170" s="74"/>
    </row>
    <row r="171" spans="1:24" s="73" customFormat="1" ht="39.75">
      <c r="A171" s="75"/>
      <c r="B171" s="249" t="s">
        <v>150</v>
      </c>
      <c r="C171" s="244"/>
      <c r="D171" s="68">
        <f>+D170*0.75</f>
        <v>0</v>
      </c>
      <c r="E171" s="371"/>
      <c r="F171" s="371"/>
      <c r="G171" s="371"/>
      <c r="H171" s="370"/>
      <c r="I171" s="370"/>
      <c r="J171" s="68">
        <f>+J170*0.75</f>
        <v>0</v>
      </c>
      <c r="K171" s="69">
        <f>+K170*0.75</f>
        <v>0</v>
      </c>
      <c r="L171" s="68">
        <f>+L170*0.75</f>
        <v>0</v>
      </c>
      <c r="M171" s="68">
        <f>+M170*0.75</f>
        <v>0</v>
      </c>
      <c r="N171" s="370"/>
      <c r="O171" s="68">
        <f>+O170*0.75</f>
        <v>0</v>
      </c>
      <c r="P171" s="370"/>
      <c r="Q171" s="68">
        <f>+Q170*0.75</f>
        <v>0</v>
      </c>
      <c r="R171" s="197"/>
      <c r="S171" s="197"/>
      <c r="T171" s="197"/>
      <c r="U171" s="68">
        <f>+U170*0.75</f>
        <v>0</v>
      </c>
      <c r="X171" s="74"/>
    </row>
    <row r="172" spans="1:24" s="73" customFormat="1" ht="166.5">
      <c r="A172" s="75"/>
      <c r="B172" s="252" t="s">
        <v>262</v>
      </c>
      <c r="C172" s="244"/>
      <c r="D172" s="193">
        <v>0</v>
      </c>
      <c r="E172" s="372"/>
      <c r="F172" s="372"/>
      <c r="G172" s="372"/>
      <c r="H172" s="370"/>
      <c r="I172" s="370"/>
      <c r="J172" s="193">
        <v>7</v>
      </c>
      <c r="K172" s="196">
        <v>1</v>
      </c>
      <c r="L172" s="193">
        <v>0</v>
      </c>
      <c r="M172" s="193"/>
      <c r="N172" s="370"/>
      <c r="O172" s="193">
        <v>0</v>
      </c>
      <c r="P172" s="370"/>
      <c r="Q172" s="193">
        <v>0</v>
      </c>
      <c r="R172" s="197"/>
      <c r="S172" s="197"/>
      <c r="T172" s="197"/>
      <c r="U172" s="363">
        <f>+SUM(D172:T172)</f>
        <v>8</v>
      </c>
      <c r="X172" s="74"/>
    </row>
    <row r="173" spans="1:24" s="73" customFormat="1" ht="39.75">
      <c r="A173" s="75"/>
      <c r="B173" s="248" t="s">
        <v>150</v>
      </c>
      <c r="C173" s="244"/>
      <c r="D173" s="68">
        <f>+D172*1</f>
        <v>0</v>
      </c>
      <c r="E173" s="371"/>
      <c r="F173" s="371"/>
      <c r="G173" s="371"/>
      <c r="H173" s="370"/>
      <c r="I173" s="370"/>
      <c r="J173" s="68">
        <f>+J172*1</f>
        <v>7</v>
      </c>
      <c r="K173" s="69">
        <f>+K172*1</f>
        <v>1</v>
      </c>
      <c r="L173" s="68">
        <f>+L172*1</f>
        <v>0</v>
      </c>
      <c r="M173" s="68">
        <f>+M172*1</f>
        <v>0</v>
      </c>
      <c r="N173" s="370"/>
      <c r="O173" s="68">
        <f>+O172*1</f>
        <v>0</v>
      </c>
      <c r="P173" s="370"/>
      <c r="Q173" s="68">
        <f>+Q172*1</f>
        <v>0</v>
      </c>
      <c r="R173" s="197"/>
      <c r="S173" s="197"/>
      <c r="T173" s="197"/>
      <c r="U173" s="68">
        <f>+U172*1</f>
        <v>8</v>
      </c>
      <c r="X173" s="74"/>
    </row>
    <row r="174" spans="1:24" s="73" customFormat="1" ht="39.75">
      <c r="A174" s="75"/>
      <c r="B174" s="289" t="s">
        <v>183</v>
      </c>
      <c r="C174" s="375" t="s">
        <v>168</v>
      </c>
      <c r="D174" s="199">
        <f>+D175+D177+D179+D181+D183</f>
        <v>0</v>
      </c>
      <c r="E174" s="199"/>
      <c r="F174" s="199"/>
      <c r="G174" s="199"/>
      <c r="H174" s="199">
        <f t="shared" ref="H174:Q174" si="66">+H175+H177+H179+H181+H183</f>
        <v>0</v>
      </c>
      <c r="I174" s="199">
        <f t="shared" si="66"/>
        <v>0</v>
      </c>
      <c r="J174" s="199">
        <f t="shared" si="66"/>
        <v>0</v>
      </c>
      <c r="K174" s="374">
        <f t="shared" si="66"/>
        <v>0</v>
      </c>
      <c r="L174" s="199">
        <f t="shared" si="66"/>
        <v>0</v>
      </c>
      <c r="M174" s="199">
        <f t="shared" si="66"/>
        <v>0</v>
      </c>
      <c r="N174" s="199">
        <f t="shared" si="66"/>
        <v>0</v>
      </c>
      <c r="O174" s="199">
        <f t="shared" si="66"/>
        <v>0</v>
      </c>
      <c r="P174" s="199">
        <f t="shared" si="66"/>
        <v>0</v>
      </c>
      <c r="Q174" s="199">
        <f t="shared" si="66"/>
        <v>0</v>
      </c>
      <c r="R174" s="373"/>
      <c r="S174" s="373"/>
      <c r="T174" s="373"/>
      <c r="U174" s="199">
        <f>+U175+U177+U179+U181+U183</f>
        <v>0</v>
      </c>
      <c r="X174" s="74"/>
    </row>
    <row r="175" spans="1:24" s="73" customFormat="1" ht="61.5">
      <c r="A175" s="75"/>
      <c r="B175" s="249" t="s">
        <v>261</v>
      </c>
      <c r="C175" s="244"/>
      <c r="D175" s="193"/>
      <c r="E175" s="372"/>
      <c r="F175" s="372"/>
      <c r="G175" s="372"/>
      <c r="H175" s="370"/>
      <c r="I175" s="370"/>
      <c r="J175" s="193">
        <f>+SUM(C175:I175)</f>
        <v>0</v>
      </c>
      <c r="K175" s="196">
        <f>+SUM(C175:J175)</f>
        <v>0</v>
      </c>
      <c r="L175" s="193">
        <v>0</v>
      </c>
      <c r="M175" s="193"/>
      <c r="N175" s="370"/>
      <c r="O175" s="193">
        <v>0</v>
      </c>
      <c r="P175" s="370"/>
      <c r="Q175" s="193">
        <v>0</v>
      </c>
      <c r="R175" s="197"/>
      <c r="S175" s="197"/>
      <c r="T175" s="197"/>
      <c r="U175" s="363">
        <f>+SUM(D175:T175)</f>
        <v>0</v>
      </c>
      <c r="X175" s="74"/>
    </row>
    <row r="176" spans="1:24" s="102" customFormat="1" ht="39.75">
      <c r="A176" s="75"/>
      <c r="B176" s="248" t="s">
        <v>150</v>
      </c>
      <c r="C176" s="244"/>
      <c r="D176" s="68">
        <f>+D175*0.125</f>
        <v>0</v>
      </c>
      <c r="E176" s="371"/>
      <c r="F176" s="371"/>
      <c r="G176" s="371"/>
      <c r="H176" s="370"/>
      <c r="I176" s="370"/>
      <c r="J176" s="68">
        <f>+J175*0.125</f>
        <v>0</v>
      </c>
      <c r="K176" s="69">
        <f>+K175*0.125</f>
        <v>0</v>
      </c>
      <c r="L176" s="68">
        <f>+L175*0.125</f>
        <v>0</v>
      </c>
      <c r="M176" s="68">
        <f>+M175*0.125</f>
        <v>0</v>
      </c>
      <c r="N176" s="370"/>
      <c r="O176" s="68">
        <f>+O175*0.125</f>
        <v>0</v>
      </c>
      <c r="P176" s="370"/>
      <c r="Q176" s="68">
        <f>+Q175*0.125</f>
        <v>0</v>
      </c>
      <c r="R176" s="197"/>
      <c r="S176" s="197"/>
      <c r="T176" s="197"/>
      <c r="U176" s="68">
        <f>+U175*0.125</f>
        <v>0</v>
      </c>
      <c r="X176" s="103"/>
    </row>
    <row r="177" spans="1:24" s="228" customFormat="1" ht="39.75">
      <c r="A177" s="75"/>
      <c r="B177" s="249" t="s">
        <v>181</v>
      </c>
      <c r="C177" s="244"/>
      <c r="D177" s="193"/>
      <c r="E177" s="372"/>
      <c r="F177" s="372"/>
      <c r="G177" s="372"/>
      <c r="H177" s="370"/>
      <c r="I177" s="370"/>
      <c r="J177" s="193">
        <f>+SUM(C177:I177)</f>
        <v>0</v>
      </c>
      <c r="K177" s="196">
        <f>+SUM(C177:J177)</f>
        <v>0</v>
      </c>
      <c r="L177" s="193">
        <v>0</v>
      </c>
      <c r="M177" s="193"/>
      <c r="N177" s="370"/>
      <c r="O177" s="193">
        <v>0</v>
      </c>
      <c r="P177" s="370"/>
      <c r="Q177" s="193">
        <v>0</v>
      </c>
      <c r="R177" s="197"/>
      <c r="S177" s="197"/>
      <c r="T177" s="197"/>
      <c r="U177" s="363">
        <f>+SUM(D177:T177)</f>
        <v>0</v>
      </c>
      <c r="X177" s="229"/>
    </row>
    <row r="178" spans="1:24" s="228" customFormat="1" ht="39.75">
      <c r="A178" s="75"/>
      <c r="B178" s="248" t="s">
        <v>150</v>
      </c>
      <c r="C178" s="244"/>
      <c r="D178" s="68">
        <f>+D177*0.25</f>
        <v>0</v>
      </c>
      <c r="E178" s="371"/>
      <c r="F178" s="371"/>
      <c r="G178" s="371"/>
      <c r="H178" s="370"/>
      <c r="I178" s="370"/>
      <c r="J178" s="68">
        <f>+J177*0.25</f>
        <v>0</v>
      </c>
      <c r="K178" s="69">
        <f>+K177*0.25</f>
        <v>0</v>
      </c>
      <c r="L178" s="68">
        <f>+L177*0.25</f>
        <v>0</v>
      </c>
      <c r="M178" s="68">
        <f>+M177*0.25</f>
        <v>0</v>
      </c>
      <c r="N178" s="370"/>
      <c r="O178" s="68">
        <f>+O177*0.25</f>
        <v>0</v>
      </c>
      <c r="P178" s="370"/>
      <c r="Q178" s="68">
        <f>+Q177*0.25</f>
        <v>0</v>
      </c>
      <c r="R178" s="197"/>
      <c r="S178" s="197"/>
      <c r="T178" s="197"/>
      <c r="U178" s="68">
        <f>+U177*0.25</f>
        <v>0</v>
      </c>
      <c r="X178" s="229"/>
    </row>
    <row r="179" spans="1:24" s="228" customFormat="1" ht="61.5">
      <c r="A179" s="75"/>
      <c r="B179" s="249" t="s">
        <v>180</v>
      </c>
      <c r="C179" s="244"/>
      <c r="D179" s="193"/>
      <c r="E179" s="372"/>
      <c r="F179" s="372"/>
      <c r="G179" s="372"/>
      <c r="H179" s="370"/>
      <c r="I179" s="370"/>
      <c r="J179" s="193">
        <f>+SUM(C179:I179)</f>
        <v>0</v>
      </c>
      <c r="K179" s="196">
        <f>+SUM(C179:J179)</f>
        <v>0</v>
      </c>
      <c r="L179" s="193">
        <v>0</v>
      </c>
      <c r="M179" s="193"/>
      <c r="N179" s="370"/>
      <c r="O179" s="193">
        <v>0</v>
      </c>
      <c r="P179" s="370"/>
      <c r="Q179" s="193">
        <v>0</v>
      </c>
      <c r="R179" s="197"/>
      <c r="S179" s="197"/>
      <c r="T179" s="197"/>
      <c r="U179" s="363">
        <f>+SUM(D179:T179)</f>
        <v>0</v>
      </c>
      <c r="X179" s="229"/>
    </row>
    <row r="180" spans="1:24" s="228" customFormat="1" ht="39.75">
      <c r="A180" s="75"/>
      <c r="B180" s="248" t="s">
        <v>150</v>
      </c>
      <c r="C180" s="244"/>
      <c r="D180" s="68">
        <f>+D179*0.5</f>
        <v>0</v>
      </c>
      <c r="E180" s="371"/>
      <c r="F180" s="371"/>
      <c r="G180" s="371"/>
      <c r="H180" s="370"/>
      <c r="I180" s="370"/>
      <c r="J180" s="68">
        <f>+J179*0.5</f>
        <v>0</v>
      </c>
      <c r="K180" s="69">
        <f>+K179*0.5</f>
        <v>0</v>
      </c>
      <c r="L180" s="68">
        <f>+L179*0.5</f>
        <v>0</v>
      </c>
      <c r="M180" s="68">
        <f>+M179*0.5</f>
        <v>0</v>
      </c>
      <c r="N180" s="370"/>
      <c r="O180" s="68">
        <f>+O179*0.5</f>
        <v>0</v>
      </c>
      <c r="P180" s="370"/>
      <c r="Q180" s="68">
        <f>+Q179*0.5</f>
        <v>0</v>
      </c>
      <c r="R180" s="197"/>
      <c r="S180" s="197"/>
      <c r="T180" s="197"/>
      <c r="U180" s="68">
        <f>+U179*0.5</f>
        <v>0</v>
      </c>
      <c r="X180" s="229"/>
    </row>
    <row r="181" spans="1:24" s="228" customFormat="1" ht="39.75">
      <c r="A181" s="75"/>
      <c r="B181" s="252" t="s">
        <v>179</v>
      </c>
      <c r="C181" s="244"/>
      <c r="D181" s="193"/>
      <c r="E181" s="372"/>
      <c r="F181" s="372"/>
      <c r="G181" s="372"/>
      <c r="H181" s="370"/>
      <c r="I181" s="370"/>
      <c r="J181" s="193">
        <f>+SUM(C181:I181)</f>
        <v>0</v>
      </c>
      <c r="K181" s="196">
        <f>+SUM(C181:J181)</f>
        <v>0</v>
      </c>
      <c r="L181" s="193">
        <v>0</v>
      </c>
      <c r="M181" s="193"/>
      <c r="N181" s="370"/>
      <c r="O181" s="193">
        <v>0</v>
      </c>
      <c r="P181" s="370"/>
      <c r="Q181" s="193">
        <v>0</v>
      </c>
      <c r="R181" s="197"/>
      <c r="S181" s="197"/>
      <c r="T181" s="197"/>
      <c r="U181" s="363">
        <f>+SUM(D181:T181)</f>
        <v>0</v>
      </c>
      <c r="X181" s="229"/>
    </row>
    <row r="182" spans="1:24" s="228" customFormat="1" ht="39.75">
      <c r="A182" s="75"/>
      <c r="B182" s="248" t="s">
        <v>150</v>
      </c>
      <c r="C182" s="244"/>
      <c r="D182" s="68">
        <f>+D181*0.75</f>
        <v>0</v>
      </c>
      <c r="E182" s="371"/>
      <c r="F182" s="371"/>
      <c r="G182" s="371"/>
      <c r="H182" s="370"/>
      <c r="I182" s="370"/>
      <c r="J182" s="68">
        <f>+J181*0.75</f>
        <v>0</v>
      </c>
      <c r="K182" s="69">
        <f>+K181*0.75</f>
        <v>0</v>
      </c>
      <c r="L182" s="68">
        <f>+L181*0.75</f>
        <v>0</v>
      </c>
      <c r="M182" s="68">
        <f>+M181*0.75</f>
        <v>0</v>
      </c>
      <c r="N182" s="370"/>
      <c r="O182" s="68">
        <f>+O181*0.75</f>
        <v>0</v>
      </c>
      <c r="P182" s="370"/>
      <c r="Q182" s="68">
        <f>+Q181*0.75</f>
        <v>0</v>
      </c>
      <c r="R182" s="197"/>
      <c r="S182" s="197"/>
      <c r="T182" s="197"/>
      <c r="U182" s="68">
        <f>+U181*0.75</f>
        <v>0</v>
      </c>
      <c r="X182" s="229"/>
    </row>
    <row r="183" spans="1:24" s="228" customFormat="1" ht="39.75">
      <c r="A183" s="75"/>
      <c r="B183" s="249" t="s">
        <v>178</v>
      </c>
      <c r="C183" s="244"/>
      <c r="D183" s="193"/>
      <c r="E183" s="372"/>
      <c r="F183" s="372"/>
      <c r="G183" s="372"/>
      <c r="H183" s="370"/>
      <c r="I183" s="370"/>
      <c r="J183" s="193">
        <f>+SUM(C183:I183)</f>
        <v>0</v>
      </c>
      <c r="K183" s="196">
        <f>+SUM(C183:J183)</f>
        <v>0</v>
      </c>
      <c r="L183" s="193">
        <v>0</v>
      </c>
      <c r="M183" s="193"/>
      <c r="N183" s="370"/>
      <c r="O183" s="193">
        <v>0</v>
      </c>
      <c r="P183" s="370"/>
      <c r="Q183" s="193">
        <v>0</v>
      </c>
      <c r="R183" s="197"/>
      <c r="S183" s="197"/>
      <c r="T183" s="197"/>
      <c r="U183" s="363">
        <f>+SUM(D183:T183)</f>
        <v>0</v>
      </c>
      <c r="X183" s="229"/>
    </row>
    <row r="184" spans="1:24" s="228" customFormat="1" ht="39.75">
      <c r="A184" s="75"/>
      <c r="B184" s="248" t="s">
        <v>150</v>
      </c>
      <c r="C184" s="244"/>
      <c r="D184" s="68">
        <f>+D183*1</f>
        <v>0</v>
      </c>
      <c r="E184" s="371"/>
      <c r="F184" s="371"/>
      <c r="G184" s="371"/>
      <c r="H184" s="370"/>
      <c r="I184" s="370"/>
      <c r="J184" s="68">
        <f>+J183*1</f>
        <v>0</v>
      </c>
      <c r="K184" s="69">
        <f>+K183*1</f>
        <v>0</v>
      </c>
      <c r="L184" s="68">
        <f>+L183*1</f>
        <v>0</v>
      </c>
      <c r="M184" s="68">
        <f>+M183*1</f>
        <v>0</v>
      </c>
      <c r="N184" s="370"/>
      <c r="O184" s="68">
        <f>+O183*1</f>
        <v>0</v>
      </c>
      <c r="P184" s="370"/>
      <c r="Q184" s="68">
        <f>+Q183*1</f>
        <v>0</v>
      </c>
      <c r="R184" s="197"/>
      <c r="S184" s="197"/>
      <c r="T184" s="197"/>
      <c r="U184" s="68">
        <f>+U183*1</f>
        <v>0</v>
      </c>
      <c r="X184" s="229"/>
    </row>
    <row r="185" spans="1:24" s="228" customFormat="1" ht="39.75">
      <c r="A185" s="148"/>
      <c r="B185" s="369" t="s">
        <v>260</v>
      </c>
      <c r="C185" s="271"/>
      <c r="D185" s="192"/>
      <c r="E185" s="192"/>
      <c r="F185" s="192"/>
      <c r="G185" s="192"/>
      <c r="H185" s="192"/>
      <c r="I185" s="192"/>
      <c r="J185" s="193">
        <v>6</v>
      </c>
      <c r="K185" s="196">
        <v>4</v>
      </c>
      <c r="L185" s="192">
        <v>0</v>
      </c>
      <c r="M185" s="193">
        <v>7</v>
      </c>
      <c r="N185" s="192"/>
      <c r="O185" s="193">
        <v>6</v>
      </c>
      <c r="P185" s="192"/>
      <c r="Q185" s="192">
        <v>3</v>
      </c>
      <c r="R185" s="191"/>
      <c r="S185" s="191"/>
      <c r="T185" s="191"/>
      <c r="U185" s="363">
        <f>+SUM(D185:T185)</f>
        <v>26</v>
      </c>
      <c r="X185" s="229"/>
    </row>
    <row r="186" spans="1:24" s="102" customFormat="1" ht="39.75">
      <c r="A186" s="84"/>
      <c r="B186" s="85" t="s">
        <v>259</v>
      </c>
      <c r="C186" s="96" t="s">
        <v>171</v>
      </c>
      <c r="D186" s="205" t="e">
        <f>+D212/D213</f>
        <v>#DIV/0!</v>
      </c>
      <c r="E186" s="205"/>
      <c r="F186" s="205"/>
      <c r="G186" s="205"/>
      <c r="H186" s="205">
        <f t="shared" ref="H186:Q186" si="67">+H212/H213</f>
        <v>3.21</v>
      </c>
      <c r="I186" s="205">
        <f t="shared" si="67"/>
        <v>3</v>
      </c>
      <c r="J186" s="205">
        <f t="shared" si="67"/>
        <v>4.4838709677419351</v>
      </c>
      <c r="K186" s="205">
        <f t="shared" si="67"/>
        <v>4.7402597402597406</v>
      </c>
      <c r="L186" s="205">
        <f t="shared" si="67"/>
        <v>5.0161290322580649</v>
      </c>
      <c r="M186" s="205">
        <f t="shared" si="67"/>
        <v>3.4285714285714284</v>
      </c>
      <c r="N186" s="205">
        <f t="shared" si="67"/>
        <v>2.8897637795275593</v>
      </c>
      <c r="O186" s="205">
        <f t="shared" si="67"/>
        <v>2.7101449275362319</v>
      </c>
      <c r="P186" s="205">
        <f t="shared" si="67"/>
        <v>2.1923076923076925</v>
      </c>
      <c r="Q186" s="205">
        <f t="shared" si="67"/>
        <v>3.1969696969696968</v>
      </c>
      <c r="R186" s="206"/>
      <c r="S186" s="206"/>
      <c r="T186" s="206"/>
      <c r="U186" s="205">
        <f>+U212/U213</f>
        <v>3.6823821339950373</v>
      </c>
      <c r="V186" s="368"/>
      <c r="W186" s="368"/>
      <c r="X186" s="103"/>
    </row>
    <row r="187" spans="1:24" s="102" customFormat="1" ht="39.75">
      <c r="A187" s="80"/>
      <c r="B187" s="81"/>
      <c r="C187" s="95" t="s">
        <v>10</v>
      </c>
      <c r="D187" s="132" t="e">
        <f>+IF(D186&lt;6,D186*5/6,IF(D186&gt;=6,5))</f>
        <v>#DIV/0!</v>
      </c>
      <c r="E187" s="132"/>
      <c r="F187" s="132"/>
      <c r="G187" s="132"/>
      <c r="H187" s="132">
        <f t="shared" ref="H187:Q187" si="68">+IF(H186&lt;6,H186*5/6,IF(H186&gt;=6,5))</f>
        <v>2.6750000000000003</v>
      </c>
      <c r="I187" s="132">
        <f t="shared" si="68"/>
        <v>2.5</v>
      </c>
      <c r="J187" s="132">
        <f t="shared" si="68"/>
        <v>3.736559139784946</v>
      </c>
      <c r="K187" s="132">
        <f t="shared" si="68"/>
        <v>3.9502164502164505</v>
      </c>
      <c r="L187" s="132">
        <f t="shared" si="68"/>
        <v>4.1801075268817209</v>
      </c>
      <c r="M187" s="132">
        <f t="shared" si="68"/>
        <v>2.8571428571428572</v>
      </c>
      <c r="N187" s="132">
        <f t="shared" si="68"/>
        <v>2.4081364829396326</v>
      </c>
      <c r="O187" s="132">
        <f t="shared" si="68"/>
        <v>2.2584541062801935</v>
      </c>
      <c r="P187" s="132">
        <f t="shared" si="68"/>
        <v>1.8269230769230773</v>
      </c>
      <c r="Q187" s="132">
        <f t="shared" si="68"/>
        <v>2.6641414141414139</v>
      </c>
      <c r="R187" s="264"/>
      <c r="S187" s="264"/>
      <c r="T187" s="264"/>
      <c r="U187" s="132">
        <f>+IF(U186&lt;6,U186*5/6,IF(U186&gt;=6,5))</f>
        <v>3.0686517783291976</v>
      </c>
      <c r="V187" s="368"/>
      <c r="W187" s="368"/>
      <c r="X187" s="103"/>
    </row>
    <row r="188" spans="1:24" s="102" customFormat="1" ht="39.75">
      <c r="A188" s="72"/>
      <c r="B188" s="360" t="s">
        <v>258</v>
      </c>
      <c r="C188" s="70" t="s">
        <v>163</v>
      </c>
      <c r="D188" s="193"/>
      <c r="E188" s="193"/>
      <c r="F188" s="193"/>
      <c r="G188" s="193"/>
      <c r="H188" s="193">
        <v>1</v>
      </c>
      <c r="I188" s="193">
        <v>0</v>
      </c>
      <c r="J188" s="193">
        <v>1</v>
      </c>
      <c r="K188" s="196">
        <v>2</v>
      </c>
      <c r="L188" s="193">
        <v>1</v>
      </c>
      <c r="M188" s="193">
        <v>0</v>
      </c>
      <c r="N188" s="193">
        <v>10</v>
      </c>
      <c r="O188" s="193">
        <v>0</v>
      </c>
      <c r="P188" s="193">
        <v>2</v>
      </c>
      <c r="Q188" s="193">
        <v>0</v>
      </c>
      <c r="R188" s="197"/>
      <c r="S188" s="197"/>
      <c r="T188" s="197"/>
      <c r="U188" s="363">
        <f>+SUM(D188:T188)</f>
        <v>17</v>
      </c>
      <c r="V188" s="39"/>
      <c r="W188" s="368"/>
      <c r="X188" s="103"/>
    </row>
    <row r="189" spans="1:24" s="228" customFormat="1" ht="39.75">
      <c r="A189" s="72"/>
      <c r="B189" s="248" t="s">
        <v>150</v>
      </c>
      <c r="C189" s="244"/>
      <c r="D189" s="361">
        <v>0</v>
      </c>
      <c r="E189" s="361"/>
      <c r="F189" s="361"/>
      <c r="G189" s="361"/>
      <c r="H189" s="361">
        <v>0</v>
      </c>
      <c r="I189" s="361">
        <v>0</v>
      </c>
      <c r="J189" s="361">
        <v>0</v>
      </c>
      <c r="K189" s="364">
        <v>0</v>
      </c>
      <c r="L189" s="361">
        <v>0</v>
      </c>
      <c r="M189" s="361">
        <v>0</v>
      </c>
      <c r="N189" s="361">
        <v>0</v>
      </c>
      <c r="O189" s="361">
        <v>0</v>
      </c>
      <c r="P189" s="361">
        <v>0</v>
      </c>
      <c r="Q189" s="361">
        <v>0</v>
      </c>
      <c r="R189" s="362"/>
      <c r="S189" s="362"/>
      <c r="T189" s="362"/>
      <c r="U189" s="361">
        <v>0</v>
      </c>
      <c r="X189" s="229"/>
    </row>
    <row r="190" spans="1:24" s="102" customFormat="1" ht="39.75">
      <c r="A190" s="72"/>
      <c r="B190" s="91" t="s">
        <v>257</v>
      </c>
      <c r="C190" s="70" t="s">
        <v>163</v>
      </c>
      <c r="D190" s="193"/>
      <c r="E190" s="193"/>
      <c r="F190" s="193"/>
      <c r="G190" s="193"/>
      <c r="H190" s="193">
        <v>28.5</v>
      </c>
      <c r="I190" s="193">
        <v>13</v>
      </c>
      <c r="J190" s="193">
        <v>30</v>
      </c>
      <c r="K190" s="196">
        <v>17</v>
      </c>
      <c r="L190" s="193">
        <v>8</v>
      </c>
      <c r="M190" s="193">
        <v>9.5</v>
      </c>
      <c r="N190" s="193">
        <v>71</v>
      </c>
      <c r="O190" s="193">
        <v>51.5</v>
      </c>
      <c r="P190" s="193">
        <v>19</v>
      </c>
      <c r="Q190" s="193">
        <v>24</v>
      </c>
      <c r="R190" s="197"/>
      <c r="S190" s="197"/>
      <c r="T190" s="197"/>
      <c r="U190" s="363">
        <f>+SUM(D190:T190)</f>
        <v>271.5</v>
      </c>
      <c r="X190" s="103"/>
    </row>
    <row r="191" spans="1:24" s="102" customFormat="1" ht="39.75">
      <c r="A191" s="72"/>
      <c r="B191" s="248" t="s">
        <v>150</v>
      </c>
      <c r="C191" s="244"/>
      <c r="D191" s="365">
        <f>D190*2</f>
        <v>0</v>
      </c>
      <c r="E191" s="365"/>
      <c r="F191" s="365"/>
      <c r="G191" s="365"/>
      <c r="H191" s="365">
        <f t="shared" ref="H191:Q191" si="69">H190*2</f>
        <v>57</v>
      </c>
      <c r="I191" s="365">
        <f t="shared" si="69"/>
        <v>26</v>
      </c>
      <c r="J191" s="365">
        <f t="shared" si="69"/>
        <v>60</v>
      </c>
      <c r="K191" s="367">
        <f t="shared" si="69"/>
        <v>34</v>
      </c>
      <c r="L191" s="365">
        <f t="shared" si="69"/>
        <v>16</v>
      </c>
      <c r="M191" s="365">
        <f t="shared" si="69"/>
        <v>19</v>
      </c>
      <c r="N191" s="365">
        <f t="shared" si="69"/>
        <v>142</v>
      </c>
      <c r="O191" s="365">
        <f t="shared" si="69"/>
        <v>103</v>
      </c>
      <c r="P191" s="365">
        <f t="shared" si="69"/>
        <v>38</v>
      </c>
      <c r="Q191" s="365">
        <f t="shared" si="69"/>
        <v>48</v>
      </c>
      <c r="R191" s="366"/>
      <c r="S191" s="366"/>
      <c r="T191" s="366"/>
      <c r="U191" s="365">
        <f>U190*2</f>
        <v>543</v>
      </c>
      <c r="X191" s="103"/>
    </row>
    <row r="192" spans="1:24" s="102" customFormat="1" ht="39.75">
      <c r="A192" s="72"/>
      <c r="B192" s="91" t="s">
        <v>256</v>
      </c>
      <c r="C192" s="70" t="s">
        <v>163</v>
      </c>
      <c r="D192" s="193"/>
      <c r="E192" s="193"/>
      <c r="F192" s="193"/>
      <c r="G192" s="193"/>
      <c r="H192" s="193">
        <v>15.5</v>
      </c>
      <c r="I192" s="193">
        <v>3</v>
      </c>
      <c r="J192" s="193">
        <v>51</v>
      </c>
      <c r="K192" s="196">
        <v>15</v>
      </c>
      <c r="L192" s="193">
        <v>21</v>
      </c>
      <c r="M192" s="193">
        <v>2</v>
      </c>
      <c r="N192" s="193">
        <v>25</v>
      </c>
      <c r="O192" s="193">
        <v>13</v>
      </c>
      <c r="P192" s="193">
        <v>2</v>
      </c>
      <c r="Q192" s="193">
        <v>5.5</v>
      </c>
      <c r="R192" s="197"/>
      <c r="S192" s="197"/>
      <c r="T192" s="197"/>
      <c r="U192" s="363">
        <f>+SUM(D192:T192)</f>
        <v>153</v>
      </c>
      <c r="X192" s="103"/>
    </row>
    <row r="193" spans="1:24" s="102" customFormat="1" ht="39.75">
      <c r="A193" s="72"/>
      <c r="B193" s="248" t="s">
        <v>150</v>
      </c>
      <c r="C193" s="244"/>
      <c r="D193" s="365">
        <f>D192*5</f>
        <v>0</v>
      </c>
      <c r="E193" s="365"/>
      <c r="F193" s="365"/>
      <c r="G193" s="365"/>
      <c r="H193" s="365">
        <f t="shared" ref="H193:Q193" si="70">H192*5</f>
        <v>77.5</v>
      </c>
      <c r="I193" s="365">
        <f t="shared" si="70"/>
        <v>15</v>
      </c>
      <c r="J193" s="365">
        <f t="shared" si="70"/>
        <v>255</v>
      </c>
      <c r="K193" s="367">
        <f t="shared" si="70"/>
        <v>75</v>
      </c>
      <c r="L193" s="365">
        <f t="shared" si="70"/>
        <v>105</v>
      </c>
      <c r="M193" s="365">
        <f t="shared" si="70"/>
        <v>10</v>
      </c>
      <c r="N193" s="365">
        <f t="shared" si="70"/>
        <v>125</v>
      </c>
      <c r="O193" s="365">
        <f t="shared" si="70"/>
        <v>65</v>
      </c>
      <c r="P193" s="365">
        <f t="shared" si="70"/>
        <v>10</v>
      </c>
      <c r="Q193" s="365">
        <f t="shared" si="70"/>
        <v>27.5</v>
      </c>
      <c r="R193" s="366"/>
      <c r="S193" s="366"/>
      <c r="T193" s="366"/>
      <c r="U193" s="365">
        <f>U192*5</f>
        <v>765</v>
      </c>
      <c r="X193" s="103"/>
    </row>
    <row r="194" spans="1:24" s="102" customFormat="1" ht="39.75">
      <c r="A194" s="72"/>
      <c r="B194" s="360" t="s">
        <v>255</v>
      </c>
      <c r="C194" s="70" t="s">
        <v>163</v>
      </c>
      <c r="D194" s="193"/>
      <c r="E194" s="193"/>
      <c r="F194" s="193"/>
      <c r="G194" s="193"/>
      <c r="H194" s="193">
        <v>0</v>
      </c>
      <c r="I194" s="193">
        <v>0</v>
      </c>
      <c r="J194" s="193">
        <v>0</v>
      </c>
      <c r="K194" s="196">
        <v>0</v>
      </c>
      <c r="L194" s="193">
        <v>0</v>
      </c>
      <c r="M194" s="193">
        <v>0</v>
      </c>
      <c r="N194" s="193">
        <v>0</v>
      </c>
      <c r="O194" s="193">
        <v>0</v>
      </c>
      <c r="P194" s="193">
        <v>0</v>
      </c>
      <c r="Q194" s="193">
        <v>0</v>
      </c>
      <c r="R194" s="197"/>
      <c r="S194" s="197"/>
      <c r="T194" s="197"/>
      <c r="U194" s="363">
        <f>+SUM(D194:T194)</f>
        <v>0</v>
      </c>
      <c r="X194" s="103"/>
    </row>
    <row r="195" spans="1:24" s="102" customFormat="1" ht="39.75">
      <c r="A195" s="72"/>
      <c r="B195" s="248" t="s">
        <v>150</v>
      </c>
      <c r="C195" s="244"/>
      <c r="D195" s="361">
        <f>+D194*1</f>
        <v>0</v>
      </c>
      <c r="E195" s="361"/>
      <c r="F195" s="361"/>
      <c r="G195" s="361"/>
      <c r="H195" s="361">
        <f t="shared" ref="H195:Q195" si="71">+H194*1</f>
        <v>0</v>
      </c>
      <c r="I195" s="361">
        <f t="shared" si="71"/>
        <v>0</v>
      </c>
      <c r="J195" s="361">
        <f t="shared" si="71"/>
        <v>0</v>
      </c>
      <c r="K195" s="364">
        <f t="shared" si="71"/>
        <v>0</v>
      </c>
      <c r="L195" s="361">
        <f t="shared" si="71"/>
        <v>0</v>
      </c>
      <c r="M195" s="361">
        <f t="shared" si="71"/>
        <v>0</v>
      </c>
      <c r="N195" s="361">
        <f t="shared" si="71"/>
        <v>0</v>
      </c>
      <c r="O195" s="361">
        <f t="shared" si="71"/>
        <v>0</v>
      </c>
      <c r="P195" s="361">
        <f t="shared" si="71"/>
        <v>0</v>
      </c>
      <c r="Q195" s="361">
        <f t="shared" si="71"/>
        <v>0</v>
      </c>
      <c r="R195" s="362"/>
      <c r="S195" s="362"/>
      <c r="T195" s="362"/>
      <c r="U195" s="361">
        <f>+U194*1</f>
        <v>0</v>
      </c>
      <c r="X195" s="103"/>
    </row>
    <row r="196" spans="1:24" s="102" customFormat="1" ht="39.75">
      <c r="A196" s="72"/>
      <c r="B196" s="91" t="s">
        <v>254</v>
      </c>
      <c r="C196" s="70" t="s">
        <v>163</v>
      </c>
      <c r="D196" s="193"/>
      <c r="E196" s="193"/>
      <c r="F196" s="193"/>
      <c r="G196" s="193"/>
      <c r="H196" s="193">
        <v>2</v>
      </c>
      <c r="I196" s="193">
        <v>0.5</v>
      </c>
      <c r="J196" s="193">
        <v>6</v>
      </c>
      <c r="K196" s="196">
        <v>4</v>
      </c>
      <c r="L196" s="193">
        <v>5</v>
      </c>
      <c r="M196" s="193">
        <v>1</v>
      </c>
      <c r="N196" s="193">
        <v>8</v>
      </c>
      <c r="O196" s="193">
        <v>3</v>
      </c>
      <c r="P196" s="193">
        <v>3</v>
      </c>
      <c r="Q196" s="193">
        <v>0</v>
      </c>
      <c r="R196" s="197"/>
      <c r="S196" s="197"/>
      <c r="T196" s="197"/>
      <c r="U196" s="363">
        <f>+SUM(D196:T196)</f>
        <v>32.5</v>
      </c>
      <c r="X196" s="103"/>
    </row>
    <row r="197" spans="1:24" s="102" customFormat="1" ht="39.75">
      <c r="A197" s="72"/>
      <c r="B197" s="248" t="s">
        <v>150</v>
      </c>
      <c r="C197" s="244"/>
      <c r="D197" s="361">
        <f>+D196*3</f>
        <v>0</v>
      </c>
      <c r="E197" s="361"/>
      <c r="F197" s="361"/>
      <c r="G197" s="361"/>
      <c r="H197" s="361">
        <f t="shared" ref="H197:Q197" si="72">+H196*3</f>
        <v>6</v>
      </c>
      <c r="I197" s="361">
        <f t="shared" si="72"/>
        <v>1.5</v>
      </c>
      <c r="J197" s="361">
        <f t="shared" si="72"/>
        <v>18</v>
      </c>
      <c r="K197" s="364">
        <f t="shared" si="72"/>
        <v>12</v>
      </c>
      <c r="L197" s="361">
        <f t="shared" si="72"/>
        <v>15</v>
      </c>
      <c r="M197" s="361">
        <f t="shared" si="72"/>
        <v>3</v>
      </c>
      <c r="N197" s="361">
        <f t="shared" si="72"/>
        <v>24</v>
      </c>
      <c r="O197" s="361">
        <f t="shared" si="72"/>
        <v>9</v>
      </c>
      <c r="P197" s="361">
        <f t="shared" si="72"/>
        <v>9</v>
      </c>
      <c r="Q197" s="361">
        <f t="shared" si="72"/>
        <v>0</v>
      </c>
      <c r="R197" s="362"/>
      <c r="S197" s="362"/>
      <c r="T197" s="362"/>
      <c r="U197" s="361">
        <f>+U196*3</f>
        <v>97.5</v>
      </c>
      <c r="X197" s="103"/>
    </row>
    <row r="198" spans="1:24" s="102" customFormat="1" ht="39.75">
      <c r="A198" s="72"/>
      <c r="B198" s="91" t="s">
        <v>253</v>
      </c>
      <c r="C198" s="70" t="s">
        <v>163</v>
      </c>
      <c r="D198" s="193"/>
      <c r="E198" s="193"/>
      <c r="F198" s="193"/>
      <c r="G198" s="193"/>
      <c r="H198" s="193">
        <v>2</v>
      </c>
      <c r="I198" s="193">
        <v>2</v>
      </c>
      <c r="J198" s="193">
        <v>28</v>
      </c>
      <c r="K198" s="196">
        <v>32</v>
      </c>
      <c r="L198" s="193">
        <v>19</v>
      </c>
      <c r="M198" s="193">
        <v>3</v>
      </c>
      <c r="N198" s="193">
        <v>11</v>
      </c>
      <c r="O198" s="193">
        <v>1</v>
      </c>
      <c r="P198" s="193">
        <v>0</v>
      </c>
      <c r="Q198" s="193">
        <v>0</v>
      </c>
      <c r="R198" s="197"/>
      <c r="S198" s="197"/>
      <c r="T198" s="197"/>
      <c r="U198" s="363">
        <f>+SUM(D198:T198)</f>
        <v>98</v>
      </c>
      <c r="X198" s="103"/>
    </row>
    <row r="199" spans="1:24" s="102" customFormat="1" ht="39.75">
      <c r="A199" s="72"/>
      <c r="B199" s="248" t="s">
        <v>150</v>
      </c>
      <c r="C199" s="244"/>
      <c r="D199" s="361">
        <f>+D198*6</f>
        <v>0</v>
      </c>
      <c r="E199" s="361"/>
      <c r="F199" s="361"/>
      <c r="G199" s="361"/>
      <c r="H199" s="361">
        <f t="shared" ref="H199:Q199" si="73">+H198*6</f>
        <v>12</v>
      </c>
      <c r="I199" s="361">
        <f t="shared" si="73"/>
        <v>12</v>
      </c>
      <c r="J199" s="361">
        <f t="shared" si="73"/>
        <v>168</v>
      </c>
      <c r="K199" s="364">
        <f t="shared" si="73"/>
        <v>192</v>
      </c>
      <c r="L199" s="361">
        <f t="shared" si="73"/>
        <v>114</v>
      </c>
      <c r="M199" s="361">
        <f t="shared" si="73"/>
        <v>18</v>
      </c>
      <c r="N199" s="361">
        <f t="shared" si="73"/>
        <v>66</v>
      </c>
      <c r="O199" s="361">
        <f t="shared" si="73"/>
        <v>6</v>
      </c>
      <c r="P199" s="361">
        <f t="shared" si="73"/>
        <v>0</v>
      </c>
      <c r="Q199" s="361">
        <f t="shared" si="73"/>
        <v>0</v>
      </c>
      <c r="R199" s="362"/>
      <c r="S199" s="362"/>
      <c r="T199" s="362"/>
      <c r="U199" s="361">
        <f>+U198*6</f>
        <v>588</v>
      </c>
      <c r="X199" s="103"/>
    </row>
    <row r="200" spans="1:24" s="102" customFormat="1" ht="39.75">
      <c r="A200" s="72"/>
      <c r="B200" s="360" t="s">
        <v>252</v>
      </c>
      <c r="C200" s="70" t="s">
        <v>163</v>
      </c>
      <c r="D200" s="193"/>
      <c r="E200" s="193"/>
      <c r="F200" s="193"/>
      <c r="G200" s="193"/>
      <c r="H200" s="193">
        <v>0</v>
      </c>
      <c r="I200" s="193">
        <v>0</v>
      </c>
      <c r="J200" s="193">
        <v>0</v>
      </c>
      <c r="K200" s="196">
        <v>0</v>
      </c>
      <c r="L200" s="193">
        <v>0</v>
      </c>
      <c r="M200" s="193">
        <v>0</v>
      </c>
      <c r="N200" s="193">
        <v>0</v>
      </c>
      <c r="O200" s="193">
        <v>0</v>
      </c>
      <c r="P200" s="193">
        <v>0</v>
      </c>
      <c r="Q200" s="193">
        <v>0</v>
      </c>
      <c r="R200" s="197"/>
      <c r="S200" s="197"/>
      <c r="T200" s="197"/>
      <c r="U200" s="363">
        <f>+SUM(D200:T200)</f>
        <v>0</v>
      </c>
      <c r="X200" s="103"/>
    </row>
    <row r="201" spans="1:24" s="102" customFormat="1" ht="39.75">
      <c r="A201" s="72"/>
      <c r="B201" s="248" t="s">
        <v>150</v>
      </c>
      <c r="C201" s="244"/>
      <c r="D201" s="361">
        <f>+D200*3</f>
        <v>0</v>
      </c>
      <c r="E201" s="361"/>
      <c r="F201" s="361"/>
      <c r="G201" s="361"/>
      <c r="H201" s="361">
        <f t="shared" ref="H201:Q201" si="74">+H200*3</f>
        <v>0</v>
      </c>
      <c r="I201" s="361">
        <f t="shared" si="74"/>
        <v>0</v>
      </c>
      <c r="J201" s="361">
        <f t="shared" si="74"/>
        <v>0</v>
      </c>
      <c r="K201" s="364">
        <f t="shared" si="74"/>
        <v>0</v>
      </c>
      <c r="L201" s="361">
        <f t="shared" si="74"/>
        <v>0</v>
      </c>
      <c r="M201" s="361">
        <f t="shared" si="74"/>
        <v>0</v>
      </c>
      <c r="N201" s="361">
        <f t="shared" si="74"/>
        <v>0</v>
      </c>
      <c r="O201" s="361">
        <f t="shared" si="74"/>
        <v>0</v>
      </c>
      <c r="P201" s="361">
        <f t="shared" si="74"/>
        <v>0</v>
      </c>
      <c r="Q201" s="361">
        <f t="shared" si="74"/>
        <v>0</v>
      </c>
      <c r="R201" s="362"/>
      <c r="S201" s="362"/>
      <c r="T201" s="362"/>
      <c r="U201" s="361">
        <f>+U200*3</f>
        <v>0</v>
      </c>
      <c r="X201" s="103"/>
    </row>
    <row r="202" spans="1:24" s="102" customFormat="1" ht="39.75">
      <c r="A202" s="72"/>
      <c r="B202" s="91" t="s">
        <v>251</v>
      </c>
      <c r="C202" s="70" t="s">
        <v>163</v>
      </c>
      <c r="D202" s="193"/>
      <c r="E202" s="193"/>
      <c r="F202" s="193"/>
      <c r="G202" s="193"/>
      <c r="H202" s="193">
        <v>0</v>
      </c>
      <c r="I202" s="193">
        <v>0.5</v>
      </c>
      <c r="J202" s="193">
        <v>3</v>
      </c>
      <c r="K202" s="196">
        <v>2</v>
      </c>
      <c r="L202" s="193">
        <v>1</v>
      </c>
      <c r="M202" s="194">
        <v>2</v>
      </c>
      <c r="N202" s="193">
        <v>2</v>
      </c>
      <c r="O202" s="193">
        <v>0</v>
      </c>
      <c r="P202" s="193">
        <v>0</v>
      </c>
      <c r="Q202" s="193">
        <v>0</v>
      </c>
      <c r="R202" s="197"/>
      <c r="S202" s="197"/>
      <c r="T202" s="197"/>
      <c r="U202" s="363">
        <f>+SUM(D202:T202)</f>
        <v>10.5</v>
      </c>
      <c r="X202" s="103"/>
    </row>
    <row r="203" spans="1:24" s="102" customFormat="1" ht="39.75">
      <c r="A203" s="72"/>
      <c r="B203" s="248" t="s">
        <v>150</v>
      </c>
      <c r="C203" s="244"/>
      <c r="D203" s="361">
        <f>+D202*5</f>
        <v>0</v>
      </c>
      <c r="E203" s="361"/>
      <c r="F203" s="361"/>
      <c r="G203" s="361"/>
      <c r="H203" s="361">
        <f t="shared" ref="H203:Q203" si="75">+H202*5</f>
        <v>0</v>
      </c>
      <c r="I203" s="361">
        <f t="shared" si="75"/>
        <v>2.5</v>
      </c>
      <c r="J203" s="361">
        <f t="shared" si="75"/>
        <v>15</v>
      </c>
      <c r="K203" s="364">
        <f t="shared" si="75"/>
        <v>10</v>
      </c>
      <c r="L203" s="361">
        <f t="shared" si="75"/>
        <v>5</v>
      </c>
      <c r="M203" s="361">
        <f t="shared" si="75"/>
        <v>10</v>
      </c>
      <c r="N203" s="361">
        <f t="shared" si="75"/>
        <v>10</v>
      </c>
      <c r="O203" s="361">
        <f t="shared" si="75"/>
        <v>0</v>
      </c>
      <c r="P203" s="361">
        <f t="shared" si="75"/>
        <v>0</v>
      </c>
      <c r="Q203" s="361">
        <f t="shared" si="75"/>
        <v>0</v>
      </c>
      <c r="R203" s="362"/>
      <c r="S203" s="362"/>
      <c r="T203" s="362"/>
      <c r="U203" s="361">
        <f>+U202*5</f>
        <v>52.5</v>
      </c>
      <c r="X203" s="103"/>
    </row>
    <row r="204" spans="1:24" s="102" customFormat="1" ht="39.75">
      <c r="A204" s="72"/>
      <c r="B204" s="91" t="s">
        <v>250</v>
      </c>
      <c r="C204" s="70" t="s">
        <v>163</v>
      </c>
      <c r="D204" s="193"/>
      <c r="E204" s="193"/>
      <c r="F204" s="193"/>
      <c r="G204" s="193"/>
      <c r="H204" s="193">
        <v>1</v>
      </c>
      <c r="I204" s="193">
        <v>0</v>
      </c>
      <c r="J204" s="193">
        <v>5</v>
      </c>
      <c r="K204" s="196">
        <v>4</v>
      </c>
      <c r="L204" s="193">
        <v>7</v>
      </c>
      <c r="M204" s="194">
        <v>0</v>
      </c>
      <c r="N204" s="193">
        <v>0</v>
      </c>
      <c r="O204" s="193">
        <v>0.5</v>
      </c>
      <c r="P204" s="193">
        <v>0</v>
      </c>
      <c r="Q204" s="193">
        <v>2.5</v>
      </c>
      <c r="R204" s="197"/>
      <c r="S204" s="197"/>
      <c r="T204" s="197"/>
      <c r="U204" s="363">
        <f>+SUM(D204:T204)</f>
        <v>20</v>
      </c>
      <c r="X204" s="103"/>
    </row>
    <row r="205" spans="1:24" s="102" customFormat="1" ht="39.75">
      <c r="A205" s="72"/>
      <c r="B205" s="248" t="s">
        <v>150</v>
      </c>
      <c r="C205" s="70"/>
      <c r="D205" s="361">
        <f>+D204*8</f>
        <v>0</v>
      </c>
      <c r="E205" s="361"/>
      <c r="F205" s="361"/>
      <c r="G205" s="361"/>
      <c r="H205" s="361">
        <f t="shared" ref="H205:Q205" si="76">+H204*8</f>
        <v>8</v>
      </c>
      <c r="I205" s="361">
        <f t="shared" si="76"/>
        <v>0</v>
      </c>
      <c r="J205" s="361">
        <f t="shared" si="76"/>
        <v>40</v>
      </c>
      <c r="K205" s="364">
        <f t="shared" si="76"/>
        <v>32</v>
      </c>
      <c r="L205" s="361">
        <f t="shared" si="76"/>
        <v>56</v>
      </c>
      <c r="M205" s="361">
        <f t="shared" si="76"/>
        <v>0</v>
      </c>
      <c r="N205" s="361">
        <f t="shared" si="76"/>
        <v>0</v>
      </c>
      <c r="O205" s="361">
        <f t="shared" si="76"/>
        <v>4</v>
      </c>
      <c r="P205" s="361">
        <f t="shared" si="76"/>
        <v>0</v>
      </c>
      <c r="Q205" s="361">
        <f t="shared" si="76"/>
        <v>20</v>
      </c>
      <c r="R205" s="362"/>
      <c r="S205" s="362"/>
      <c r="T205" s="362"/>
      <c r="U205" s="361">
        <f>+U204*8</f>
        <v>160</v>
      </c>
      <c r="X205" s="103"/>
    </row>
    <row r="206" spans="1:24" s="102" customFormat="1" ht="39.75">
      <c r="A206" s="72"/>
      <c r="B206" s="360" t="s">
        <v>249</v>
      </c>
      <c r="C206" s="70" t="s">
        <v>163</v>
      </c>
      <c r="D206" s="193"/>
      <c r="E206" s="193"/>
      <c r="F206" s="193"/>
      <c r="G206" s="193"/>
      <c r="H206" s="193">
        <v>0</v>
      </c>
      <c r="I206" s="193">
        <v>0</v>
      </c>
      <c r="J206" s="193">
        <v>0</v>
      </c>
      <c r="K206" s="196">
        <v>0</v>
      </c>
      <c r="L206" s="193">
        <v>0</v>
      </c>
      <c r="M206" s="193">
        <v>0</v>
      </c>
      <c r="N206" s="193">
        <v>0</v>
      </c>
      <c r="O206" s="193">
        <v>0</v>
      </c>
      <c r="P206" s="193">
        <v>0</v>
      </c>
      <c r="Q206" s="193">
        <v>0</v>
      </c>
      <c r="R206" s="197"/>
      <c r="S206" s="197"/>
      <c r="T206" s="197"/>
      <c r="U206" s="363">
        <f>+SUM(D206:T206)</f>
        <v>0</v>
      </c>
      <c r="X206" s="103"/>
    </row>
    <row r="207" spans="1:24" s="102" customFormat="1" ht="39.75">
      <c r="A207" s="72"/>
      <c r="B207" s="248" t="s">
        <v>150</v>
      </c>
      <c r="C207" s="244"/>
      <c r="D207" s="361">
        <f>+D206*6</f>
        <v>0</v>
      </c>
      <c r="E207" s="361"/>
      <c r="F207" s="361"/>
      <c r="G207" s="361"/>
      <c r="H207" s="361">
        <f t="shared" ref="H207:Q207" si="77">+H206*6</f>
        <v>0</v>
      </c>
      <c r="I207" s="361">
        <f t="shared" si="77"/>
        <v>0</v>
      </c>
      <c r="J207" s="361">
        <f t="shared" si="77"/>
        <v>0</v>
      </c>
      <c r="K207" s="364">
        <f t="shared" si="77"/>
        <v>0</v>
      </c>
      <c r="L207" s="361">
        <f t="shared" si="77"/>
        <v>0</v>
      </c>
      <c r="M207" s="361">
        <f t="shared" si="77"/>
        <v>0</v>
      </c>
      <c r="N207" s="361">
        <f t="shared" si="77"/>
        <v>0</v>
      </c>
      <c r="O207" s="361">
        <f t="shared" si="77"/>
        <v>0</v>
      </c>
      <c r="P207" s="361">
        <f t="shared" si="77"/>
        <v>0</v>
      </c>
      <c r="Q207" s="361">
        <f t="shared" si="77"/>
        <v>0</v>
      </c>
      <c r="R207" s="362"/>
      <c r="S207" s="362"/>
      <c r="T207" s="362"/>
      <c r="U207" s="361">
        <f>+U206*6</f>
        <v>0</v>
      </c>
      <c r="X207" s="103"/>
    </row>
    <row r="208" spans="1:24" s="102" customFormat="1" ht="39.75">
      <c r="A208" s="72"/>
      <c r="B208" s="91" t="s">
        <v>248</v>
      </c>
      <c r="C208" s="70" t="s">
        <v>163</v>
      </c>
      <c r="D208" s="193"/>
      <c r="E208" s="193"/>
      <c r="F208" s="193"/>
      <c r="G208" s="193"/>
      <c r="H208" s="193">
        <v>0</v>
      </c>
      <c r="I208" s="193">
        <v>0</v>
      </c>
      <c r="J208" s="193">
        <v>0</v>
      </c>
      <c r="K208" s="196">
        <v>0</v>
      </c>
      <c r="L208" s="193">
        <v>0</v>
      </c>
      <c r="M208" s="193">
        <v>0</v>
      </c>
      <c r="N208" s="193">
        <v>0</v>
      </c>
      <c r="O208" s="193">
        <v>0</v>
      </c>
      <c r="P208" s="193">
        <v>0</v>
      </c>
      <c r="Q208" s="193">
        <v>0</v>
      </c>
      <c r="R208" s="197"/>
      <c r="S208" s="197"/>
      <c r="T208" s="197"/>
      <c r="U208" s="363">
        <f>+SUM(D208:T208)</f>
        <v>0</v>
      </c>
      <c r="W208" s="92"/>
      <c r="X208" s="103"/>
    </row>
    <row r="209" spans="1:24" s="102" customFormat="1" ht="39.75">
      <c r="A209" s="72"/>
      <c r="B209" s="248" t="s">
        <v>150</v>
      </c>
      <c r="C209" s="244"/>
      <c r="D209" s="361">
        <f>+D208*8</f>
        <v>0</v>
      </c>
      <c r="E209" s="361"/>
      <c r="F209" s="361"/>
      <c r="G209" s="361"/>
      <c r="H209" s="361">
        <f t="shared" ref="H209:Q209" si="78">+H208*8</f>
        <v>0</v>
      </c>
      <c r="I209" s="361">
        <f t="shared" si="78"/>
        <v>0</v>
      </c>
      <c r="J209" s="361">
        <f t="shared" si="78"/>
        <v>0</v>
      </c>
      <c r="K209" s="364">
        <f t="shared" si="78"/>
        <v>0</v>
      </c>
      <c r="L209" s="361">
        <f t="shared" si="78"/>
        <v>0</v>
      </c>
      <c r="M209" s="361">
        <f t="shared" si="78"/>
        <v>0</v>
      </c>
      <c r="N209" s="361">
        <f t="shared" si="78"/>
        <v>0</v>
      </c>
      <c r="O209" s="361">
        <f t="shared" si="78"/>
        <v>0</v>
      </c>
      <c r="P209" s="361">
        <f t="shared" si="78"/>
        <v>0</v>
      </c>
      <c r="Q209" s="361">
        <f t="shared" si="78"/>
        <v>0</v>
      </c>
      <c r="R209" s="362"/>
      <c r="S209" s="362"/>
      <c r="T209" s="362"/>
      <c r="U209" s="361">
        <f>+U208*8</f>
        <v>0</v>
      </c>
      <c r="W209" s="92"/>
      <c r="X209" s="103"/>
    </row>
    <row r="210" spans="1:24" s="102" customFormat="1" ht="39.75">
      <c r="A210" s="72"/>
      <c r="B210" s="91" t="s">
        <v>247</v>
      </c>
      <c r="C210" s="70" t="s">
        <v>163</v>
      </c>
      <c r="D210" s="193"/>
      <c r="E210" s="193"/>
      <c r="F210" s="193"/>
      <c r="G210" s="193"/>
      <c r="H210" s="193">
        <v>0</v>
      </c>
      <c r="I210" s="193">
        <v>0</v>
      </c>
      <c r="J210" s="193">
        <v>0</v>
      </c>
      <c r="K210" s="196">
        <v>1</v>
      </c>
      <c r="L210" s="193">
        <v>0</v>
      </c>
      <c r="M210" s="193">
        <v>0</v>
      </c>
      <c r="N210" s="193">
        <v>0</v>
      </c>
      <c r="O210" s="193">
        <v>0</v>
      </c>
      <c r="P210" s="193">
        <v>0</v>
      </c>
      <c r="Q210" s="193">
        <v>1</v>
      </c>
      <c r="R210" s="197"/>
      <c r="S210" s="197"/>
      <c r="T210" s="197"/>
      <c r="U210" s="363">
        <f>+SUM(D210:T210)</f>
        <v>2</v>
      </c>
      <c r="W210" s="92"/>
      <c r="X210" s="103"/>
    </row>
    <row r="211" spans="1:24" s="102" customFormat="1" ht="39.75">
      <c r="A211" s="72"/>
      <c r="B211" s="248" t="s">
        <v>150</v>
      </c>
      <c r="C211" s="244"/>
      <c r="D211" s="361">
        <f>+D210*10</f>
        <v>0</v>
      </c>
      <c r="E211" s="361"/>
      <c r="F211" s="361"/>
      <c r="G211" s="361"/>
      <c r="H211" s="361">
        <f t="shared" ref="H211:Q211" si="79">+H210*10</f>
        <v>0</v>
      </c>
      <c r="I211" s="361">
        <f t="shared" si="79"/>
        <v>0</v>
      </c>
      <c r="J211" s="361">
        <f t="shared" si="79"/>
        <v>0</v>
      </c>
      <c r="K211" s="361">
        <f t="shared" si="79"/>
        <v>10</v>
      </c>
      <c r="L211" s="361">
        <f t="shared" si="79"/>
        <v>0</v>
      </c>
      <c r="M211" s="361">
        <f t="shared" si="79"/>
        <v>0</v>
      </c>
      <c r="N211" s="361">
        <f t="shared" si="79"/>
        <v>0</v>
      </c>
      <c r="O211" s="361">
        <f t="shared" si="79"/>
        <v>0</v>
      </c>
      <c r="P211" s="361">
        <f t="shared" si="79"/>
        <v>0</v>
      </c>
      <c r="Q211" s="361">
        <f t="shared" si="79"/>
        <v>10</v>
      </c>
      <c r="R211" s="362"/>
      <c r="S211" s="362"/>
      <c r="T211" s="362"/>
      <c r="U211" s="361">
        <f>+U210*10</f>
        <v>20</v>
      </c>
      <c r="W211" s="92"/>
      <c r="X211" s="103"/>
    </row>
    <row r="212" spans="1:24" s="102" customFormat="1" ht="39.75">
      <c r="A212" s="72"/>
      <c r="B212" s="360" t="s">
        <v>246</v>
      </c>
      <c r="C212" s="70"/>
      <c r="D212" s="68">
        <f>SUM(D189,D195,D201,D207,D191,D197,D203,D209,D193,D199,D205,D211)</f>
        <v>0</v>
      </c>
      <c r="E212" s="68"/>
      <c r="F212" s="68"/>
      <c r="G212" s="68"/>
      <c r="H212" s="68">
        <f t="shared" ref="H212:Q212" si="80">SUM(H189,H195,H201,H207,H191,H197,H203,H209,H193,H199,H205,H211)</f>
        <v>160.5</v>
      </c>
      <c r="I212" s="68">
        <f t="shared" si="80"/>
        <v>57</v>
      </c>
      <c r="J212" s="68">
        <f t="shared" si="80"/>
        <v>556</v>
      </c>
      <c r="K212" s="68">
        <f t="shared" si="80"/>
        <v>365</v>
      </c>
      <c r="L212" s="68">
        <f t="shared" si="80"/>
        <v>311</v>
      </c>
      <c r="M212" s="68">
        <f t="shared" si="80"/>
        <v>60</v>
      </c>
      <c r="N212" s="68">
        <f t="shared" si="80"/>
        <v>367</v>
      </c>
      <c r="O212" s="68">
        <f t="shared" si="80"/>
        <v>187</v>
      </c>
      <c r="P212" s="68">
        <f t="shared" si="80"/>
        <v>57</v>
      </c>
      <c r="Q212" s="68">
        <f t="shared" si="80"/>
        <v>105.5</v>
      </c>
      <c r="R212" s="197"/>
      <c r="S212" s="197"/>
      <c r="T212" s="197"/>
      <c r="U212" s="68">
        <f>SUM(U189,U195,U201,U207,U191,U197,U203,U209,U193,U199,U205,U211)</f>
        <v>2226</v>
      </c>
      <c r="X212" s="103"/>
    </row>
    <row r="213" spans="1:24" s="102" customFormat="1" ht="39.75">
      <c r="A213" s="128"/>
      <c r="B213" s="147" t="s">
        <v>245</v>
      </c>
      <c r="C213" s="124"/>
      <c r="D213" s="76">
        <f>SUM(D188,D190,D196,D202,D208,D192,D198,D204,D210,D194,D200,D206)</f>
        <v>0</v>
      </c>
      <c r="E213" s="76"/>
      <c r="F213" s="76"/>
      <c r="G213" s="76"/>
      <c r="H213" s="76">
        <f t="shared" ref="H213:Q213" si="81">SUM(H188,H190,H196,H202,H208,H192,H198,H204,H210,H194,H200,H206)</f>
        <v>50</v>
      </c>
      <c r="I213" s="76">
        <f t="shared" si="81"/>
        <v>19</v>
      </c>
      <c r="J213" s="76">
        <f t="shared" si="81"/>
        <v>124</v>
      </c>
      <c r="K213" s="76">
        <f t="shared" si="81"/>
        <v>77</v>
      </c>
      <c r="L213" s="76">
        <f t="shared" si="81"/>
        <v>62</v>
      </c>
      <c r="M213" s="76">
        <f t="shared" si="81"/>
        <v>17.5</v>
      </c>
      <c r="N213" s="76">
        <f t="shared" si="81"/>
        <v>127</v>
      </c>
      <c r="O213" s="76">
        <f t="shared" si="81"/>
        <v>69</v>
      </c>
      <c r="P213" s="76">
        <f t="shared" si="81"/>
        <v>26</v>
      </c>
      <c r="Q213" s="76">
        <f t="shared" si="81"/>
        <v>33</v>
      </c>
      <c r="R213" s="191"/>
      <c r="S213" s="191"/>
      <c r="T213" s="191"/>
      <c r="U213" s="359">
        <f>SUM(U188,U190,U196,U202,U208,U192,U198,U204,U210,U194,U200,U206)</f>
        <v>604.5</v>
      </c>
      <c r="X213" s="103"/>
    </row>
    <row r="214" spans="1:24" ht="39.75">
      <c r="A214" s="145" t="s">
        <v>244</v>
      </c>
      <c r="B214" s="145"/>
      <c r="C214" s="144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1"/>
      <c r="R214" s="211"/>
      <c r="S214" s="211"/>
      <c r="T214" s="211"/>
      <c r="U214" s="141"/>
      <c r="X214" s="20"/>
    </row>
    <row r="215" spans="1:24" ht="39.75">
      <c r="A215" s="140" t="s">
        <v>86</v>
      </c>
      <c r="B215" s="358"/>
      <c r="C215" s="357"/>
      <c r="D215" s="356">
        <f>+SUM(D217,D226)/2</f>
        <v>0</v>
      </c>
      <c r="E215" s="356"/>
      <c r="F215" s="356"/>
      <c r="G215" s="356"/>
      <c r="H215" s="356">
        <f t="shared" ref="H215:Q215" si="82">+SUM(H217,H226)/2</f>
        <v>5</v>
      </c>
      <c r="I215" s="356">
        <f t="shared" si="82"/>
        <v>4</v>
      </c>
      <c r="J215" s="356">
        <f t="shared" si="82"/>
        <v>5</v>
      </c>
      <c r="K215" s="356">
        <f t="shared" si="82"/>
        <v>4.5</v>
      </c>
      <c r="L215" s="356">
        <f t="shared" si="82"/>
        <v>5</v>
      </c>
      <c r="M215" s="356">
        <f t="shared" si="82"/>
        <v>5</v>
      </c>
      <c r="N215" s="356">
        <f t="shared" si="82"/>
        <v>5</v>
      </c>
      <c r="O215" s="356">
        <f t="shared" si="82"/>
        <v>4</v>
      </c>
      <c r="P215" s="356">
        <f t="shared" si="82"/>
        <v>5</v>
      </c>
      <c r="Q215" s="356">
        <f t="shared" si="82"/>
        <v>4</v>
      </c>
      <c r="R215" s="355"/>
      <c r="S215" s="355"/>
      <c r="T215" s="355"/>
      <c r="U215" s="136">
        <f>+SUM(U217,U226)/2</f>
        <v>5</v>
      </c>
      <c r="X215" s="20"/>
    </row>
    <row r="216" spans="1:24" s="73" customFormat="1" ht="39.75">
      <c r="A216" s="85">
        <v>3.1</v>
      </c>
      <c r="B216" s="84" t="s">
        <v>243</v>
      </c>
      <c r="C216" s="96" t="s">
        <v>30</v>
      </c>
      <c r="D216" s="324">
        <f>+SUM(D218:D224)</f>
        <v>0</v>
      </c>
      <c r="E216" s="324"/>
      <c r="F216" s="324"/>
      <c r="G216" s="324"/>
      <c r="H216" s="324">
        <f t="shared" ref="H216:Q216" si="83">+SUM(H218:H224)</f>
        <v>7</v>
      </c>
      <c r="I216" s="324">
        <f t="shared" si="83"/>
        <v>7</v>
      </c>
      <c r="J216" s="324">
        <f t="shared" si="83"/>
        <v>7</v>
      </c>
      <c r="K216" s="324">
        <f t="shared" si="83"/>
        <v>7</v>
      </c>
      <c r="L216" s="324">
        <f t="shared" si="83"/>
        <v>7</v>
      </c>
      <c r="M216" s="324">
        <f t="shared" si="83"/>
        <v>7</v>
      </c>
      <c r="N216" s="324">
        <f t="shared" si="83"/>
        <v>7</v>
      </c>
      <c r="O216" s="324">
        <f t="shared" si="83"/>
        <v>7</v>
      </c>
      <c r="P216" s="324">
        <f t="shared" si="83"/>
        <v>7</v>
      </c>
      <c r="Q216" s="324">
        <f t="shared" si="83"/>
        <v>7</v>
      </c>
      <c r="R216" s="154"/>
      <c r="S216" s="154"/>
      <c r="T216" s="154"/>
      <c r="U216" s="324">
        <f>+SUM(U218:U224)</f>
        <v>7</v>
      </c>
      <c r="X216" s="74"/>
    </row>
    <row r="217" spans="1:24" s="73" customFormat="1" ht="39.75">
      <c r="A217" s="81"/>
      <c r="B217" s="80"/>
      <c r="C217" s="95" t="s">
        <v>10</v>
      </c>
      <c r="D217" s="94">
        <f>IF(D216&lt;1,0,IF(D216&lt;2,1,IF(D216&lt;4,2,IF(D216&lt;6,3,IF(D216&lt;7,4,IF(D216&gt;=7,5))))))</f>
        <v>0</v>
      </c>
      <c r="E217" s="94"/>
      <c r="F217" s="94"/>
      <c r="G217" s="94"/>
      <c r="H217" s="94">
        <f t="shared" ref="H217:Q217" si="84">IF(H216&lt;1,0,IF(H216&lt;2,1,IF(H216&lt;4,2,IF(H216&lt;6,3,IF(H216&lt;7,4,IF(H216&gt;=7,5))))))</f>
        <v>5</v>
      </c>
      <c r="I217" s="94">
        <f t="shared" si="84"/>
        <v>5</v>
      </c>
      <c r="J217" s="94">
        <f t="shared" si="84"/>
        <v>5</v>
      </c>
      <c r="K217" s="94">
        <f t="shared" si="84"/>
        <v>5</v>
      </c>
      <c r="L217" s="94">
        <f t="shared" si="84"/>
        <v>5</v>
      </c>
      <c r="M217" s="94">
        <f t="shared" si="84"/>
        <v>5</v>
      </c>
      <c r="N217" s="94">
        <f t="shared" si="84"/>
        <v>5</v>
      </c>
      <c r="O217" s="94">
        <f t="shared" si="84"/>
        <v>5</v>
      </c>
      <c r="P217" s="94">
        <f t="shared" si="84"/>
        <v>5</v>
      </c>
      <c r="Q217" s="94">
        <f t="shared" si="84"/>
        <v>5</v>
      </c>
      <c r="R217" s="152"/>
      <c r="S217" s="152"/>
      <c r="T217" s="152"/>
      <c r="U217" s="94">
        <f>IF(U216&lt;1,0,IF(U216&lt;2,1,IF(U216&lt;4,2,IF(U216&lt;6,3,IF(U216&lt;7,4,IF(U216&gt;=7,5))))))</f>
        <v>5</v>
      </c>
      <c r="X217" s="74"/>
    </row>
    <row r="218" spans="1:24" s="73" customFormat="1" ht="61.5">
      <c r="A218" s="75"/>
      <c r="B218" s="71" t="s">
        <v>242</v>
      </c>
      <c r="C218" s="70"/>
      <c r="D218" s="68"/>
      <c r="E218" s="68"/>
      <c r="F218" s="68"/>
      <c r="G218" s="68"/>
      <c r="H218" s="68">
        <v>1</v>
      </c>
      <c r="I218" s="68">
        <v>1</v>
      </c>
      <c r="J218" s="68">
        <v>1</v>
      </c>
      <c r="K218" s="69">
        <v>1</v>
      </c>
      <c r="L218" s="68">
        <v>1</v>
      </c>
      <c r="M218" s="68">
        <v>1</v>
      </c>
      <c r="N218" s="68">
        <v>1</v>
      </c>
      <c r="O218" s="68">
        <v>1</v>
      </c>
      <c r="P218" s="68">
        <v>1</v>
      </c>
      <c r="Q218" s="68">
        <v>1</v>
      </c>
      <c r="R218" s="149"/>
      <c r="S218" s="149"/>
      <c r="T218" s="149"/>
      <c r="U218" s="68">
        <v>1</v>
      </c>
      <c r="X218" s="74"/>
    </row>
    <row r="219" spans="1:24" s="73" customFormat="1" ht="39.75">
      <c r="A219" s="75"/>
      <c r="B219" s="71" t="s">
        <v>241</v>
      </c>
      <c r="C219" s="70"/>
      <c r="D219" s="68"/>
      <c r="E219" s="68"/>
      <c r="F219" s="68"/>
      <c r="G219" s="68"/>
      <c r="H219" s="68">
        <v>1</v>
      </c>
      <c r="I219" s="68">
        <v>1</v>
      </c>
      <c r="J219" s="68">
        <v>1</v>
      </c>
      <c r="K219" s="69">
        <v>1</v>
      </c>
      <c r="L219" s="68">
        <v>1</v>
      </c>
      <c r="M219" s="68">
        <v>1</v>
      </c>
      <c r="N219" s="68">
        <v>1</v>
      </c>
      <c r="O219" s="68">
        <v>1</v>
      </c>
      <c r="P219" s="68">
        <v>1</v>
      </c>
      <c r="Q219" s="68">
        <v>1</v>
      </c>
      <c r="R219" s="149"/>
      <c r="S219" s="149"/>
      <c r="T219" s="149"/>
      <c r="U219" s="68">
        <v>1</v>
      </c>
      <c r="X219" s="74"/>
    </row>
    <row r="220" spans="1:24" s="73" customFormat="1" ht="61.5">
      <c r="A220" s="75"/>
      <c r="B220" s="71" t="s">
        <v>240</v>
      </c>
      <c r="C220" s="70"/>
      <c r="D220" s="68"/>
      <c r="E220" s="68"/>
      <c r="F220" s="68"/>
      <c r="G220" s="68"/>
      <c r="H220" s="68">
        <v>1</v>
      </c>
      <c r="I220" s="68">
        <v>1</v>
      </c>
      <c r="J220" s="68">
        <v>1</v>
      </c>
      <c r="K220" s="69">
        <v>1</v>
      </c>
      <c r="L220" s="68">
        <v>1</v>
      </c>
      <c r="M220" s="68">
        <v>1</v>
      </c>
      <c r="N220" s="68">
        <v>1</v>
      </c>
      <c r="O220" s="68">
        <v>1</v>
      </c>
      <c r="P220" s="68">
        <v>1</v>
      </c>
      <c r="Q220" s="68">
        <v>1</v>
      </c>
      <c r="R220" s="149"/>
      <c r="S220" s="149"/>
      <c r="T220" s="149"/>
      <c r="U220" s="68">
        <v>1</v>
      </c>
      <c r="X220" s="74"/>
    </row>
    <row r="221" spans="1:24" s="73" customFormat="1" ht="39.75">
      <c r="A221" s="75"/>
      <c r="B221" s="71" t="s">
        <v>239</v>
      </c>
      <c r="C221" s="70"/>
      <c r="D221" s="68"/>
      <c r="E221" s="68"/>
      <c r="F221" s="68"/>
      <c r="G221" s="68"/>
      <c r="H221" s="68">
        <v>1</v>
      </c>
      <c r="I221" s="68">
        <v>1</v>
      </c>
      <c r="J221" s="68">
        <v>1</v>
      </c>
      <c r="K221" s="69">
        <v>1</v>
      </c>
      <c r="L221" s="68">
        <v>1</v>
      </c>
      <c r="M221" s="68">
        <v>1</v>
      </c>
      <c r="N221" s="68">
        <v>1</v>
      </c>
      <c r="O221" s="68">
        <v>1</v>
      </c>
      <c r="P221" s="68">
        <v>1</v>
      </c>
      <c r="Q221" s="68">
        <v>1</v>
      </c>
      <c r="R221" s="149"/>
      <c r="S221" s="149"/>
      <c r="T221" s="149"/>
      <c r="U221" s="68">
        <v>1</v>
      </c>
      <c r="X221" s="74"/>
    </row>
    <row r="222" spans="1:24" s="73" customFormat="1" ht="61.5">
      <c r="A222" s="75"/>
      <c r="B222" s="71" t="s">
        <v>238</v>
      </c>
      <c r="C222" s="70"/>
      <c r="D222" s="68"/>
      <c r="E222" s="68"/>
      <c r="F222" s="68"/>
      <c r="G222" s="68"/>
      <c r="H222" s="68">
        <v>1</v>
      </c>
      <c r="I222" s="68">
        <v>1</v>
      </c>
      <c r="J222" s="68">
        <v>1</v>
      </c>
      <c r="K222" s="69">
        <v>1</v>
      </c>
      <c r="L222" s="68">
        <v>1</v>
      </c>
      <c r="M222" s="68">
        <v>1</v>
      </c>
      <c r="N222" s="68">
        <v>1</v>
      </c>
      <c r="O222" s="68">
        <v>1</v>
      </c>
      <c r="P222" s="68">
        <v>1</v>
      </c>
      <c r="Q222" s="68">
        <v>1</v>
      </c>
      <c r="R222" s="149"/>
      <c r="S222" s="149"/>
      <c r="T222" s="149"/>
      <c r="U222" s="68">
        <v>1</v>
      </c>
      <c r="X222" s="74"/>
    </row>
    <row r="223" spans="1:24" s="73" customFormat="1" ht="61.5">
      <c r="A223" s="75"/>
      <c r="B223" s="71" t="s">
        <v>237</v>
      </c>
      <c r="C223" s="70"/>
      <c r="D223" s="68"/>
      <c r="E223" s="68"/>
      <c r="F223" s="68"/>
      <c r="G223" s="68"/>
      <c r="H223" s="68">
        <v>1</v>
      </c>
      <c r="I223" s="68">
        <v>1</v>
      </c>
      <c r="J223" s="68">
        <v>1</v>
      </c>
      <c r="K223" s="69">
        <v>1</v>
      </c>
      <c r="L223" s="68">
        <v>1</v>
      </c>
      <c r="M223" s="68">
        <v>1</v>
      </c>
      <c r="N223" s="68">
        <v>1</v>
      </c>
      <c r="O223" s="68">
        <v>1</v>
      </c>
      <c r="P223" s="68">
        <v>1</v>
      </c>
      <c r="Q223" s="68">
        <v>1</v>
      </c>
      <c r="R223" s="149"/>
      <c r="S223" s="149"/>
      <c r="T223" s="149"/>
      <c r="U223" s="68">
        <v>1</v>
      </c>
      <c r="X223" s="74"/>
    </row>
    <row r="224" spans="1:24" s="73" customFormat="1" ht="92.25">
      <c r="A224" s="148"/>
      <c r="B224" s="127" t="s">
        <v>236</v>
      </c>
      <c r="C224" s="124"/>
      <c r="D224" s="68"/>
      <c r="E224" s="68"/>
      <c r="F224" s="68"/>
      <c r="G224" s="68"/>
      <c r="H224" s="68">
        <v>1</v>
      </c>
      <c r="I224" s="68">
        <v>1</v>
      </c>
      <c r="J224" s="68">
        <v>1</v>
      </c>
      <c r="K224" s="69">
        <v>1</v>
      </c>
      <c r="L224" s="68">
        <v>1</v>
      </c>
      <c r="M224" s="68">
        <v>1</v>
      </c>
      <c r="N224" s="68">
        <v>1</v>
      </c>
      <c r="O224" s="68">
        <v>1</v>
      </c>
      <c r="P224" s="68">
        <v>1</v>
      </c>
      <c r="Q224" s="76">
        <v>1</v>
      </c>
      <c r="R224" s="146"/>
      <c r="S224" s="146"/>
      <c r="T224" s="146"/>
      <c r="U224" s="76">
        <v>1</v>
      </c>
      <c r="X224" s="74"/>
    </row>
    <row r="225" spans="1:24" ht="39.75" customHeight="1">
      <c r="A225" s="84">
        <v>3.2</v>
      </c>
      <c r="B225" s="84" t="s">
        <v>235</v>
      </c>
      <c r="C225" s="96" t="s">
        <v>30</v>
      </c>
      <c r="D225" s="82">
        <f>SUM(D227:D237)</f>
        <v>0</v>
      </c>
      <c r="E225" s="82"/>
      <c r="F225" s="82"/>
      <c r="G225" s="82"/>
      <c r="H225" s="82">
        <f t="shared" ref="H225:Q225" si="85">SUM(H227:H237)</f>
        <v>6</v>
      </c>
      <c r="I225" s="82">
        <f t="shared" si="85"/>
        <v>3</v>
      </c>
      <c r="J225" s="82">
        <f t="shared" si="85"/>
        <v>6</v>
      </c>
      <c r="K225" s="82">
        <f t="shared" si="85"/>
        <v>5</v>
      </c>
      <c r="L225" s="82">
        <f t="shared" si="85"/>
        <v>6</v>
      </c>
      <c r="M225" s="82">
        <f t="shared" si="85"/>
        <v>6</v>
      </c>
      <c r="N225" s="82">
        <f t="shared" si="85"/>
        <v>6</v>
      </c>
      <c r="O225" s="82">
        <f t="shared" si="85"/>
        <v>4</v>
      </c>
      <c r="P225" s="82">
        <f t="shared" si="85"/>
        <v>6</v>
      </c>
      <c r="Q225" s="82">
        <f t="shared" si="85"/>
        <v>3</v>
      </c>
      <c r="R225" s="154"/>
      <c r="S225" s="154"/>
      <c r="T225" s="154"/>
      <c r="U225" s="82">
        <f>SUM(U227:U237)</f>
        <v>6</v>
      </c>
      <c r="X225" s="20"/>
    </row>
    <row r="226" spans="1:24" ht="39.75" customHeight="1">
      <c r="A226" s="81"/>
      <c r="B226" s="80"/>
      <c r="C226" s="95" t="s">
        <v>10</v>
      </c>
      <c r="D226" s="132">
        <f>IF(D225&lt;1,0,IF(D225&lt;2,1,IF(D225&lt;3,2,IF(D225&lt;5,3,IF(D225=5,4,IF(D225=6,5,))))))</f>
        <v>0</v>
      </c>
      <c r="E226" s="132"/>
      <c r="F226" s="132"/>
      <c r="G226" s="132"/>
      <c r="H226" s="132">
        <f t="shared" ref="H226:Q226" si="86">IF(H225&lt;1,0,IF(H225&lt;2,1,IF(H225&lt;3,2,IF(H225&lt;5,3,IF(H225=5,4,IF(H225=6,5,))))))</f>
        <v>5</v>
      </c>
      <c r="I226" s="132">
        <f t="shared" si="86"/>
        <v>3</v>
      </c>
      <c r="J226" s="132">
        <f t="shared" si="86"/>
        <v>5</v>
      </c>
      <c r="K226" s="132">
        <f t="shared" si="86"/>
        <v>4</v>
      </c>
      <c r="L226" s="132">
        <f t="shared" si="86"/>
        <v>5</v>
      </c>
      <c r="M226" s="132">
        <f t="shared" si="86"/>
        <v>5</v>
      </c>
      <c r="N226" s="132">
        <f t="shared" si="86"/>
        <v>5</v>
      </c>
      <c r="O226" s="132">
        <f t="shared" si="86"/>
        <v>3</v>
      </c>
      <c r="P226" s="132">
        <f t="shared" si="86"/>
        <v>5</v>
      </c>
      <c r="Q226" s="132">
        <f t="shared" si="86"/>
        <v>3</v>
      </c>
      <c r="R226" s="330"/>
      <c r="S226" s="330"/>
      <c r="T226" s="330"/>
      <c r="U226" s="132">
        <f>IF(U225&lt;1,0,IF(U225&lt;2,1,IF(U225&lt;3,2,IF(U225&lt;5,3,IF(U225=5,4,IF(U225=6,5,))))))</f>
        <v>5</v>
      </c>
      <c r="X226" s="20"/>
    </row>
    <row r="227" spans="1:24" ht="55.5">
      <c r="A227" s="317"/>
      <c r="B227" s="354" t="s">
        <v>234</v>
      </c>
      <c r="C227" s="353"/>
      <c r="D227" s="68"/>
      <c r="E227" s="68"/>
      <c r="F227" s="68"/>
      <c r="G227" s="68"/>
      <c r="H227" s="68">
        <v>1</v>
      </c>
      <c r="I227" s="68">
        <v>1</v>
      </c>
      <c r="J227" s="68">
        <v>1</v>
      </c>
      <c r="K227" s="69">
        <v>1</v>
      </c>
      <c r="L227" s="68">
        <v>1</v>
      </c>
      <c r="M227" s="68">
        <v>1</v>
      </c>
      <c r="N227" s="68">
        <v>1</v>
      </c>
      <c r="O227" s="68">
        <v>1</v>
      </c>
      <c r="P227" s="68">
        <v>1</v>
      </c>
      <c r="Q227" s="119">
        <v>1</v>
      </c>
      <c r="R227" s="152"/>
      <c r="S227" s="152"/>
      <c r="T227" s="152"/>
      <c r="U227" s="119">
        <v>1</v>
      </c>
      <c r="X227" s="20"/>
    </row>
    <row r="228" spans="1:24" ht="39.75">
      <c r="A228" s="72"/>
      <c r="B228" s="210" t="s">
        <v>233</v>
      </c>
      <c r="C228" s="150"/>
      <c r="D228" s="68"/>
      <c r="E228" s="68"/>
      <c r="F228" s="68"/>
      <c r="G228" s="68"/>
      <c r="H228" s="68">
        <v>1</v>
      </c>
      <c r="I228" s="68">
        <v>1</v>
      </c>
      <c r="J228" s="68">
        <v>1</v>
      </c>
      <c r="K228" s="69">
        <v>1</v>
      </c>
      <c r="L228" s="68">
        <v>1</v>
      </c>
      <c r="M228" s="68">
        <v>1</v>
      </c>
      <c r="N228" s="68">
        <v>1</v>
      </c>
      <c r="O228" s="68">
        <v>1</v>
      </c>
      <c r="P228" s="68">
        <v>1</v>
      </c>
      <c r="Q228" s="68">
        <v>0</v>
      </c>
      <c r="R228" s="149"/>
      <c r="S228" s="149"/>
      <c r="T228" s="149"/>
      <c r="U228" s="68">
        <v>1</v>
      </c>
      <c r="X228" s="20"/>
    </row>
    <row r="229" spans="1:24" ht="123">
      <c r="A229" s="72"/>
      <c r="B229" s="71" t="s">
        <v>232</v>
      </c>
      <c r="C229" s="124"/>
      <c r="D229" s="711"/>
      <c r="E229" s="76"/>
      <c r="F229" s="76"/>
      <c r="G229" s="76"/>
      <c r="H229" s="711">
        <v>1</v>
      </c>
      <c r="I229" s="711">
        <v>0</v>
      </c>
      <c r="J229" s="711">
        <v>1</v>
      </c>
      <c r="K229" s="711">
        <v>1</v>
      </c>
      <c r="L229" s="711">
        <v>1</v>
      </c>
      <c r="M229" s="711">
        <v>1</v>
      </c>
      <c r="N229" s="711">
        <v>1</v>
      </c>
      <c r="O229" s="711">
        <v>1</v>
      </c>
      <c r="P229" s="711">
        <v>1</v>
      </c>
      <c r="Q229" s="711">
        <v>1</v>
      </c>
      <c r="R229" s="146"/>
      <c r="S229" s="146"/>
      <c r="T229" s="146"/>
      <c r="U229" s="711">
        <v>1</v>
      </c>
      <c r="V229" s="44"/>
      <c r="X229" s="20"/>
    </row>
    <row r="230" spans="1:24" ht="39.75" customHeight="1">
      <c r="A230" s="72"/>
      <c r="B230" s="351" t="s">
        <v>231</v>
      </c>
      <c r="C230" s="352"/>
      <c r="D230" s="712"/>
      <c r="E230" s="122"/>
      <c r="F230" s="122"/>
      <c r="G230" s="122"/>
      <c r="H230" s="712"/>
      <c r="I230" s="712"/>
      <c r="J230" s="712"/>
      <c r="K230" s="712"/>
      <c r="L230" s="712"/>
      <c r="M230" s="712"/>
      <c r="N230" s="712"/>
      <c r="O230" s="712"/>
      <c r="P230" s="712"/>
      <c r="Q230" s="712"/>
      <c r="R230" s="330"/>
      <c r="S230" s="330"/>
      <c r="T230" s="330"/>
      <c r="U230" s="712"/>
      <c r="X230" s="20"/>
    </row>
    <row r="231" spans="1:24" ht="39.75" customHeight="1">
      <c r="A231" s="72"/>
      <c r="B231" s="351" t="s">
        <v>230</v>
      </c>
      <c r="C231" s="352"/>
      <c r="D231" s="712"/>
      <c r="E231" s="122"/>
      <c r="F231" s="122"/>
      <c r="G231" s="122"/>
      <c r="H231" s="712"/>
      <c r="I231" s="712"/>
      <c r="J231" s="712"/>
      <c r="K231" s="712"/>
      <c r="L231" s="712"/>
      <c r="M231" s="712"/>
      <c r="N231" s="712"/>
      <c r="O231" s="712"/>
      <c r="P231" s="712"/>
      <c r="Q231" s="712"/>
      <c r="R231" s="330"/>
      <c r="S231" s="330"/>
      <c r="T231" s="330"/>
      <c r="U231" s="712"/>
      <c r="X231" s="20"/>
    </row>
    <row r="232" spans="1:24" ht="39.75" customHeight="1">
      <c r="A232" s="72"/>
      <c r="B232" s="351" t="s">
        <v>229</v>
      </c>
      <c r="C232" s="352"/>
      <c r="D232" s="712"/>
      <c r="E232" s="122"/>
      <c r="F232" s="122"/>
      <c r="G232" s="122"/>
      <c r="H232" s="712"/>
      <c r="I232" s="712"/>
      <c r="J232" s="712"/>
      <c r="K232" s="712"/>
      <c r="L232" s="712"/>
      <c r="M232" s="712"/>
      <c r="N232" s="712"/>
      <c r="O232" s="712"/>
      <c r="P232" s="712"/>
      <c r="Q232" s="712"/>
      <c r="R232" s="330"/>
      <c r="S232" s="330"/>
      <c r="T232" s="330"/>
      <c r="U232" s="712"/>
      <c r="X232" s="20"/>
    </row>
    <row r="233" spans="1:24" ht="39.75" customHeight="1">
      <c r="A233" s="72"/>
      <c r="B233" s="351" t="s">
        <v>228</v>
      </c>
      <c r="C233" s="352"/>
      <c r="D233" s="712"/>
      <c r="E233" s="122"/>
      <c r="F233" s="122"/>
      <c r="G233" s="122"/>
      <c r="H233" s="712"/>
      <c r="I233" s="712"/>
      <c r="J233" s="712"/>
      <c r="K233" s="712"/>
      <c r="L233" s="712"/>
      <c r="M233" s="712"/>
      <c r="N233" s="712"/>
      <c r="O233" s="712"/>
      <c r="P233" s="712"/>
      <c r="Q233" s="712"/>
      <c r="R233" s="330"/>
      <c r="S233" s="330"/>
      <c r="T233" s="330"/>
      <c r="U233" s="712"/>
      <c r="X233" s="20"/>
    </row>
    <row r="234" spans="1:24" ht="39.75" customHeight="1">
      <c r="A234" s="72"/>
      <c r="B234" s="351" t="s">
        <v>227</v>
      </c>
      <c r="C234" s="350"/>
      <c r="D234" s="713"/>
      <c r="E234" s="119"/>
      <c r="F234" s="119"/>
      <c r="G234" s="119"/>
      <c r="H234" s="713"/>
      <c r="I234" s="713"/>
      <c r="J234" s="713"/>
      <c r="K234" s="713"/>
      <c r="L234" s="713"/>
      <c r="M234" s="713"/>
      <c r="N234" s="713"/>
      <c r="O234" s="713"/>
      <c r="P234" s="713"/>
      <c r="Q234" s="713"/>
      <c r="R234" s="152"/>
      <c r="S234" s="152"/>
      <c r="T234" s="152"/>
      <c r="U234" s="713"/>
      <c r="X234" s="20"/>
    </row>
    <row r="235" spans="1:24" ht="61.5">
      <c r="A235" s="72"/>
      <c r="B235" s="71" t="s">
        <v>226</v>
      </c>
      <c r="C235" s="70"/>
      <c r="D235" s="68"/>
      <c r="E235" s="68"/>
      <c r="F235" s="68"/>
      <c r="G235" s="68"/>
      <c r="H235" s="68">
        <v>1</v>
      </c>
      <c r="I235" s="68">
        <v>1</v>
      </c>
      <c r="J235" s="68">
        <v>1</v>
      </c>
      <c r="K235" s="69">
        <v>1</v>
      </c>
      <c r="L235" s="68">
        <v>1</v>
      </c>
      <c r="M235" s="68">
        <v>1</v>
      </c>
      <c r="N235" s="68">
        <v>1</v>
      </c>
      <c r="O235" s="68">
        <v>0</v>
      </c>
      <c r="P235" s="68">
        <v>1</v>
      </c>
      <c r="Q235" s="68">
        <v>1</v>
      </c>
      <c r="R235" s="149"/>
      <c r="S235" s="149"/>
      <c r="T235" s="149"/>
      <c r="U235" s="68">
        <v>1</v>
      </c>
      <c r="X235" s="20"/>
    </row>
    <row r="236" spans="1:24" ht="61.5">
      <c r="A236" s="72"/>
      <c r="B236" s="71" t="s">
        <v>225</v>
      </c>
      <c r="C236" s="70"/>
      <c r="D236" s="68"/>
      <c r="E236" s="68"/>
      <c r="F236" s="68"/>
      <c r="G236" s="68"/>
      <c r="H236" s="68">
        <v>1</v>
      </c>
      <c r="I236" s="68">
        <v>0</v>
      </c>
      <c r="J236" s="68">
        <v>1</v>
      </c>
      <c r="K236" s="69">
        <v>1</v>
      </c>
      <c r="L236" s="68">
        <v>1</v>
      </c>
      <c r="M236" s="68">
        <v>1</v>
      </c>
      <c r="N236" s="68">
        <v>1</v>
      </c>
      <c r="O236" s="68">
        <v>0</v>
      </c>
      <c r="P236" s="68">
        <v>1</v>
      </c>
      <c r="Q236" s="68">
        <v>0</v>
      </c>
      <c r="R236" s="149"/>
      <c r="S236" s="149"/>
      <c r="T236" s="149"/>
      <c r="U236" s="68">
        <v>1</v>
      </c>
      <c r="X236" s="20"/>
    </row>
    <row r="237" spans="1:24" ht="61.5">
      <c r="A237" s="128"/>
      <c r="B237" s="127" t="s">
        <v>224</v>
      </c>
      <c r="C237" s="124"/>
      <c r="D237" s="76"/>
      <c r="E237" s="76"/>
      <c r="F237" s="76"/>
      <c r="G237" s="76"/>
      <c r="H237" s="76">
        <v>1</v>
      </c>
      <c r="I237" s="76">
        <v>0</v>
      </c>
      <c r="J237" s="76">
        <v>1</v>
      </c>
      <c r="K237" s="76">
        <v>0</v>
      </c>
      <c r="L237" s="76">
        <v>1</v>
      </c>
      <c r="M237" s="76">
        <v>1</v>
      </c>
      <c r="N237" s="76">
        <v>1</v>
      </c>
      <c r="O237" s="68">
        <v>1</v>
      </c>
      <c r="P237" s="76">
        <v>1</v>
      </c>
      <c r="Q237" s="76">
        <v>0</v>
      </c>
      <c r="R237" s="146"/>
      <c r="S237" s="146"/>
      <c r="T237" s="146"/>
      <c r="U237" s="76">
        <v>1</v>
      </c>
      <c r="X237" s="20"/>
    </row>
    <row r="238" spans="1:24" ht="39.75">
      <c r="A238" s="145" t="s">
        <v>223</v>
      </c>
      <c r="B238" s="145"/>
      <c r="C238" s="144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1"/>
      <c r="R238" s="211"/>
      <c r="S238" s="211"/>
      <c r="T238" s="211"/>
      <c r="U238" s="141"/>
      <c r="X238" s="20"/>
    </row>
    <row r="239" spans="1:24" ht="39.75">
      <c r="A239" s="140" t="s">
        <v>86</v>
      </c>
      <c r="B239" s="139"/>
      <c r="C239" s="138"/>
      <c r="D239" s="137" t="e">
        <f>+SUM(D249,D264,D271)/3</f>
        <v>#DIV/0!</v>
      </c>
      <c r="E239" s="137"/>
      <c r="F239" s="137"/>
      <c r="G239" s="137"/>
      <c r="H239" s="137">
        <f t="shared" ref="H239:Q239" si="87">+SUM(H249,H264,H271)/3</f>
        <v>4.6628888888888893</v>
      </c>
      <c r="I239" s="137">
        <f t="shared" si="87"/>
        <v>3.4548245614035089</v>
      </c>
      <c r="J239" s="137">
        <f t="shared" si="87"/>
        <v>5</v>
      </c>
      <c r="K239" s="137">
        <f t="shared" si="87"/>
        <v>4</v>
      </c>
      <c r="L239" s="137">
        <f t="shared" si="87"/>
        <v>5</v>
      </c>
      <c r="M239" s="137">
        <f t="shared" si="87"/>
        <v>4</v>
      </c>
      <c r="N239" s="137">
        <f t="shared" si="87"/>
        <v>5</v>
      </c>
      <c r="O239" s="137">
        <f t="shared" si="87"/>
        <v>5</v>
      </c>
      <c r="P239" s="137">
        <f t="shared" si="87"/>
        <v>3.7246376811594204</v>
      </c>
      <c r="Q239" s="137">
        <f t="shared" si="87"/>
        <v>5</v>
      </c>
      <c r="R239" s="168"/>
      <c r="S239" s="168"/>
      <c r="T239" s="168"/>
      <c r="U239" s="136" t="e">
        <f>+SUM(U249,U264,U271)/3</f>
        <v>#DIV/0!</v>
      </c>
      <c r="X239" s="20"/>
    </row>
    <row r="240" spans="1:24" ht="39.75">
      <c r="A240" s="140" t="s">
        <v>85</v>
      </c>
      <c r="B240" s="139"/>
      <c r="C240" s="138"/>
      <c r="D240" s="137" t="e">
        <f>+SUM(D280,D305,D311)/3</f>
        <v>#DIV/0!</v>
      </c>
      <c r="E240" s="137"/>
      <c r="F240" s="137"/>
      <c r="G240" s="137"/>
      <c r="H240" s="137">
        <f t="shared" ref="H240:Q240" si="88">+SUM(H280,H305,H311)/3</f>
        <v>2.0751633986928106</v>
      </c>
      <c r="I240" s="137">
        <f t="shared" si="88"/>
        <v>1.8640350877192986</v>
      </c>
      <c r="J240" s="137">
        <f t="shared" si="88"/>
        <v>2.741935483870968</v>
      </c>
      <c r="K240" s="137">
        <f t="shared" si="88"/>
        <v>3.7662337662337664</v>
      </c>
      <c r="L240" s="137">
        <f t="shared" si="88"/>
        <v>2.419354838709677</v>
      </c>
      <c r="M240" s="137">
        <f t="shared" si="88"/>
        <v>3.8095238095238098</v>
      </c>
      <c r="N240" s="137">
        <f t="shared" si="88"/>
        <v>1.1811023622047243</v>
      </c>
      <c r="O240" s="137">
        <f t="shared" si="88"/>
        <v>3.3212560386473431</v>
      </c>
      <c r="P240" s="137">
        <f t="shared" si="88"/>
        <v>2.2435897435897432</v>
      </c>
      <c r="Q240" s="137">
        <f t="shared" si="88"/>
        <v>0.75757575757575746</v>
      </c>
      <c r="R240" s="168"/>
      <c r="S240" s="168"/>
      <c r="T240" s="168"/>
      <c r="U240" s="136" t="e">
        <f>+SUM(U280,U305,U311)/3</f>
        <v>#DIV/0!</v>
      </c>
      <c r="X240" s="20"/>
    </row>
    <row r="241" spans="1:24" ht="39.75">
      <c r="A241" s="140" t="s">
        <v>84</v>
      </c>
      <c r="B241" s="139"/>
      <c r="C241" s="138"/>
      <c r="D241" s="137" t="e">
        <f>+SUM(D249,D264,D271,D280,D305,D311)/6</f>
        <v>#DIV/0!</v>
      </c>
      <c r="E241" s="137"/>
      <c r="F241" s="137"/>
      <c r="G241" s="137"/>
      <c r="H241" s="137">
        <f t="shared" ref="H241:Q241" si="89">+SUM(H249,H264,H271,H280,H305,H311)/6</f>
        <v>3.3690261437908497</v>
      </c>
      <c r="I241" s="137">
        <f t="shared" si="89"/>
        <v>2.6594298245614039</v>
      </c>
      <c r="J241" s="137">
        <f t="shared" si="89"/>
        <v>3.870967741935484</v>
      </c>
      <c r="K241" s="137">
        <f t="shared" si="89"/>
        <v>3.8831168831168834</v>
      </c>
      <c r="L241" s="137">
        <f t="shared" si="89"/>
        <v>3.7096774193548385</v>
      </c>
      <c r="M241" s="137">
        <f t="shared" si="89"/>
        <v>3.9047619047619051</v>
      </c>
      <c r="N241" s="137">
        <f t="shared" si="89"/>
        <v>3.0905511811023625</v>
      </c>
      <c r="O241" s="137">
        <f t="shared" si="89"/>
        <v>4.1606280193236715</v>
      </c>
      <c r="P241" s="137">
        <f t="shared" si="89"/>
        <v>2.9841137123745818</v>
      </c>
      <c r="Q241" s="137">
        <f t="shared" si="89"/>
        <v>2.8787878787878789</v>
      </c>
      <c r="R241" s="168"/>
      <c r="S241" s="168"/>
      <c r="T241" s="168"/>
      <c r="U241" s="136" t="e">
        <f>+SUM(U249,U264,U271,U280,U305,U311)/6</f>
        <v>#DIV/0!</v>
      </c>
      <c r="X241" s="20"/>
    </row>
    <row r="242" spans="1:24" s="102" customFormat="1" ht="39.75">
      <c r="A242" s="349">
        <v>4.0999999999999996</v>
      </c>
      <c r="B242" s="349" t="s">
        <v>222</v>
      </c>
      <c r="C242" s="348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6"/>
      <c r="R242" s="156"/>
      <c r="S242" s="156"/>
      <c r="T242" s="156"/>
      <c r="U242" s="346"/>
      <c r="X242" s="103"/>
    </row>
    <row r="243" spans="1:24" s="102" customFormat="1" ht="39.75">
      <c r="A243" s="187"/>
      <c r="B243" s="345" t="s">
        <v>221</v>
      </c>
      <c r="C243" s="185" t="s">
        <v>30</v>
      </c>
      <c r="D243" s="183">
        <f>+SUM(D250:D260)</f>
        <v>0</v>
      </c>
      <c r="E243" s="183"/>
      <c r="F243" s="183"/>
      <c r="G243" s="183"/>
      <c r="H243" s="183">
        <f t="shared" ref="H243:Q243" si="90">+SUM(H250:H260)</f>
        <v>7</v>
      </c>
      <c r="I243" s="183">
        <f t="shared" si="90"/>
        <v>5</v>
      </c>
      <c r="J243" s="183">
        <f t="shared" si="90"/>
        <v>7</v>
      </c>
      <c r="K243" s="183">
        <f t="shared" si="90"/>
        <v>6</v>
      </c>
      <c r="L243" s="183">
        <f t="shared" si="90"/>
        <v>7</v>
      </c>
      <c r="M243" s="183">
        <f t="shared" si="90"/>
        <v>5</v>
      </c>
      <c r="N243" s="183">
        <f t="shared" si="90"/>
        <v>7</v>
      </c>
      <c r="O243" s="183">
        <f t="shared" si="90"/>
        <v>7</v>
      </c>
      <c r="P243" s="183">
        <f t="shared" si="90"/>
        <v>6</v>
      </c>
      <c r="Q243" s="183">
        <f t="shared" si="90"/>
        <v>7</v>
      </c>
      <c r="R243" s="149"/>
      <c r="S243" s="149"/>
      <c r="T243" s="149"/>
      <c r="U243" s="183">
        <f>+SUM(U250:U260)</f>
        <v>7</v>
      </c>
      <c r="X243" s="103"/>
    </row>
    <row r="244" spans="1:24" s="102" customFormat="1" ht="39.75">
      <c r="A244" s="344"/>
      <c r="B244" s="343" t="s">
        <v>220</v>
      </c>
      <c r="C244" s="342" t="s">
        <v>30</v>
      </c>
      <c r="D244" s="340">
        <f>+D262</f>
        <v>0</v>
      </c>
      <c r="E244" s="340"/>
      <c r="F244" s="340"/>
      <c r="G244" s="340"/>
      <c r="H244" s="340">
        <f t="shared" ref="H244:Q244" si="91">+H262</f>
        <v>0</v>
      </c>
      <c r="I244" s="340">
        <f t="shared" si="91"/>
        <v>0</v>
      </c>
      <c r="J244" s="340">
        <f t="shared" si="91"/>
        <v>1</v>
      </c>
      <c r="K244" s="340">
        <f t="shared" si="91"/>
        <v>0</v>
      </c>
      <c r="L244" s="340">
        <f t="shared" si="91"/>
        <v>1</v>
      </c>
      <c r="M244" s="340">
        <f t="shared" si="91"/>
        <v>0</v>
      </c>
      <c r="N244" s="340">
        <f t="shared" si="91"/>
        <v>1</v>
      </c>
      <c r="O244" s="340">
        <f t="shared" si="91"/>
        <v>1</v>
      </c>
      <c r="P244" s="340">
        <f t="shared" si="91"/>
        <v>1</v>
      </c>
      <c r="Q244" s="340">
        <f t="shared" si="91"/>
        <v>1</v>
      </c>
      <c r="R244" s="341"/>
      <c r="S244" s="341"/>
      <c r="T244" s="341"/>
      <c r="U244" s="340">
        <f>+U262</f>
        <v>1</v>
      </c>
      <c r="X244" s="103"/>
    </row>
    <row r="245" spans="1:24" s="102" customFormat="1" ht="39.75" hidden="1">
      <c r="A245" s="339"/>
      <c r="B245" s="339"/>
      <c r="C245" s="338"/>
      <c r="D245" s="337">
        <f>IF(D243&lt;1,0,IF(D243&lt;2,1,IF(D243&lt;4,2,IF(D243&lt;6,3,IF(D243&lt;=7,4)))))</f>
        <v>0</v>
      </c>
      <c r="E245" s="337"/>
      <c r="F245" s="337"/>
      <c r="G245" s="337"/>
      <c r="H245" s="337">
        <f t="shared" ref="H245:Q245" si="92">IF(H243&lt;1,0,IF(H243&lt;2,1,IF(H243&lt;4,2,IF(H243&lt;6,3,IF(H243&lt;=7,4)))))</f>
        <v>4</v>
      </c>
      <c r="I245" s="337">
        <f t="shared" si="92"/>
        <v>3</v>
      </c>
      <c r="J245" s="337">
        <f t="shared" si="92"/>
        <v>4</v>
      </c>
      <c r="K245" s="337">
        <f t="shared" si="92"/>
        <v>4</v>
      </c>
      <c r="L245" s="337">
        <f t="shared" si="92"/>
        <v>4</v>
      </c>
      <c r="M245" s="337">
        <f t="shared" si="92"/>
        <v>3</v>
      </c>
      <c r="N245" s="337">
        <f t="shared" si="92"/>
        <v>4</v>
      </c>
      <c r="O245" s="337">
        <f t="shared" si="92"/>
        <v>4</v>
      </c>
      <c r="P245" s="337">
        <f t="shared" si="92"/>
        <v>4</v>
      </c>
      <c r="Q245" s="337">
        <f t="shared" si="92"/>
        <v>4</v>
      </c>
      <c r="R245" s="152"/>
      <c r="S245" s="152"/>
      <c r="T245" s="152"/>
      <c r="U245" s="337">
        <f>IF(U243&lt;1,0,IF(U243&lt;2,1,IF(U243&lt;4,2,IF(U243&lt;6,3,IF(U243&lt;=7,4)))))</f>
        <v>4</v>
      </c>
      <c r="X245" s="103"/>
    </row>
    <row r="246" spans="1:24" s="102" customFormat="1" ht="39.75" hidden="1">
      <c r="A246" s="187"/>
      <c r="B246" s="187"/>
      <c r="C246" s="185"/>
      <c r="D246" s="336">
        <f>IF(D245&lt;1,0,IF(D245=1,1,IF(D245=2,2,IF(D245=3,3,IF(D245=4,4)))))</f>
        <v>0</v>
      </c>
      <c r="E246" s="336"/>
      <c r="F246" s="336"/>
      <c r="G246" s="336"/>
      <c r="H246" s="336">
        <f t="shared" ref="H246:Q246" si="93">IF(H245&lt;1,0,IF(H245=1,1,IF(H245=2,2,IF(H245=3,3,IF(H245=4,4)))))</f>
        <v>4</v>
      </c>
      <c r="I246" s="336">
        <f t="shared" si="93"/>
        <v>3</v>
      </c>
      <c r="J246" s="336">
        <f t="shared" si="93"/>
        <v>4</v>
      </c>
      <c r="K246" s="336">
        <f t="shared" si="93"/>
        <v>4</v>
      </c>
      <c r="L246" s="336">
        <f t="shared" si="93"/>
        <v>4</v>
      </c>
      <c r="M246" s="336">
        <f t="shared" si="93"/>
        <v>3</v>
      </c>
      <c r="N246" s="336">
        <f t="shared" si="93"/>
        <v>4</v>
      </c>
      <c r="O246" s="336">
        <f t="shared" si="93"/>
        <v>4</v>
      </c>
      <c r="P246" s="336">
        <f t="shared" si="93"/>
        <v>4</v>
      </c>
      <c r="Q246" s="336">
        <f t="shared" si="93"/>
        <v>4</v>
      </c>
      <c r="R246" s="149"/>
      <c r="S246" s="149"/>
      <c r="T246" s="149"/>
      <c r="U246" s="336">
        <f>IF(U245&lt;1,0,IF(U245=1,1,IF(U245=2,2,IF(U245=3,3,IF(U245=4,4)))))</f>
        <v>4</v>
      </c>
      <c r="X246" s="103"/>
    </row>
    <row r="247" spans="1:24" s="102" customFormat="1" ht="39.75" hidden="1">
      <c r="A247" s="187"/>
      <c r="B247" s="187"/>
      <c r="C247" s="185"/>
      <c r="D247" s="336">
        <f>+D244</f>
        <v>0</v>
      </c>
      <c r="E247" s="336"/>
      <c r="F247" s="336"/>
      <c r="G247" s="336"/>
      <c r="H247" s="336">
        <f t="shared" ref="H247:Q247" si="94">+H244</f>
        <v>0</v>
      </c>
      <c r="I247" s="336">
        <f t="shared" si="94"/>
        <v>0</v>
      </c>
      <c r="J247" s="336">
        <f t="shared" si="94"/>
        <v>1</v>
      </c>
      <c r="K247" s="336">
        <f t="shared" si="94"/>
        <v>0</v>
      </c>
      <c r="L247" s="336">
        <f t="shared" si="94"/>
        <v>1</v>
      </c>
      <c r="M247" s="336">
        <f t="shared" si="94"/>
        <v>0</v>
      </c>
      <c r="N247" s="336">
        <f t="shared" si="94"/>
        <v>1</v>
      </c>
      <c r="O247" s="336">
        <f t="shared" si="94"/>
        <v>1</v>
      </c>
      <c r="P247" s="336">
        <f t="shared" si="94"/>
        <v>1</v>
      </c>
      <c r="Q247" s="336">
        <f t="shared" si="94"/>
        <v>1</v>
      </c>
      <c r="R247" s="149"/>
      <c r="S247" s="149"/>
      <c r="T247" s="149"/>
      <c r="U247" s="336">
        <f>+U244</f>
        <v>1</v>
      </c>
      <c r="X247" s="103"/>
    </row>
    <row r="248" spans="1:24" s="102" customFormat="1" ht="39.75" hidden="1">
      <c r="A248" s="187"/>
      <c r="B248" s="187"/>
      <c r="C248" s="185"/>
      <c r="D248" s="335">
        <f>+D243+D244</f>
        <v>0</v>
      </c>
      <c r="E248" s="335"/>
      <c r="F248" s="335"/>
      <c r="G248" s="335"/>
      <c r="H248" s="335">
        <f t="shared" ref="H248:Q248" si="95">+H243+H244</f>
        <v>7</v>
      </c>
      <c r="I248" s="335">
        <f t="shared" si="95"/>
        <v>5</v>
      </c>
      <c r="J248" s="335">
        <f t="shared" si="95"/>
        <v>8</v>
      </c>
      <c r="K248" s="335">
        <f t="shared" si="95"/>
        <v>6</v>
      </c>
      <c r="L248" s="335">
        <f t="shared" si="95"/>
        <v>8</v>
      </c>
      <c r="M248" s="335">
        <f t="shared" si="95"/>
        <v>5</v>
      </c>
      <c r="N248" s="335">
        <f t="shared" si="95"/>
        <v>8</v>
      </c>
      <c r="O248" s="335">
        <f t="shared" si="95"/>
        <v>8</v>
      </c>
      <c r="P248" s="335">
        <f t="shared" si="95"/>
        <v>7</v>
      </c>
      <c r="Q248" s="335">
        <f t="shared" si="95"/>
        <v>8</v>
      </c>
      <c r="R248" s="149"/>
      <c r="S248" s="149"/>
      <c r="T248" s="149"/>
      <c r="U248" s="335">
        <f>+U243+U244</f>
        <v>8</v>
      </c>
      <c r="X248" s="103"/>
    </row>
    <row r="249" spans="1:24" s="102" customFormat="1" ht="39.75">
      <c r="A249" s="334"/>
      <c r="B249" s="334"/>
      <c r="C249" s="333" t="s">
        <v>10</v>
      </c>
      <c r="D249" s="332">
        <f>+D247+D246</f>
        <v>0</v>
      </c>
      <c r="E249" s="332"/>
      <c r="F249" s="332"/>
      <c r="G249" s="332"/>
      <c r="H249" s="332">
        <f t="shared" ref="H249:O249" si="96">+H247+H246</f>
        <v>4</v>
      </c>
      <c r="I249" s="332">
        <f t="shared" si="96"/>
        <v>3</v>
      </c>
      <c r="J249" s="332">
        <f t="shared" si="96"/>
        <v>5</v>
      </c>
      <c r="K249" s="332">
        <f t="shared" si="96"/>
        <v>4</v>
      </c>
      <c r="L249" s="332">
        <f t="shared" si="96"/>
        <v>5</v>
      </c>
      <c r="M249" s="332">
        <f t="shared" si="96"/>
        <v>3</v>
      </c>
      <c r="N249" s="332">
        <f t="shared" si="96"/>
        <v>5</v>
      </c>
      <c r="O249" s="332">
        <f t="shared" si="96"/>
        <v>5</v>
      </c>
      <c r="P249" s="332">
        <v>4</v>
      </c>
      <c r="Q249" s="332">
        <f>+Q247+Q246</f>
        <v>5</v>
      </c>
      <c r="R249" s="149"/>
      <c r="S249" s="149"/>
      <c r="T249" s="149"/>
      <c r="U249" s="332">
        <f>+U247+U246</f>
        <v>5</v>
      </c>
      <c r="X249" s="103"/>
    </row>
    <row r="250" spans="1:24" s="228" customFormat="1" ht="85.5">
      <c r="A250" s="72"/>
      <c r="B250" s="135" t="s">
        <v>219</v>
      </c>
      <c r="C250" s="134"/>
      <c r="D250" s="119"/>
      <c r="E250" s="119"/>
      <c r="F250" s="119"/>
      <c r="G250" s="119"/>
      <c r="H250" s="119">
        <v>1</v>
      </c>
      <c r="I250" s="119">
        <v>1</v>
      </c>
      <c r="J250" s="119">
        <v>1</v>
      </c>
      <c r="K250" s="331">
        <v>1</v>
      </c>
      <c r="L250" s="119">
        <v>1</v>
      </c>
      <c r="M250" s="119">
        <v>1</v>
      </c>
      <c r="N250" s="119">
        <v>1</v>
      </c>
      <c r="O250" s="119">
        <v>1</v>
      </c>
      <c r="P250" s="119">
        <v>1</v>
      </c>
      <c r="Q250" s="68">
        <v>1</v>
      </c>
      <c r="R250" s="149"/>
      <c r="S250" s="149"/>
      <c r="T250" s="149"/>
      <c r="U250" s="68">
        <v>1</v>
      </c>
      <c r="X250" s="229"/>
    </row>
    <row r="251" spans="1:24" s="228" customFormat="1" ht="57">
      <c r="A251" s="72"/>
      <c r="B251" s="135" t="s">
        <v>218</v>
      </c>
      <c r="C251" s="134"/>
      <c r="D251" s="68"/>
      <c r="E251" s="68"/>
      <c r="F251" s="68"/>
      <c r="G251" s="68"/>
      <c r="H251" s="68">
        <v>1</v>
      </c>
      <c r="I251" s="68">
        <v>0</v>
      </c>
      <c r="J251" s="68">
        <v>1</v>
      </c>
      <c r="K251" s="69">
        <v>1</v>
      </c>
      <c r="L251" s="68">
        <v>1</v>
      </c>
      <c r="M251" s="68">
        <v>1</v>
      </c>
      <c r="N251" s="68">
        <v>1</v>
      </c>
      <c r="O251" s="68">
        <v>1</v>
      </c>
      <c r="P251" s="68">
        <v>1</v>
      </c>
      <c r="Q251" s="68">
        <v>1</v>
      </c>
      <c r="R251" s="149"/>
      <c r="S251" s="149"/>
      <c r="T251" s="149"/>
      <c r="U251" s="68">
        <v>1</v>
      </c>
      <c r="X251" s="229"/>
    </row>
    <row r="252" spans="1:24" s="228" customFormat="1" ht="55.5">
      <c r="A252" s="72"/>
      <c r="B252" s="210" t="s">
        <v>217</v>
      </c>
      <c r="C252" s="150"/>
      <c r="D252" s="68"/>
      <c r="E252" s="68"/>
      <c r="F252" s="68"/>
      <c r="G252" s="68"/>
      <c r="H252" s="68">
        <v>1</v>
      </c>
      <c r="I252" s="68">
        <v>1</v>
      </c>
      <c r="J252" s="68">
        <v>1</v>
      </c>
      <c r="K252" s="69">
        <v>1</v>
      </c>
      <c r="L252" s="68">
        <v>1</v>
      </c>
      <c r="M252" s="68">
        <v>0</v>
      </c>
      <c r="N252" s="68">
        <v>1</v>
      </c>
      <c r="O252" s="68">
        <v>1</v>
      </c>
      <c r="P252" s="68">
        <v>1</v>
      </c>
      <c r="Q252" s="68">
        <v>1</v>
      </c>
      <c r="R252" s="149"/>
      <c r="S252" s="149"/>
      <c r="T252" s="149"/>
      <c r="U252" s="68">
        <v>1</v>
      </c>
      <c r="X252" s="229"/>
    </row>
    <row r="253" spans="1:24" s="228" customFormat="1" ht="61.5">
      <c r="A253" s="72"/>
      <c r="B253" s="71" t="s">
        <v>216</v>
      </c>
      <c r="C253" s="70"/>
      <c r="D253" s="68"/>
      <c r="E253" s="68"/>
      <c r="F253" s="68"/>
      <c r="G253" s="68"/>
      <c r="H253" s="68">
        <v>1</v>
      </c>
      <c r="I253" s="68">
        <v>1</v>
      </c>
      <c r="J253" s="68">
        <v>1</v>
      </c>
      <c r="K253" s="69">
        <v>1</v>
      </c>
      <c r="L253" s="68">
        <v>1</v>
      </c>
      <c r="M253" s="68">
        <v>1</v>
      </c>
      <c r="N253" s="68">
        <v>1</v>
      </c>
      <c r="O253" s="68">
        <v>1</v>
      </c>
      <c r="P253" s="68">
        <v>1</v>
      </c>
      <c r="Q253" s="68">
        <v>1</v>
      </c>
      <c r="R253" s="149"/>
      <c r="S253" s="149"/>
      <c r="T253" s="149"/>
      <c r="U253" s="68">
        <v>1</v>
      </c>
      <c r="X253" s="229"/>
    </row>
    <row r="254" spans="1:24" s="228" customFormat="1" ht="61.5">
      <c r="A254" s="72"/>
      <c r="B254" s="71" t="s">
        <v>215</v>
      </c>
      <c r="C254" s="124"/>
      <c r="D254" s="711"/>
      <c r="E254" s="76"/>
      <c r="F254" s="76"/>
      <c r="G254" s="76"/>
      <c r="H254" s="711">
        <v>1</v>
      </c>
      <c r="I254" s="711">
        <v>1</v>
      </c>
      <c r="J254" s="711">
        <v>1</v>
      </c>
      <c r="K254" s="711">
        <v>1</v>
      </c>
      <c r="L254" s="711">
        <v>1</v>
      </c>
      <c r="M254" s="711">
        <v>1</v>
      </c>
      <c r="N254" s="711">
        <v>1</v>
      </c>
      <c r="O254" s="711">
        <v>1</v>
      </c>
      <c r="P254" s="711">
        <v>1</v>
      </c>
      <c r="Q254" s="711">
        <v>1</v>
      </c>
      <c r="R254" s="146"/>
      <c r="S254" s="146"/>
      <c r="T254" s="146"/>
      <c r="U254" s="711">
        <v>1</v>
      </c>
      <c r="X254" s="229"/>
    </row>
    <row r="255" spans="1:24" s="228" customFormat="1" ht="48">
      <c r="A255" s="72"/>
      <c r="B255" s="121" t="s">
        <v>214</v>
      </c>
      <c r="C255" s="123"/>
      <c r="D255" s="712"/>
      <c r="E255" s="122"/>
      <c r="F255" s="122"/>
      <c r="G255" s="122"/>
      <c r="H255" s="712"/>
      <c r="I255" s="712"/>
      <c r="J255" s="712"/>
      <c r="K255" s="712"/>
      <c r="L255" s="712"/>
      <c r="M255" s="712"/>
      <c r="N255" s="712"/>
      <c r="O255" s="712"/>
      <c r="P255" s="712"/>
      <c r="Q255" s="712"/>
      <c r="R255" s="330"/>
      <c r="S255" s="330"/>
      <c r="T255" s="330"/>
      <c r="U255" s="712"/>
      <c r="X255" s="229"/>
    </row>
    <row r="256" spans="1:24" s="228" customFormat="1" ht="29.25" customHeight="1">
      <c r="A256" s="72"/>
      <c r="B256" s="121" t="s">
        <v>213</v>
      </c>
      <c r="C256" s="123"/>
      <c r="D256" s="712"/>
      <c r="E256" s="122"/>
      <c r="F256" s="122"/>
      <c r="G256" s="122"/>
      <c r="H256" s="712"/>
      <c r="I256" s="712"/>
      <c r="J256" s="712"/>
      <c r="K256" s="712"/>
      <c r="L256" s="712"/>
      <c r="M256" s="712"/>
      <c r="N256" s="712"/>
      <c r="O256" s="712"/>
      <c r="P256" s="712"/>
      <c r="Q256" s="712"/>
      <c r="R256" s="330"/>
      <c r="S256" s="330"/>
      <c r="T256" s="330"/>
      <c r="U256" s="712"/>
      <c r="X256" s="229"/>
    </row>
    <row r="257" spans="1:24" s="228" customFormat="1" ht="48">
      <c r="A257" s="72"/>
      <c r="B257" s="121" t="s">
        <v>212</v>
      </c>
      <c r="C257" s="123"/>
      <c r="D257" s="712"/>
      <c r="E257" s="122"/>
      <c r="F257" s="122"/>
      <c r="G257" s="122"/>
      <c r="H257" s="712"/>
      <c r="I257" s="712"/>
      <c r="J257" s="712"/>
      <c r="K257" s="712"/>
      <c r="L257" s="712"/>
      <c r="M257" s="712"/>
      <c r="N257" s="712"/>
      <c r="O257" s="712"/>
      <c r="P257" s="712"/>
      <c r="Q257" s="712"/>
      <c r="R257" s="330"/>
      <c r="S257" s="330"/>
      <c r="T257" s="330"/>
      <c r="U257" s="712"/>
      <c r="X257" s="229"/>
    </row>
    <row r="258" spans="1:24" s="228" customFormat="1" ht="72">
      <c r="A258" s="72"/>
      <c r="B258" s="121" t="s">
        <v>211</v>
      </c>
      <c r="C258" s="120"/>
      <c r="D258" s="713"/>
      <c r="E258" s="119"/>
      <c r="F258" s="119"/>
      <c r="G258" s="119"/>
      <c r="H258" s="713"/>
      <c r="I258" s="713"/>
      <c r="J258" s="713"/>
      <c r="K258" s="713"/>
      <c r="L258" s="713"/>
      <c r="M258" s="713"/>
      <c r="N258" s="713"/>
      <c r="O258" s="713"/>
      <c r="P258" s="713"/>
      <c r="Q258" s="713"/>
      <c r="R258" s="152"/>
      <c r="S258" s="152"/>
      <c r="T258" s="152"/>
      <c r="U258" s="713"/>
      <c r="X258" s="229"/>
    </row>
    <row r="259" spans="1:24" s="228" customFormat="1" ht="61.5">
      <c r="A259" s="72"/>
      <c r="B259" s="71" t="s">
        <v>210</v>
      </c>
      <c r="C259" s="70"/>
      <c r="D259" s="68"/>
      <c r="E259" s="68"/>
      <c r="F259" s="68"/>
      <c r="G259" s="68"/>
      <c r="H259" s="68">
        <v>1</v>
      </c>
      <c r="I259" s="68">
        <v>0</v>
      </c>
      <c r="J259" s="68">
        <v>1</v>
      </c>
      <c r="K259" s="69">
        <v>1</v>
      </c>
      <c r="L259" s="68">
        <v>1</v>
      </c>
      <c r="M259" s="68">
        <v>1</v>
      </c>
      <c r="N259" s="68">
        <v>1</v>
      </c>
      <c r="O259" s="68">
        <v>1</v>
      </c>
      <c r="P259" s="68">
        <v>0</v>
      </c>
      <c r="Q259" s="68">
        <v>1</v>
      </c>
      <c r="R259" s="149"/>
      <c r="S259" s="149"/>
      <c r="T259" s="149"/>
      <c r="U259" s="68">
        <v>1</v>
      </c>
      <c r="X259" s="229"/>
    </row>
    <row r="260" spans="1:24" s="228" customFormat="1" ht="61.5">
      <c r="A260" s="72"/>
      <c r="B260" s="71" t="s">
        <v>209</v>
      </c>
      <c r="C260" s="70"/>
      <c r="D260" s="68"/>
      <c r="E260" s="68"/>
      <c r="F260" s="68"/>
      <c r="G260" s="68"/>
      <c r="H260" s="68">
        <v>1</v>
      </c>
      <c r="I260" s="68">
        <v>1</v>
      </c>
      <c r="J260" s="68">
        <v>1</v>
      </c>
      <c r="K260" s="69">
        <v>0</v>
      </c>
      <c r="L260" s="68">
        <v>1</v>
      </c>
      <c r="M260" s="68">
        <v>0</v>
      </c>
      <c r="N260" s="68">
        <v>1</v>
      </c>
      <c r="O260" s="68">
        <v>1</v>
      </c>
      <c r="P260" s="68">
        <v>1</v>
      </c>
      <c r="Q260" s="68">
        <v>1</v>
      </c>
      <c r="R260" s="149"/>
      <c r="S260" s="149"/>
      <c r="T260" s="149"/>
      <c r="U260" s="68">
        <v>1</v>
      </c>
      <c r="X260" s="229"/>
    </row>
    <row r="261" spans="1:24" s="228" customFormat="1" ht="39.75">
      <c r="A261" s="329"/>
      <c r="B261" s="328" t="s">
        <v>208</v>
      </c>
      <c r="C261" s="327"/>
      <c r="D261" s="326"/>
      <c r="E261" s="326"/>
      <c r="F261" s="326"/>
      <c r="G261" s="326"/>
      <c r="H261" s="326"/>
      <c r="I261" s="326"/>
      <c r="J261" s="326"/>
      <c r="K261" s="326"/>
      <c r="L261" s="325"/>
      <c r="M261" s="325"/>
      <c r="N261" s="325"/>
      <c r="O261" s="325"/>
      <c r="P261" s="325"/>
      <c r="Q261" s="325"/>
      <c r="R261" s="149"/>
      <c r="S261" s="149"/>
      <c r="T261" s="149"/>
      <c r="U261" s="325"/>
      <c r="X261" s="229"/>
    </row>
    <row r="262" spans="1:24" s="228" customFormat="1" ht="123">
      <c r="A262" s="128"/>
      <c r="B262" s="128" t="s">
        <v>207</v>
      </c>
      <c r="C262" s="124"/>
      <c r="D262" s="90"/>
      <c r="E262" s="90"/>
      <c r="F262" s="90"/>
      <c r="G262" s="90"/>
      <c r="H262" s="90">
        <v>0</v>
      </c>
      <c r="I262" s="68">
        <v>0</v>
      </c>
      <c r="J262" s="68">
        <v>1</v>
      </c>
      <c r="K262" s="69">
        <v>0</v>
      </c>
      <c r="L262" s="68">
        <v>1</v>
      </c>
      <c r="M262" s="68">
        <v>0</v>
      </c>
      <c r="N262" s="68">
        <v>1</v>
      </c>
      <c r="O262" s="68">
        <v>1</v>
      </c>
      <c r="P262" s="68">
        <v>1</v>
      </c>
      <c r="Q262" s="76">
        <v>1</v>
      </c>
      <c r="R262" s="146"/>
      <c r="S262" s="146"/>
      <c r="T262" s="146"/>
      <c r="U262" s="76">
        <v>1</v>
      </c>
      <c r="X262" s="229"/>
    </row>
    <row r="263" spans="1:24" s="228" customFormat="1" ht="41.25" customHeight="1">
      <c r="A263" s="84">
        <v>4.2</v>
      </c>
      <c r="B263" s="84" t="s">
        <v>206</v>
      </c>
      <c r="C263" s="96" t="s">
        <v>30</v>
      </c>
      <c r="D263" s="324">
        <f>+SUM(D265:D269)</f>
        <v>0</v>
      </c>
      <c r="E263" s="324"/>
      <c r="F263" s="324"/>
      <c r="G263" s="324"/>
      <c r="H263" s="324">
        <f t="shared" ref="H263:Q263" si="97">+SUM(H265:H269)</f>
        <v>5</v>
      </c>
      <c r="I263" s="324">
        <f t="shared" si="97"/>
        <v>3</v>
      </c>
      <c r="J263" s="324">
        <f t="shared" si="97"/>
        <v>5</v>
      </c>
      <c r="K263" s="324">
        <f t="shared" si="97"/>
        <v>3</v>
      </c>
      <c r="L263" s="324">
        <f t="shared" si="97"/>
        <v>5</v>
      </c>
      <c r="M263" s="324">
        <f t="shared" si="97"/>
        <v>4</v>
      </c>
      <c r="N263" s="324">
        <f t="shared" si="97"/>
        <v>5</v>
      </c>
      <c r="O263" s="324">
        <f t="shared" si="97"/>
        <v>5</v>
      </c>
      <c r="P263" s="324">
        <f t="shared" si="97"/>
        <v>5</v>
      </c>
      <c r="Q263" s="324">
        <f t="shared" si="97"/>
        <v>5</v>
      </c>
      <c r="R263" s="154"/>
      <c r="S263" s="154"/>
      <c r="T263" s="154"/>
      <c r="U263" s="324">
        <f>+SUM(U265:U269)</f>
        <v>5</v>
      </c>
      <c r="X263" s="229"/>
    </row>
    <row r="264" spans="1:24" s="228" customFormat="1" ht="41.25" hidden="1" customHeight="1">
      <c r="A264" s="80"/>
      <c r="B264" s="80"/>
      <c r="C264" s="95" t="s">
        <v>10</v>
      </c>
      <c r="D264" s="94">
        <f>IF(D263&lt;1,0,IF(D263&lt;2,1,IF(D263&lt;3,2,IF(D263&lt;4,3,IF(D263&lt;5,4,IF(D263=5,5,))))))</f>
        <v>0</v>
      </c>
      <c r="E264" s="94"/>
      <c r="F264" s="94"/>
      <c r="G264" s="94"/>
      <c r="H264" s="94">
        <f t="shared" ref="H264:Q264" si="98">IF(H263&lt;1,0,IF(H263&lt;2,1,IF(H263&lt;3,2,IF(H263&lt;4,3,IF(H263&lt;5,4,IF(H263=5,5,))))))</f>
        <v>5</v>
      </c>
      <c r="I264" s="94">
        <f t="shared" si="98"/>
        <v>3</v>
      </c>
      <c r="J264" s="94">
        <f t="shared" si="98"/>
        <v>5</v>
      </c>
      <c r="K264" s="94">
        <f t="shared" si="98"/>
        <v>3</v>
      </c>
      <c r="L264" s="94">
        <f t="shared" si="98"/>
        <v>5</v>
      </c>
      <c r="M264" s="94">
        <f t="shared" si="98"/>
        <v>4</v>
      </c>
      <c r="N264" s="94">
        <f t="shared" si="98"/>
        <v>5</v>
      </c>
      <c r="O264" s="94">
        <f t="shared" si="98"/>
        <v>5</v>
      </c>
      <c r="P264" s="94">
        <f t="shared" si="98"/>
        <v>5</v>
      </c>
      <c r="Q264" s="94">
        <f t="shared" si="98"/>
        <v>5</v>
      </c>
      <c r="R264" s="152"/>
      <c r="S264" s="152"/>
      <c r="T264" s="152"/>
      <c r="U264" s="94">
        <f>IF(U263&lt;1,0,IF(U263&lt;2,1,IF(U263&lt;3,2,IF(U263&lt;4,3,IF(U263&lt;5,4,IF(U263=5,5,))))))</f>
        <v>5</v>
      </c>
      <c r="X264" s="229"/>
    </row>
    <row r="265" spans="1:24" s="228" customFormat="1" ht="111">
      <c r="A265" s="72"/>
      <c r="B265" s="210" t="s">
        <v>205</v>
      </c>
      <c r="C265" s="150"/>
      <c r="D265" s="68"/>
      <c r="E265" s="68"/>
      <c r="F265" s="68"/>
      <c r="G265" s="68"/>
      <c r="H265" s="68">
        <v>1</v>
      </c>
      <c r="I265" s="68">
        <v>1</v>
      </c>
      <c r="J265" s="68">
        <v>1</v>
      </c>
      <c r="K265" s="69">
        <v>1</v>
      </c>
      <c r="L265" s="68">
        <v>1</v>
      </c>
      <c r="M265" s="68">
        <v>1</v>
      </c>
      <c r="N265" s="68">
        <v>1</v>
      </c>
      <c r="O265" s="68">
        <v>1</v>
      </c>
      <c r="P265" s="68">
        <v>1</v>
      </c>
      <c r="Q265" s="68">
        <v>1</v>
      </c>
      <c r="R265" s="149"/>
      <c r="S265" s="149"/>
      <c r="T265" s="149"/>
      <c r="U265" s="68">
        <v>1</v>
      </c>
      <c r="X265" s="229"/>
    </row>
    <row r="266" spans="1:24" s="228" customFormat="1" ht="83.25">
      <c r="A266" s="72"/>
      <c r="B266" s="151" t="s">
        <v>204</v>
      </c>
      <c r="C266" s="150"/>
      <c r="D266" s="68"/>
      <c r="E266" s="68"/>
      <c r="F266" s="68"/>
      <c r="G266" s="68"/>
      <c r="H266" s="68">
        <v>1</v>
      </c>
      <c r="I266" s="68">
        <v>0</v>
      </c>
      <c r="J266" s="68">
        <v>1</v>
      </c>
      <c r="K266" s="69">
        <v>0</v>
      </c>
      <c r="L266" s="68">
        <v>1</v>
      </c>
      <c r="M266" s="68">
        <v>0</v>
      </c>
      <c r="N266" s="68">
        <v>1</v>
      </c>
      <c r="O266" s="68">
        <v>1</v>
      </c>
      <c r="P266" s="68">
        <v>1</v>
      </c>
      <c r="Q266" s="68">
        <v>1</v>
      </c>
      <c r="R266" s="149"/>
      <c r="S266" s="149"/>
      <c r="T266" s="149"/>
      <c r="U266" s="68">
        <v>1</v>
      </c>
      <c r="V266" s="323"/>
      <c r="X266" s="229"/>
    </row>
    <row r="267" spans="1:24" s="228" customFormat="1" ht="61.5">
      <c r="A267" s="72"/>
      <c r="B267" s="71" t="s">
        <v>203</v>
      </c>
      <c r="C267" s="70"/>
      <c r="D267" s="68"/>
      <c r="E267" s="68"/>
      <c r="F267" s="68"/>
      <c r="G267" s="68"/>
      <c r="H267" s="68">
        <v>1</v>
      </c>
      <c r="I267" s="68">
        <v>0</v>
      </c>
      <c r="J267" s="68">
        <v>1</v>
      </c>
      <c r="K267" s="69">
        <v>0</v>
      </c>
      <c r="L267" s="68">
        <v>1</v>
      </c>
      <c r="M267" s="68">
        <v>1</v>
      </c>
      <c r="N267" s="68">
        <v>1</v>
      </c>
      <c r="O267" s="68">
        <v>1</v>
      </c>
      <c r="P267" s="68">
        <v>1</v>
      </c>
      <c r="Q267" s="68">
        <v>1</v>
      </c>
      <c r="R267" s="149"/>
      <c r="S267" s="149"/>
      <c r="T267" s="149"/>
      <c r="U267" s="68">
        <v>1</v>
      </c>
      <c r="X267" s="229"/>
    </row>
    <row r="268" spans="1:24" s="228" customFormat="1" ht="55.5">
      <c r="A268" s="72"/>
      <c r="B268" s="210" t="s">
        <v>202</v>
      </c>
      <c r="C268" s="150"/>
      <c r="D268" s="68"/>
      <c r="E268" s="68"/>
      <c r="F268" s="68"/>
      <c r="G268" s="68"/>
      <c r="H268" s="68">
        <v>1</v>
      </c>
      <c r="I268" s="68">
        <v>1</v>
      </c>
      <c r="J268" s="68">
        <v>1</v>
      </c>
      <c r="K268" s="69">
        <v>1</v>
      </c>
      <c r="L268" s="68">
        <v>1</v>
      </c>
      <c r="M268" s="68">
        <v>1</v>
      </c>
      <c r="N268" s="68">
        <v>1</v>
      </c>
      <c r="O268" s="68">
        <v>1</v>
      </c>
      <c r="P268" s="68">
        <v>1</v>
      </c>
      <c r="Q268" s="68">
        <v>1</v>
      </c>
      <c r="R268" s="149"/>
      <c r="S268" s="149"/>
      <c r="T268" s="149"/>
      <c r="U268" s="68">
        <v>1</v>
      </c>
      <c r="X268" s="229"/>
    </row>
    <row r="269" spans="1:24" s="228" customFormat="1" ht="55.5">
      <c r="A269" s="128"/>
      <c r="B269" s="322" t="s">
        <v>201</v>
      </c>
      <c r="C269" s="321"/>
      <c r="D269" s="68"/>
      <c r="E269" s="68"/>
      <c r="F269" s="68"/>
      <c r="G269" s="68"/>
      <c r="H269" s="68">
        <v>1</v>
      </c>
      <c r="I269" s="68">
        <v>1</v>
      </c>
      <c r="J269" s="68">
        <v>1</v>
      </c>
      <c r="K269" s="69">
        <v>1</v>
      </c>
      <c r="L269" s="68">
        <v>1</v>
      </c>
      <c r="M269" s="68">
        <v>1</v>
      </c>
      <c r="N269" s="68">
        <v>1</v>
      </c>
      <c r="O269" s="68">
        <v>1</v>
      </c>
      <c r="P269" s="68">
        <v>1</v>
      </c>
      <c r="Q269" s="76">
        <v>1</v>
      </c>
      <c r="R269" s="146"/>
      <c r="S269" s="146"/>
      <c r="T269" s="146"/>
      <c r="U269" s="76">
        <v>1</v>
      </c>
      <c r="X269" s="229"/>
    </row>
    <row r="270" spans="1:24" s="228" customFormat="1" ht="61.5">
      <c r="A270" s="85">
        <v>4.3</v>
      </c>
      <c r="B270" s="85" t="s">
        <v>200</v>
      </c>
      <c r="C270" s="96" t="s">
        <v>171</v>
      </c>
      <c r="D270" s="319" t="e">
        <f>+D272/D275</f>
        <v>#DIV/0!</v>
      </c>
      <c r="E270" s="319"/>
      <c r="F270" s="319"/>
      <c r="G270" s="319"/>
      <c r="H270" s="319">
        <f t="shared" ref="H270:Q270" si="99">+H272/H275</f>
        <v>49886.666666666664</v>
      </c>
      <c r="I270" s="319">
        <f t="shared" si="99"/>
        <v>43644.73684210526</v>
      </c>
      <c r="J270" s="319">
        <f t="shared" si="99"/>
        <v>85824.705882352937</v>
      </c>
      <c r="K270" s="319">
        <f t="shared" si="99"/>
        <v>108858.90410958904</v>
      </c>
      <c r="L270" s="319">
        <f t="shared" si="99"/>
        <v>147354.55172413794</v>
      </c>
      <c r="M270" s="319">
        <f t="shared" si="99"/>
        <v>30297.142857142859</v>
      </c>
      <c r="N270" s="319">
        <f t="shared" si="99"/>
        <v>26319.557522123894</v>
      </c>
      <c r="O270" s="319">
        <f t="shared" si="99"/>
        <v>55990.62295081967</v>
      </c>
      <c r="P270" s="319">
        <f t="shared" si="99"/>
        <v>10869.565217391304</v>
      </c>
      <c r="Q270" s="319">
        <f t="shared" si="99"/>
        <v>46363.045454545456</v>
      </c>
      <c r="R270" s="320"/>
      <c r="S270" s="320"/>
      <c r="T270" s="320"/>
      <c r="U270" s="319">
        <f>+U272/U275</f>
        <v>68974.167120799277</v>
      </c>
      <c r="V270" s="213"/>
      <c r="W270" s="312">
        <v>50000</v>
      </c>
      <c r="X270" s="229"/>
    </row>
    <row r="271" spans="1:24" s="228" customFormat="1" ht="39.75">
      <c r="A271" s="81"/>
      <c r="B271" s="81"/>
      <c r="C271" s="95" t="s">
        <v>10</v>
      </c>
      <c r="D271" s="94" t="e">
        <f>+IF(D270&lt;50000,D270*5/50000,IF(D270&gt;=50000,5))</f>
        <v>#DIV/0!</v>
      </c>
      <c r="E271" s="94"/>
      <c r="F271" s="94"/>
      <c r="G271" s="94"/>
      <c r="H271" s="94">
        <f>+IF(H270&lt;50000,H270*5/50000,IF(H270&gt;=50000,5))</f>
        <v>4.9886666666666661</v>
      </c>
      <c r="I271" s="94">
        <f>+IF(I270&lt;50000,I270*5/50000,IF(I270&gt;=50000,5))</f>
        <v>4.3644736842105258</v>
      </c>
      <c r="J271" s="94">
        <f>+IF(J270&lt;60000,J270*5/60000,IF(J270&gt;=60000,5))</f>
        <v>5</v>
      </c>
      <c r="K271" s="94">
        <f>+IF(K270&lt;60000,K270*5/60000,IF(K270&gt;=60000,5))</f>
        <v>5</v>
      </c>
      <c r="L271" s="94">
        <f>+IF(L270&lt;60000,L270*5/60000,IF(L270&gt;=60000,5))</f>
        <v>5</v>
      </c>
      <c r="M271" s="94">
        <f>+IF(M270&lt;25000,M270*5/25000,IF(M270&gt;=25000,5))</f>
        <v>5</v>
      </c>
      <c r="N271" s="94">
        <f>+IF(N270&lt;25000,N270*5/25000,IF(N270&gt;=25000,5))</f>
        <v>5</v>
      </c>
      <c r="O271" s="94">
        <f>+IF(O270&lt;25000,O270*5/25000,IF(O270&gt;=25000,5))</f>
        <v>5</v>
      </c>
      <c r="P271" s="94">
        <f>+IF(P270&lt;25000,P270*5/25000,IF(P270&gt;=25000,5))</f>
        <v>2.1739130434782608</v>
      </c>
      <c r="Q271" s="94">
        <f>+IF(Q270&lt;25000,Q270*5/25000,IF(Q270&gt;=25000,5))</f>
        <v>5</v>
      </c>
      <c r="R271" s="318"/>
      <c r="S271" s="318"/>
      <c r="T271" s="318"/>
      <c r="U271" s="293" t="e">
        <f>+SUM(D271:Q271)/11</f>
        <v>#DIV/0!</v>
      </c>
      <c r="V271" s="213"/>
      <c r="W271" s="312"/>
      <c r="X271" s="229"/>
    </row>
    <row r="272" spans="1:24" s="228" customFormat="1" ht="39.75">
      <c r="A272" s="317"/>
      <c r="B272" s="166" t="s">
        <v>199</v>
      </c>
      <c r="C272" s="164" t="s">
        <v>196</v>
      </c>
      <c r="D272" s="313">
        <f>+D273+D274</f>
        <v>0</v>
      </c>
      <c r="E272" s="313"/>
      <c r="F272" s="313"/>
      <c r="G272" s="313"/>
      <c r="H272" s="313">
        <f t="shared" ref="H272:Q272" si="100">+H273+H274</f>
        <v>2244900</v>
      </c>
      <c r="I272" s="313">
        <f t="shared" si="100"/>
        <v>829250</v>
      </c>
      <c r="J272" s="313">
        <f t="shared" si="100"/>
        <v>10213140</v>
      </c>
      <c r="K272" s="315">
        <f t="shared" si="100"/>
        <v>7946700</v>
      </c>
      <c r="L272" s="313">
        <f t="shared" si="100"/>
        <v>8546564</v>
      </c>
      <c r="M272" s="313">
        <f t="shared" si="100"/>
        <v>530200</v>
      </c>
      <c r="N272" s="315">
        <f t="shared" si="100"/>
        <v>2974110</v>
      </c>
      <c r="O272" s="315">
        <f t="shared" si="100"/>
        <v>3415428</v>
      </c>
      <c r="P272" s="315">
        <f t="shared" si="100"/>
        <v>250000</v>
      </c>
      <c r="Q272" s="313">
        <f t="shared" si="100"/>
        <v>1019987</v>
      </c>
      <c r="R272" s="314"/>
      <c r="S272" s="314"/>
      <c r="T272" s="314"/>
      <c r="U272" s="313">
        <f>+U273+U274</f>
        <v>37970279</v>
      </c>
      <c r="V272" s="213"/>
      <c r="W272" s="312">
        <v>60000</v>
      </c>
      <c r="X272" s="229"/>
    </row>
    <row r="273" spans="1:24" s="228" customFormat="1" ht="39.75">
      <c r="A273" s="72"/>
      <c r="B273" s="311" t="s">
        <v>198</v>
      </c>
      <c r="C273" s="244" t="s">
        <v>196</v>
      </c>
      <c r="D273" s="307"/>
      <c r="E273" s="310"/>
      <c r="F273" s="310"/>
      <c r="G273" s="310"/>
      <c r="H273" s="310">
        <v>805400</v>
      </c>
      <c r="I273" s="307">
        <v>629250</v>
      </c>
      <c r="J273" s="307">
        <v>2681300</v>
      </c>
      <c r="K273" s="310">
        <v>5380100</v>
      </c>
      <c r="L273" s="310">
        <v>3710400</v>
      </c>
      <c r="M273" s="307">
        <v>530200</v>
      </c>
      <c r="N273" s="307">
        <v>1558000</v>
      </c>
      <c r="O273" s="307">
        <v>1345060</v>
      </c>
      <c r="P273" s="307">
        <v>50000</v>
      </c>
      <c r="Q273" s="307">
        <v>263000</v>
      </c>
      <c r="R273" s="309"/>
      <c r="S273" s="309"/>
      <c r="T273" s="309"/>
      <c r="U273" s="307">
        <f>+SUM(D273:T273)</f>
        <v>16952710</v>
      </c>
      <c r="V273" s="213"/>
      <c r="W273" s="312">
        <v>25000</v>
      </c>
      <c r="X273" s="229"/>
    </row>
    <row r="274" spans="1:24" s="228" customFormat="1" ht="39.75">
      <c r="A274" s="72"/>
      <c r="B274" s="311" t="s">
        <v>197</v>
      </c>
      <c r="C274" s="244" t="s">
        <v>196</v>
      </c>
      <c r="D274" s="307"/>
      <c r="E274" s="310"/>
      <c r="F274" s="310"/>
      <c r="G274" s="310"/>
      <c r="H274" s="310">
        <v>1439500</v>
      </c>
      <c r="I274" s="307">
        <v>200000</v>
      </c>
      <c r="J274" s="307">
        <v>7531840</v>
      </c>
      <c r="K274" s="310">
        <v>2566600</v>
      </c>
      <c r="L274" s="310">
        <v>4836164</v>
      </c>
      <c r="M274" s="307">
        <v>0</v>
      </c>
      <c r="N274" s="307">
        <v>1416110</v>
      </c>
      <c r="O274" s="307">
        <v>2070368</v>
      </c>
      <c r="P274" s="307">
        <v>200000</v>
      </c>
      <c r="Q274" s="307">
        <v>756987</v>
      </c>
      <c r="R274" s="309"/>
      <c r="S274" s="308"/>
      <c r="T274" s="308"/>
      <c r="U274" s="307">
        <f>+SUM(D274:T274)</f>
        <v>21017569</v>
      </c>
      <c r="V274" s="39"/>
      <c r="X274" s="229"/>
    </row>
    <row r="275" spans="1:24" s="278" customFormat="1" ht="39.75">
      <c r="A275" s="306"/>
      <c r="B275" s="305" t="s">
        <v>195</v>
      </c>
      <c r="C275" s="244" t="s">
        <v>163</v>
      </c>
      <c r="D275" s="304">
        <f>+D276+D277</f>
        <v>0</v>
      </c>
      <c r="E275" s="304"/>
      <c r="F275" s="304"/>
      <c r="G275" s="304"/>
      <c r="H275" s="304">
        <f t="shared" ref="H275:Q275" si="101">+H276+H277</f>
        <v>45</v>
      </c>
      <c r="I275" s="304">
        <f t="shared" si="101"/>
        <v>19</v>
      </c>
      <c r="J275" s="304">
        <f t="shared" si="101"/>
        <v>119</v>
      </c>
      <c r="K275" s="304">
        <f t="shared" si="101"/>
        <v>73</v>
      </c>
      <c r="L275" s="304">
        <f t="shared" si="101"/>
        <v>58</v>
      </c>
      <c r="M275" s="304">
        <f t="shared" si="101"/>
        <v>17.5</v>
      </c>
      <c r="N275" s="304">
        <f t="shared" si="101"/>
        <v>113</v>
      </c>
      <c r="O275" s="304">
        <f t="shared" si="101"/>
        <v>61</v>
      </c>
      <c r="P275" s="304">
        <f t="shared" si="101"/>
        <v>23</v>
      </c>
      <c r="Q275" s="304">
        <f t="shared" si="101"/>
        <v>22</v>
      </c>
      <c r="R275" s="297"/>
      <c r="S275" s="297"/>
      <c r="T275" s="297"/>
      <c r="U275" s="303">
        <f>+U276+U277</f>
        <v>550.5</v>
      </c>
      <c r="X275" s="279"/>
    </row>
    <row r="276" spans="1:24" s="278" customFormat="1" ht="39.75">
      <c r="A276" s="285"/>
      <c r="B276" s="300" t="s">
        <v>194</v>
      </c>
      <c r="C276" s="271"/>
      <c r="D276" s="303">
        <f>+D39</f>
        <v>0</v>
      </c>
      <c r="E276" s="303"/>
      <c r="F276" s="303"/>
      <c r="G276" s="303"/>
      <c r="H276" s="303">
        <f t="shared" ref="H276:Q276" si="102">+H39</f>
        <v>44</v>
      </c>
      <c r="I276" s="303">
        <f t="shared" si="102"/>
        <v>19</v>
      </c>
      <c r="J276" s="303">
        <f t="shared" si="102"/>
        <v>119</v>
      </c>
      <c r="K276" s="303">
        <f t="shared" si="102"/>
        <v>73</v>
      </c>
      <c r="L276" s="303">
        <f t="shared" si="102"/>
        <v>58</v>
      </c>
      <c r="M276" s="303">
        <f t="shared" si="102"/>
        <v>17.5</v>
      </c>
      <c r="N276" s="303">
        <f t="shared" si="102"/>
        <v>113</v>
      </c>
      <c r="O276" s="303">
        <f t="shared" si="102"/>
        <v>61</v>
      </c>
      <c r="P276" s="303">
        <f t="shared" si="102"/>
        <v>23</v>
      </c>
      <c r="Q276" s="303">
        <f t="shared" si="102"/>
        <v>22</v>
      </c>
      <c r="R276" s="302"/>
      <c r="S276" s="302"/>
      <c r="T276" s="302"/>
      <c r="U276" s="301">
        <f>+SUM(D276:T276)</f>
        <v>549.5</v>
      </c>
      <c r="X276" s="279"/>
    </row>
    <row r="277" spans="1:24" s="278" customFormat="1" ht="39.75">
      <c r="A277" s="285"/>
      <c r="B277" s="300" t="s">
        <v>193</v>
      </c>
      <c r="C277" s="271"/>
      <c r="D277" s="299">
        <v>0</v>
      </c>
      <c r="E277" s="299"/>
      <c r="F277" s="299"/>
      <c r="G277" s="299"/>
      <c r="H277" s="299">
        <v>1</v>
      </c>
      <c r="I277" s="299">
        <v>0</v>
      </c>
      <c r="J277" s="299">
        <v>0</v>
      </c>
      <c r="K277" s="299">
        <v>0</v>
      </c>
      <c r="L277" s="299">
        <v>0</v>
      </c>
      <c r="M277" s="299">
        <v>0</v>
      </c>
      <c r="N277" s="299">
        <v>0</v>
      </c>
      <c r="O277" s="299">
        <v>0</v>
      </c>
      <c r="P277" s="299">
        <v>0</v>
      </c>
      <c r="Q277" s="298">
        <v>0</v>
      </c>
      <c r="R277" s="297"/>
      <c r="S277" s="297"/>
      <c r="T277" s="297"/>
      <c r="U277" s="296">
        <f>+SUM(D277:T277)</f>
        <v>1</v>
      </c>
      <c r="X277" s="279"/>
    </row>
    <row r="278" spans="1:24" s="228" customFormat="1" ht="39.75">
      <c r="A278" s="295">
        <v>4.4000000000000004</v>
      </c>
      <c r="B278" s="162" t="s">
        <v>192</v>
      </c>
      <c r="C278" s="161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59"/>
      <c r="R278" s="294"/>
      <c r="S278" s="294"/>
      <c r="T278" s="294"/>
      <c r="U278" s="159"/>
      <c r="X278" s="229"/>
    </row>
    <row r="279" spans="1:24" s="253" customFormat="1" ht="39.75">
      <c r="A279" s="270"/>
      <c r="B279" s="277" t="s">
        <v>191</v>
      </c>
      <c r="C279" s="96" t="s">
        <v>171</v>
      </c>
      <c r="D279" s="205" t="e">
        <f>+D281*100/D303</f>
        <v>#DIV/0!</v>
      </c>
      <c r="E279" s="205"/>
      <c r="F279" s="205"/>
      <c r="G279" s="205"/>
      <c r="H279" s="205">
        <f t="shared" ref="H279:Q279" si="103">+H281*100/H303</f>
        <v>21.568627450980394</v>
      </c>
      <c r="I279" s="205">
        <f t="shared" si="103"/>
        <v>1.3157894736842106</v>
      </c>
      <c r="J279" s="205">
        <f t="shared" si="103"/>
        <v>32.258064516129032</v>
      </c>
      <c r="K279" s="205">
        <f t="shared" si="103"/>
        <v>28.896103896103895</v>
      </c>
      <c r="L279" s="205">
        <f t="shared" si="103"/>
        <v>16.93548387096774</v>
      </c>
      <c r="M279" s="205">
        <f t="shared" si="103"/>
        <v>2.8571428571428572</v>
      </c>
      <c r="N279" s="205">
        <f t="shared" si="103"/>
        <v>2.7559055118110236</v>
      </c>
      <c r="O279" s="205">
        <f t="shared" si="103"/>
        <v>8.695652173913043</v>
      </c>
      <c r="P279" s="205">
        <f t="shared" si="103"/>
        <v>1.9230769230769231</v>
      </c>
      <c r="Q279" s="205">
        <f t="shared" si="103"/>
        <v>1.5151515151515151</v>
      </c>
      <c r="R279" s="206"/>
      <c r="S279" s="206"/>
      <c r="T279" s="206"/>
      <c r="U279" s="205">
        <f>+U281*100/U303</f>
        <v>15.715467328370554</v>
      </c>
      <c r="V279" s="213"/>
      <c r="W279" s="212">
        <v>20</v>
      </c>
      <c r="X279" s="254"/>
    </row>
    <row r="280" spans="1:24" s="253" customFormat="1" ht="39.75">
      <c r="A280" s="267"/>
      <c r="B280" s="276"/>
      <c r="C280" s="95" t="s">
        <v>10</v>
      </c>
      <c r="D280" s="94" t="e">
        <f>+IF(D279&lt;20,D279*5/20,IF(D279&gt;=20,5))</f>
        <v>#DIV/0!</v>
      </c>
      <c r="E280" s="94"/>
      <c r="F280" s="94"/>
      <c r="G280" s="94"/>
      <c r="H280" s="94">
        <f>+IF(H279&lt;20,H279*5/20,IF(H279&gt;=20,5))</f>
        <v>5</v>
      </c>
      <c r="I280" s="94">
        <f>+IF(I279&lt;20,I279*5/20,IF(I279&gt;=20,5))</f>
        <v>0.32894736842105265</v>
      </c>
      <c r="J280" s="94">
        <f>+IF(J279&lt;20,J279*5/20,IF(J279&gt;=20,5))</f>
        <v>5</v>
      </c>
      <c r="K280" s="94">
        <f>+IF(K279&lt;20,K279*5/20,IF(K279&gt;=20,5))</f>
        <v>5</v>
      </c>
      <c r="L280" s="94">
        <f>+IF(L279&lt;20,L279*5/20,IF(L279&gt;=20,5))</f>
        <v>4.2338709677419351</v>
      </c>
      <c r="M280" s="94">
        <f>+IF(M279&lt;10,M279*5/10,IF(M279&gt;=10,5))</f>
        <v>1.4285714285714286</v>
      </c>
      <c r="N280" s="94">
        <f>+IF(N279&lt;10,N279*5/10,IF(N279&gt;=10,5))</f>
        <v>1.3779527559055118</v>
      </c>
      <c r="O280" s="94">
        <f>+IF(O279&lt;10,O279*5/10,IF(O279&gt;=10,5))</f>
        <v>4.3478260869565215</v>
      </c>
      <c r="P280" s="94">
        <f>+IF(P279&lt;10,P279*5/10,IF(P279&gt;=10,5))</f>
        <v>0.96153846153846145</v>
      </c>
      <c r="Q280" s="94">
        <f>+IF(Q279&lt;10,Q279*5/10,IF(Q279&gt;=10,5))</f>
        <v>0.75757575757575757</v>
      </c>
      <c r="R280" s="264"/>
      <c r="S280" s="264"/>
      <c r="T280" s="264"/>
      <c r="U280" s="293" t="e">
        <f>+SUM(D280:Q280)/11</f>
        <v>#DIV/0!</v>
      </c>
      <c r="V280" s="213"/>
      <c r="W280" s="212"/>
      <c r="X280" s="254"/>
    </row>
    <row r="281" spans="1:24" s="102" customFormat="1" ht="41.25" customHeight="1">
      <c r="A281" s="75"/>
      <c r="B281" s="249" t="s">
        <v>190</v>
      </c>
      <c r="C281" s="244"/>
      <c r="D281" s="291">
        <f>D285+D287+D289+D291+D294+D296+D298+D300+D302</f>
        <v>0</v>
      </c>
      <c r="E281" s="291"/>
      <c r="F281" s="291"/>
      <c r="G281" s="291"/>
      <c r="H281" s="292">
        <f t="shared" ref="H281:Q281" si="104">H285+H287+H289+H291+H294+H296+H298+H300+H302</f>
        <v>11</v>
      </c>
      <c r="I281" s="292">
        <f t="shared" si="104"/>
        <v>0.25</v>
      </c>
      <c r="J281" s="292">
        <f t="shared" si="104"/>
        <v>40</v>
      </c>
      <c r="K281" s="292">
        <f t="shared" si="104"/>
        <v>22.25</v>
      </c>
      <c r="L281" s="292">
        <f t="shared" si="104"/>
        <v>10.5</v>
      </c>
      <c r="M281" s="292">
        <f t="shared" si="104"/>
        <v>0.5</v>
      </c>
      <c r="N281" s="292">
        <f t="shared" si="104"/>
        <v>3.5</v>
      </c>
      <c r="O281" s="292">
        <f t="shared" si="104"/>
        <v>6</v>
      </c>
      <c r="P281" s="292">
        <f t="shared" si="104"/>
        <v>0.5</v>
      </c>
      <c r="Q281" s="292">
        <f t="shared" si="104"/>
        <v>0.5</v>
      </c>
      <c r="R281" s="261"/>
      <c r="S281" s="261"/>
      <c r="T281" s="261"/>
      <c r="U281" s="292">
        <f>U285+U287+U289+U291+U294+U296+U298+U300+U302</f>
        <v>95</v>
      </c>
      <c r="V281" s="213"/>
      <c r="W281" s="212">
        <v>20</v>
      </c>
      <c r="X281" s="103"/>
    </row>
    <row r="282" spans="1:24" s="102" customFormat="1" ht="41.25" customHeight="1">
      <c r="A282" s="75"/>
      <c r="B282" s="249" t="s">
        <v>189</v>
      </c>
      <c r="C282" s="244"/>
      <c r="D282" s="291">
        <f>+D283+D292</f>
        <v>0</v>
      </c>
      <c r="E282" s="291"/>
      <c r="F282" s="291"/>
      <c r="G282" s="291"/>
      <c r="H282" s="291">
        <f t="shared" ref="H282:U282" si="105">+H283+H292</f>
        <v>20</v>
      </c>
      <c r="I282" s="291">
        <f t="shared" si="105"/>
        <v>1</v>
      </c>
      <c r="J282" s="291">
        <f t="shared" si="105"/>
        <v>57</v>
      </c>
      <c r="K282" s="291">
        <f t="shared" si="105"/>
        <v>55</v>
      </c>
      <c r="L282" s="291">
        <f t="shared" si="105"/>
        <v>21</v>
      </c>
      <c r="M282" s="291">
        <f t="shared" si="105"/>
        <v>2</v>
      </c>
      <c r="N282" s="291">
        <f t="shared" si="105"/>
        <v>12</v>
      </c>
      <c r="O282" s="291">
        <f t="shared" si="105"/>
        <v>17</v>
      </c>
      <c r="P282" s="291">
        <f t="shared" si="105"/>
        <v>2</v>
      </c>
      <c r="Q282" s="291">
        <f t="shared" si="105"/>
        <v>2</v>
      </c>
      <c r="R282" s="291">
        <f t="shared" si="105"/>
        <v>0</v>
      </c>
      <c r="S282" s="291">
        <f t="shared" si="105"/>
        <v>0</v>
      </c>
      <c r="T282" s="291">
        <f t="shared" si="105"/>
        <v>0</v>
      </c>
      <c r="U282" s="291">
        <f t="shared" si="105"/>
        <v>189</v>
      </c>
      <c r="V282" s="213"/>
      <c r="W282" s="212"/>
      <c r="X282" s="103"/>
    </row>
    <row r="283" spans="1:24" s="228" customFormat="1" ht="39.75">
      <c r="A283" s="72"/>
      <c r="B283" s="289" t="s">
        <v>188</v>
      </c>
      <c r="C283" s="288" t="s">
        <v>168</v>
      </c>
      <c r="D283" s="290">
        <f>+D284+D286+D288+D290</f>
        <v>0</v>
      </c>
      <c r="E283" s="290"/>
      <c r="F283" s="290"/>
      <c r="G283" s="290"/>
      <c r="H283" s="290">
        <f t="shared" ref="H283:Q283" si="106">+H284+H286+H288+H290</f>
        <v>20</v>
      </c>
      <c r="I283" s="290">
        <f t="shared" si="106"/>
        <v>1</v>
      </c>
      <c r="J283" s="290">
        <f t="shared" si="106"/>
        <v>57</v>
      </c>
      <c r="K283" s="290">
        <f t="shared" si="106"/>
        <v>55</v>
      </c>
      <c r="L283" s="290">
        <f t="shared" si="106"/>
        <v>21</v>
      </c>
      <c r="M283" s="290">
        <f t="shared" si="106"/>
        <v>1</v>
      </c>
      <c r="N283" s="290">
        <f t="shared" si="106"/>
        <v>12</v>
      </c>
      <c r="O283" s="290">
        <f t="shared" si="106"/>
        <v>17</v>
      </c>
      <c r="P283" s="290">
        <f t="shared" si="106"/>
        <v>2</v>
      </c>
      <c r="Q283" s="290">
        <f t="shared" si="106"/>
        <v>2</v>
      </c>
      <c r="R283" s="275"/>
      <c r="S283" s="275"/>
      <c r="T283" s="275"/>
      <c r="U283" s="290">
        <f>+U284+U286+U288+U290</f>
        <v>188</v>
      </c>
      <c r="V283" s="213"/>
      <c r="W283" s="212">
        <v>10</v>
      </c>
      <c r="X283" s="229"/>
    </row>
    <row r="284" spans="1:24" s="228" customFormat="1" ht="92.25">
      <c r="A284" s="72"/>
      <c r="B284" s="249" t="s">
        <v>187</v>
      </c>
      <c r="C284" s="244"/>
      <c r="D284" s="193"/>
      <c r="E284" s="193"/>
      <c r="F284" s="193"/>
      <c r="G284" s="193"/>
      <c r="H284" s="193">
        <v>12</v>
      </c>
      <c r="I284" s="193">
        <v>1</v>
      </c>
      <c r="J284" s="193">
        <v>20</v>
      </c>
      <c r="K284" s="196">
        <v>43</v>
      </c>
      <c r="L284" s="193">
        <v>12</v>
      </c>
      <c r="M284" s="193">
        <v>1</v>
      </c>
      <c r="N284" s="193">
        <v>10</v>
      </c>
      <c r="O284" s="194">
        <v>14</v>
      </c>
      <c r="P284" s="193">
        <v>2</v>
      </c>
      <c r="Q284" s="193">
        <v>2</v>
      </c>
      <c r="R284" s="197"/>
      <c r="S284" s="197"/>
      <c r="T284" s="197"/>
      <c r="U284" s="190">
        <f>+SUM(D284:T284)</f>
        <v>117</v>
      </c>
      <c r="V284" s="39"/>
      <c r="X284" s="229"/>
    </row>
    <row r="285" spans="1:24" s="228" customFormat="1" ht="39.75">
      <c r="A285" s="72"/>
      <c r="B285" s="248" t="s">
        <v>150</v>
      </c>
      <c r="C285" s="244"/>
      <c r="D285" s="68">
        <f>+D284*0.25</f>
        <v>0</v>
      </c>
      <c r="E285" s="68"/>
      <c r="F285" s="68"/>
      <c r="G285" s="68"/>
      <c r="H285" s="68">
        <f t="shared" ref="H285:Q285" si="107">+H284*0.25</f>
        <v>3</v>
      </c>
      <c r="I285" s="68">
        <f t="shared" si="107"/>
        <v>0.25</v>
      </c>
      <c r="J285" s="68">
        <f t="shared" si="107"/>
        <v>5</v>
      </c>
      <c r="K285" s="69">
        <f t="shared" si="107"/>
        <v>10.75</v>
      </c>
      <c r="L285" s="68">
        <f t="shared" si="107"/>
        <v>3</v>
      </c>
      <c r="M285" s="68">
        <f t="shared" si="107"/>
        <v>0.25</v>
      </c>
      <c r="N285" s="68">
        <f t="shared" si="107"/>
        <v>2.5</v>
      </c>
      <c r="O285" s="68">
        <f t="shared" si="107"/>
        <v>3.5</v>
      </c>
      <c r="P285" s="68">
        <f t="shared" si="107"/>
        <v>0.5</v>
      </c>
      <c r="Q285" s="68">
        <f t="shared" si="107"/>
        <v>0.5</v>
      </c>
      <c r="R285" s="197"/>
      <c r="S285" s="197"/>
      <c r="T285" s="197"/>
      <c r="U285" s="68">
        <f>+U284*0.25</f>
        <v>29.25</v>
      </c>
      <c r="X285" s="229"/>
    </row>
    <row r="286" spans="1:24" s="228" customFormat="1" ht="61.5">
      <c r="A286" s="72"/>
      <c r="B286" s="249" t="s">
        <v>186</v>
      </c>
      <c r="C286" s="244"/>
      <c r="D286" s="193"/>
      <c r="E286" s="193"/>
      <c r="F286" s="193"/>
      <c r="G286" s="193"/>
      <c r="H286" s="193">
        <v>0</v>
      </c>
      <c r="I286" s="193"/>
      <c r="J286" s="193">
        <v>3</v>
      </c>
      <c r="K286" s="196">
        <v>1</v>
      </c>
      <c r="L286" s="193">
        <v>3</v>
      </c>
      <c r="M286" s="193"/>
      <c r="N286" s="193">
        <v>2</v>
      </c>
      <c r="O286" s="193">
        <v>1</v>
      </c>
      <c r="P286" s="193"/>
      <c r="Q286" s="193">
        <v>0</v>
      </c>
      <c r="R286" s="197"/>
      <c r="S286" s="197"/>
      <c r="T286" s="197"/>
      <c r="U286" s="190">
        <f>+SUM(D286:T286)</f>
        <v>10</v>
      </c>
      <c r="X286" s="229"/>
    </row>
    <row r="287" spans="1:24" s="228" customFormat="1" ht="39.75">
      <c r="A287" s="72"/>
      <c r="B287" s="248" t="s">
        <v>150</v>
      </c>
      <c r="C287" s="244"/>
      <c r="D287" s="68">
        <f>+D286*0.5</f>
        <v>0</v>
      </c>
      <c r="E287" s="68"/>
      <c r="F287" s="68"/>
      <c r="G287" s="68"/>
      <c r="H287" s="68">
        <f t="shared" ref="H287:Q287" si="108">+H286*0.5</f>
        <v>0</v>
      </c>
      <c r="I287" s="68">
        <f t="shared" si="108"/>
        <v>0</v>
      </c>
      <c r="J287" s="68">
        <f t="shared" si="108"/>
        <v>1.5</v>
      </c>
      <c r="K287" s="69">
        <f t="shared" si="108"/>
        <v>0.5</v>
      </c>
      <c r="L287" s="68">
        <f t="shared" si="108"/>
        <v>1.5</v>
      </c>
      <c r="M287" s="68">
        <f t="shared" si="108"/>
        <v>0</v>
      </c>
      <c r="N287" s="68">
        <f t="shared" si="108"/>
        <v>1</v>
      </c>
      <c r="O287" s="68">
        <f t="shared" si="108"/>
        <v>0.5</v>
      </c>
      <c r="P287" s="68">
        <f t="shared" si="108"/>
        <v>0</v>
      </c>
      <c r="Q287" s="68">
        <f t="shared" si="108"/>
        <v>0</v>
      </c>
      <c r="R287" s="197"/>
      <c r="S287" s="197"/>
      <c r="T287" s="197"/>
      <c r="U287" s="68">
        <f>+U286*0.5</f>
        <v>5</v>
      </c>
      <c r="X287" s="229"/>
    </row>
    <row r="288" spans="1:24" s="228" customFormat="1" ht="184.5">
      <c r="A288" s="72"/>
      <c r="B288" s="249" t="s">
        <v>185</v>
      </c>
      <c r="C288" s="244"/>
      <c r="D288" s="193"/>
      <c r="E288" s="193"/>
      <c r="F288" s="193"/>
      <c r="G288" s="193"/>
      <c r="H288" s="193">
        <v>0</v>
      </c>
      <c r="I288" s="193">
        <v>0</v>
      </c>
      <c r="J288" s="193">
        <v>2</v>
      </c>
      <c r="K288" s="196">
        <v>0</v>
      </c>
      <c r="L288" s="193">
        <v>0</v>
      </c>
      <c r="M288" s="193"/>
      <c r="N288" s="193">
        <v>0</v>
      </c>
      <c r="O288" s="193">
        <v>0</v>
      </c>
      <c r="P288" s="193"/>
      <c r="Q288" s="193">
        <v>0</v>
      </c>
      <c r="R288" s="197"/>
      <c r="S288" s="197"/>
      <c r="T288" s="197"/>
      <c r="U288" s="190">
        <f>+SUM(D288:T288)</f>
        <v>2</v>
      </c>
      <c r="X288" s="229"/>
    </row>
    <row r="289" spans="1:24" s="228" customFormat="1" ht="39.75">
      <c r="A289" s="72"/>
      <c r="B289" s="248" t="s">
        <v>150</v>
      </c>
      <c r="C289" s="244"/>
      <c r="D289" s="68">
        <f>+D288*0.75</f>
        <v>0</v>
      </c>
      <c r="E289" s="68"/>
      <c r="F289" s="68"/>
      <c r="G289" s="68"/>
      <c r="H289" s="68">
        <f t="shared" ref="H289:Q289" si="109">+H288*0.75</f>
        <v>0</v>
      </c>
      <c r="I289" s="68">
        <f t="shared" si="109"/>
        <v>0</v>
      </c>
      <c r="J289" s="68">
        <f t="shared" si="109"/>
        <v>1.5</v>
      </c>
      <c r="K289" s="69">
        <f t="shared" si="109"/>
        <v>0</v>
      </c>
      <c r="L289" s="68">
        <f t="shared" si="109"/>
        <v>0</v>
      </c>
      <c r="M289" s="68">
        <f t="shared" si="109"/>
        <v>0</v>
      </c>
      <c r="N289" s="68">
        <f t="shared" si="109"/>
        <v>0</v>
      </c>
      <c r="O289" s="68">
        <f t="shared" si="109"/>
        <v>0</v>
      </c>
      <c r="P289" s="68">
        <f t="shared" si="109"/>
        <v>0</v>
      </c>
      <c r="Q289" s="68">
        <f t="shared" si="109"/>
        <v>0</v>
      </c>
      <c r="R289" s="197"/>
      <c r="S289" s="197"/>
      <c r="T289" s="197"/>
      <c r="U289" s="68">
        <f>+U288*0.75</f>
        <v>1.5</v>
      </c>
      <c r="X289" s="229"/>
    </row>
    <row r="290" spans="1:24" s="228" customFormat="1" ht="215.25">
      <c r="A290" s="72"/>
      <c r="B290" s="249" t="s">
        <v>184</v>
      </c>
      <c r="C290" s="244"/>
      <c r="D290" s="193"/>
      <c r="E290" s="193"/>
      <c r="F290" s="193"/>
      <c r="G290" s="193"/>
      <c r="H290" s="193">
        <v>8</v>
      </c>
      <c r="I290" s="193">
        <v>0</v>
      </c>
      <c r="J290" s="193">
        <v>32</v>
      </c>
      <c r="K290" s="196">
        <v>11</v>
      </c>
      <c r="L290" s="193">
        <v>6</v>
      </c>
      <c r="M290" s="193"/>
      <c r="N290" s="193">
        <v>0</v>
      </c>
      <c r="O290" s="193">
        <v>2</v>
      </c>
      <c r="P290" s="193"/>
      <c r="Q290" s="193">
        <v>0</v>
      </c>
      <c r="R290" s="197"/>
      <c r="S290" s="197"/>
      <c r="T290" s="197"/>
      <c r="U290" s="190">
        <f>+SUM(D290:T290)</f>
        <v>59</v>
      </c>
      <c r="V290" s="39"/>
      <c r="X290" s="229"/>
    </row>
    <row r="291" spans="1:24" s="228" customFormat="1" ht="39.75">
      <c r="A291" s="72"/>
      <c r="B291" s="248" t="s">
        <v>150</v>
      </c>
      <c r="C291" s="244"/>
      <c r="D291" s="68">
        <f>+D290*1</f>
        <v>0</v>
      </c>
      <c r="E291" s="68"/>
      <c r="F291" s="68"/>
      <c r="G291" s="68"/>
      <c r="H291" s="68">
        <f t="shared" ref="H291:Q291" si="110">+H290*1</f>
        <v>8</v>
      </c>
      <c r="I291" s="68">
        <f t="shared" si="110"/>
        <v>0</v>
      </c>
      <c r="J291" s="68">
        <f t="shared" si="110"/>
        <v>32</v>
      </c>
      <c r="K291" s="68">
        <f t="shared" si="110"/>
        <v>11</v>
      </c>
      <c r="L291" s="68">
        <f t="shared" si="110"/>
        <v>6</v>
      </c>
      <c r="M291" s="68">
        <f t="shared" si="110"/>
        <v>0</v>
      </c>
      <c r="N291" s="68">
        <f t="shared" si="110"/>
        <v>0</v>
      </c>
      <c r="O291" s="68">
        <f t="shared" si="110"/>
        <v>2</v>
      </c>
      <c r="P291" s="68">
        <f t="shared" si="110"/>
        <v>0</v>
      </c>
      <c r="Q291" s="68">
        <f t="shared" si="110"/>
        <v>0</v>
      </c>
      <c r="R291" s="197"/>
      <c r="S291" s="197"/>
      <c r="T291" s="197"/>
      <c r="U291" s="68">
        <f>+U290*1</f>
        <v>59</v>
      </c>
      <c r="X291" s="229"/>
    </row>
    <row r="292" spans="1:24" s="228" customFormat="1" ht="35.25" customHeight="1">
      <c r="A292" s="72"/>
      <c r="B292" s="289" t="s">
        <v>183</v>
      </c>
      <c r="C292" s="288" t="s">
        <v>168</v>
      </c>
      <c r="D292" s="286">
        <f>+D293+D295+D297+D299+D301</f>
        <v>0</v>
      </c>
      <c r="E292" s="286"/>
      <c r="F292" s="286"/>
      <c r="G292" s="286"/>
      <c r="H292" s="286">
        <f t="shared" ref="H292:Q292" si="111">+H293+H295+H297+H299+H301</f>
        <v>0</v>
      </c>
      <c r="I292" s="286">
        <f t="shared" si="111"/>
        <v>0</v>
      </c>
      <c r="J292" s="286">
        <f t="shared" si="111"/>
        <v>0</v>
      </c>
      <c r="K292" s="286">
        <f t="shared" si="111"/>
        <v>0</v>
      </c>
      <c r="L292" s="286">
        <f t="shared" si="111"/>
        <v>0</v>
      </c>
      <c r="M292" s="286">
        <f t="shared" si="111"/>
        <v>1</v>
      </c>
      <c r="N292" s="286">
        <f t="shared" si="111"/>
        <v>0</v>
      </c>
      <c r="O292" s="286">
        <f t="shared" si="111"/>
        <v>0</v>
      </c>
      <c r="P292" s="286">
        <f t="shared" si="111"/>
        <v>0</v>
      </c>
      <c r="Q292" s="286">
        <f t="shared" si="111"/>
        <v>0</v>
      </c>
      <c r="R292" s="287"/>
      <c r="S292" s="287"/>
      <c r="T292" s="287"/>
      <c r="U292" s="286">
        <f>+U293+U295+U297+U299+U301</f>
        <v>1</v>
      </c>
      <c r="X292" s="229"/>
    </row>
    <row r="293" spans="1:24" s="228" customFormat="1" ht="39.75">
      <c r="A293" s="72"/>
      <c r="B293" s="252" t="s">
        <v>182</v>
      </c>
      <c r="C293" s="251"/>
      <c r="D293" s="193"/>
      <c r="E293" s="193"/>
      <c r="F293" s="193"/>
      <c r="G293" s="193"/>
      <c r="H293" s="193">
        <v>0</v>
      </c>
      <c r="I293" s="193">
        <v>0</v>
      </c>
      <c r="J293" s="193">
        <v>0</v>
      </c>
      <c r="K293" s="193">
        <v>0</v>
      </c>
      <c r="L293" s="193">
        <v>0</v>
      </c>
      <c r="M293" s="193"/>
      <c r="N293" s="193">
        <v>0</v>
      </c>
      <c r="O293" s="193">
        <v>0</v>
      </c>
      <c r="P293" s="193">
        <v>0</v>
      </c>
      <c r="Q293" s="193">
        <v>0</v>
      </c>
      <c r="R293" s="197"/>
      <c r="S293" s="197"/>
      <c r="T293" s="197"/>
      <c r="U293" s="190">
        <f>+SUM(D293:T293)</f>
        <v>0</v>
      </c>
      <c r="X293" s="229"/>
    </row>
    <row r="294" spans="1:24" s="228" customFormat="1" ht="39.75">
      <c r="A294" s="72"/>
      <c r="B294" s="248" t="s">
        <v>150</v>
      </c>
      <c r="C294" s="244"/>
      <c r="D294" s="68">
        <f>+D293*0.125</f>
        <v>0</v>
      </c>
      <c r="E294" s="68"/>
      <c r="F294" s="68"/>
      <c r="G294" s="68"/>
      <c r="H294" s="68">
        <f t="shared" ref="H294:Q294" si="112">+H293*0.125</f>
        <v>0</v>
      </c>
      <c r="I294" s="68">
        <f t="shared" si="112"/>
        <v>0</v>
      </c>
      <c r="J294" s="68">
        <f t="shared" si="112"/>
        <v>0</v>
      </c>
      <c r="K294" s="68">
        <f t="shared" si="112"/>
        <v>0</v>
      </c>
      <c r="L294" s="68">
        <f t="shared" si="112"/>
        <v>0</v>
      </c>
      <c r="M294" s="68">
        <f t="shared" si="112"/>
        <v>0</v>
      </c>
      <c r="N294" s="68">
        <f t="shared" si="112"/>
        <v>0</v>
      </c>
      <c r="O294" s="68">
        <f t="shared" si="112"/>
        <v>0</v>
      </c>
      <c r="P294" s="68">
        <f t="shared" si="112"/>
        <v>0</v>
      </c>
      <c r="Q294" s="68">
        <f t="shared" si="112"/>
        <v>0</v>
      </c>
      <c r="R294" s="197"/>
      <c r="S294" s="197"/>
      <c r="T294" s="197"/>
      <c r="U294" s="68">
        <f>+U293*0.125</f>
        <v>0</v>
      </c>
      <c r="X294" s="229"/>
    </row>
    <row r="295" spans="1:24" s="228" customFormat="1" ht="39.75">
      <c r="A295" s="72"/>
      <c r="B295" s="249" t="s">
        <v>181</v>
      </c>
      <c r="C295" s="244"/>
      <c r="D295" s="193"/>
      <c r="E295" s="193"/>
      <c r="F295" s="193"/>
      <c r="G295" s="193"/>
      <c r="H295" s="193">
        <v>0</v>
      </c>
      <c r="I295" s="193">
        <v>0</v>
      </c>
      <c r="J295" s="193">
        <v>0</v>
      </c>
      <c r="K295" s="193">
        <v>0</v>
      </c>
      <c r="L295" s="193">
        <v>0</v>
      </c>
      <c r="M295" s="193">
        <v>1</v>
      </c>
      <c r="N295" s="193">
        <v>0</v>
      </c>
      <c r="O295" s="193">
        <v>0</v>
      </c>
      <c r="P295" s="193">
        <v>0</v>
      </c>
      <c r="Q295" s="193">
        <v>0</v>
      </c>
      <c r="R295" s="197"/>
      <c r="S295" s="197"/>
      <c r="T295" s="197"/>
      <c r="U295" s="190">
        <f>+SUM(D295:T295)</f>
        <v>1</v>
      </c>
      <c r="X295" s="229"/>
    </row>
    <row r="296" spans="1:24" s="228" customFormat="1" ht="39.75">
      <c r="A296" s="72"/>
      <c r="B296" s="248" t="s">
        <v>150</v>
      </c>
      <c r="C296" s="244"/>
      <c r="D296" s="68">
        <f>+D295*0.25</f>
        <v>0</v>
      </c>
      <c r="E296" s="68"/>
      <c r="F296" s="68"/>
      <c r="G296" s="68"/>
      <c r="H296" s="68">
        <f t="shared" ref="H296:Q296" si="113">+H295*0.25</f>
        <v>0</v>
      </c>
      <c r="I296" s="68">
        <f t="shared" si="113"/>
        <v>0</v>
      </c>
      <c r="J296" s="68">
        <f t="shared" si="113"/>
        <v>0</v>
      </c>
      <c r="K296" s="68">
        <f t="shared" si="113"/>
        <v>0</v>
      </c>
      <c r="L296" s="68">
        <f t="shared" si="113"/>
        <v>0</v>
      </c>
      <c r="M296" s="68">
        <f t="shared" si="113"/>
        <v>0.25</v>
      </c>
      <c r="N296" s="68">
        <f t="shared" si="113"/>
        <v>0</v>
      </c>
      <c r="O296" s="68">
        <f t="shared" si="113"/>
        <v>0</v>
      </c>
      <c r="P296" s="68">
        <f t="shared" si="113"/>
        <v>0</v>
      </c>
      <c r="Q296" s="68">
        <f t="shared" si="113"/>
        <v>0</v>
      </c>
      <c r="R296" s="197"/>
      <c r="S296" s="197"/>
      <c r="T296" s="197"/>
      <c r="U296" s="68">
        <f>+U295*0.25</f>
        <v>0.25</v>
      </c>
      <c r="X296" s="229"/>
    </row>
    <row r="297" spans="1:24" s="228" customFormat="1" ht="61.5">
      <c r="A297" s="72"/>
      <c r="B297" s="249" t="s">
        <v>180</v>
      </c>
      <c r="C297" s="244"/>
      <c r="D297" s="193"/>
      <c r="E297" s="193"/>
      <c r="F297" s="193"/>
      <c r="G297" s="193"/>
      <c r="H297" s="193">
        <v>0</v>
      </c>
      <c r="I297" s="193">
        <v>0</v>
      </c>
      <c r="J297" s="193">
        <v>0</v>
      </c>
      <c r="K297" s="193">
        <v>0</v>
      </c>
      <c r="L297" s="193">
        <v>0</v>
      </c>
      <c r="M297" s="193"/>
      <c r="N297" s="193">
        <v>0</v>
      </c>
      <c r="O297" s="193">
        <v>0</v>
      </c>
      <c r="P297" s="193">
        <v>0</v>
      </c>
      <c r="Q297" s="193">
        <v>0</v>
      </c>
      <c r="R297" s="197"/>
      <c r="S297" s="197"/>
      <c r="T297" s="197"/>
      <c r="U297" s="190">
        <f>+SUM(D297:T297)</f>
        <v>0</v>
      </c>
      <c r="X297" s="229"/>
    </row>
    <row r="298" spans="1:24" s="228" customFormat="1" ht="39.75">
      <c r="A298" s="72"/>
      <c r="B298" s="248" t="s">
        <v>150</v>
      </c>
      <c r="C298" s="244"/>
      <c r="D298" s="68">
        <f>+D297*0.5</f>
        <v>0</v>
      </c>
      <c r="E298" s="68"/>
      <c r="F298" s="68"/>
      <c r="G298" s="68"/>
      <c r="H298" s="68">
        <f t="shared" ref="H298:Q298" si="114">+H297*0.5</f>
        <v>0</v>
      </c>
      <c r="I298" s="68">
        <f t="shared" si="114"/>
        <v>0</v>
      </c>
      <c r="J298" s="68">
        <f t="shared" si="114"/>
        <v>0</v>
      </c>
      <c r="K298" s="68">
        <f t="shared" si="114"/>
        <v>0</v>
      </c>
      <c r="L298" s="68">
        <f t="shared" si="114"/>
        <v>0</v>
      </c>
      <c r="M298" s="68">
        <f t="shared" si="114"/>
        <v>0</v>
      </c>
      <c r="N298" s="68">
        <f t="shared" si="114"/>
        <v>0</v>
      </c>
      <c r="O298" s="68">
        <f t="shared" si="114"/>
        <v>0</v>
      </c>
      <c r="P298" s="68">
        <f t="shared" si="114"/>
        <v>0</v>
      </c>
      <c r="Q298" s="68">
        <f t="shared" si="114"/>
        <v>0</v>
      </c>
      <c r="R298" s="197"/>
      <c r="S298" s="197"/>
      <c r="T298" s="197"/>
      <c r="U298" s="68">
        <f>+U297*0.5</f>
        <v>0</v>
      </c>
      <c r="X298" s="229"/>
    </row>
    <row r="299" spans="1:24" s="228" customFormat="1" ht="39.75">
      <c r="A299" s="72"/>
      <c r="B299" s="252" t="s">
        <v>179</v>
      </c>
      <c r="C299" s="251"/>
      <c r="D299" s="193"/>
      <c r="E299" s="193"/>
      <c r="F299" s="193"/>
      <c r="G299" s="193"/>
      <c r="H299" s="193">
        <v>0</v>
      </c>
      <c r="I299" s="193">
        <v>0</v>
      </c>
      <c r="J299" s="193">
        <v>0</v>
      </c>
      <c r="K299" s="193">
        <v>0</v>
      </c>
      <c r="L299" s="193">
        <v>0</v>
      </c>
      <c r="M299" s="193"/>
      <c r="N299" s="193">
        <v>0</v>
      </c>
      <c r="O299" s="193">
        <v>0</v>
      </c>
      <c r="P299" s="193">
        <v>0</v>
      </c>
      <c r="Q299" s="193">
        <v>0</v>
      </c>
      <c r="R299" s="197"/>
      <c r="S299" s="197"/>
      <c r="T299" s="197"/>
      <c r="U299" s="190">
        <f>+SUM(D299:T299)</f>
        <v>0</v>
      </c>
      <c r="X299" s="229"/>
    </row>
    <row r="300" spans="1:24" s="228" customFormat="1" ht="39.75">
      <c r="A300" s="72"/>
      <c r="B300" s="248" t="s">
        <v>150</v>
      </c>
      <c r="C300" s="244"/>
      <c r="D300" s="68">
        <f>+D299*0.75</f>
        <v>0</v>
      </c>
      <c r="E300" s="68"/>
      <c r="F300" s="68"/>
      <c r="G300" s="68"/>
      <c r="H300" s="68">
        <f t="shared" ref="H300:Q300" si="115">+H299*0.75</f>
        <v>0</v>
      </c>
      <c r="I300" s="68">
        <f t="shared" si="115"/>
        <v>0</v>
      </c>
      <c r="J300" s="68">
        <f t="shared" si="115"/>
        <v>0</v>
      </c>
      <c r="K300" s="68">
        <f t="shared" si="115"/>
        <v>0</v>
      </c>
      <c r="L300" s="68">
        <f t="shared" si="115"/>
        <v>0</v>
      </c>
      <c r="M300" s="68">
        <f t="shared" si="115"/>
        <v>0</v>
      </c>
      <c r="N300" s="68">
        <f t="shared" si="115"/>
        <v>0</v>
      </c>
      <c r="O300" s="68">
        <f t="shared" si="115"/>
        <v>0</v>
      </c>
      <c r="P300" s="68">
        <f t="shared" si="115"/>
        <v>0</v>
      </c>
      <c r="Q300" s="68">
        <f t="shared" si="115"/>
        <v>0</v>
      </c>
      <c r="R300" s="197"/>
      <c r="S300" s="197"/>
      <c r="T300" s="197"/>
      <c r="U300" s="68">
        <f>+U299*0.75</f>
        <v>0</v>
      </c>
      <c r="X300" s="229"/>
    </row>
    <row r="301" spans="1:24" s="228" customFormat="1" ht="39.75">
      <c r="A301" s="72"/>
      <c r="B301" s="249" t="s">
        <v>178</v>
      </c>
      <c r="C301" s="244"/>
      <c r="D301" s="193"/>
      <c r="E301" s="193"/>
      <c r="F301" s="193"/>
      <c r="G301" s="193"/>
      <c r="H301" s="193">
        <v>0</v>
      </c>
      <c r="I301" s="193">
        <v>0</v>
      </c>
      <c r="J301" s="193">
        <v>0</v>
      </c>
      <c r="K301" s="193">
        <v>0</v>
      </c>
      <c r="L301" s="193">
        <v>0</v>
      </c>
      <c r="M301" s="193"/>
      <c r="N301" s="193">
        <v>0</v>
      </c>
      <c r="O301" s="193">
        <v>0</v>
      </c>
      <c r="P301" s="193">
        <v>0</v>
      </c>
      <c r="Q301" s="193">
        <v>0</v>
      </c>
      <c r="R301" s="197"/>
      <c r="S301" s="197"/>
      <c r="T301" s="197"/>
      <c r="U301" s="190">
        <f>+SUM(D301:T301)</f>
        <v>0</v>
      </c>
      <c r="X301" s="229"/>
    </row>
    <row r="302" spans="1:24" s="228" customFormat="1" ht="39.75">
      <c r="A302" s="72"/>
      <c r="B302" s="248" t="s">
        <v>150</v>
      </c>
      <c r="C302" s="244"/>
      <c r="D302" s="68">
        <f>+D301*1</f>
        <v>0</v>
      </c>
      <c r="E302" s="68"/>
      <c r="F302" s="68"/>
      <c r="G302" s="68"/>
      <c r="H302" s="68">
        <f t="shared" ref="H302:Q302" si="116">+H301*1</f>
        <v>0</v>
      </c>
      <c r="I302" s="68">
        <f t="shared" si="116"/>
        <v>0</v>
      </c>
      <c r="J302" s="68">
        <f t="shared" si="116"/>
        <v>0</v>
      </c>
      <c r="K302" s="68">
        <f t="shared" si="116"/>
        <v>0</v>
      </c>
      <c r="L302" s="68">
        <f t="shared" si="116"/>
        <v>0</v>
      </c>
      <c r="M302" s="68">
        <f t="shared" si="116"/>
        <v>0</v>
      </c>
      <c r="N302" s="68">
        <f t="shared" si="116"/>
        <v>0</v>
      </c>
      <c r="O302" s="68">
        <f t="shared" si="116"/>
        <v>0</v>
      </c>
      <c r="P302" s="68">
        <f t="shared" si="116"/>
        <v>0</v>
      </c>
      <c r="Q302" s="68">
        <f t="shared" si="116"/>
        <v>0</v>
      </c>
      <c r="R302" s="197"/>
      <c r="S302" s="197"/>
      <c r="T302" s="197"/>
      <c r="U302" s="68">
        <f>+U301*1</f>
        <v>0</v>
      </c>
      <c r="X302" s="229"/>
    </row>
    <row r="303" spans="1:24" s="278" customFormat="1" ht="39.75">
      <c r="A303" s="285"/>
      <c r="B303" s="284" t="s">
        <v>157</v>
      </c>
      <c r="C303" s="271" t="s">
        <v>163</v>
      </c>
      <c r="D303" s="280">
        <f>+D56</f>
        <v>0</v>
      </c>
      <c r="E303" s="280"/>
      <c r="F303" s="280"/>
      <c r="G303" s="280"/>
      <c r="H303" s="283">
        <f>+H56+H277</f>
        <v>51</v>
      </c>
      <c r="I303" s="280">
        <f t="shared" ref="I303:Q303" si="117">+I56</f>
        <v>19</v>
      </c>
      <c r="J303" s="280">
        <f t="shared" si="117"/>
        <v>124</v>
      </c>
      <c r="K303" s="280">
        <f t="shared" si="117"/>
        <v>77</v>
      </c>
      <c r="L303" s="280">
        <f t="shared" si="117"/>
        <v>62</v>
      </c>
      <c r="M303" s="280">
        <f t="shared" si="117"/>
        <v>17.5</v>
      </c>
      <c r="N303" s="280">
        <f t="shared" si="117"/>
        <v>127</v>
      </c>
      <c r="O303" s="280">
        <f t="shared" si="117"/>
        <v>69</v>
      </c>
      <c r="P303" s="280">
        <f t="shared" si="117"/>
        <v>26</v>
      </c>
      <c r="Q303" s="280">
        <f t="shared" si="117"/>
        <v>33</v>
      </c>
      <c r="R303" s="282"/>
      <c r="S303" s="281"/>
      <c r="T303" s="281"/>
      <c r="U303" s="280">
        <f>+U56</f>
        <v>604.5</v>
      </c>
      <c r="X303" s="279"/>
    </row>
    <row r="304" spans="1:24" s="253" customFormat="1" ht="39.75">
      <c r="A304" s="270"/>
      <c r="B304" s="277" t="s">
        <v>177</v>
      </c>
      <c r="C304" s="268" t="s">
        <v>176</v>
      </c>
      <c r="D304" s="205" t="e">
        <f>+D306*100/D309</f>
        <v>#DIV/0!</v>
      </c>
      <c r="E304" s="205"/>
      <c r="F304" s="205"/>
      <c r="G304" s="205"/>
      <c r="H304" s="205">
        <f t="shared" ref="H304:Q304" si="118">+H306*100/H309</f>
        <v>3.9215686274509802</v>
      </c>
      <c r="I304" s="205">
        <f t="shared" si="118"/>
        <v>10.526315789473685</v>
      </c>
      <c r="J304" s="205">
        <f t="shared" si="118"/>
        <v>5.645161290322581</v>
      </c>
      <c r="K304" s="205">
        <f t="shared" si="118"/>
        <v>20.779220779220779</v>
      </c>
      <c r="L304" s="205">
        <f t="shared" si="118"/>
        <v>9.67741935483871</v>
      </c>
      <c r="M304" s="205">
        <f t="shared" si="118"/>
        <v>34.285714285714285</v>
      </c>
      <c r="N304" s="205">
        <f t="shared" si="118"/>
        <v>6.2992125984251972</v>
      </c>
      <c r="O304" s="205">
        <f t="shared" si="118"/>
        <v>14.492753623188406</v>
      </c>
      <c r="P304" s="205">
        <f t="shared" si="118"/>
        <v>11.538461538461538</v>
      </c>
      <c r="Q304" s="205">
        <f t="shared" si="118"/>
        <v>6.0606060606060606</v>
      </c>
      <c r="R304" s="206"/>
      <c r="S304" s="206"/>
      <c r="T304" s="206"/>
      <c r="U304" s="205">
        <f>+U306*100/U309</f>
        <v>10.256410256410257</v>
      </c>
      <c r="V304" s="39"/>
      <c r="X304" s="254"/>
    </row>
    <row r="305" spans="1:24" s="253" customFormat="1" ht="39.75">
      <c r="A305" s="267"/>
      <c r="B305" s="276"/>
      <c r="C305" s="265" t="s">
        <v>10</v>
      </c>
      <c r="D305" s="94" t="e">
        <f>+IF(D304&lt;20,D304*5/20,IF(D304&gt;=20,5))</f>
        <v>#DIV/0!</v>
      </c>
      <c r="E305" s="94"/>
      <c r="F305" s="94"/>
      <c r="G305" s="94"/>
      <c r="H305" s="94">
        <f t="shared" ref="H305:Q305" si="119">+IF(H304&lt;20,H304*5/20,IF(H304&gt;=20,5))</f>
        <v>0.98039215686274495</v>
      </c>
      <c r="I305" s="94">
        <f t="shared" si="119"/>
        <v>2.6315789473684212</v>
      </c>
      <c r="J305" s="94">
        <f t="shared" si="119"/>
        <v>1.4112903225806452</v>
      </c>
      <c r="K305" s="94">
        <f t="shared" si="119"/>
        <v>5</v>
      </c>
      <c r="L305" s="94">
        <f t="shared" si="119"/>
        <v>2.4193548387096775</v>
      </c>
      <c r="M305" s="94">
        <f t="shared" si="119"/>
        <v>5</v>
      </c>
      <c r="N305" s="94">
        <f t="shared" si="119"/>
        <v>1.5748031496062993</v>
      </c>
      <c r="O305" s="94">
        <f t="shared" si="119"/>
        <v>3.6231884057971016</v>
      </c>
      <c r="P305" s="94">
        <f t="shared" si="119"/>
        <v>2.8846153846153846</v>
      </c>
      <c r="Q305" s="94">
        <f t="shared" si="119"/>
        <v>1.5151515151515151</v>
      </c>
      <c r="R305" s="264"/>
      <c r="S305" s="264"/>
      <c r="T305" s="264"/>
      <c r="U305" s="94">
        <f>+IF(U304&lt;20,U304*5/20,IF(U304&gt;=20,5))</f>
        <v>2.5641025641025643</v>
      </c>
      <c r="V305" s="39"/>
      <c r="X305" s="254"/>
    </row>
    <row r="306" spans="1:24" s="228" customFormat="1" ht="61.5">
      <c r="A306" s="72"/>
      <c r="B306" s="249" t="s">
        <v>175</v>
      </c>
      <c r="C306" s="244" t="s">
        <v>168</v>
      </c>
      <c r="D306" s="274">
        <f>+D307+D308</f>
        <v>0</v>
      </c>
      <c r="E306" s="274"/>
      <c r="F306" s="274"/>
      <c r="G306" s="274"/>
      <c r="H306" s="274">
        <f t="shared" ref="H306:Q306" si="120">+H307+H308</f>
        <v>2</v>
      </c>
      <c r="I306" s="274">
        <f t="shared" si="120"/>
        <v>2</v>
      </c>
      <c r="J306" s="274">
        <f t="shared" si="120"/>
        <v>7</v>
      </c>
      <c r="K306" s="274">
        <f t="shared" si="120"/>
        <v>16</v>
      </c>
      <c r="L306" s="274">
        <f t="shared" si="120"/>
        <v>6</v>
      </c>
      <c r="M306" s="274">
        <f t="shared" si="120"/>
        <v>6</v>
      </c>
      <c r="N306" s="274">
        <f t="shared" si="120"/>
        <v>8</v>
      </c>
      <c r="O306" s="274">
        <f t="shared" si="120"/>
        <v>10</v>
      </c>
      <c r="P306" s="274">
        <f t="shared" si="120"/>
        <v>3</v>
      </c>
      <c r="Q306" s="274">
        <f t="shared" si="120"/>
        <v>2</v>
      </c>
      <c r="R306" s="275"/>
      <c r="S306" s="275"/>
      <c r="T306" s="275"/>
      <c r="U306" s="274">
        <f>+U307+U308</f>
        <v>62</v>
      </c>
      <c r="X306" s="229"/>
    </row>
    <row r="307" spans="1:24" s="228" customFormat="1" ht="39.75">
      <c r="A307" s="72"/>
      <c r="B307" s="273" t="s">
        <v>174</v>
      </c>
      <c r="C307" s="244" t="s">
        <v>168</v>
      </c>
      <c r="D307" s="193"/>
      <c r="E307" s="196"/>
      <c r="F307" s="196"/>
      <c r="G307" s="196"/>
      <c r="H307" s="196">
        <v>2</v>
      </c>
      <c r="I307" s="196">
        <v>2</v>
      </c>
      <c r="J307" s="193">
        <v>6</v>
      </c>
      <c r="K307" s="196">
        <v>16</v>
      </c>
      <c r="L307" s="196">
        <v>6</v>
      </c>
      <c r="M307" s="193">
        <v>6</v>
      </c>
      <c r="N307" s="193">
        <v>8</v>
      </c>
      <c r="O307" s="193">
        <v>10</v>
      </c>
      <c r="P307" s="193">
        <v>3</v>
      </c>
      <c r="Q307" s="193">
        <v>2</v>
      </c>
      <c r="R307" s="197"/>
      <c r="S307" s="197"/>
      <c r="T307" s="197"/>
      <c r="U307" s="190">
        <f>+SUM(D307:T307)</f>
        <v>61</v>
      </c>
      <c r="X307" s="229"/>
    </row>
    <row r="308" spans="1:24" s="228" customFormat="1" ht="39.75">
      <c r="A308" s="72"/>
      <c r="B308" s="273" t="s">
        <v>173</v>
      </c>
      <c r="C308" s="244" t="s">
        <v>168</v>
      </c>
      <c r="D308" s="193"/>
      <c r="E308" s="196"/>
      <c r="F308" s="196"/>
      <c r="G308" s="196"/>
      <c r="H308" s="196">
        <v>0</v>
      </c>
      <c r="I308" s="196">
        <v>0</v>
      </c>
      <c r="J308" s="193">
        <v>1</v>
      </c>
      <c r="K308" s="196">
        <v>0</v>
      </c>
      <c r="L308" s="196">
        <v>0</v>
      </c>
      <c r="M308" s="193">
        <v>0</v>
      </c>
      <c r="N308" s="193">
        <v>0</v>
      </c>
      <c r="O308" s="193">
        <v>0</v>
      </c>
      <c r="P308" s="193">
        <v>0</v>
      </c>
      <c r="Q308" s="193">
        <v>0</v>
      </c>
      <c r="R308" s="197"/>
      <c r="S308" s="197"/>
      <c r="T308" s="197"/>
      <c r="U308" s="190">
        <f>+SUM(D308:T308)</f>
        <v>1</v>
      </c>
      <c r="X308" s="229"/>
    </row>
    <row r="309" spans="1:24" s="228" customFormat="1" ht="39.75">
      <c r="A309" s="128"/>
      <c r="B309" s="272" t="s">
        <v>157</v>
      </c>
      <c r="C309" s="271" t="s">
        <v>163</v>
      </c>
      <c r="D309" s="76">
        <f>+D303</f>
        <v>0</v>
      </c>
      <c r="E309" s="76"/>
      <c r="F309" s="76"/>
      <c r="G309" s="76"/>
      <c r="H309" s="76">
        <f t="shared" ref="H309:Q309" si="121">+H303</f>
        <v>51</v>
      </c>
      <c r="I309" s="76">
        <f t="shared" si="121"/>
        <v>19</v>
      </c>
      <c r="J309" s="76">
        <f t="shared" si="121"/>
        <v>124</v>
      </c>
      <c r="K309" s="76">
        <f t="shared" si="121"/>
        <v>77</v>
      </c>
      <c r="L309" s="76">
        <f t="shared" si="121"/>
        <v>62</v>
      </c>
      <c r="M309" s="76">
        <f t="shared" si="121"/>
        <v>17.5</v>
      </c>
      <c r="N309" s="76">
        <f t="shared" si="121"/>
        <v>127</v>
      </c>
      <c r="O309" s="76">
        <f t="shared" si="121"/>
        <v>69</v>
      </c>
      <c r="P309" s="76">
        <f t="shared" si="121"/>
        <v>26</v>
      </c>
      <c r="Q309" s="76">
        <f t="shared" si="121"/>
        <v>33</v>
      </c>
      <c r="R309" s="191"/>
      <c r="S309" s="191"/>
      <c r="T309" s="191"/>
      <c r="U309" s="76">
        <f>+U303</f>
        <v>604.5</v>
      </c>
      <c r="X309" s="229"/>
    </row>
    <row r="310" spans="1:24" s="253" customFormat="1" ht="39.75">
      <c r="A310" s="270"/>
      <c r="B310" s="269" t="s">
        <v>172</v>
      </c>
      <c r="C310" s="268" t="s">
        <v>171</v>
      </c>
      <c r="D310" s="205" t="e">
        <f>+D312*100/D322</f>
        <v>#DIV/0!</v>
      </c>
      <c r="E310" s="205"/>
      <c r="F310" s="205"/>
      <c r="G310" s="205"/>
      <c r="H310" s="205">
        <f t="shared" ref="H310:Q310" si="122">+H312*100/H322</f>
        <v>0.49019607843137253</v>
      </c>
      <c r="I310" s="205">
        <f t="shared" si="122"/>
        <v>5.2631578947368425</v>
      </c>
      <c r="J310" s="205">
        <f t="shared" si="122"/>
        <v>3.629032258064516</v>
      </c>
      <c r="K310" s="205">
        <f t="shared" si="122"/>
        <v>2.5974025974025974</v>
      </c>
      <c r="L310" s="205">
        <f t="shared" si="122"/>
        <v>1.2096774193548387</v>
      </c>
      <c r="M310" s="205">
        <f t="shared" si="122"/>
        <v>15.714285714285714</v>
      </c>
      <c r="N310" s="205">
        <f t="shared" si="122"/>
        <v>1.1811023622047243</v>
      </c>
      <c r="O310" s="205">
        <f t="shared" si="122"/>
        <v>3.9855072463768115</v>
      </c>
      <c r="P310" s="205">
        <f t="shared" si="122"/>
        <v>5.7692307692307692</v>
      </c>
      <c r="Q310" s="205">
        <f t="shared" si="122"/>
        <v>0</v>
      </c>
      <c r="R310" s="206"/>
      <c r="S310" s="206"/>
      <c r="T310" s="206"/>
      <c r="U310" s="205">
        <f>+U312*100/U322</f>
        <v>2.8122415219189412</v>
      </c>
      <c r="V310" s="39"/>
      <c r="X310" s="254"/>
    </row>
    <row r="311" spans="1:24" s="253" customFormat="1" ht="39.75">
      <c r="A311" s="267"/>
      <c r="B311" s="266"/>
      <c r="C311" s="265" t="s">
        <v>10</v>
      </c>
      <c r="D311" s="94" t="e">
        <f>+IF(D310&lt;10,D310*5/10,IF(D310&gt;=10,5))</f>
        <v>#DIV/0!</v>
      </c>
      <c r="E311" s="94"/>
      <c r="F311" s="94"/>
      <c r="G311" s="94"/>
      <c r="H311" s="94">
        <f t="shared" ref="H311:Q311" si="123">+IF(H310&lt;10,H310*5/10,IF(H310&gt;=10,5))</f>
        <v>0.24509803921568624</v>
      </c>
      <c r="I311" s="94">
        <f t="shared" si="123"/>
        <v>2.6315789473684212</v>
      </c>
      <c r="J311" s="94">
        <f t="shared" si="123"/>
        <v>1.814516129032258</v>
      </c>
      <c r="K311" s="94">
        <f t="shared" si="123"/>
        <v>1.2987012987012987</v>
      </c>
      <c r="L311" s="94">
        <f t="shared" si="123"/>
        <v>0.60483870967741937</v>
      </c>
      <c r="M311" s="94">
        <f t="shared" si="123"/>
        <v>5</v>
      </c>
      <c r="N311" s="94">
        <f t="shared" si="123"/>
        <v>0.59055118110236215</v>
      </c>
      <c r="O311" s="94">
        <f t="shared" si="123"/>
        <v>1.9927536231884058</v>
      </c>
      <c r="P311" s="94">
        <f t="shared" si="123"/>
        <v>2.8846153846153846</v>
      </c>
      <c r="Q311" s="94">
        <f t="shared" si="123"/>
        <v>0</v>
      </c>
      <c r="R311" s="264"/>
      <c r="S311" s="264"/>
      <c r="T311" s="264"/>
      <c r="U311" s="94">
        <f>+IF(U310&lt;10,U310*5/10,IF(U310&gt;=10,5))</f>
        <v>1.4061207609594706</v>
      </c>
      <c r="V311" s="39"/>
      <c r="X311" s="254"/>
    </row>
    <row r="312" spans="1:24" s="228" customFormat="1" ht="39.75">
      <c r="A312" s="72"/>
      <c r="B312" s="263" t="s">
        <v>170</v>
      </c>
      <c r="C312" s="262"/>
      <c r="D312" s="260">
        <f>+SUM(D315+D317+D319+D321)</f>
        <v>0</v>
      </c>
      <c r="E312" s="260"/>
      <c r="F312" s="260"/>
      <c r="G312" s="260"/>
      <c r="H312" s="260">
        <f t="shared" ref="H312:Q312" si="124">+SUM(H315+H317+H319+H321)</f>
        <v>0.25</v>
      </c>
      <c r="I312" s="260">
        <f t="shared" si="124"/>
        <v>1</v>
      </c>
      <c r="J312" s="260">
        <f t="shared" si="124"/>
        <v>4.5</v>
      </c>
      <c r="K312" s="260">
        <f t="shared" si="124"/>
        <v>2</v>
      </c>
      <c r="L312" s="260">
        <f t="shared" si="124"/>
        <v>0.75</v>
      </c>
      <c r="M312" s="260">
        <f t="shared" si="124"/>
        <v>2.75</v>
      </c>
      <c r="N312" s="260">
        <f t="shared" si="124"/>
        <v>1.5</v>
      </c>
      <c r="O312" s="260">
        <f t="shared" si="124"/>
        <v>2.75</v>
      </c>
      <c r="P312" s="260">
        <f t="shared" si="124"/>
        <v>1.5</v>
      </c>
      <c r="Q312" s="260">
        <f t="shared" si="124"/>
        <v>0</v>
      </c>
      <c r="R312" s="261"/>
      <c r="S312" s="261"/>
      <c r="T312" s="261"/>
      <c r="U312" s="260">
        <f>+SUM(U315+U317+U319+U321)</f>
        <v>17</v>
      </c>
      <c r="X312" s="229"/>
    </row>
    <row r="313" spans="1:24" s="253" customFormat="1" ht="39.75">
      <c r="A313" s="259"/>
      <c r="B313" s="258" t="s">
        <v>169</v>
      </c>
      <c r="C313" s="257" t="s">
        <v>168</v>
      </c>
      <c r="D313" s="255">
        <f>+D314+D316+D318+D320</f>
        <v>0</v>
      </c>
      <c r="E313" s="255"/>
      <c r="F313" s="255"/>
      <c r="G313" s="255"/>
      <c r="H313" s="255">
        <f t="shared" ref="H313:Q313" si="125">+H314+H316+H318+H320</f>
        <v>1</v>
      </c>
      <c r="I313" s="255">
        <f t="shared" si="125"/>
        <v>1</v>
      </c>
      <c r="J313" s="255">
        <f t="shared" si="125"/>
        <v>12</v>
      </c>
      <c r="K313" s="255">
        <f t="shared" si="125"/>
        <v>5</v>
      </c>
      <c r="L313" s="255">
        <f t="shared" si="125"/>
        <v>2</v>
      </c>
      <c r="M313" s="255">
        <f t="shared" si="125"/>
        <v>11</v>
      </c>
      <c r="N313" s="255">
        <f t="shared" si="125"/>
        <v>4</v>
      </c>
      <c r="O313" s="255">
        <f t="shared" si="125"/>
        <v>5</v>
      </c>
      <c r="P313" s="255">
        <f t="shared" si="125"/>
        <v>6</v>
      </c>
      <c r="Q313" s="255">
        <f t="shared" si="125"/>
        <v>0</v>
      </c>
      <c r="R313" s="256"/>
      <c r="S313" s="256"/>
      <c r="T313" s="256"/>
      <c r="U313" s="255">
        <f>+U314+U316+U318+U320</f>
        <v>47</v>
      </c>
      <c r="X313" s="254"/>
    </row>
    <row r="314" spans="1:24" s="228" customFormat="1" ht="39.75">
      <c r="A314" s="72"/>
      <c r="B314" s="249" t="s">
        <v>167</v>
      </c>
      <c r="C314" s="244"/>
      <c r="D314" s="193"/>
      <c r="E314" s="193"/>
      <c r="F314" s="193"/>
      <c r="G314" s="193"/>
      <c r="H314" s="193">
        <v>1</v>
      </c>
      <c r="I314" s="193">
        <v>0</v>
      </c>
      <c r="J314" s="193">
        <v>10</v>
      </c>
      <c r="K314" s="196">
        <v>3</v>
      </c>
      <c r="L314" s="193">
        <v>1</v>
      </c>
      <c r="M314" s="193">
        <v>11</v>
      </c>
      <c r="N314" s="193">
        <v>3</v>
      </c>
      <c r="O314" s="193">
        <v>2</v>
      </c>
      <c r="P314" s="193">
        <v>6</v>
      </c>
      <c r="Q314" s="193">
        <v>0</v>
      </c>
      <c r="R314" s="197"/>
      <c r="S314" s="197"/>
      <c r="T314" s="197"/>
      <c r="U314" s="190">
        <f>+SUM(D314:T314)</f>
        <v>37</v>
      </c>
      <c r="X314" s="229"/>
    </row>
    <row r="315" spans="1:24" s="228" customFormat="1" ht="39.75">
      <c r="A315" s="72"/>
      <c r="B315" s="248" t="s">
        <v>150</v>
      </c>
      <c r="C315" s="244"/>
      <c r="D315" s="246">
        <f>D314*0.25</f>
        <v>0</v>
      </c>
      <c r="E315" s="246"/>
      <c r="F315" s="246"/>
      <c r="G315" s="246"/>
      <c r="H315" s="246">
        <f t="shared" ref="H315:Q315" si="126">H314*0.25</f>
        <v>0.25</v>
      </c>
      <c r="I315" s="246">
        <f t="shared" si="126"/>
        <v>0</v>
      </c>
      <c r="J315" s="246">
        <f t="shared" si="126"/>
        <v>2.5</v>
      </c>
      <c r="K315" s="250">
        <f t="shared" si="126"/>
        <v>0.75</v>
      </c>
      <c r="L315" s="246">
        <f t="shared" si="126"/>
        <v>0.25</v>
      </c>
      <c r="M315" s="246">
        <f t="shared" si="126"/>
        <v>2.75</v>
      </c>
      <c r="N315" s="246">
        <f t="shared" si="126"/>
        <v>0.75</v>
      </c>
      <c r="O315" s="246">
        <f t="shared" si="126"/>
        <v>0.5</v>
      </c>
      <c r="P315" s="246">
        <f t="shared" si="126"/>
        <v>1.5</v>
      </c>
      <c r="Q315" s="246">
        <f t="shared" si="126"/>
        <v>0</v>
      </c>
      <c r="R315" s="247"/>
      <c r="S315" s="247"/>
      <c r="T315" s="247"/>
      <c r="U315" s="246">
        <f>U314*0.25</f>
        <v>9.25</v>
      </c>
      <c r="X315" s="229"/>
    </row>
    <row r="316" spans="1:24" s="228" customFormat="1" ht="39.75">
      <c r="A316" s="72"/>
      <c r="B316" s="252" t="s">
        <v>166</v>
      </c>
      <c r="C316" s="251"/>
      <c r="D316" s="193"/>
      <c r="E316" s="193"/>
      <c r="F316" s="193"/>
      <c r="G316" s="193"/>
      <c r="H316" s="193">
        <v>0</v>
      </c>
      <c r="I316" s="193">
        <v>0</v>
      </c>
      <c r="J316" s="193">
        <v>0</v>
      </c>
      <c r="K316" s="196">
        <v>1</v>
      </c>
      <c r="L316" s="193">
        <v>1</v>
      </c>
      <c r="M316" s="193"/>
      <c r="N316" s="193">
        <v>0</v>
      </c>
      <c r="O316" s="193">
        <v>0</v>
      </c>
      <c r="P316" s="193"/>
      <c r="Q316" s="193">
        <v>0</v>
      </c>
      <c r="R316" s="197"/>
      <c r="S316" s="197"/>
      <c r="T316" s="197"/>
      <c r="U316" s="190">
        <f>+SUM(D316:T316)</f>
        <v>2</v>
      </c>
      <c r="X316" s="229"/>
    </row>
    <row r="317" spans="1:24" s="228" customFormat="1" ht="39.75">
      <c r="A317" s="72"/>
      <c r="B317" s="248" t="s">
        <v>150</v>
      </c>
      <c r="C317" s="244"/>
      <c r="D317" s="246">
        <f>D316*0.5</f>
        <v>0</v>
      </c>
      <c r="E317" s="246"/>
      <c r="F317" s="246"/>
      <c r="G317" s="246"/>
      <c r="H317" s="246">
        <f t="shared" ref="H317:Q317" si="127">H316*0.5</f>
        <v>0</v>
      </c>
      <c r="I317" s="246">
        <f t="shared" si="127"/>
        <v>0</v>
      </c>
      <c r="J317" s="246">
        <f t="shared" si="127"/>
        <v>0</v>
      </c>
      <c r="K317" s="250">
        <f t="shared" si="127"/>
        <v>0.5</v>
      </c>
      <c r="L317" s="246">
        <f t="shared" si="127"/>
        <v>0.5</v>
      </c>
      <c r="M317" s="246">
        <f t="shared" si="127"/>
        <v>0</v>
      </c>
      <c r="N317" s="246">
        <f t="shared" si="127"/>
        <v>0</v>
      </c>
      <c r="O317" s="246">
        <f t="shared" si="127"/>
        <v>0</v>
      </c>
      <c r="P317" s="246">
        <f t="shared" si="127"/>
        <v>0</v>
      </c>
      <c r="Q317" s="246">
        <f t="shared" si="127"/>
        <v>0</v>
      </c>
      <c r="R317" s="247"/>
      <c r="S317" s="247"/>
      <c r="T317" s="247"/>
      <c r="U317" s="246">
        <f>U316*0.5</f>
        <v>1</v>
      </c>
      <c r="X317" s="229"/>
    </row>
    <row r="318" spans="1:24" s="228" customFormat="1" ht="61.5">
      <c r="A318" s="72"/>
      <c r="B318" s="249" t="s">
        <v>165</v>
      </c>
      <c r="C318" s="244"/>
      <c r="D318" s="193"/>
      <c r="E318" s="193"/>
      <c r="F318" s="193"/>
      <c r="G318" s="193"/>
      <c r="H318" s="193">
        <v>0</v>
      </c>
      <c r="I318" s="193">
        <v>0</v>
      </c>
      <c r="J318" s="193">
        <v>0</v>
      </c>
      <c r="K318" s="196">
        <v>1</v>
      </c>
      <c r="L318" s="193">
        <v>0</v>
      </c>
      <c r="M318" s="193"/>
      <c r="N318" s="193">
        <v>1</v>
      </c>
      <c r="O318" s="193">
        <v>3</v>
      </c>
      <c r="P318" s="193"/>
      <c r="Q318" s="193">
        <v>0</v>
      </c>
      <c r="R318" s="197"/>
      <c r="S318" s="197"/>
      <c r="T318" s="197"/>
      <c r="U318" s="190">
        <f>+SUM(D318:T318)</f>
        <v>5</v>
      </c>
      <c r="X318" s="229"/>
    </row>
    <row r="319" spans="1:24" s="228" customFormat="1" ht="39.75">
      <c r="A319" s="72"/>
      <c r="B319" s="248" t="s">
        <v>150</v>
      </c>
      <c r="C319" s="244"/>
      <c r="D319" s="246">
        <f>D318*0.75</f>
        <v>0</v>
      </c>
      <c r="E319" s="246"/>
      <c r="F319" s="246"/>
      <c r="G319" s="246"/>
      <c r="H319" s="246">
        <f t="shared" ref="H319:Q319" si="128">H318*0.75</f>
        <v>0</v>
      </c>
      <c r="I319" s="246">
        <f t="shared" si="128"/>
        <v>0</v>
      </c>
      <c r="J319" s="246">
        <f t="shared" si="128"/>
        <v>0</v>
      </c>
      <c r="K319" s="250">
        <f t="shared" si="128"/>
        <v>0.75</v>
      </c>
      <c r="L319" s="246">
        <f t="shared" si="128"/>
        <v>0</v>
      </c>
      <c r="M319" s="246">
        <f t="shared" si="128"/>
        <v>0</v>
      </c>
      <c r="N319" s="246">
        <f t="shared" si="128"/>
        <v>0.75</v>
      </c>
      <c r="O319" s="246">
        <f t="shared" si="128"/>
        <v>2.25</v>
      </c>
      <c r="P319" s="246">
        <f t="shared" si="128"/>
        <v>0</v>
      </c>
      <c r="Q319" s="246">
        <f t="shared" si="128"/>
        <v>0</v>
      </c>
      <c r="R319" s="247"/>
      <c r="S319" s="247"/>
      <c r="T319" s="247"/>
      <c r="U319" s="246">
        <f>U318*0.75</f>
        <v>3.75</v>
      </c>
      <c r="X319" s="229"/>
    </row>
    <row r="320" spans="1:24" s="228" customFormat="1" ht="123">
      <c r="A320" s="72"/>
      <c r="B320" s="249" t="s">
        <v>164</v>
      </c>
      <c r="C320" s="244"/>
      <c r="D320" s="193"/>
      <c r="E320" s="193"/>
      <c r="F320" s="193"/>
      <c r="G320" s="193"/>
      <c r="H320" s="193">
        <v>0</v>
      </c>
      <c r="I320" s="193">
        <v>1</v>
      </c>
      <c r="J320" s="193">
        <v>2</v>
      </c>
      <c r="K320" s="196">
        <v>0</v>
      </c>
      <c r="L320" s="193">
        <v>0</v>
      </c>
      <c r="M320" s="193"/>
      <c r="N320" s="193">
        <v>0</v>
      </c>
      <c r="O320" s="193">
        <v>0</v>
      </c>
      <c r="P320" s="193"/>
      <c r="Q320" s="193">
        <v>0</v>
      </c>
      <c r="R320" s="197"/>
      <c r="S320" s="197"/>
      <c r="T320" s="197"/>
      <c r="U320" s="190">
        <f>+SUM(D320:T320)</f>
        <v>3</v>
      </c>
      <c r="X320" s="229"/>
    </row>
    <row r="321" spans="1:24" s="228" customFormat="1" ht="39.75">
      <c r="A321" s="72"/>
      <c r="B321" s="248" t="s">
        <v>150</v>
      </c>
      <c r="C321" s="244"/>
      <c r="D321" s="246">
        <f>D320*1</f>
        <v>0</v>
      </c>
      <c r="E321" s="246"/>
      <c r="F321" s="246"/>
      <c r="G321" s="246"/>
      <c r="H321" s="246">
        <f t="shared" ref="H321:Q321" si="129">H320*1</f>
        <v>0</v>
      </c>
      <c r="I321" s="246">
        <f t="shared" si="129"/>
        <v>1</v>
      </c>
      <c r="J321" s="246">
        <f t="shared" si="129"/>
        <v>2</v>
      </c>
      <c r="K321" s="246">
        <f t="shared" si="129"/>
        <v>0</v>
      </c>
      <c r="L321" s="246">
        <f t="shared" si="129"/>
        <v>0</v>
      </c>
      <c r="M321" s="246">
        <f t="shared" si="129"/>
        <v>0</v>
      </c>
      <c r="N321" s="246">
        <f t="shared" si="129"/>
        <v>0</v>
      </c>
      <c r="O321" s="246">
        <f t="shared" si="129"/>
        <v>0</v>
      </c>
      <c r="P321" s="246">
        <f t="shared" si="129"/>
        <v>0</v>
      </c>
      <c r="Q321" s="246">
        <f t="shared" si="129"/>
        <v>0</v>
      </c>
      <c r="R321" s="247"/>
      <c r="S321" s="247"/>
      <c r="T321" s="247"/>
      <c r="U321" s="246">
        <f>U320*1</f>
        <v>3</v>
      </c>
      <c r="X321" s="229"/>
    </row>
    <row r="322" spans="1:24" s="228" customFormat="1" ht="39.75">
      <c r="A322" s="72"/>
      <c r="B322" s="245" t="s">
        <v>157</v>
      </c>
      <c r="C322" s="244" t="s">
        <v>163</v>
      </c>
      <c r="D322" s="68">
        <f>+D309</f>
        <v>0</v>
      </c>
      <c r="E322" s="68"/>
      <c r="F322" s="68"/>
      <c r="G322" s="68"/>
      <c r="H322" s="68">
        <f t="shared" ref="H322:Q322" si="130">+H309</f>
        <v>51</v>
      </c>
      <c r="I322" s="68">
        <f t="shared" si="130"/>
        <v>19</v>
      </c>
      <c r="J322" s="68">
        <f t="shared" si="130"/>
        <v>124</v>
      </c>
      <c r="K322" s="68">
        <f t="shared" si="130"/>
        <v>77</v>
      </c>
      <c r="L322" s="68">
        <f t="shared" si="130"/>
        <v>62</v>
      </c>
      <c r="M322" s="68">
        <f t="shared" si="130"/>
        <v>17.5</v>
      </c>
      <c r="N322" s="68">
        <f t="shared" si="130"/>
        <v>127</v>
      </c>
      <c r="O322" s="68">
        <f t="shared" si="130"/>
        <v>69</v>
      </c>
      <c r="P322" s="68">
        <f t="shared" si="130"/>
        <v>26</v>
      </c>
      <c r="Q322" s="68">
        <f t="shared" si="130"/>
        <v>33</v>
      </c>
      <c r="R322" s="197"/>
      <c r="S322" s="197"/>
      <c r="T322" s="197"/>
      <c r="U322" s="68">
        <f>+U309</f>
        <v>604.5</v>
      </c>
      <c r="X322" s="229"/>
    </row>
    <row r="323" spans="1:24" ht="39.75">
      <c r="A323" s="145" t="s">
        <v>145</v>
      </c>
      <c r="B323" s="145"/>
      <c r="C323" s="144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1"/>
      <c r="R323" s="211"/>
      <c r="S323" s="211"/>
      <c r="T323" s="211"/>
      <c r="U323" s="141"/>
      <c r="X323" s="20"/>
    </row>
    <row r="324" spans="1:24" ht="39.75">
      <c r="A324" s="140" t="s">
        <v>86</v>
      </c>
      <c r="B324" s="139"/>
      <c r="C324" s="138"/>
      <c r="D324" s="137">
        <f>+SUM(D328,D335)/2</f>
        <v>0</v>
      </c>
      <c r="E324" s="137"/>
      <c r="F324" s="137"/>
      <c r="G324" s="137"/>
      <c r="H324" s="137">
        <f t="shared" ref="H324:Q324" si="131">+SUM(H328,H335)/2</f>
        <v>5</v>
      </c>
      <c r="I324" s="137">
        <f t="shared" si="131"/>
        <v>5</v>
      </c>
      <c r="J324" s="137">
        <f t="shared" si="131"/>
        <v>5</v>
      </c>
      <c r="K324" s="137">
        <f t="shared" si="131"/>
        <v>4</v>
      </c>
      <c r="L324" s="137">
        <f t="shared" si="131"/>
        <v>5</v>
      </c>
      <c r="M324" s="137">
        <f t="shared" si="131"/>
        <v>3</v>
      </c>
      <c r="N324" s="137">
        <f t="shared" si="131"/>
        <v>3</v>
      </c>
      <c r="O324" s="137">
        <f t="shared" si="131"/>
        <v>5</v>
      </c>
      <c r="P324" s="137">
        <f t="shared" si="131"/>
        <v>4.5</v>
      </c>
      <c r="Q324" s="137">
        <f t="shared" si="131"/>
        <v>5</v>
      </c>
      <c r="R324" s="168"/>
      <c r="S324" s="168"/>
      <c r="T324" s="168"/>
      <c r="U324" s="136">
        <f>+SUM(U328,U335)/2</f>
        <v>5</v>
      </c>
      <c r="X324" s="20"/>
    </row>
    <row r="325" spans="1:24" ht="39.75">
      <c r="A325" s="140" t="s">
        <v>85</v>
      </c>
      <c r="B325" s="139"/>
      <c r="C325" s="138"/>
      <c r="D325" s="137" t="e">
        <f>+SUM(D343,D350)/2</f>
        <v>#DIV/0!</v>
      </c>
      <c r="E325" s="137"/>
      <c r="F325" s="137"/>
      <c r="G325" s="137"/>
      <c r="H325" s="137">
        <f t="shared" ref="H325:Q325" si="132">+SUM(H343,H350)/2</f>
        <v>4</v>
      </c>
      <c r="I325" s="137">
        <f t="shared" si="132"/>
        <v>5</v>
      </c>
      <c r="J325" s="137">
        <f t="shared" si="132"/>
        <v>5</v>
      </c>
      <c r="K325" s="137">
        <f t="shared" si="132"/>
        <v>5</v>
      </c>
      <c r="L325" s="137">
        <f t="shared" si="132"/>
        <v>5</v>
      </c>
      <c r="M325" s="137">
        <f t="shared" si="132"/>
        <v>4</v>
      </c>
      <c r="N325" s="137">
        <f t="shared" si="132"/>
        <v>3.5</v>
      </c>
      <c r="O325" s="137">
        <f t="shared" si="132"/>
        <v>5</v>
      </c>
      <c r="P325" s="137">
        <f t="shared" si="132"/>
        <v>5</v>
      </c>
      <c r="Q325" s="137">
        <f t="shared" si="132"/>
        <v>5</v>
      </c>
      <c r="R325" s="168"/>
      <c r="S325" s="168"/>
      <c r="T325" s="168"/>
      <c r="U325" s="136">
        <f>+SUM(U343,U350)/2</f>
        <v>5</v>
      </c>
      <c r="X325" s="20"/>
    </row>
    <row r="326" spans="1:24" ht="39.75">
      <c r="A326" s="140" t="s">
        <v>84</v>
      </c>
      <c r="B326" s="139"/>
      <c r="C326" s="138"/>
      <c r="D326" s="137" t="e">
        <f>+SUM(D328,D335,D343,D350)/4</f>
        <v>#DIV/0!</v>
      </c>
      <c r="E326" s="137"/>
      <c r="F326" s="137"/>
      <c r="G326" s="137"/>
      <c r="H326" s="137">
        <f t="shared" ref="H326:Q326" si="133">+SUM(H328,H335,H343,H350)/4</f>
        <v>4.5</v>
      </c>
      <c r="I326" s="137">
        <f t="shared" si="133"/>
        <v>5</v>
      </c>
      <c r="J326" s="137">
        <f t="shared" si="133"/>
        <v>5</v>
      </c>
      <c r="K326" s="137">
        <f t="shared" si="133"/>
        <v>4.5</v>
      </c>
      <c r="L326" s="137">
        <f t="shared" si="133"/>
        <v>5</v>
      </c>
      <c r="M326" s="137">
        <f t="shared" si="133"/>
        <v>3.5</v>
      </c>
      <c r="N326" s="137">
        <f t="shared" si="133"/>
        <v>3.25</v>
      </c>
      <c r="O326" s="137">
        <f t="shared" si="133"/>
        <v>5</v>
      </c>
      <c r="P326" s="137">
        <f t="shared" si="133"/>
        <v>4.75</v>
      </c>
      <c r="Q326" s="137">
        <f t="shared" si="133"/>
        <v>5</v>
      </c>
      <c r="R326" s="168"/>
      <c r="S326" s="168"/>
      <c r="T326" s="168"/>
      <c r="U326" s="136">
        <f>+SUM(U328,U335,U343,U350)/4</f>
        <v>5</v>
      </c>
      <c r="X326" s="20"/>
    </row>
    <row r="327" spans="1:24" s="102" customFormat="1" ht="39.75" customHeight="1">
      <c r="A327" s="84">
        <v>5.0999999999999996</v>
      </c>
      <c r="B327" s="84" t="s">
        <v>144</v>
      </c>
      <c r="C327" s="96" t="s">
        <v>30</v>
      </c>
      <c r="D327" s="82">
        <f>+SUM(D329:D333)</f>
        <v>0</v>
      </c>
      <c r="E327" s="82"/>
      <c r="F327" s="82"/>
      <c r="G327" s="82"/>
      <c r="H327" s="82">
        <f t="shared" ref="H327:Q327" si="134">+SUM(H329:H333)</f>
        <v>5</v>
      </c>
      <c r="I327" s="82">
        <f t="shared" si="134"/>
        <v>5</v>
      </c>
      <c r="J327" s="82">
        <f t="shared" si="134"/>
        <v>5</v>
      </c>
      <c r="K327" s="82">
        <f t="shared" si="134"/>
        <v>3</v>
      </c>
      <c r="L327" s="82">
        <f t="shared" si="134"/>
        <v>5</v>
      </c>
      <c r="M327" s="82">
        <f t="shared" si="134"/>
        <v>2</v>
      </c>
      <c r="N327" s="82">
        <f t="shared" si="134"/>
        <v>3</v>
      </c>
      <c r="O327" s="82">
        <f t="shared" si="134"/>
        <v>5</v>
      </c>
      <c r="P327" s="82">
        <f t="shared" si="134"/>
        <v>4</v>
      </c>
      <c r="Q327" s="82">
        <f t="shared" si="134"/>
        <v>5</v>
      </c>
      <c r="R327" s="154"/>
      <c r="S327" s="154"/>
      <c r="T327" s="154"/>
      <c r="U327" s="82">
        <f>+SUM(U329:U333)</f>
        <v>5</v>
      </c>
      <c r="X327" s="103"/>
    </row>
    <row r="328" spans="1:24" s="102" customFormat="1" ht="39.75" customHeight="1">
      <c r="A328" s="80"/>
      <c r="B328" s="80"/>
      <c r="C328" s="95" t="s">
        <v>10</v>
      </c>
      <c r="D328" s="94">
        <f>IF(D327&lt;1,0,IF(D327&lt;2,1,IF(D327&lt;3,2,IF(D327&lt;4,3,IF(D327&lt;5,4,IF(D327&gt;=5,5,))))))</f>
        <v>0</v>
      </c>
      <c r="E328" s="94"/>
      <c r="F328" s="94"/>
      <c r="G328" s="94"/>
      <c r="H328" s="94">
        <f t="shared" ref="H328:Q328" si="135">IF(H327&lt;1,0,IF(H327&lt;2,1,IF(H327&lt;3,2,IF(H327&lt;4,3,IF(H327&lt;5,4,IF(H327&gt;=5,5,))))))</f>
        <v>5</v>
      </c>
      <c r="I328" s="94">
        <f t="shared" si="135"/>
        <v>5</v>
      </c>
      <c r="J328" s="94">
        <f t="shared" si="135"/>
        <v>5</v>
      </c>
      <c r="K328" s="94">
        <f t="shared" si="135"/>
        <v>3</v>
      </c>
      <c r="L328" s="94">
        <f t="shared" si="135"/>
        <v>5</v>
      </c>
      <c r="M328" s="94">
        <f t="shared" si="135"/>
        <v>2</v>
      </c>
      <c r="N328" s="94">
        <f t="shared" si="135"/>
        <v>3</v>
      </c>
      <c r="O328" s="94">
        <f t="shared" si="135"/>
        <v>5</v>
      </c>
      <c r="P328" s="94">
        <f t="shared" si="135"/>
        <v>4</v>
      </c>
      <c r="Q328" s="94">
        <f t="shared" si="135"/>
        <v>5</v>
      </c>
      <c r="R328" s="152"/>
      <c r="S328" s="152"/>
      <c r="T328" s="152"/>
      <c r="U328" s="94">
        <f>IF(U327&lt;1,0,IF(U327&lt;2,1,IF(U327&lt;3,2,IF(U327&lt;4,3,IF(U327&lt;5,4,IF(U327&gt;=5,5,))))))</f>
        <v>5</v>
      </c>
      <c r="X328" s="103"/>
    </row>
    <row r="329" spans="1:24" s="102" customFormat="1" ht="61.5">
      <c r="A329" s="72"/>
      <c r="B329" s="71" t="s">
        <v>143</v>
      </c>
      <c r="C329" s="70"/>
      <c r="D329" s="68"/>
      <c r="E329" s="68"/>
      <c r="F329" s="68"/>
      <c r="G329" s="68"/>
      <c r="H329" s="68">
        <v>1</v>
      </c>
      <c r="I329" s="68">
        <v>1</v>
      </c>
      <c r="J329" s="68">
        <v>1</v>
      </c>
      <c r="K329" s="69">
        <v>1</v>
      </c>
      <c r="L329" s="68">
        <v>1</v>
      </c>
      <c r="M329" s="68">
        <v>1</v>
      </c>
      <c r="N329" s="68">
        <v>1</v>
      </c>
      <c r="O329" s="68">
        <v>1</v>
      </c>
      <c r="P329" s="68">
        <v>1</v>
      </c>
      <c r="Q329" s="68">
        <v>1</v>
      </c>
      <c r="R329" s="149"/>
      <c r="S329" s="149"/>
      <c r="T329" s="149"/>
      <c r="U329" s="68">
        <v>1</v>
      </c>
      <c r="X329" s="103"/>
    </row>
    <row r="330" spans="1:24" s="102" customFormat="1" ht="61.5">
      <c r="A330" s="72"/>
      <c r="B330" s="71" t="s">
        <v>142</v>
      </c>
      <c r="C330" s="70"/>
      <c r="D330" s="68"/>
      <c r="E330" s="68"/>
      <c r="F330" s="68"/>
      <c r="G330" s="68"/>
      <c r="H330" s="68">
        <v>1</v>
      </c>
      <c r="I330" s="68">
        <v>1</v>
      </c>
      <c r="J330" s="68">
        <v>1</v>
      </c>
      <c r="K330" s="69">
        <v>1</v>
      </c>
      <c r="L330" s="68">
        <v>1</v>
      </c>
      <c r="M330" s="68">
        <v>1</v>
      </c>
      <c r="N330" s="68">
        <v>1</v>
      </c>
      <c r="O330" s="68">
        <v>1</v>
      </c>
      <c r="P330" s="68">
        <v>1</v>
      </c>
      <c r="Q330" s="68">
        <v>1</v>
      </c>
      <c r="R330" s="149"/>
      <c r="S330" s="149"/>
      <c r="T330" s="149"/>
      <c r="U330" s="68">
        <v>1</v>
      </c>
      <c r="X330" s="103"/>
    </row>
    <row r="331" spans="1:24" s="102" customFormat="1" ht="39.75">
      <c r="A331" s="72"/>
      <c r="B331" s="71" t="s">
        <v>141</v>
      </c>
      <c r="C331" s="70"/>
      <c r="D331" s="68"/>
      <c r="E331" s="68"/>
      <c r="F331" s="68"/>
      <c r="G331" s="68"/>
      <c r="H331" s="68">
        <v>1</v>
      </c>
      <c r="I331" s="68">
        <v>1</v>
      </c>
      <c r="J331" s="68">
        <v>1</v>
      </c>
      <c r="K331" s="69">
        <v>1</v>
      </c>
      <c r="L331" s="68">
        <v>1</v>
      </c>
      <c r="M331" s="68">
        <v>0</v>
      </c>
      <c r="N331" s="68">
        <v>1</v>
      </c>
      <c r="O331" s="68">
        <v>1</v>
      </c>
      <c r="P331" s="68">
        <v>1</v>
      </c>
      <c r="Q331" s="68">
        <v>1</v>
      </c>
      <c r="R331" s="149"/>
      <c r="S331" s="149"/>
      <c r="T331" s="149"/>
      <c r="U331" s="68">
        <v>1</v>
      </c>
      <c r="X331" s="103"/>
    </row>
    <row r="332" spans="1:24" s="102" customFormat="1" ht="61.5">
      <c r="A332" s="72"/>
      <c r="B332" s="71" t="s">
        <v>140</v>
      </c>
      <c r="C332" s="70"/>
      <c r="D332" s="68"/>
      <c r="E332" s="68"/>
      <c r="F332" s="68"/>
      <c r="G332" s="68"/>
      <c r="H332" s="68">
        <v>1</v>
      </c>
      <c r="I332" s="68">
        <v>1</v>
      </c>
      <c r="J332" s="68">
        <v>1</v>
      </c>
      <c r="K332" s="68">
        <v>0</v>
      </c>
      <c r="L332" s="68">
        <v>1</v>
      </c>
      <c r="M332" s="68">
        <v>0</v>
      </c>
      <c r="N332" s="68">
        <v>0</v>
      </c>
      <c r="O332" s="68">
        <v>1</v>
      </c>
      <c r="P332" s="68">
        <v>1</v>
      </c>
      <c r="Q332" s="68">
        <v>1</v>
      </c>
      <c r="R332" s="149"/>
      <c r="S332" s="149"/>
      <c r="T332" s="149"/>
      <c r="U332" s="68">
        <v>1</v>
      </c>
      <c r="X332" s="103"/>
    </row>
    <row r="333" spans="1:24" s="102" customFormat="1" ht="61.5">
      <c r="A333" s="128"/>
      <c r="B333" s="127" t="s">
        <v>139</v>
      </c>
      <c r="C333" s="124"/>
      <c r="D333" s="68"/>
      <c r="E333" s="68"/>
      <c r="F333" s="68"/>
      <c r="G333" s="68"/>
      <c r="H333" s="68">
        <v>1</v>
      </c>
      <c r="I333" s="68">
        <v>1</v>
      </c>
      <c r="J333" s="68">
        <v>1</v>
      </c>
      <c r="K333" s="68">
        <v>0</v>
      </c>
      <c r="L333" s="68">
        <v>1</v>
      </c>
      <c r="M333" s="68">
        <v>0</v>
      </c>
      <c r="N333" s="68">
        <v>0</v>
      </c>
      <c r="O333" s="68">
        <v>1</v>
      </c>
      <c r="P333" s="68">
        <v>0</v>
      </c>
      <c r="Q333" s="76">
        <v>1</v>
      </c>
      <c r="R333" s="146"/>
      <c r="S333" s="146"/>
      <c r="T333" s="146"/>
      <c r="U333" s="76">
        <v>1</v>
      </c>
      <c r="X333" s="103"/>
    </row>
    <row r="334" spans="1:24" s="102" customFormat="1" ht="42" customHeight="1">
      <c r="A334" s="84">
        <v>5.2</v>
      </c>
      <c r="B334" s="84" t="s">
        <v>138</v>
      </c>
      <c r="C334" s="96" t="s">
        <v>30</v>
      </c>
      <c r="D334" s="82">
        <f>+SUM(D336:D340)</f>
        <v>0</v>
      </c>
      <c r="E334" s="82"/>
      <c r="F334" s="82"/>
      <c r="G334" s="82"/>
      <c r="H334" s="82">
        <f t="shared" ref="H334:Q334" si="136">+SUM(H336:H340)</f>
        <v>5</v>
      </c>
      <c r="I334" s="82">
        <f t="shared" si="136"/>
        <v>5</v>
      </c>
      <c r="J334" s="82">
        <f t="shared" si="136"/>
        <v>5</v>
      </c>
      <c r="K334" s="82">
        <f t="shared" si="136"/>
        <v>5</v>
      </c>
      <c r="L334" s="82">
        <f t="shared" si="136"/>
        <v>5</v>
      </c>
      <c r="M334" s="82">
        <f t="shared" si="136"/>
        <v>4</v>
      </c>
      <c r="N334" s="82">
        <f t="shared" si="136"/>
        <v>3</v>
      </c>
      <c r="O334" s="82">
        <f t="shared" si="136"/>
        <v>5</v>
      </c>
      <c r="P334" s="82">
        <f t="shared" si="136"/>
        <v>5</v>
      </c>
      <c r="Q334" s="82">
        <f t="shared" si="136"/>
        <v>5</v>
      </c>
      <c r="R334" s="154"/>
      <c r="S334" s="154"/>
      <c r="T334" s="154"/>
      <c r="U334" s="82">
        <f>+SUM(U336:U340)</f>
        <v>5</v>
      </c>
      <c r="X334" s="103"/>
    </row>
    <row r="335" spans="1:24" s="102" customFormat="1" ht="42" customHeight="1">
      <c r="A335" s="80"/>
      <c r="B335" s="80"/>
      <c r="C335" s="95" t="s">
        <v>10</v>
      </c>
      <c r="D335" s="94">
        <f>IF(D334&lt;1,0,IF(D334&lt;2,1,IF(D334&lt;3,2,IF(D334&lt;4,3,IF(D334&lt;5,4,IF(D334&gt;=5,5))))))</f>
        <v>0</v>
      </c>
      <c r="E335" s="94"/>
      <c r="F335" s="94"/>
      <c r="G335" s="94"/>
      <c r="H335" s="94">
        <f t="shared" ref="H335:Q335" si="137">IF(H334&lt;1,0,IF(H334&lt;2,1,IF(H334&lt;3,2,IF(H334&lt;4,3,IF(H334&lt;5,4,IF(H334&gt;=5,5))))))</f>
        <v>5</v>
      </c>
      <c r="I335" s="94">
        <f t="shared" si="137"/>
        <v>5</v>
      </c>
      <c r="J335" s="94">
        <f t="shared" si="137"/>
        <v>5</v>
      </c>
      <c r="K335" s="94">
        <f t="shared" si="137"/>
        <v>5</v>
      </c>
      <c r="L335" s="94">
        <f t="shared" si="137"/>
        <v>5</v>
      </c>
      <c r="M335" s="94">
        <f t="shared" si="137"/>
        <v>4</v>
      </c>
      <c r="N335" s="94">
        <f t="shared" si="137"/>
        <v>3</v>
      </c>
      <c r="O335" s="94">
        <f t="shared" si="137"/>
        <v>5</v>
      </c>
      <c r="P335" s="94">
        <f t="shared" si="137"/>
        <v>5</v>
      </c>
      <c r="Q335" s="94">
        <f t="shared" si="137"/>
        <v>5</v>
      </c>
      <c r="R335" s="152"/>
      <c r="S335" s="152"/>
      <c r="T335" s="152"/>
      <c r="U335" s="94">
        <f>IF(U334&lt;1,0,IF(U334&lt;2,1,IF(U334&lt;3,2,IF(U334&lt;4,3,IF(U334&lt;5,4,IF(U334&gt;=5,5))))))</f>
        <v>5</v>
      </c>
      <c r="X335" s="103"/>
    </row>
    <row r="336" spans="1:24" s="102" customFormat="1" ht="83.25">
      <c r="A336" s="72"/>
      <c r="B336" s="210" t="s">
        <v>137</v>
      </c>
      <c r="C336" s="150"/>
      <c r="D336" s="68"/>
      <c r="E336" s="68"/>
      <c r="F336" s="68"/>
      <c r="G336" s="68"/>
      <c r="H336" s="68">
        <v>1</v>
      </c>
      <c r="I336" s="68">
        <v>1</v>
      </c>
      <c r="J336" s="68">
        <v>1</v>
      </c>
      <c r="K336" s="69">
        <v>1</v>
      </c>
      <c r="L336" s="68">
        <v>1</v>
      </c>
      <c r="M336" s="68">
        <v>1</v>
      </c>
      <c r="N336" s="68">
        <v>1</v>
      </c>
      <c r="O336" s="68">
        <v>1</v>
      </c>
      <c r="P336" s="68">
        <v>1</v>
      </c>
      <c r="Q336" s="68">
        <v>1</v>
      </c>
      <c r="R336" s="149"/>
      <c r="S336" s="149"/>
      <c r="T336" s="149"/>
      <c r="U336" s="68">
        <v>1</v>
      </c>
      <c r="X336" s="103"/>
    </row>
    <row r="337" spans="1:24" s="102" customFormat="1" ht="92.25">
      <c r="A337" s="72"/>
      <c r="B337" s="71" t="s">
        <v>136</v>
      </c>
      <c r="C337" s="70"/>
      <c r="D337" s="68"/>
      <c r="E337" s="68"/>
      <c r="F337" s="68"/>
      <c r="G337" s="68"/>
      <c r="H337" s="68">
        <v>1</v>
      </c>
      <c r="I337" s="68">
        <v>1</v>
      </c>
      <c r="J337" s="68">
        <v>1</v>
      </c>
      <c r="K337" s="69">
        <v>1</v>
      </c>
      <c r="L337" s="68">
        <v>1</v>
      </c>
      <c r="M337" s="68">
        <v>1</v>
      </c>
      <c r="N337" s="68">
        <v>1</v>
      </c>
      <c r="O337" s="68">
        <v>1</v>
      </c>
      <c r="P337" s="68">
        <v>1</v>
      </c>
      <c r="Q337" s="68">
        <v>1</v>
      </c>
      <c r="R337" s="149"/>
      <c r="S337" s="149"/>
      <c r="T337" s="149"/>
      <c r="U337" s="68">
        <v>1</v>
      </c>
      <c r="X337" s="103"/>
    </row>
    <row r="338" spans="1:24" s="102" customFormat="1" ht="61.5">
      <c r="A338" s="72"/>
      <c r="B338" s="71" t="s">
        <v>135</v>
      </c>
      <c r="C338" s="70"/>
      <c r="D338" s="68"/>
      <c r="E338" s="68"/>
      <c r="F338" s="68"/>
      <c r="G338" s="68"/>
      <c r="H338" s="68">
        <v>1</v>
      </c>
      <c r="I338" s="68">
        <v>1</v>
      </c>
      <c r="J338" s="68">
        <v>1</v>
      </c>
      <c r="K338" s="69">
        <v>1</v>
      </c>
      <c r="L338" s="68">
        <v>1</v>
      </c>
      <c r="M338" s="68">
        <v>1</v>
      </c>
      <c r="N338" s="68">
        <v>1</v>
      </c>
      <c r="O338" s="68">
        <v>1</v>
      </c>
      <c r="P338" s="68">
        <v>1</v>
      </c>
      <c r="Q338" s="68">
        <v>1</v>
      </c>
      <c r="R338" s="149"/>
      <c r="S338" s="149"/>
      <c r="T338" s="149"/>
      <c r="U338" s="68">
        <v>1</v>
      </c>
      <c r="X338" s="103"/>
    </row>
    <row r="339" spans="1:24" s="102" customFormat="1" ht="61.5">
      <c r="A339" s="72"/>
      <c r="B339" s="71" t="s">
        <v>134</v>
      </c>
      <c r="C339" s="70"/>
      <c r="D339" s="68"/>
      <c r="E339" s="68"/>
      <c r="F339" s="68"/>
      <c r="G339" s="68"/>
      <c r="H339" s="68">
        <v>1</v>
      </c>
      <c r="I339" s="68">
        <v>1</v>
      </c>
      <c r="J339" s="68">
        <v>1</v>
      </c>
      <c r="K339" s="69">
        <v>1</v>
      </c>
      <c r="L339" s="68">
        <v>1</v>
      </c>
      <c r="M339" s="68">
        <v>1</v>
      </c>
      <c r="N339" s="68">
        <v>0</v>
      </c>
      <c r="O339" s="68">
        <v>1</v>
      </c>
      <c r="P339" s="68">
        <v>1</v>
      </c>
      <c r="Q339" s="68">
        <v>1</v>
      </c>
      <c r="R339" s="149"/>
      <c r="S339" s="149"/>
      <c r="T339" s="149"/>
      <c r="U339" s="68">
        <v>1</v>
      </c>
      <c r="X339" s="103"/>
    </row>
    <row r="340" spans="1:24" s="102" customFormat="1" ht="57">
      <c r="A340" s="72"/>
      <c r="B340" s="135" t="s">
        <v>133</v>
      </c>
      <c r="C340" s="134"/>
      <c r="D340" s="68"/>
      <c r="E340" s="68"/>
      <c r="F340" s="68"/>
      <c r="G340" s="68"/>
      <c r="H340" s="68">
        <v>1</v>
      </c>
      <c r="I340" s="68">
        <v>1</v>
      </c>
      <c r="J340" s="68">
        <v>1</v>
      </c>
      <c r="K340" s="69">
        <v>1</v>
      </c>
      <c r="L340" s="68">
        <v>1</v>
      </c>
      <c r="M340" s="68">
        <v>0</v>
      </c>
      <c r="N340" s="68">
        <v>0</v>
      </c>
      <c r="O340" s="68">
        <v>1</v>
      </c>
      <c r="P340" s="68">
        <v>1</v>
      </c>
      <c r="Q340" s="68">
        <v>1</v>
      </c>
      <c r="R340" s="149"/>
      <c r="S340" s="149"/>
      <c r="T340" s="149"/>
      <c r="U340" s="68">
        <v>1</v>
      </c>
      <c r="X340" s="103"/>
    </row>
    <row r="341" spans="1:24" s="102" customFormat="1" ht="39.75">
      <c r="A341" s="118">
        <v>5.3</v>
      </c>
      <c r="B341" s="118" t="s">
        <v>132</v>
      </c>
      <c r="C341" s="116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114"/>
      <c r="R341" s="208"/>
      <c r="S341" s="208"/>
      <c r="T341" s="208"/>
      <c r="U341" s="114"/>
      <c r="X341" s="103"/>
    </row>
    <row r="342" spans="1:24" s="102" customFormat="1" ht="61.5">
      <c r="A342" s="84"/>
      <c r="B342" s="207" t="s">
        <v>131</v>
      </c>
      <c r="C342" s="83" t="s">
        <v>130</v>
      </c>
      <c r="D342" s="205" t="e">
        <f>+D344*100/D348</f>
        <v>#DIV/0!</v>
      </c>
      <c r="E342" s="205"/>
      <c r="F342" s="205"/>
      <c r="G342" s="205"/>
      <c r="H342" s="205">
        <f t="shared" ref="H342:Q342" si="138">+H344*100/H348</f>
        <v>71.428571428571431</v>
      </c>
      <c r="I342" s="205">
        <f t="shared" si="138"/>
        <v>50</v>
      </c>
      <c r="J342" s="205">
        <f t="shared" si="138"/>
        <v>68.181818181818187</v>
      </c>
      <c r="K342" s="205">
        <f t="shared" si="138"/>
        <v>86.666666666666671</v>
      </c>
      <c r="L342" s="205">
        <f t="shared" si="138"/>
        <v>64.285714285714292</v>
      </c>
      <c r="M342" s="205">
        <f t="shared" si="138"/>
        <v>33.333333333333336</v>
      </c>
      <c r="N342" s="205">
        <f t="shared" si="138"/>
        <v>90</v>
      </c>
      <c r="O342" s="205">
        <f t="shared" si="138"/>
        <v>61.53846153846154</v>
      </c>
      <c r="P342" s="205">
        <f t="shared" si="138"/>
        <v>50</v>
      </c>
      <c r="Q342" s="205">
        <f t="shared" si="138"/>
        <v>40</v>
      </c>
      <c r="R342" s="206"/>
      <c r="S342" s="206"/>
      <c r="T342" s="206"/>
      <c r="U342" s="205">
        <f>+U344*100/U348</f>
        <v>65.599999999999994</v>
      </c>
      <c r="V342" s="39"/>
      <c r="X342" s="103"/>
    </row>
    <row r="343" spans="1:24" s="102" customFormat="1" ht="39.75">
      <c r="A343" s="80"/>
      <c r="B343" s="204"/>
      <c r="C343" s="79" t="s">
        <v>10</v>
      </c>
      <c r="D343" s="94" t="e">
        <f>+IF(D342&lt;30,D342*5/30,IF(D342&gt;=30,5))</f>
        <v>#DIV/0!</v>
      </c>
      <c r="E343" s="94"/>
      <c r="F343" s="94"/>
      <c r="G343" s="94"/>
      <c r="H343" s="94">
        <f t="shared" ref="H343:Q343" si="139">+IF(H342&lt;30,H342*5/30,IF(H342&gt;=30,5))</f>
        <v>5</v>
      </c>
      <c r="I343" s="94">
        <f t="shared" si="139"/>
        <v>5</v>
      </c>
      <c r="J343" s="203">
        <f t="shared" si="139"/>
        <v>5</v>
      </c>
      <c r="K343" s="94">
        <f t="shared" si="139"/>
        <v>5</v>
      </c>
      <c r="L343" s="94">
        <f t="shared" si="139"/>
        <v>5</v>
      </c>
      <c r="M343" s="94">
        <f t="shared" si="139"/>
        <v>5</v>
      </c>
      <c r="N343" s="203">
        <f t="shared" si="139"/>
        <v>5</v>
      </c>
      <c r="O343" s="94">
        <f t="shared" si="139"/>
        <v>5</v>
      </c>
      <c r="P343" s="94">
        <f t="shared" si="139"/>
        <v>5</v>
      </c>
      <c r="Q343" s="94">
        <f t="shared" si="139"/>
        <v>5</v>
      </c>
      <c r="R343" s="202"/>
      <c r="S343" s="202"/>
      <c r="T343" s="202"/>
      <c r="U343" s="94">
        <f>+IF(U342&lt;30,U342*5/30,IF(U342&gt;=30,5))</f>
        <v>5</v>
      </c>
      <c r="V343" s="39"/>
      <c r="X343" s="103"/>
    </row>
    <row r="344" spans="1:24" s="102" customFormat="1" ht="61.5">
      <c r="A344" s="72"/>
      <c r="B344" s="91" t="s">
        <v>129</v>
      </c>
      <c r="C344" s="70"/>
      <c r="D344" s="199">
        <f>+D345+D346+D347</f>
        <v>0</v>
      </c>
      <c r="E344" s="199"/>
      <c r="F344" s="199"/>
      <c r="G344" s="199"/>
      <c r="H344" s="199">
        <f t="shared" ref="H344:Q344" si="140">+H345+H346+H347</f>
        <v>5</v>
      </c>
      <c r="I344" s="199">
        <f t="shared" si="140"/>
        <v>1</v>
      </c>
      <c r="J344" s="201">
        <f t="shared" si="140"/>
        <v>15</v>
      </c>
      <c r="K344" s="199">
        <f t="shared" si="140"/>
        <v>13</v>
      </c>
      <c r="L344" s="199">
        <f t="shared" si="140"/>
        <v>9</v>
      </c>
      <c r="M344" s="199">
        <f t="shared" si="140"/>
        <v>3</v>
      </c>
      <c r="N344" s="199">
        <f t="shared" si="140"/>
        <v>9</v>
      </c>
      <c r="O344" s="199">
        <f t="shared" si="140"/>
        <v>24</v>
      </c>
      <c r="P344" s="199">
        <f t="shared" si="140"/>
        <v>1</v>
      </c>
      <c r="Q344" s="199">
        <f t="shared" si="140"/>
        <v>2</v>
      </c>
      <c r="R344" s="200"/>
      <c r="S344" s="200"/>
      <c r="T344" s="200"/>
      <c r="U344" s="199">
        <f>+U345+U346+U347</f>
        <v>82</v>
      </c>
      <c r="V344" s="39"/>
      <c r="X344" s="103"/>
    </row>
    <row r="345" spans="1:24" s="102" customFormat="1" ht="39.75">
      <c r="A345" s="72"/>
      <c r="B345" s="198" t="s">
        <v>128</v>
      </c>
      <c r="C345" s="150"/>
      <c r="D345" s="193"/>
      <c r="E345" s="193"/>
      <c r="F345" s="193"/>
      <c r="G345" s="193"/>
      <c r="H345" s="193">
        <v>2</v>
      </c>
      <c r="I345" s="193">
        <v>0</v>
      </c>
      <c r="J345" s="194">
        <v>9</v>
      </c>
      <c r="K345" s="196">
        <v>3</v>
      </c>
      <c r="L345" s="193">
        <v>7</v>
      </c>
      <c r="M345" s="193">
        <v>2</v>
      </c>
      <c r="N345" s="193">
        <v>5</v>
      </c>
      <c r="O345" s="193">
        <v>18</v>
      </c>
      <c r="P345" s="193">
        <v>0</v>
      </c>
      <c r="Q345" s="193">
        <v>1</v>
      </c>
      <c r="R345" s="197"/>
      <c r="S345" s="197"/>
      <c r="T345" s="197"/>
      <c r="U345" s="190">
        <f>+SUM(D345:T345)</f>
        <v>47</v>
      </c>
      <c r="X345" s="103"/>
    </row>
    <row r="346" spans="1:24" s="102" customFormat="1" ht="39.75">
      <c r="A346" s="72"/>
      <c r="B346" s="198" t="s">
        <v>127</v>
      </c>
      <c r="C346" s="150"/>
      <c r="D346" s="193"/>
      <c r="E346" s="193"/>
      <c r="F346" s="193"/>
      <c r="G346" s="193"/>
      <c r="H346" s="193">
        <v>3</v>
      </c>
      <c r="I346" s="193">
        <v>0</v>
      </c>
      <c r="J346" s="194">
        <v>4</v>
      </c>
      <c r="K346" s="196">
        <v>4</v>
      </c>
      <c r="L346" s="193">
        <v>0</v>
      </c>
      <c r="M346" s="193">
        <v>0</v>
      </c>
      <c r="N346" s="193">
        <v>3</v>
      </c>
      <c r="O346" s="193">
        <v>2</v>
      </c>
      <c r="P346" s="193">
        <v>0</v>
      </c>
      <c r="Q346" s="193">
        <f>+SUM(A346:B346)</f>
        <v>0</v>
      </c>
      <c r="R346" s="197"/>
      <c r="S346" s="197"/>
      <c r="T346" s="197"/>
      <c r="U346" s="190">
        <f>+SUM(D346:T346)</f>
        <v>16</v>
      </c>
      <c r="X346" s="103"/>
    </row>
    <row r="347" spans="1:24" s="102" customFormat="1" ht="39.75">
      <c r="A347" s="72"/>
      <c r="B347" s="198" t="s">
        <v>126</v>
      </c>
      <c r="C347" s="150"/>
      <c r="D347" s="193"/>
      <c r="E347" s="193"/>
      <c r="F347" s="193"/>
      <c r="G347" s="193"/>
      <c r="H347" s="193">
        <v>0</v>
      </c>
      <c r="I347" s="193">
        <v>1</v>
      </c>
      <c r="J347" s="194">
        <v>2</v>
      </c>
      <c r="K347" s="196">
        <v>6</v>
      </c>
      <c r="L347" s="193">
        <v>2</v>
      </c>
      <c r="M347" s="193">
        <v>1</v>
      </c>
      <c r="N347" s="193">
        <v>1</v>
      </c>
      <c r="O347" s="193">
        <v>4</v>
      </c>
      <c r="P347" s="193">
        <v>1</v>
      </c>
      <c r="Q347" s="193">
        <v>1</v>
      </c>
      <c r="R347" s="197"/>
      <c r="S347" s="197"/>
      <c r="T347" s="197"/>
      <c r="U347" s="190">
        <f>+SUM(D347:T347)</f>
        <v>19</v>
      </c>
      <c r="X347" s="103"/>
    </row>
    <row r="348" spans="1:24" s="102" customFormat="1" ht="61.5">
      <c r="A348" s="128"/>
      <c r="B348" s="147" t="s">
        <v>125</v>
      </c>
      <c r="C348" s="124"/>
      <c r="D348" s="193"/>
      <c r="E348" s="193"/>
      <c r="F348" s="193"/>
      <c r="G348" s="193"/>
      <c r="H348" s="193">
        <v>7</v>
      </c>
      <c r="I348" s="193">
        <v>2</v>
      </c>
      <c r="J348" s="194">
        <v>22</v>
      </c>
      <c r="K348" s="196">
        <v>15</v>
      </c>
      <c r="L348" s="195">
        <v>14</v>
      </c>
      <c r="M348" s="193">
        <v>9</v>
      </c>
      <c r="N348" s="194">
        <v>10</v>
      </c>
      <c r="O348" s="193">
        <v>39</v>
      </c>
      <c r="P348" s="193">
        <v>2</v>
      </c>
      <c r="Q348" s="192">
        <v>5</v>
      </c>
      <c r="R348" s="191"/>
      <c r="S348" s="191"/>
      <c r="T348" s="191"/>
      <c r="U348" s="190">
        <f>+SUM(D348:T348)</f>
        <v>125</v>
      </c>
      <c r="X348" s="103"/>
    </row>
    <row r="349" spans="1:24" s="102" customFormat="1" ht="61.5">
      <c r="A349" s="84"/>
      <c r="B349" s="155" t="s">
        <v>124</v>
      </c>
      <c r="C349" s="83" t="s">
        <v>30</v>
      </c>
      <c r="D349" s="82">
        <f>+SUM(D351:D355)</f>
        <v>0</v>
      </c>
      <c r="E349" s="82"/>
      <c r="F349" s="82"/>
      <c r="G349" s="82"/>
      <c r="H349" s="82">
        <f t="shared" ref="H349:Q349" si="141">+SUM(H351:H355)</f>
        <v>3</v>
      </c>
      <c r="I349" s="82">
        <f t="shared" si="141"/>
        <v>5</v>
      </c>
      <c r="J349" s="82">
        <f t="shared" si="141"/>
        <v>5</v>
      </c>
      <c r="K349" s="82">
        <f t="shared" si="141"/>
        <v>5</v>
      </c>
      <c r="L349" s="82">
        <f t="shared" si="141"/>
        <v>5</v>
      </c>
      <c r="M349" s="82">
        <f t="shared" si="141"/>
        <v>3</v>
      </c>
      <c r="N349" s="82">
        <f t="shared" si="141"/>
        <v>2</v>
      </c>
      <c r="O349" s="82">
        <f t="shared" si="141"/>
        <v>5</v>
      </c>
      <c r="P349" s="82">
        <f t="shared" si="141"/>
        <v>5</v>
      </c>
      <c r="Q349" s="82">
        <f t="shared" si="141"/>
        <v>5</v>
      </c>
      <c r="R349" s="154"/>
      <c r="S349" s="154"/>
      <c r="T349" s="154"/>
      <c r="U349" s="82">
        <f>+SUM(U351:U355)</f>
        <v>5</v>
      </c>
      <c r="X349" s="103"/>
    </row>
    <row r="350" spans="1:24" s="102" customFormat="1" ht="39.75">
      <c r="A350" s="80"/>
      <c r="B350" s="153"/>
      <c r="C350" s="79" t="s">
        <v>10</v>
      </c>
      <c r="D350" s="132">
        <f>IF(D349&lt;1,0,IF(D349&lt;2,1,IF(D349&lt;3,2,IF(D349&lt;4,3,IF(D349&lt;5,4,IF(D349=5,5,))))))</f>
        <v>0</v>
      </c>
      <c r="E350" s="132"/>
      <c r="F350" s="132"/>
      <c r="G350" s="132"/>
      <c r="H350" s="132">
        <f t="shared" ref="H350:Q350" si="142">IF(H349&lt;1,0,IF(H349&lt;2,1,IF(H349&lt;3,2,IF(H349&lt;4,3,IF(H349&lt;5,4,IF(H349=5,5,))))))</f>
        <v>3</v>
      </c>
      <c r="I350" s="132">
        <f t="shared" si="142"/>
        <v>5</v>
      </c>
      <c r="J350" s="132">
        <f t="shared" si="142"/>
        <v>5</v>
      </c>
      <c r="K350" s="132">
        <f t="shared" si="142"/>
        <v>5</v>
      </c>
      <c r="L350" s="132">
        <f t="shared" si="142"/>
        <v>5</v>
      </c>
      <c r="M350" s="132">
        <f t="shared" si="142"/>
        <v>3</v>
      </c>
      <c r="N350" s="132">
        <f t="shared" si="142"/>
        <v>2</v>
      </c>
      <c r="O350" s="132">
        <f t="shared" si="142"/>
        <v>5</v>
      </c>
      <c r="P350" s="132">
        <f t="shared" si="142"/>
        <v>5</v>
      </c>
      <c r="Q350" s="132">
        <f t="shared" si="142"/>
        <v>5</v>
      </c>
      <c r="R350" s="152"/>
      <c r="S350" s="152"/>
      <c r="T350" s="152"/>
      <c r="U350" s="132">
        <f>IF(U349&lt;1,0,IF(U349&lt;2,1,IF(U349&lt;3,2,IF(U349&lt;4,3,IF(U349&lt;5,4,IF(U349=5,5,))))))</f>
        <v>5</v>
      </c>
      <c r="X350" s="103"/>
    </row>
    <row r="351" spans="1:24" s="102" customFormat="1" ht="61.5">
      <c r="A351" s="72"/>
      <c r="B351" s="165" t="s">
        <v>123</v>
      </c>
      <c r="C351" s="164"/>
      <c r="D351" s="68"/>
      <c r="E351" s="68"/>
      <c r="F351" s="68"/>
      <c r="G351" s="68"/>
      <c r="H351" s="68">
        <v>1</v>
      </c>
      <c r="I351" s="68">
        <v>1</v>
      </c>
      <c r="J351" s="68">
        <v>1</v>
      </c>
      <c r="K351" s="69">
        <v>1</v>
      </c>
      <c r="L351" s="68">
        <v>1</v>
      </c>
      <c r="M351" s="68">
        <v>1</v>
      </c>
      <c r="N351" s="68">
        <v>1</v>
      </c>
      <c r="O351" s="68">
        <v>1</v>
      </c>
      <c r="P351" s="68">
        <v>1</v>
      </c>
      <c r="Q351" s="68">
        <v>1</v>
      </c>
      <c r="R351" s="149"/>
      <c r="S351" s="149"/>
      <c r="T351" s="149"/>
      <c r="U351" s="68">
        <v>1</v>
      </c>
      <c r="X351" s="103"/>
    </row>
    <row r="352" spans="1:24" s="102" customFormat="1" ht="39.75">
      <c r="A352" s="72"/>
      <c r="B352" s="91" t="s">
        <v>122</v>
      </c>
      <c r="C352" s="70"/>
      <c r="D352" s="68"/>
      <c r="E352" s="68"/>
      <c r="F352" s="68"/>
      <c r="G352" s="68"/>
      <c r="H352" s="68">
        <v>1</v>
      </c>
      <c r="I352" s="68">
        <v>1</v>
      </c>
      <c r="J352" s="68">
        <v>1</v>
      </c>
      <c r="K352" s="69">
        <v>1</v>
      </c>
      <c r="L352" s="68">
        <v>1</v>
      </c>
      <c r="M352" s="68">
        <v>1</v>
      </c>
      <c r="N352" s="68">
        <v>0</v>
      </c>
      <c r="O352" s="68">
        <v>1</v>
      </c>
      <c r="P352" s="68">
        <v>1</v>
      </c>
      <c r="Q352" s="68">
        <v>1</v>
      </c>
      <c r="R352" s="149"/>
      <c r="S352" s="149"/>
      <c r="T352" s="149"/>
      <c r="U352" s="68">
        <v>1</v>
      </c>
      <c r="X352" s="103"/>
    </row>
    <row r="353" spans="1:24" s="102" customFormat="1" ht="61.5">
      <c r="A353" s="72"/>
      <c r="B353" s="91" t="s">
        <v>121</v>
      </c>
      <c r="C353" s="70"/>
      <c r="D353" s="68"/>
      <c r="E353" s="68"/>
      <c r="F353" s="68"/>
      <c r="G353" s="68"/>
      <c r="H353" s="68">
        <v>1</v>
      </c>
      <c r="I353" s="68">
        <v>1</v>
      </c>
      <c r="J353" s="68">
        <v>1</v>
      </c>
      <c r="K353" s="69">
        <v>1</v>
      </c>
      <c r="L353" s="68">
        <v>1</v>
      </c>
      <c r="M353" s="68">
        <v>1</v>
      </c>
      <c r="N353" s="68">
        <v>0</v>
      </c>
      <c r="O353" s="68">
        <v>1</v>
      </c>
      <c r="P353" s="68">
        <v>1</v>
      </c>
      <c r="Q353" s="68">
        <v>1</v>
      </c>
      <c r="R353" s="149"/>
      <c r="S353" s="149"/>
      <c r="T353" s="149"/>
      <c r="U353" s="68">
        <v>1</v>
      </c>
      <c r="X353" s="103"/>
    </row>
    <row r="354" spans="1:24" s="102" customFormat="1" ht="57">
      <c r="A354" s="72"/>
      <c r="B354" s="163" t="s">
        <v>120</v>
      </c>
      <c r="C354" s="134"/>
      <c r="D354" s="68"/>
      <c r="E354" s="68"/>
      <c r="F354" s="68"/>
      <c r="G354" s="68"/>
      <c r="H354" s="68">
        <v>0</v>
      </c>
      <c r="I354" s="68">
        <v>1</v>
      </c>
      <c r="J354" s="68">
        <v>1</v>
      </c>
      <c r="K354" s="90">
        <v>1</v>
      </c>
      <c r="L354" s="68">
        <v>1</v>
      </c>
      <c r="M354" s="68">
        <v>0</v>
      </c>
      <c r="N354" s="68">
        <v>0</v>
      </c>
      <c r="O354" s="68">
        <v>1</v>
      </c>
      <c r="P354" s="68">
        <v>1</v>
      </c>
      <c r="Q354" s="68">
        <v>1</v>
      </c>
      <c r="R354" s="149"/>
      <c r="S354" s="149"/>
      <c r="T354" s="149"/>
      <c r="U354" s="68">
        <v>1</v>
      </c>
      <c r="X354" s="103"/>
    </row>
    <row r="355" spans="1:24" s="102" customFormat="1" ht="61.5">
      <c r="A355" s="72"/>
      <c r="B355" s="91" t="s">
        <v>119</v>
      </c>
      <c r="C355" s="70"/>
      <c r="D355" s="68"/>
      <c r="E355" s="68"/>
      <c r="F355" s="68"/>
      <c r="G355" s="68"/>
      <c r="H355" s="68">
        <v>0</v>
      </c>
      <c r="I355" s="68">
        <v>1</v>
      </c>
      <c r="J355" s="68">
        <v>1</v>
      </c>
      <c r="K355" s="69">
        <v>1</v>
      </c>
      <c r="L355" s="68">
        <v>1</v>
      </c>
      <c r="M355" s="68">
        <v>0</v>
      </c>
      <c r="N355" s="68">
        <v>1</v>
      </c>
      <c r="O355" s="68">
        <v>1</v>
      </c>
      <c r="P355" s="68">
        <v>1</v>
      </c>
      <c r="Q355" s="68">
        <v>1</v>
      </c>
      <c r="R355" s="149"/>
      <c r="S355" s="149"/>
      <c r="T355" s="149"/>
      <c r="U355" s="68">
        <v>1</v>
      </c>
      <c r="X355" s="103"/>
    </row>
    <row r="356" spans="1:24" ht="39.75">
      <c r="A356" s="173" t="s">
        <v>108</v>
      </c>
      <c r="B356" s="173"/>
      <c r="C356" s="172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69"/>
      <c r="R356" s="170"/>
      <c r="S356" s="170"/>
      <c r="T356" s="170"/>
      <c r="U356" s="169"/>
      <c r="X356" s="20"/>
    </row>
    <row r="357" spans="1:24" ht="39.75">
      <c r="A357" s="140" t="s">
        <v>86</v>
      </c>
      <c r="B357" s="139"/>
      <c r="C357" s="138"/>
      <c r="D357" s="137">
        <f>+D361</f>
        <v>0</v>
      </c>
      <c r="E357" s="137"/>
      <c r="F357" s="137"/>
      <c r="G357" s="137"/>
      <c r="H357" s="137">
        <f t="shared" ref="H357:Q357" si="143">+H361</f>
        <v>4</v>
      </c>
      <c r="I357" s="137">
        <f t="shared" si="143"/>
        <v>4</v>
      </c>
      <c r="J357" s="137">
        <f t="shared" si="143"/>
        <v>5</v>
      </c>
      <c r="K357" s="137">
        <f t="shared" si="143"/>
        <v>3</v>
      </c>
      <c r="L357" s="137">
        <f t="shared" si="143"/>
        <v>4</v>
      </c>
      <c r="M357" s="137">
        <f t="shared" si="143"/>
        <v>2</v>
      </c>
      <c r="N357" s="137">
        <f t="shared" si="143"/>
        <v>3</v>
      </c>
      <c r="O357" s="137">
        <f t="shared" si="143"/>
        <v>5</v>
      </c>
      <c r="P357" s="137">
        <f t="shared" si="143"/>
        <v>5</v>
      </c>
      <c r="Q357" s="137">
        <f t="shared" si="143"/>
        <v>5</v>
      </c>
      <c r="R357" s="168"/>
      <c r="S357" s="168"/>
      <c r="T357" s="168"/>
      <c r="U357" s="136">
        <f>+U361</f>
        <v>5</v>
      </c>
      <c r="X357" s="20"/>
    </row>
    <row r="358" spans="1:24" ht="39.75">
      <c r="A358" s="140" t="s">
        <v>85</v>
      </c>
      <c r="B358" s="139"/>
      <c r="C358" s="138"/>
      <c r="D358" s="137">
        <f>+SUM(D370,D377)/2</f>
        <v>0</v>
      </c>
      <c r="E358" s="137"/>
      <c r="F358" s="137"/>
      <c r="G358" s="137"/>
      <c r="H358" s="137">
        <f t="shared" ref="H358:Q358" si="144">+SUM(H370,H377)/2</f>
        <v>4.5</v>
      </c>
      <c r="I358" s="137">
        <f t="shared" si="144"/>
        <v>4.5</v>
      </c>
      <c r="J358" s="137">
        <f t="shared" si="144"/>
        <v>4.5</v>
      </c>
      <c r="K358" s="137">
        <f t="shared" si="144"/>
        <v>4.5</v>
      </c>
      <c r="L358" s="137">
        <f t="shared" si="144"/>
        <v>4.5</v>
      </c>
      <c r="M358" s="137">
        <f t="shared" si="144"/>
        <v>3.5</v>
      </c>
      <c r="N358" s="137">
        <f t="shared" si="144"/>
        <v>3.5</v>
      </c>
      <c r="O358" s="137">
        <f t="shared" si="144"/>
        <v>4</v>
      </c>
      <c r="P358" s="137">
        <f t="shared" si="144"/>
        <v>4</v>
      </c>
      <c r="Q358" s="137">
        <f t="shared" si="144"/>
        <v>3</v>
      </c>
      <c r="R358" s="168"/>
      <c r="S358" s="168"/>
      <c r="T358" s="168"/>
      <c r="U358" s="136">
        <f>+SUM(U370,U377)/2</f>
        <v>5</v>
      </c>
      <c r="X358" s="20"/>
    </row>
    <row r="359" spans="1:24" ht="39.75">
      <c r="A359" s="140" t="s">
        <v>84</v>
      </c>
      <c r="B359" s="139"/>
      <c r="C359" s="138"/>
      <c r="D359" s="137">
        <f>+SUM(D361,D370,D377)/3</f>
        <v>0</v>
      </c>
      <c r="E359" s="137"/>
      <c r="F359" s="137"/>
      <c r="G359" s="137"/>
      <c r="H359" s="137">
        <f t="shared" ref="H359:Q359" si="145">+SUM(H361,H370,H377)/3</f>
        <v>4.333333333333333</v>
      </c>
      <c r="I359" s="137">
        <f t="shared" si="145"/>
        <v>4.333333333333333</v>
      </c>
      <c r="J359" s="137">
        <f t="shared" si="145"/>
        <v>4.666666666666667</v>
      </c>
      <c r="K359" s="137">
        <f t="shared" si="145"/>
        <v>4</v>
      </c>
      <c r="L359" s="137">
        <f t="shared" si="145"/>
        <v>4.333333333333333</v>
      </c>
      <c r="M359" s="137">
        <f t="shared" si="145"/>
        <v>3</v>
      </c>
      <c r="N359" s="137">
        <f t="shared" si="145"/>
        <v>3.3333333333333335</v>
      </c>
      <c r="O359" s="137">
        <f t="shared" si="145"/>
        <v>4.333333333333333</v>
      </c>
      <c r="P359" s="137">
        <f t="shared" si="145"/>
        <v>4.333333333333333</v>
      </c>
      <c r="Q359" s="137">
        <f t="shared" si="145"/>
        <v>3.6666666666666665</v>
      </c>
      <c r="R359" s="168"/>
      <c r="S359" s="168"/>
      <c r="T359" s="168"/>
      <c r="U359" s="136">
        <f>+SUM(U361,U370,U377)/3</f>
        <v>5</v>
      </c>
      <c r="X359" s="20"/>
    </row>
    <row r="360" spans="1:24" s="73" customFormat="1" ht="41.25" customHeight="1">
      <c r="A360" s="85">
        <v>6.1</v>
      </c>
      <c r="B360" s="85" t="s">
        <v>107</v>
      </c>
      <c r="C360" s="83" t="s">
        <v>30</v>
      </c>
      <c r="D360" s="82">
        <f>SUM(D362:D367)</f>
        <v>0</v>
      </c>
      <c r="E360" s="82"/>
      <c r="F360" s="82"/>
      <c r="G360" s="82"/>
      <c r="H360" s="82">
        <f t="shared" ref="H360:Q360" si="146">SUM(H362:H367)</f>
        <v>4</v>
      </c>
      <c r="I360" s="82">
        <f t="shared" si="146"/>
        <v>4</v>
      </c>
      <c r="J360" s="82">
        <f t="shared" si="146"/>
        <v>5</v>
      </c>
      <c r="K360" s="82">
        <f t="shared" si="146"/>
        <v>3</v>
      </c>
      <c r="L360" s="82">
        <f t="shared" si="146"/>
        <v>4</v>
      </c>
      <c r="M360" s="82">
        <f t="shared" si="146"/>
        <v>2</v>
      </c>
      <c r="N360" s="82">
        <f t="shared" si="146"/>
        <v>3</v>
      </c>
      <c r="O360" s="82">
        <f t="shared" si="146"/>
        <v>5</v>
      </c>
      <c r="P360" s="82">
        <f t="shared" si="146"/>
        <v>6</v>
      </c>
      <c r="Q360" s="82">
        <f t="shared" si="146"/>
        <v>5</v>
      </c>
      <c r="R360" s="154"/>
      <c r="S360" s="154"/>
      <c r="T360" s="154"/>
      <c r="U360" s="82">
        <f>SUM(U362:U367)</f>
        <v>5</v>
      </c>
      <c r="X360" s="74"/>
    </row>
    <row r="361" spans="1:24" s="73" customFormat="1" ht="41.25" customHeight="1">
      <c r="A361" s="167"/>
      <c r="B361" s="167"/>
      <c r="C361" s="79" t="s">
        <v>10</v>
      </c>
      <c r="D361" s="132">
        <f>IF(D360&lt;1,0,IF(D360&lt;2,1,IF(D360&lt;3,2,IF(D360&lt;4,3,IF(D360&lt;5,4,IF(D360&gt;=5,5,))))))</f>
        <v>0</v>
      </c>
      <c r="E361" s="132"/>
      <c r="F361" s="132"/>
      <c r="G361" s="132"/>
      <c r="H361" s="132">
        <f t="shared" ref="H361:Q361" si="147">IF(H360&lt;1,0,IF(H360&lt;2,1,IF(H360&lt;3,2,IF(H360&lt;4,3,IF(H360&lt;5,4,IF(H360&gt;=5,5,))))))</f>
        <v>4</v>
      </c>
      <c r="I361" s="132">
        <f t="shared" si="147"/>
        <v>4</v>
      </c>
      <c r="J361" s="132">
        <f t="shared" si="147"/>
        <v>5</v>
      </c>
      <c r="K361" s="132">
        <f t="shared" si="147"/>
        <v>3</v>
      </c>
      <c r="L361" s="132">
        <f t="shared" si="147"/>
        <v>4</v>
      </c>
      <c r="M361" s="132">
        <f t="shared" si="147"/>
        <v>2</v>
      </c>
      <c r="N361" s="132">
        <f t="shared" si="147"/>
        <v>3</v>
      </c>
      <c r="O361" s="132">
        <f t="shared" si="147"/>
        <v>5</v>
      </c>
      <c r="P361" s="132">
        <f t="shared" si="147"/>
        <v>5</v>
      </c>
      <c r="Q361" s="132">
        <f t="shared" si="147"/>
        <v>5</v>
      </c>
      <c r="R361" s="152"/>
      <c r="S361" s="152"/>
      <c r="T361" s="152"/>
      <c r="U361" s="132">
        <f>IF(U360&lt;1,0,IF(U360&lt;2,1,IF(U360&lt;3,2,IF(U360&lt;4,3,IF(U360&lt;5,4,IF(U360&gt;=5,5,))))))</f>
        <v>5</v>
      </c>
      <c r="X361" s="74"/>
    </row>
    <row r="362" spans="1:24" s="73" customFormat="1" ht="61.5">
      <c r="A362" s="166"/>
      <c r="B362" s="165" t="s">
        <v>106</v>
      </c>
      <c r="C362" s="164"/>
      <c r="D362" s="68"/>
      <c r="E362" s="68"/>
      <c r="F362" s="68"/>
      <c r="G362" s="68"/>
      <c r="H362" s="68">
        <v>1</v>
      </c>
      <c r="I362" s="68">
        <v>1</v>
      </c>
      <c r="J362" s="68">
        <v>1</v>
      </c>
      <c r="K362" s="69">
        <v>1</v>
      </c>
      <c r="L362" s="68">
        <v>1</v>
      </c>
      <c r="M362" s="68">
        <v>0</v>
      </c>
      <c r="N362" s="68">
        <v>1</v>
      </c>
      <c r="O362" s="68">
        <v>1</v>
      </c>
      <c r="P362" s="68">
        <v>1</v>
      </c>
      <c r="Q362" s="119">
        <v>1</v>
      </c>
      <c r="R362" s="149"/>
      <c r="S362" s="149"/>
      <c r="T362" s="149"/>
      <c r="U362" s="119">
        <v>1</v>
      </c>
      <c r="X362" s="74"/>
    </row>
    <row r="363" spans="1:24" s="73" customFormat="1" ht="61.5">
      <c r="A363" s="75"/>
      <c r="B363" s="91" t="s">
        <v>105</v>
      </c>
      <c r="C363" s="70"/>
      <c r="D363" s="68"/>
      <c r="E363" s="68"/>
      <c r="F363" s="68"/>
      <c r="G363" s="68"/>
      <c r="H363" s="68">
        <v>1</v>
      </c>
      <c r="I363" s="68">
        <v>1</v>
      </c>
      <c r="J363" s="68">
        <v>1</v>
      </c>
      <c r="K363" s="69">
        <v>1</v>
      </c>
      <c r="L363" s="68">
        <v>1</v>
      </c>
      <c r="M363" s="68">
        <v>1</v>
      </c>
      <c r="N363" s="68">
        <v>1</v>
      </c>
      <c r="O363" s="68">
        <v>1</v>
      </c>
      <c r="P363" s="68">
        <v>1</v>
      </c>
      <c r="Q363" s="68">
        <v>1</v>
      </c>
      <c r="R363" s="149"/>
      <c r="S363" s="149"/>
      <c r="T363" s="149"/>
      <c r="U363" s="68">
        <v>1</v>
      </c>
      <c r="X363" s="74"/>
    </row>
    <row r="364" spans="1:24" s="73" customFormat="1" ht="61.5">
      <c r="A364" s="75"/>
      <c r="B364" s="91" t="s">
        <v>104</v>
      </c>
      <c r="C364" s="70"/>
      <c r="D364" s="68"/>
      <c r="E364" s="68"/>
      <c r="F364" s="68"/>
      <c r="G364" s="68"/>
      <c r="H364" s="68">
        <v>1</v>
      </c>
      <c r="I364" s="68">
        <v>1</v>
      </c>
      <c r="J364" s="68">
        <v>1</v>
      </c>
      <c r="K364" s="69">
        <v>1</v>
      </c>
      <c r="L364" s="68">
        <v>1</v>
      </c>
      <c r="M364" s="68">
        <v>1</v>
      </c>
      <c r="N364" s="68">
        <v>1</v>
      </c>
      <c r="O364" s="68">
        <v>1</v>
      </c>
      <c r="P364" s="68">
        <v>1</v>
      </c>
      <c r="Q364" s="68">
        <v>1</v>
      </c>
      <c r="R364" s="149"/>
      <c r="S364" s="149"/>
      <c r="T364" s="149"/>
      <c r="U364" s="68">
        <v>1</v>
      </c>
      <c r="X364" s="74"/>
    </row>
    <row r="365" spans="1:24" s="73" customFormat="1" ht="57">
      <c r="A365" s="75"/>
      <c r="B365" s="163" t="s">
        <v>103</v>
      </c>
      <c r="C365" s="134"/>
      <c r="D365" s="68"/>
      <c r="E365" s="68"/>
      <c r="F365" s="68"/>
      <c r="G365" s="68"/>
      <c r="H365" s="68">
        <v>1</v>
      </c>
      <c r="I365" s="68">
        <v>1</v>
      </c>
      <c r="J365" s="68">
        <v>1</v>
      </c>
      <c r="K365" s="69">
        <v>0</v>
      </c>
      <c r="L365" s="68">
        <v>1</v>
      </c>
      <c r="M365" s="68">
        <v>0</v>
      </c>
      <c r="N365" s="68">
        <v>0</v>
      </c>
      <c r="O365" s="68">
        <v>1</v>
      </c>
      <c r="P365" s="68">
        <v>1</v>
      </c>
      <c r="Q365" s="68">
        <v>1</v>
      </c>
      <c r="R365" s="149"/>
      <c r="S365" s="149"/>
      <c r="T365" s="149"/>
      <c r="U365" s="68">
        <v>1</v>
      </c>
      <c r="X365" s="74"/>
    </row>
    <row r="366" spans="1:24" s="73" customFormat="1" ht="55.5">
      <c r="A366" s="75"/>
      <c r="B366" s="151" t="s">
        <v>102</v>
      </c>
      <c r="C366" s="150"/>
      <c r="D366" s="68"/>
      <c r="E366" s="68"/>
      <c r="F366" s="68"/>
      <c r="G366" s="68"/>
      <c r="H366" s="68">
        <v>0</v>
      </c>
      <c r="I366" s="68">
        <v>0</v>
      </c>
      <c r="J366" s="68">
        <v>1</v>
      </c>
      <c r="K366" s="69">
        <v>0</v>
      </c>
      <c r="L366" s="68">
        <v>0</v>
      </c>
      <c r="M366" s="68">
        <v>0</v>
      </c>
      <c r="N366" s="68">
        <v>0</v>
      </c>
      <c r="O366" s="68">
        <v>1</v>
      </c>
      <c r="P366" s="68">
        <v>1</v>
      </c>
      <c r="Q366" s="68">
        <v>1</v>
      </c>
      <c r="R366" s="149"/>
      <c r="S366" s="149"/>
      <c r="T366" s="149"/>
      <c r="U366" s="68">
        <v>1</v>
      </c>
      <c r="X366" s="74"/>
    </row>
    <row r="367" spans="1:24" s="73" customFormat="1" ht="61.5">
      <c r="A367" s="75"/>
      <c r="B367" s="91" t="s">
        <v>101</v>
      </c>
      <c r="C367" s="70"/>
      <c r="D367" s="68"/>
      <c r="E367" s="68"/>
      <c r="F367" s="68"/>
      <c r="G367" s="68"/>
      <c r="H367" s="68">
        <v>0</v>
      </c>
      <c r="I367" s="68">
        <v>0</v>
      </c>
      <c r="J367" s="68">
        <v>0</v>
      </c>
      <c r="K367" s="69">
        <v>0</v>
      </c>
      <c r="L367" s="68">
        <v>0</v>
      </c>
      <c r="M367" s="68">
        <v>0</v>
      </c>
      <c r="N367" s="68">
        <v>0</v>
      </c>
      <c r="O367" s="68">
        <v>0</v>
      </c>
      <c r="P367" s="68">
        <v>1</v>
      </c>
      <c r="Q367" s="68">
        <v>0</v>
      </c>
      <c r="R367" s="149"/>
      <c r="S367" s="149"/>
      <c r="T367" s="149"/>
      <c r="U367" s="68">
        <v>0</v>
      </c>
      <c r="X367" s="74"/>
    </row>
    <row r="368" spans="1:24" s="73" customFormat="1" ht="39.75">
      <c r="A368" s="162">
        <v>6.2</v>
      </c>
      <c r="B368" s="162" t="s">
        <v>100</v>
      </c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59"/>
      <c r="R368" s="146"/>
      <c r="S368" s="146"/>
      <c r="T368" s="146"/>
      <c r="U368" s="159"/>
      <c r="X368" s="74"/>
    </row>
    <row r="369" spans="1:24" s="73" customFormat="1" ht="31.5" customHeight="1">
      <c r="A369" s="85"/>
      <c r="B369" s="158" t="s">
        <v>99</v>
      </c>
      <c r="C369" s="83" t="s">
        <v>30</v>
      </c>
      <c r="D369" s="82">
        <f>+SUM(D371:D375)</f>
        <v>0</v>
      </c>
      <c r="E369" s="82"/>
      <c r="F369" s="82"/>
      <c r="G369" s="82"/>
      <c r="H369" s="82">
        <f t="shared" ref="H369:Q369" si="148">+SUM(H371:H375)</f>
        <v>4</v>
      </c>
      <c r="I369" s="82">
        <f t="shared" si="148"/>
        <v>4</v>
      </c>
      <c r="J369" s="82">
        <f t="shared" si="148"/>
        <v>4</v>
      </c>
      <c r="K369" s="82">
        <f t="shared" si="148"/>
        <v>4</v>
      </c>
      <c r="L369" s="82">
        <f t="shared" si="148"/>
        <v>4</v>
      </c>
      <c r="M369" s="82">
        <f t="shared" si="148"/>
        <v>2</v>
      </c>
      <c r="N369" s="82">
        <f t="shared" si="148"/>
        <v>2</v>
      </c>
      <c r="O369" s="82">
        <f t="shared" si="148"/>
        <v>3</v>
      </c>
      <c r="P369" s="82">
        <f t="shared" si="148"/>
        <v>4</v>
      </c>
      <c r="Q369" s="82">
        <f t="shared" si="148"/>
        <v>1</v>
      </c>
      <c r="R369" s="154"/>
      <c r="S369" s="154"/>
      <c r="T369" s="154"/>
      <c r="U369" s="82">
        <f>+SUM(U371:U375)</f>
        <v>5</v>
      </c>
      <c r="X369" s="74"/>
    </row>
    <row r="370" spans="1:24" s="73" customFormat="1" ht="31.5" customHeight="1">
      <c r="A370" s="81"/>
      <c r="B370" s="157"/>
      <c r="C370" s="79" t="s">
        <v>10</v>
      </c>
      <c r="D370" s="132">
        <f>IF(D369&lt;1,0,IF(D369&lt;2,1,IF(D369&lt;3,2,IF(D369&lt;4,3,IF(D369&lt;5,4,IF(D369=5,5,))))))</f>
        <v>0</v>
      </c>
      <c r="E370" s="132"/>
      <c r="F370" s="132"/>
      <c r="G370" s="132"/>
      <c r="H370" s="132">
        <f t="shared" ref="H370:Q370" si="149">IF(H369&lt;1,0,IF(H369&lt;2,1,IF(H369&lt;3,2,IF(H369&lt;4,3,IF(H369&lt;5,4,IF(H369=5,5,))))))</f>
        <v>4</v>
      </c>
      <c r="I370" s="132">
        <f t="shared" si="149"/>
        <v>4</v>
      </c>
      <c r="J370" s="132">
        <f t="shared" si="149"/>
        <v>4</v>
      </c>
      <c r="K370" s="132">
        <f t="shared" si="149"/>
        <v>4</v>
      </c>
      <c r="L370" s="132">
        <f t="shared" si="149"/>
        <v>4</v>
      </c>
      <c r="M370" s="132">
        <f t="shared" si="149"/>
        <v>2</v>
      </c>
      <c r="N370" s="132">
        <f t="shared" si="149"/>
        <v>2</v>
      </c>
      <c r="O370" s="132">
        <f t="shared" si="149"/>
        <v>3</v>
      </c>
      <c r="P370" s="132">
        <f t="shared" si="149"/>
        <v>4</v>
      </c>
      <c r="Q370" s="132">
        <f t="shared" si="149"/>
        <v>1</v>
      </c>
      <c r="R370" s="156"/>
      <c r="S370" s="156"/>
      <c r="T370" s="156"/>
      <c r="U370" s="132">
        <f>IF(U369&lt;1,0,IF(U369&lt;2,1,IF(U369&lt;3,2,IF(U369&lt;4,3,IF(U369&lt;5,4,IF(U369=5,5,))))))</f>
        <v>5</v>
      </c>
      <c r="X370" s="74"/>
    </row>
    <row r="371" spans="1:24" s="73" customFormat="1" ht="39.75">
      <c r="A371" s="75"/>
      <c r="B371" s="91" t="s">
        <v>98</v>
      </c>
      <c r="C371" s="70"/>
      <c r="D371" s="68"/>
      <c r="E371" s="68"/>
      <c r="F371" s="68"/>
      <c r="G371" s="68"/>
      <c r="H371" s="68">
        <v>1</v>
      </c>
      <c r="I371" s="68">
        <v>1</v>
      </c>
      <c r="J371" s="68">
        <v>1</v>
      </c>
      <c r="K371" s="69">
        <v>1</v>
      </c>
      <c r="L371" s="68">
        <v>1</v>
      </c>
      <c r="M371" s="68">
        <v>0</v>
      </c>
      <c r="N371" s="68">
        <v>1</v>
      </c>
      <c r="O371" s="68">
        <v>1</v>
      </c>
      <c r="P371" s="68">
        <v>1</v>
      </c>
      <c r="Q371" s="119">
        <v>1</v>
      </c>
      <c r="R371" s="152"/>
      <c r="S371" s="152"/>
      <c r="T371" s="152"/>
      <c r="U371" s="119">
        <v>1</v>
      </c>
      <c r="X371" s="74"/>
    </row>
    <row r="372" spans="1:24" s="73" customFormat="1" ht="39.75">
      <c r="A372" s="75"/>
      <c r="B372" s="91" t="s">
        <v>97</v>
      </c>
      <c r="C372" s="70"/>
      <c r="D372" s="68"/>
      <c r="E372" s="68"/>
      <c r="F372" s="68"/>
      <c r="G372" s="68"/>
      <c r="H372" s="68">
        <v>1</v>
      </c>
      <c r="I372" s="68">
        <v>1</v>
      </c>
      <c r="J372" s="68">
        <v>1</v>
      </c>
      <c r="K372" s="69">
        <v>1</v>
      </c>
      <c r="L372" s="68">
        <v>1</v>
      </c>
      <c r="M372" s="68">
        <v>0</v>
      </c>
      <c r="N372" s="68">
        <v>0</v>
      </c>
      <c r="O372" s="68">
        <v>1</v>
      </c>
      <c r="P372" s="68">
        <v>1</v>
      </c>
      <c r="Q372" s="68">
        <v>0</v>
      </c>
      <c r="R372" s="149"/>
      <c r="S372" s="149"/>
      <c r="T372" s="149"/>
      <c r="U372" s="68">
        <v>1</v>
      </c>
      <c r="X372" s="74"/>
    </row>
    <row r="373" spans="1:24" s="73" customFormat="1" ht="39.75">
      <c r="A373" s="75"/>
      <c r="B373" s="91" t="s">
        <v>96</v>
      </c>
      <c r="C373" s="70"/>
      <c r="D373" s="68"/>
      <c r="E373" s="68"/>
      <c r="F373" s="68"/>
      <c r="G373" s="68"/>
      <c r="H373" s="68">
        <v>1</v>
      </c>
      <c r="I373" s="68">
        <v>1</v>
      </c>
      <c r="J373" s="68">
        <v>1</v>
      </c>
      <c r="K373" s="69">
        <v>1</v>
      </c>
      <c r="L373" s="68">
        <v>1</v>
      </c>
      <c r="M373" s="68">
        <v>1</v>
      </c>
      <c r="N373" s="68">
        <v>1</v>
      </c>
      <c r="O373" s="68">
        <v>1</v>
      </c>
      <c r="P373" s="68">
        <v>1</v>
      </c>
      <c r="Q373" s="68">
        <v>0</v>
      </c>
      <c r="R373" s="149"/>
      <c r="S373" s="149"/>
      <c r="T373" s="149"/>
      <c r="U373" s="68">
        <v>1</v>
      </c>
      <c r="X373" s="74"/>
    </row>
    <row r="374" spans="1:24" s="73" customFormat="1" ht="39.75">
      <c r="A374" s="75"/>
      <c r="B374" s="91" t="s">
        <v>95</v>
      </c>
      <c r="C374" s="70"/>
      <c r="D374" s="68"/>
      <c r="E374" s="68"/>
      <c r="F374" s="68"/>
      <c r="G374" s="68"/>
      <c r="H374" s="68">
        <v>1</v>
      </c>
      <c r="I374" s="68">
        <v>1</v>
      </c>
      <c r="J374" s="68">
        <v>1</v>
      </c>
      <c r="K374" s="69">
        <v>1</v>
      </c>
      <c r="L374" s="68">
        <v>0</v>
      </c>
      <c r="M374" s="68">
        <v>1</v>
      </c>
      <c r="N374" s="68">
        <v>0</v>
      </c>
      <c r="O374" s="68">
        <v>0</v>
      </c>
      <c r="P374" s="68">
        <v>1</v>
      </c>
      <c r="Q374" s="68">
        <v>0</v>
      </c>
      <c r="R374" s="149"/>
      <c r="S374" s="149"/>
      <c r="T374" s="149"/>
      <c r="U374" s="68">
        <v>1</v>
      </c>
      <c r="X374" s="74"/>
    </row>
    <row r="375" spans="1:24" s="73" customFormat="1" ht="39.75">
      <c r="A375" s="148"/>
      <c r="B375" s="147" t="s">
        <v>94</v>
      </c>
      <c r="C375" s="124"/>
      <c r="D375" s="68"/>
      <c r="E375" s="68"/>
      <c r="F375" s="68"/>
      <c r="G375" s="68"/>
      <c r="H375" s="68">
        <v>0</v>
      </c>
      <c r="I375" s="68">
        <v>0</v>
      </c>
      <c r="J375" s="68">
        <v>0</v>
      </c>
      <c r="K375" s="68">
        <v>0</v>
      </c>
      <c r="L375" s="68">
        <v>1</v>
      </c>
      <c r="M375" s="68">
        <v>0</v>
      </c>
      <c r="N375" s="68">
        <v>0</v>
      </c>
      <c r="O375" s="68">
        <v>0</v>
      </c>
      <c r="P375" s="68">
        <v>0</v>
      </c>
      <c r="Q375" s="76">
        <v>0</v>
      </c>
      <c r="R375" s="146"/>
      <c r="S375" s="146"/>
      <c r="T375" s="146"/>
      <c r="U375" s="76">
        <v>1</v>
      </c>
      <c r="X375" s="74"/>
    </row>
    <row r="376" spans="1:24" s="73" customFormat="1" ht="35.25" customHeight="1">
      <c r="A376" s="85"/>
      <c r="B376" s="155" t="s">
        <v>93</v>
      </c>
      <c r="C376" s="83" t="s">
        <v>30</v>
      </c>
      <c r="D376" s="82">
        <f>+SUM(D378:D382)</f>
        <v>0</v>
      </c>
      <c r="E376" s="82"/>
      <c r="F376" s="82"/>
      <c r="G376" s="82"/>
      <c r="H376" s="82">
        <f t="shared" ref="H376:Q376" si="150">+SUM(H378:H382)</f>
        <v>5</v>
      </c>
      <c r="I376" s="82">
        <f t="shared" si="150"/>
        <v>5</v>
      </c>
      <c r="J376" s="82">
        <f t="shared" si="150"/>
        <v>5</v>
      </c>
      <c r="K376" s="82">
        <f t="shared" si="150"/>
        <v>5</v>
      </c>
      <c r="L376" s="82">
        <f t="shared" si="150"/>
        <v>5</v>
      </c>
      <c r="M376" s="82">
        <f t="shared" si="150"/>
        <v>5</v>
      </c>
      <c r="N376" s="82">
        <f t="shared" si="150"/>
        <v>5</v>
      </c>
      <c r="O376" s="82">
        <f t="shared" si="150"/>
        <v>5</v>
      </c>
      <c r="P376" s="82">
        <f t="shared" si="150"/>
        <v>4</v>
      </c>
      <c r="Q376" s="82">
        <f t="shared" si="150"/>
        <v>5</v>
      </c>
      <c r="R376" s="154"/>
      <c r="S376" s="154"/>
      <c r="T376" s="154"/>
      <c r="U376" s="82">
        <f>+SUM(U378:U382)</f>
        <v>5</v>
      </c>
      <c r="X376" s="74"/>
    </row>
    <row r="377" spans="1:24" s="73" customFormat="1" ht="35.25" customHeight="1">
      <c r="A377" s="81"/>
      <c r="B377" s="153"/>
      <c r="C377" s="79" t="s">
        <v>10</v>
      </c>
      <c r="D377" s="132">
        <f>IF(D376&lt;1,0,IF(D376&lt;2,1,IF(D376&lt;3,2,IF(D376&lt;4,3,IF(D376&lt;5,4,IF(D376=5,5,))))))</f>
        <v>0</v>
      </c>
      <c r="E377" s="132"/>
      <c r="F377" s="132"/>
      <c r="G377" s="132"/>
      <c r="H377" s="132">
        <f t="shared" ref="H377:Q377" si="151">IF(H376&lt;1,0,IF(H376&lt;2,1,IF(H376&lt;3,2,IF(H376&lt;4,3,IF(H376&lt;5,4,IF(H376=5,5,))))))</f>
        <v>5</v>
      </c>
      <c r="I377" s="132">
        <f t="shared" si="151"/>
        <v>5</v>
      </c>
      <c r="J377" s="132">
        <f t="shared" si="151"/>
        <v>5</v>
      </c>
      <c r="K377" s="132">
        <f t="shared" si="151"/>
        <v>5</v>
      </c>
      <c r="L377" s="132">
        <f t="shared" si="151"/>
        <v>5</v>
      </c>
      <c r="M377" s="132">
        <f t="shared" si="151"/>
        <v>5</v>
      </c>
      <c r="N377" s="132">
        <f t="shared" si="151"/>
        <v>5</v>
      </c>
      <c r="O377" s="132">
        <f t="shared" si="151"/>
        <v>5</v>
      </c>
      <c r="P377" s="132">
        <f t="shared" si="151"/>
        <v>4</v>
      </c>
      <c r="Q377" s="132">
        <f t="shared" si="151"/>
        <v>5</v>
      </c>
      <c r="R377" s="152"/>
      <c r="S377" s="152"/>
      <c r="T377" s="152"/>
      <c r="U377" s="132">
        <f>IF(U376&lt;1,0,IF(U376&lt;2,1,IF(U376&lt;3,2,IF(U376&lt;4,3,IF(U376&lt;5,4,IF(U376=5,5,))))))</f>
        <v>5</v>
      </c>
      <c r="X377" s="74"/>
    </row>
    <row r="378" spans="1:24" s="73" customFormat="1" ht="39.75">
      <c r="A378" s="75"/>
      <c r="B378" s="151" t="s">
        <v>92</v>
      </c>
      <c r="C378" s="150"/>
      <c r="D378" s="68"/>
      <c r="E378" s="68"/>
      <c r="F378" s="68"/>
      <c r="G378" s="68"/>
      <c r="H378" s="68">
        <v>1</v>
      </c>
      <c r="I378" s="68">
        <v>1</v>
      </c>
      <c r="J378" s="68">
        <v>1</v>
      </c>
      <c r="K378" s="69">
        <v>1</v>
      </c>
      <c r="L378" s="68">
        <v>1</v>
      </c>
      <c r="M378" s="68">
        <v>1</v>
      </c>
      <c r="N378" s="68">
        <v>1</v>
      </c>
      <c r="O378" s="68">
        <v>1</v>
      </c>
      <c r="P378" s="68">
        <v>1</v>
      </c>
      <c r="Q378" s="68">
        <v>1</v>
      </c>
      <c r="R378" s="149"/>
      <c r="S378" s="149"/>
      <c r="T378" s="149"/>
      <c r="U378" s="68">
        <v>1</v>
      </c>
      <c r="X378" s="74"/>
    </row>
    <row r="379" spans="1:24" s="73" customFormat="1" ht="61.5">
      <c r="A379" s="75"/>
      <c r="B379" s="91" t="s">
        <v>91</v>
      </c>
      <c r="C379" s="70"/>
      <c r="D379" s="68"/>
      <c r="E379" s="68"/>
      <c r="F379" s="68"/>
      <c r="G379" s="68"/>
      <c r="H379" s="68">
        <v>1</v>
      </c>
      <c r="I379" s="68">
        <v>1</v>
      </c>
      <c r="J379" s="68">
        <v>1</v>
      </c>
      <c r="K379" s="69">
        <v>1</v>
      </c>
      <c r="L379" s="68">
        <v>1</v>
      </c>
      <c r="M379" s="68">
        <v>1</v>
      </c>
      <c r="N379" s="68">
        <v>1</v>
      </c>
      <c r="O379" s="68">
        <v>1</v>
      </c>
      <c r="P379" s="68">
        <v>0</v>
      </c>
      <c r="Q379" s="68">
        <v>1</v>
      </c>
      <c r="R379" s="149"/>
      <c r="S379" s="149"/>
      <c r="T379" s="149"/>
      <c r="U379" s="68">
        <v>1</v>
      </c>
      <c r="X379" s="74"/>
    </row>
    <row r="380" spans="1:24" s="73" customFormat="1" ht="61.5">
      <c r="A380" s="75"/>
      <c r="B380" s="91" t="s">
        <v>90</v>
      </c>
      <c r="C380" s="70"/>
      <c r="D380" s="68"/>
      <c r="E380" s="68"/>
      <c r="F380" s="68"/>
      <c r="G380" s="68"/>
      <c r="H380" s="68">
        <v>1</v>
      </c>
      <c r="I380" s="68">
        <v>1</v>
      </c>
      <c r="J380" s="68">
        <v>1</v>
      </c>
      <c r="K380" s="69">
        <v>1</v>
      </c>
      <c r="L380" s="68">
        <v>1</v>
      </c>
      <c r="M380" s="68">
        <v>1</v>
      </c>
      <c r="N380" s="68">
        <v>1</v>
      </c>
      <c r="O380" s="68">
        <v>1</v>
      </c>
      <c r="P380" s="68">
        <v>1</v>
      </c>
      <c r="Q380" s="68">
        <v>1</v>
      </c>
      <c r="R380" s="149"/>
      <c r="S380" s="149"/>
      <c r="T380" s="149"/>
      <c r="U380" s="68">
        <v>1</v>
      </c>
      <c r="X380" s="74"/>
    </row>
    <row r="381" spans="1:24" s="73" customFormat="1" ht="61.5">
      <c r="A381" s="75"/>
      <c r="B381" s="91" t="s">
        <v>89</v>
      </c>
      <c r="C381" s="70"/>
      <c r="D381" s="68"/>
      <c r="E381" s="68"/>
      <c r="F381" s="68"/>
      <c r="G381" s="68"/>
      <c r="H381" s="68">
        <v>1</v>
      </c>
      <c r="I381" s="68">
        <v>1</v>
      </c>
      <c r="J381" s="68">
        <v>1</v>
      </c>
      <c r="K381" s="69">
        <v>1</v>
      </c>
      <c r="L381" s="68">
        <v>1</v>
      </c>
      <c r="M381" s="68">
        <v>1</v>
      </c>
      <c r="N381" s="68">
        <v>1</v>
      </c>
      <c r="O381" s="68">
        <v>1</v>
      </c>
      <c r="P381" s="68">
        <v>1</v>
      </c>
      <c r="Q381" s="68">
        <v>1</v>
      </c>
      <c r="R381" s="149"/>
      <c r="S381" s="149"/>
      <c r="T381" s="149"/>
      <c r="U381" s="68">
        <v>1</v>
      </c>
      <c r="X381" s="74"/>
    </row>
    <row r="382" spans="1:24" s="73" customFormat="1" ht="61.5">
      <c r="A382" s="148"/>
      <c r="B382" s="147" t="s">
        <v>88</v>
      </c>
      <c r="C382" s="124"/>
      <c r="D382" s="76"/>
      <c r="E382" s="76"/>
      <c r="F382" s="76"/>
      <c r="G382" s="76"/>
      <c r="H382" s="76">
        <v>1</v>
      </c>
      <c r="I382" s="76">
        <v>1</v>
      </c>
      <c r="J382" s="76">
        <v>1</v>
      </c>
      <c r="K382" s="69">
        <v>1</v>
      </c>
      <c r="L382" s="76">
        <v>1</v>
      </c>
      <c r="M382" s="76">
        <v>1</v>
      </c>
      <c r="N382" s="76">
        <v>1</v>
      </c>
      <c r="O382" s="68">
        <v>1</v>
      </c>
      <c r="P382" s="76">
        <v>1</v>
      </c>
      <c r="Q382" s="76">
        <v>1</v>
      </c>
      <c r="R382" s="146"/>
      <c r="S382" s="146"/>
      <c r="T382" s="146"/>
      <c r="U382" s="76">
        <v>1</v>
      </c>
      <c r="X382" s="74"/>
    </row>
    <row r="383" spans="1:24" ht="39.75">
      <c r="A383" s="145" t="s">
        <v>87</v>
      </c>
      <c r="B383" s="145"/>
      <c r="C383" s="144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1"/>
      <c r="R383" s="142"/>
      <c r="S383" s="142"/>
      <c r="T383" s="142"/>
      <c r="U383" s="141"/>
      <c r="X383" s="20"/>
    </row>
    <row r="384" spans="1:24" ht="39.75">
      <c r="A384" s="140" t="s">
        <v>86</v>
      </c>
      <c r="B384" s="139"/>
      <c r="C384" s="138"/>
      <c r="D384" s="137">
        <f>+SUM(D388,D397,D404,D411)/4</f>
        <v>0</v>
      </c>
      <c r="E384" s="137"/>
      <c r="F384" s="137"/>
      <c r="G384" s="137"/>
      <c r="H384" s="137">
        <f t="shared" ref="H384:U384" si="152">+SUM(H388,H397,H404,H411)/4</f>
        <v>4.75</v>
      </c>
      <c r="I384" s="137">
        <f t="shared" si="152"/>
        <v>3.75</v>
      </c>
      <c r="J384" s="137">
        <f t="shared" si="152"/>
        <v>5</v>
      </c>
      <c r="K384" s="137">
        <f t="shared" si="152"/>
        <v>4.25</v>
      </c>
      <c r="L384" s="137">
        <f t="shared" si="152"/>
        <v>5</v>
      </c>
      <c r="M384" s="137">
        <f t="shared" si="152"/>
        <v>4.25</v>
      </c>
      <c r="N384" s="137">
        <f t="shared" si="152"/>
        <v>3.25</v>
      </c>
      <c r="O384" s="137">
        <f t="shared" si="152"/>
        <v>4.75</v>
      </c>
      <c r="P384" s="137">
        <f t="shared" si="152"/>
        <v>4.5</v>
      </c>
      <c r="Q384" s="137">
        <f t="shared" si="152"/>
        <v>4.25</v>
      </c>
      <c r="R384" s="137">
        <f t="shared" si="152"/>
        <v>5</v>
      </c>
      <c r="S384" s="137">
        <f t="shared" si="152"/>
        <v>5</v>
      </c>
      <c r="T384" s="137">
        <f t="shared" si="152"/>
        <v>4.25</v>
      </c>
      <c r="U384" s="136">
        <f t="shared" si="152"/>
        <v>5</v>
      </c>
      <c r="X384" s="20"/>
    </row>
    <row r="385" spans="1:24" ht="39.75">
      <c r="A385" s="140" t="s">
        <v>85</v>
      </c>
      <c r="B385" s="139"/>
      <c r="C385" s="138"/>
      <c r="D385" s="137">
        <f>+D426</f>
        <v>0</v>
      </c>
      <c r="E385" s="137"/>
      <c r="F385" s="137"/>
      <c r="G385" s="137"/>
      <c r="H385" s="137">
        <f t="shared" ref="H385:T385" si="153">+H426</f>
        <v>4.41</v>
      </c>
      <c r="I385" s="137">
        <f t="shared" si="153"/>
        <v>3.4</v>
      </c>
      <c r="J385" s="137">
        <f t="shared" si="153"/>
        <v>4.6399999999999997</v>
      </c>
      <c r="K385" s="137">
        <f t="shared" si="153"/>
        <v>4.45</v>
      </c>
      <c r="L385" s="137">
        <f t="shared" si="153"/>
        <v>4.47</v>
      </c>
      <c r="M385" s="137">
        <f t="shared" si="153"/>
        <v>4.46</v>
      </c>
      <c r="N385" s="137">
        <f t="shared" si="153"/>
        <v>4.3</v>
      </c>
      <c r="O385" s="137">
        <f t="shared" si="153"/>
        <v>4.3499999999999996</v>
      </c>
      <c r="P385" s="137">
        <f t="shared" si="153"/>
        <v>3.95</v>
      </c>
      <c r="Q385" s="137">
        <f t="shared" si="153"/>
        <v>4</v>
      </c>
      <c r="R385" s="137">
        <f t="shared" si="153"/>
        <v>4.57</v>
      </c>
      <c r="S385" s="137">
        <f t="shared" si="153"/>
        <v>4.5999999999999996</v>
      </c>
      <c r="T385" s="137">
        <f t="shared" si="153"/>
        <v>3.8</v>
      </c>
      <c r="U385" s="136">
        <f>+SUM(U425:U426)/2</f>
        <v>4.2349999999999994</v>
      </c>
      <c r="X385" s="20"/>
    </row>
    <row r="386" spans="1:24" ht="39.75">
      <c r="A386" s="140" t="s">
        <v>84</v>
      </c>
      <c r="B386" s="139"/>
      <c r="C386" s="138"/>
      <c r="D386" s="137">
        <f>+SUM(D388,D397,D404,D411,D426)/5</f>
        <v>0</v>
      </c>
      <c r="E386" s="137"/>
      <c r="F386" s="137"/>
      <c r="G386" s="137"/>
      <c r="H386" s="137">
        <f t="shared" ref="H386:T386" si="154">+SUM(H388,H397,H404,H411,H426)/5</f>
        <v>4.6820000000000004</v>
      </c>
      <c r="I386" s="137">
        <f t="shared" si="154"/>
        <v>3.6799999999999997</v>
      </c>
      <c r="J386" s="137">
        <f t="shared" si="154"/>
        <v>4.9279999999999999</v>
      </c>
      <c r="K386" s="137">
        <f t="shared" si="154"/>
        <v>4.29</v>
      </c>
      <c r="L386" s="137">
        <f t="shared" si="154"/>
        <v>4.8940000000000001</v>
      </c>
      <c r="M386" s="137">
        <f t="shared" si="154"/>
        <v>4.2919999999999998</v>
      </c>
      <c r="N386" s="137">
        <f t="shared" si="154"/>
        <v>3.46</v>
      </c>
      <c r="O386" s="137">
        <f t="shared" si="154"/>
        <v>4.67</v>
      </c>
      <c r="P386" s="137">
        <f t="shared" si="154"/>
        <v>4.3899999999999997</v>
      </c>
      <c r="Q386" s="137">
        <f t="shared" si="154"/>
        <v>4.2</v>
      </c>
      <c r="R386" s="137">
        <f t="shared" si="154"/>
        <v>4.9139999999999997</v>
      </c>
      <c r="S386" s="137">
        <f t="shared" si="154"/>
        <v>4.92</v>
      </c>
      <c r="T386" s="137">
        <f t="shared" si="154"/>
        <v>4.16</v>
      </c>
      <c r="U386" s="136">
        <f>+SUM(U388,U397,U404,U411,U426,U425)/6</f>
        <v>4.7450000000000001</v>
      </c>
      <c r="X386" s="20"/>
    </row>
    <row r="387" spans="1:24" s="73" customFormat="1" ht="42.75" customHeight="1">
      <c r="A387" s="85">
        <v>7.1</v>
      </c>
      <c r="B387" s="84" t="s">
        <v>83</v>
      </c>
      <c r="C387" s="83" t="s">
        <v>30</v>
      </c>
      <c r="D387" s="82">
        <f>+SUM(D389:D395)</f>
        <v>0</v>
      </c>
      <c r="E387" s="82"/>
      <c r="F387" s="82"/>
      <c r="G387" s="82"/>
      <c r="H387" s="82">
        <f t="shared" ref="H387:U387" si="155">+SUM(H389:H395)</f>
        <v>7</v>
      </c>
      <c r="I387" s="82">
        <f t="shared" si="155"/>
        <v>6</v>
      </c>
      <c r="J387" s="82">
        <f t="shared" si="155"/>
        <v>7</v>
      </c>
      <c r="K387" s="82">
        <f t="shared" si="155"/>
        <v>7</v>
      </c>
      <c r="L387" s="82">
        <f t="shared" si="155"/>
        <v>7</v>
      </c>
      <c r="M387" s="82">
        <f t="shared" si="155"/>
        <v>4</v>
      </c>
      <c r="N387" s="82">
        <f t="shared" si="155"/>
        <v>7</v>
      </c>
      <c r="O387" s="82">
        <f t="shared" si="155"/>
        <v>6</v>
      </c>
      <c r="P387" s="82">
        <f t="shared" si="155"/>
        <v>7</v>
      </c>
      <c r="Q387" s="82">
        <f t="shared" si="155"/>
        <v>7</v>
      </c>
      <c r="R387" s="82">
        <f t="shared" si="155"/>
        <v>7</v>
      </c>
      <c r="S387" s="82">
        <f t="shared" si="155"/>
        <v>7</v>
      </c>
      <c r="T387" s="82">
        <f t="shared" si="155"/>
        <v>6</v>
      </c>
      <c r="U387" s="82">
        <f t="shared" si="155"/>
        <v>7</v>
      </c>
      <c r="X387" s="74"/>
    </row>
    <row r="388" spans="1:24" s="73" customFormat="1" ht="42.75" customHeight="1">
      <c r="A388" s="81"/>
      <c r="B388" s="80"/>
      <c r="C388" s="79" t="s">
        <v>10</v>
      </c>
      <c r="D388" s="132">
        <f>IF(D387&lt;1,0,IF(D387&lt;2,1,IF(D387&lt;4,2,IF(D387&lt;6,3,IF(D387=6,4,IF(D387=7,5,))))))</f>
        <v>0</v>
      </c>
      <c r="E388" s="132"/>
      <c r="F388" s="132"/>
      <c r="G388" s="132"/>
      <c r="H388" s="132">
        <f t="shared" ref="H388:U388" si="156">IF(H387&lt;1,0,IF(H387&lt;2,1,IF(H387&lt;4,2,IF(H387&lt;6,3,IF(H387=6,4,IF(H387=7,5,))))))</f>
        <v>5</v>
      </c>
      <c r="I388" s="132">
        <f t="shared" si="156"/>
        <v>4</v>
      </c>
      <c r="J388" s="132">
        <f t="shared" si="156"/>
        <v>5</v>
      </c>
      <c r="K388" s="132">
        <f t="shared" si="156"/>
        <v>5</v>
      </c>
      <c r="L388" s="132">
        <f t="shared" si="156"/>
        <v>5</v>
      </c>
      <c r="M388" s="132">
        <f t="shared" si="156"/>
        <v>3</v>
      </c>
      <c r="N388" s="132">
        <f t="shared" si="156"/>
        <v>5</v>
      </c>
      <c r="O388" s="132">
        <f t="shared" si="156"/>
        <v>4</v>
      </c>
      <c r="P388" s="132">
        <f t="shared" si="156"/>
        <v>5</v>
      </c>
      <c r="Q388" s="132">
        <f t="shared" si="156"/>
        <v>5</v>
      </c>
      <c r="R388" s="132">
        <f t="shared" si="156"/>
        <v>5</v>
      </c>
      <c r="S388" s="132">
        <f t="shared" si="156"/>
        <v>5</v>
      </c>
      <c r="T388" s="132">
        <f t="shared" si="156"/>
        <v>4</v>
      </c>
      <c r="U388" s="132">
        <f t="shared" si="156"/>
        <v>5</v>
      </c>
      <c r="V388" s="93" t="s">
        <v>39</v>
      </c>
      <c r="X388" s="74"/>
    </row>
    <row r="389" spans="1:24" s="73" customFormat="1" ht="61.5">
      <c r="A389" s="75"/>
      <c r="B389" s="71" t="s">
        <v>82</v>
      </c>
      <c r="C389" s="70"/>
      <c r="D389" s="68"/>
      <c r="E389" s="68"/>
      <c r="F389" s="68"/>
      <c r="G389" s="68"/>
      <c r="H389" s="68">
        <v>1</v>
      </c>
      <c r="I389" s="68">
        <v>1</v>
      </c>
      <c r="J389" s="68">
        <v>1</v>
      </c>
      <c r="K389" s="69">
        <v>1</v>
      </c>
      <c r="L389" s="68">
        <v>1</v>
      </c>
      <c r="M389" s="68">
        <v>0</v>
      </c>
      <c r="N389" s="68">
        <v>1</v>
      </c>
      <c r="O389" s="68">
        <v>1</v>
      </c>
      <c r="P389" s="68">
        <v>1</v>
      </c>
      <c r="Q389" s="68">
        <v>1</v>
      </c>
      <c r="R389" s="68">
        <v>1</v>
      </c>
      <c r="S389" s="125">
        <v>1</v>
      </c>
      <c r="T389" s="68">
        <v>1</v>
      </c>
      <c r="U389" s="68">
        <v>1</v>
      </c>
      <c r="X389" s="74"/>
    </row>
    <row r="390" spans="1:24" s="102" customFormat="1" ht="85.5">
      <c r="A390" s="72"/>
      <c r="B390" s="135" t="s">
        <v>81</v>
      </c>
      <c r="C390" s="134"/>
      <c r="D390" s="68"/>
      <c r="E390" s="68"/>
      <c r="F390" s="68"/>
      <c r="G390" s="68"/>
      <c r="H390" s="68">
        <v>1</v>
      </c>
      <c r="I390" s="68">
        <v>1</v>
      </c>
      <c r="J390" s="68">
        <v>1</v>
      </c>
      <c r="K390" s="69">
        <v>1</v>
      </c>
      <c r="L390" s="68">
        <v>1</v>
      </c>
      <c r="M390" s="68">
        <v>1</v>
      </c>
      <c r="N390" s="68">
        <v>1</v>
      </c>
      <c r="O390" s="68">
        <v>1</v>
      </c>
      <c r="P390" s="68">
        <v>1</v>
      </c>
      <c r="Q390" s="68">
        <v>1</v>
      </c>
      <c r="R390" s="68">
        <v>1</v>
      </c>
      <c r="S390" s="125">
        <v>1</v>
      </c>
      <c r="T390" s="68">
        <v>1</v>
      </c>
      <c r="U390" s="68">
        <v>1</v>
      </c>
      <c r="X390" s="103"/>
    </row>
    <row r="391" spans="1:24" s="102" customFormat="1" ht="92.25">
      <c r="A391" s="72"/>
      <c r="B391" s="71" t="s">
        <v>80</v>
      </c>
      <c r="C391" s="70"/>
      <c r="D391" s="68"/>
      <c r="E391" s="68"/>
      <c r="F391" s="68"/>
      <c r="G391" s="68"/>
      <c r="H391" s="68">
        <v>1</v>
      </c>
      <c r="I391" s="68">
        <v>1</v>
      </c>
      <c r="J391" s="68">
        <v>1</v>
      </c>
      <c r="K391" s="69">
        <v>1</v>
      </c>
      <c r="L391" s="68">
        <v>1</v>
      </c>
      <c r="M391" s="68">
        <v>1</v>
      </c>
      <c r="N391" s="68">
        <v>1</v>
      </c>
      <c r="O391" s="68">
        <v>1</v>
      </c>
      <c r="P391" s="68">
        <v>1</v>
      </c>
      <c r="Q391" s="68">
        <v>1</v>
      </c>
      <c r="R391" s="68">
        <v>1</v>
      </c>
      <c r="S391" s="125">
        <v>1</v>
      </c>
      <c r="T391" s="68">
        <v>1</v>
      </c>
      <c r="U391" s="68">
        <v>1</v>
      </c>
      <c r="X391" s="103"/>
    </row>
    <row r="392" spans="1:24" s="102" customFormat="1" ht="57">
      <c r="A392" s="72"/>
      <c r="B392" s="135" t="s">
        <v>79</v>
      </c>
      <c r="C392" s="134"/>
      <c r="D392" s="68"/>
      <c r="E392" s="68"/>
      <c r="F392" s="68"/>
      <c r="G392" s="68"/>
      <c r="H392" s="68">
        <v>1</v>
      </c>
      <c r="I392" s="68">
        <v>1</v>
      </c>
      <c r="J392" s="68">
        <v>1</v>
      </c>
      <c r="K392" s="69">
        <v>1</v>
      </c>
      <c r="L392" s="68">
        <v>1</v>
      </c>
      <c r="M392" s="68">
        <v>1</v>
      </c>
      <c r="N392" s="68">
        <v>1</v>
      </c>
      <c r="O392" s="68">
        <v>1</v>
      </c>
      <c r="P392" s="68">
        <v>1</v>
      </c>
      <c r="Q392" s="68">
        <v>1</v>
      </c>
      <c r="R392" s="68">
        <v>1</v>
      </c>
      <c r="S392" s="125">
        <v>1</v>
      </c>
      <c r="T392" s="68">
        <v>1</v>
      </c>
      <c r="U392" s="68">
        <v>1</v>
      </c>
      <c r="X392" s="103"/>
    </row>
    <row r="393" spans="1:24" s="102" customFormat="1" ht="61.5">
      <c r="A393" s="72"/>
      <c r="B393" s="71" t="s">
        <v>78</v>
      </c>
      <c r="C393" s="70"/>
      <c r="D393" s="68"/>
      <c r="E393" s="68"/>
      <c r="F393" s="68"/>
      <c r="G393" s="68"/>
      <c r="H393" s="68">
        <v>1</v>
      </c>
      <c r="I393" s="68">
        <v>1</v>
      </c>
      <c r="J393" s="68">
        <v>1</v>
      </c>
      <c r="K393" s="69">
        <v>1</v>
      </c>
      <c r="L393" s="68">
        <v>1</v>
      </c>
      <c r="M393" s="68">
        <v>1</v>
      </c>
      <c r="N393" s="68">
        <v>1</v>
      </c>
      <c r="O393" s="68">
        <v>1</v>
      </c>
      <c r="P393" s="68">
        <v>1</v>
      </c>
      <c r="Q393" s="68">
        <v>1</v>
      </c>
      <c r="R393" s="68">
        <v>1</v>
      </c>
      <c r="S393" s="125">
        <v>1</v>
      </c>
      <c r="T393" s="68">
        <v>1</v>
      </c>
      <c r="U393" s="68">
        <v>1</v>
      </c>
      <c r="X393" s="103"/>
    </row>
    <row r="394" spans="1:24" s="102" customFormat="1" ht="61.5">
      <c r="A394" s="72"/>
      <c r="B394" s="71" t="s">
        <v>77</v>
      </c>
      <c r="C394" s="70"/>
      <c r="D394" s="68"/>
      <c r="E394" s="68"/>
      <c r="F394" s="68"/>
      <c r="G394" s="68"/>
      <c r="H394" s="68">
        <v>1</v>
      </c>
      <c r="I394" s="68">
        <v>1</v>
      </c>
      <c r="J394" s="68">
        <v>1</v>
      </c>
      <c r="K394" s="69">
        <v>1</v>
      </c>
      <c r="L394" s="68">
        <v>1</v>
      </c>
      <c r="M394" s="68">
        <v>0</v>
      </c>
      <c r="N394" s="68">
        <v>1</v>
      </c>
      <c r="O394" s="68">
        <v>1</v>
      </c>
      <c r="P394" s="68">
        <v>1</v>
      </c>
      <c r="Q394" s="68">
        <v>1</v>
      </c>
      <c r="R394" s="68">
        <v>1</v>
      </c>
      <c r="S394" s="125">
        <v>1</v>
      </c>
      <c r="T394" s="68">
        <v>1</v>
      </c>
      <c r="U394" s="90">
        <v>1</v>
      </c>
      <c r="V394" s="92" t="s">
        <v>76</v>
      </c>
      <c r="X394" s="103"/>
    </row>
    <row r="395" spans="1:24" s="102" customFormat="1" ht="61.5">
      <c r="A395" s="128"/>
      <c r="B395" s="127" t="s">
        <v>75</v>
      </c>
      <c r="C395" s="124"/>
      <c r="D395" s="68"/>
      <c r="E395" s="68"/>
      <c r="F395" s="68"/>
      <c r="G395" s="68"/>
      <c r="H395" s="68">
        <v>1</v>
      </c>
      <c r="I395" s="68">
        <v>0</v>
      </c>
      <c r="J395" s="68">
        <v>1</v>
      </c>
      <c r="K395" s="69">
        <v>1</v>
      </c>
      <c r="L395" s="68">
        <v>1</v>
      </c>
      <c r="M395" s="68">
        <v>0</v>
      </c>
      <c r="N395" s="68">
        <v>1</v>
      </c>
      <c r="O395" s="68">
        <v>0</v>
      </c>
      <c r="P395" s="68">
        <v>1</v>
      </c>
      <c r="Q395" s="76">
        <v>1</v>
      </c>
      <c r="R395" s="68">
        <v>1</v>
      </c>
      <c r="S395" s="125">
        <v>1</v>
      </c>
      <c r="T395" s="68">
        <v>0</v>
      </c>
      <c r="U395" s="133">
        <v>1</v>
      </c>
      <c r="V395" s="92" t="s">
        <v>74</v>
      </c>
      <c r="X395" s="103"/>
    </row>
    <row r="396" spans="1:24" s="102" customFormat="1" ht="39.75">
      <c r="A396" s="84">
        <v>7.2</v>
      </c>
      <c r="B396" s="84" t="s">
        <v>73</v>
      </c>
      <c r="C396" s="83" t="s">
        <v>30</v>
      </c>
      <c r="D396" s="82">
        <f>+SUM(D398:D402)</f>
        <v>0</v>
      </c>
      <c r="E396" s="82"/>
      <c r="F396" s="82"/>
      <c r="G396" s="82"/>
      <c r="H396" s="82">
        <f t="shared" ref="H396:U396" si="157">+SUM(H398:H402)</f>
        <v>4</v>
      </c>
      <c r="I396" s="82">
        <f t="shared" si="157"/>
        <v>3</v>
      </c>
      <c r="J396" s="82">
        <f t="shared" si="157"/>
        <v>5</v>
      </c>
      <c r="K396" s="82">
        <f t="shared" si="157"/>
        <v>3</v>
      </c>
      <c r="L396" s="82">
        <f t="shared" si="157"/>
        <v>5</v>
      </c>
      <c r="M396" s="82">
        <f t="shared" si="157"/>
        <v>4</v>
      </c>
      <c r="N396" s="82">
        <f t="shared" si="157"/>
        <v>0</v>
      </c>
      <c r="O396" s="82">
        <f t="shared" si="157"/>
        <v>5</v>
      </c>
      <c r="P396" s="82">
        <f t="shared" si="157"/>
        <v>3</v>
      </c>
      <c r="Q396" s="82">
        <f t="shared" si="157"/>
        <v>3</v>
      </c>
      <c r="R396" s="82">
        <f t="shared" si="157"/>
        <v>5</v>
      </c>
      <c r="S396" s="82">
        <f t="shared" si="157"/>
        <v>5</v>
      </c>
      <c r="T396" s="82">
        <f t="shared" si="157"/>
        <v>3</v>
      </c>
      <c r="U396" s="82">
        <f t="shared" si="157"/>
        <v>5</v>
      </c>
      <c r="X396" s="103"/>
    </row>
    <row r="397" spans="1:24" s="102" customFormat="1" ht="39.75">
      <c r="A397" s="80"/>
      <c r="B397" s="80"/>
      <c r="C397" s="79" t="s">
        <v>10</v>
      </c>
      <c r="D397" s="132">
        <f>IF(D396&lt;1,0,IF(D396&lt;2,1,IF(D396&lt;3,2,IF(D396&lt;4,3,IF(D396&lt;5,4,IF(D396=5,5))))))</f>
        <v>0</v>
      </c>
      <c r="E397" s="132"/>
      <c r="F397" s="132"/>
      <c r="G397" s="132"/>
      <c r="H397" s="132">
        <f t="shared" ref="H397:U397" si="158">IF(H396&lt;1,0,IF(H396&lt;2,1,IF(H396&lt;3,2,IF(H396&lt;4,3,IF(H396&lt;5,4,IF(H396=5,5))))))</f>
        <v>4</v>
      </c>
      <c r="I397" s="132">
        <f t="shared" si="158"/>
        <v>3</v>
      </c>
      <c r="J397" s="132">
        <f t="shared" si="158"/>
        <v>5</v>
      </c>
      <c r="K397" s="132">
        <f t="shared" si="158"/>
        <v>3</v>
      </c>
      <c r="L397" s="132">
        <f t="shared" si="158"/>
        <v>5</v>
      </c>
      <c r="M397" s="132">
        <f t="shared" si="158"/>
        <v>4</v>
      </c>
      <c r="N397" s="132">
        <f t="shared" si="158"/>
        <v>0</v>
      </c>
      <c r="O397" s="132">
        <f t="shared" si="158"/>
        <v>5</v>
      </c>
      <c r="P397" s="132">
        <f t="shared" si="158"/>
        <v>3</v>
      </c>
      <c r="Q397" s="132">
        <f t="shared" si="158"/>
        <v>3</v>
      </c>
      <c r="R397" s="132">
        <f t="shared" si="158"/>
        <v>5</v>
      </c>
      <c r="S397" s="132">
        <f t="shared" si="158"/>
        <v>5</v>
      </c>
      <c r="T397" s="132">
        <f t="shared" si="158"/>
        <v>3</v>
      </c>
      <c r="U397" s="132">
        <f t="shared" si="158"/>
        <v>5</v>
      </c>
      <c r="X397" s="103"/>
    </row>
    <row r="398" spans="1:24" s="102" customFormat="1" ht="92.25">
      <c r="A398" s="72"/>
      <c r="B398" s="71" t="s">
        <v>72</v>
      </c>
      <c r="C398" s="70"/>
      <c r="D398" s="68"/>
      <c r="E398" s="68"/>
      <c r="F398" s="68"/>
      <c r="G398" s="68"/>
      <c r="H398" s="68">
        <v>0</v>
      </c>
      <c r="I398" s="68">
        <v>1</v>
      </c>
      <c r="J398" s="68">
        <v>1</v>
      </c>
      <c r="K398" s="131">
        <v>1</v>
      </c>
      <c r="L398" s="68">
        <v>1</v>
      </c>
      <c r="M398" s="68">
        <v>1</v>
      </c>
      <c r="N398" s="68">
        <v>0</v>
      </c>
      <c r="O398" s="68">
        <v>1</v>
      </c>
      <c r="P398" s="68">
        <v>1</v>
      </c>
      <c r="Q398" s="68">
        <v>1</v>
      </c>
      <c r="R398" s="68">
        <v>1</v>
      </c>
      <c r="S398" s="125">
        <v>1</v>
      </c>
      <c r="T398" s="68">
        <v>1</v>
      </c>
      <c r="U398" s="68">
        <v>1</v>
      </c>
      <c r="V398" s="92" t="s">
        <v>71</v>
      </c>
      <c r="X398" s="103"/>
    </row>
    <row r="399" spans="1:24" s="102" customFormat="1" ht="92.25">
      <c r="A399" s="72"/>
      <c r="B399" s="71" t="s">
        <v>70</v>
      </c>
      <c r="C399" s="70"/>
      <c r="D399" s="68"/>
      <c r="E399" s="68"/>
      <c r="F399" s="68"/>
      <c r="G399" s="68"/>
      <c r="H399" s="68">
        <v>1</v>
      </c>
      <c r="I399" s="68">
        <v>1</v>
      </c>
      <c r="J399" s="68">
        <v>1</v>
      </c>
      <c r="K399" s="131">
        <v>1</v>
      </c>
      <c r="L399" s="68">
        <v>1</v>
      </c>
      <c r="M399" s="68">
        <v>1</v>
      </c>
      <c r="N399" s="68">
        <v>0</v>
      </c>
      <c r="O399" s="68">
        <v>1</v>
      </c>
      <c r="P399" s="68">
        <v>1</v>
      </c>
      <c r="Q399" s="68">
        <v>1</v>
      </c>
      <c r="R399" s="68">
        <v>1</v>
      </c>
      <c r="S399" s="125">
        <v>1</v>
      </c>
      <c r="T399" s="68">
        <v>1</v>
      </c>
      <c r="U399" s="68">
        <v>1</v>
      </c>
      <c r="X399" s="103"/>
    </row>
    <row r="400" spans="1:24" s="102" customFormat="1" ht="123">
      <c r="A400" s="72"/>
      <c r="B400" s="71" t="s">
        <v>69</v>
      </c>
      <c r="C400" s="70"/>
      <c r="D400" s="68"/>
      <c r="E400" s="68"/>
      <c r="F400" s="68"/>
      <c r="G400" s="68"/>
      <c r="H400" s="68">
        <v>1</v>
      </c>
      <c r="I400" s="68">
        <v>1</v>
      </c>
      <c r="J400" s="68">
        <v>1</v>
      </c>
      <c r="K400" s="131">
        <v>1</v>
      </c>
      <c r="L400" s="68">
        <v>1</v>
      </c>
      <c r="M400" s="68">
        <v>1</v>
      </c>
      <c r="N400" s="68">
        <v>0</v>
      </c>
      <c r="O400" s="68">
        <v>1</v>
      </c>
      <c r="P400" s="68">
        <v>1</v>
      </c>
      <c r="Q400" s="68">
        <v>1</v>
      </c>
      <c r="R400" s="68">
        <v>1</v>
      </c>
      <c r="S400" s="125">
        <v>1</v>
      </c>
      <c r="T400" s="68">
        <v>1</v>
      </c>
      <c r="U400" s="68">
        <v>1</v>
      </c>
      <c r="X400" s="103"/>
    </row>
    <row r="401" spans="1:24" s="102" customFormat="1" ht="123">
      <c r="A401" s="72"/>
      <c r="B401" s="71" t="s">
        <v>68</v>
      </c>
      <c r="C401" s="70"/>
      <c r="D401" s="68"/>
      <c r="E401" s="68"/>
      <c r="F401" s="68"/>
      <c r="G401" s="68"/>
      <c r="H401" s="68">
        <v>1</v>
      </c>
      <c r="I401" s="68">
        <v>0</v>
      </c>
      <c r="J401" s="68">
        <v>1</v>
      </c>
      <c r="K401" s="69">
        <v>0</v>
      </c>
      <c r="L401" s="68">
        <v>1</v>
      </c>
      <c r="M401" s="68">
        <v>1</v>
      </c>
      <c r="N401" s="68">
        <v>0</v>
      </c>
      <c r="O401" s="68">
        <v>1</v>
      </c>
      <c r="P401" s="68">
        <v>0</v>
      </c>
      <c r="Q401" s="68">
        <v>0</v>
      </c>
      <c r="R401" s="68">
        <v>1</v>
      </c>
      <c r="S401" s="68">
        <v>1</v>
      </c>
      <c r="T401" s="68">
        <v>0</v>
      </c>
      <c r="U401" s="68">
        <v>1</v>
      </c>
      <c r="X401" s="103"/>
    </row>
    <row r="402" spans="1:24" s="102" customFormat="1" ht="153.75">
      <c r="A402" s="128"/>
      <c r="B402" s="127" t="s">
        <v>67</v>
      </c>
      <c r="C402" s="124"/>
      <c r="D402" s="68"/>
      <c r="E402" s="68"/>
      <c r="F402" s="68"/>
      <c r="G402" s="68"/>
      <c r="H402" s="68">
        <v>1</v>
      </c>
      <c r="I402" s="68">
        <v>0</v>
      </c>
      <c r="J402" s="68">
        <v>1</v>
      </c>
      <c r="K402" s="69">
        <v>0</v>
      </c>
      <c r="L402" s="68">
        <v>1</v>
      </c>
      <c r="M402" s="68">
        <v>0</v>
      </c>
      <c r="N402" s="68">
        <v>0</v>
      </c>
      <c r="O402" s="68">
        <v>1</v>
      </c>
      <c r="P402" s="68">
        <v>0</v>
      </c>
      <c r="Q402" s="76">
        <v>0</v>
      </c>
      <c r="R402" s="68">
        <v>1</v>
      </c>
      <c r="S402" s="125">
        <v>1</v>
      </c>
      <c r="T402" s="68">
        <v>0</v>
      </c>
      <c r="U402" s="76">
        <v>1</v>
      </c>
      <c r="X402" s="103"/>
    </row>
    <row r="403" spans="1:24" s="102" customFormat="1" ht="39.75">
      <c r="A403" s="84">
        <v>7.3</v>
      </c>
      <c r="B403" s="84" t="s">
        <v>66</v>
      </c>
      <c r="C403" s="83" t="s">
        <v>30</v>
      </c>
      <c r="D403" s="82">
        <f>+SUM(D405:D409)</f>
        <v>0</v>
      </c>
      <c r="E403" s="82"/>
      <c r="F403" s="82"/>
      <c r="G403" s="82"/>
      <c r="H403" s="82">
        <f t="shared" ref="H403:U403" si="159">+SUM(H405:H409)</f>
        <v>5</v>
      </c>
      <c r="I403" s="82">
        <f t="shared" si="159"/>
        <v>3</v>
      </c>
      <c r="J403" s="82">
        <f t="shared" si="159"/>
        <v>5</v>
      </c>
      <c r="K403" s="82">
        <f t="shared" si="159"/>
        <v>5</v>
      </c>
      <c r="L403" s="82">
        <f t="shared" si="159"/>
        <v>5</v>
      </c>
      <c r="M403" s="82">
        <f t="shared" si="159"/>
        <v>5</v>
      </c>
      <c r="N403" s="82">
        <f t="shared" si="159"/>
        <v>5</v>
      </c>
      <c r="O403" s="82">
        <f t="shared" si="159"/>
        <v>5</v>
      </c>
      <c r="P403" s="82">
        <f t="shared" si="159"/>
        <v>5</v>
      </c>
      <c r="Q403" s="82">
        <f t="shared" si="159"/>
        <v>4</v>
      </c>
      <c r="R403" s="82">
        <f t="shared" si="159"/>
        <v>5</v>
      </c>
      <c r="S403" s="82">
        <f t="shared" si="159"/>
        <v>5</v>
      </c>
      <c r="T403" s="82">
        <f t="shared" si="159"/>
        <v>5</v>
      </c>
      <c r="U403" s="82">
        <f t="shared" si="159"/>
        <v>5</v>
      </c>
      <c r="X403" s="103"/>
    </row>
    <row r="404" spans="1:24" s="102" customFormat="1" ht="39.75">
      <c r="A404" s="80"/>
      <c r="B404" s="80"/>
      <c r="C404" s="79" t="s">
        <v>10</v>
      </c>
      <c r="D404" s="94">
        <f>IF(D403&lt;1,0,IF(D403&lt;2,1,IF(D403&lt;3,2,IF(D403&lt;4,3,IF(D403=4,4,IF(D403=5,5,))))))</f>
        <v>0</v>
      </c>
      <c r="E404" s="94"/>
      <c r="F404" s="94"/>
      <c r="G404" s="94"/>
      <c r="H404" s="94">
        <f t="shared" ref="H404:U404" si="160">IF(H403&lt;1,0,IF(H403&lt;2,1,IF(H403&lt;3,2,IF(H403&lt;4,3,IF(H403=4,4,IF(H403=5,5,))))))</f>
        <v>5</v>
      </c>
      <c r="I404" s="94">
        <f t="shared" si="160"/>
        <v>3</v>
      </c>
      <c r="J404" s="94">
        <f t="shared" si="160"/>
        <v>5</v>
      </c>
      <c r="K404" s="94">
        <f t="shared" si="160"/>
        <v>5</v>
      </c>
      <c r="L404" s="94">
        <f t="shared" si="160"/>
        <v>5</v>
      </c>
      <c r="M404" s="94">
        <f t="shared" si="160"/>
        <v>5</v>
      </c>
      <c r="N404" s="94">
        <f t="shared" si="160"/>
        <v>5</v>
      </c>
      <c r="O404" s="94">
        <f t="shared" si="160"/>
        <v>5</v>
      </c>
      <c r="P404" s="94">
        <f t="shared" si="160"/>
        <v>5</v>
      </c>
      <c r="Q404" s="94">
        <f t="shared" si="160"/>
        <v>4</v>
      </c>
      <c r="R404" s="94">
        <f t="shared" si="160"/>
        <v>5</v>
      </c>
      <c r="S404" s="94">
        <f t="shared" si="160"/>
        <v>5</v>
      </c>
      <c r="T404" s="94">
        <f t="shared" si="160"/>
        <v>5</v>
      </c>
      <c r="U404" s="94">
        <f t="shared" si="160"/>
        <v>5</v>
      </c>
      <c r="X404" s="103"/>
    </row>
    <row r="405" spans="1:24" s="102" customFormat="1" ht="39.75">
      <c r="A405" s="72"/>
      <c r="B405" s="71" t="s">
        <v>65</v>
      </c>
      <c r="C405" s="130"/>
      <c r="D405" s="68"/>
      <c r="E405" s="68"/>
      <c r="F405" s="68"/>
      <c r="G405" s="68"/>
      <c r="H405" s="68">
        <v>1</v>
      </c>
      <c r="I405" s="68">
        <v>1</v>
      </c>
      <c r="J405" s="68">
        <v>1</v>
      </c>
      <c r="K405" s="69">
        <v>1</v>
      </c>
      <c r="L405" s="68">
        <v>1</v>
      </c>
      <c r="M405" s="68">
        <v>1</v>
      </c>
      <c r="N405" s="68">
        <v>1</v>
      </c>
      <c r="O405" s="68">
        <v>1</v>
      </c>
      <c r="P405" s="68">
        <v>1</v>
      </c>
      <c r="Q405" s="68">
        <v>1</v>
      </c>
      <c r="R405" s="68">
        <v>1</v>
      </c>
      <c r="S405" s="125">
        <v>1</v>
      </c>
      <c r="T405" s="68">
        <v>1</v>
      </c>
      <c r="U405" s="68">
        <v>1</v>
      </c>
      <c r="X405" s="103"/>
    </row>
    <row r="406" spans="1:24" s="102" customFormat="1" ht="123">
      <c r="A406" s="72"/>
      <c r="B406" s="71" t="s">
        <v>64</v>
      </c>
      <c r="C406" s="130"/>
      <c r="D406" s="68"/>
      <c r="E406" s="68"/>
      <c r="F406" s="68"/>
      <c r="G406" s="68"/>
      <c r="H406" s="68">
        <v>1</v>
      </c>
      <c r="I406" s="68">
        <v>1</v>
      </c>
      <c r="J406" s="68">
        <v>1</v>
      </c>
      <c r="K406" s="69">
        <v>1</v>
      </c>
      <c r="L406" s="68">
        <v>1</v>
      </c>
      <c r="M406" s="68">
        <v>1</v>
      </c>
      <c r="N406" s="68">
        <v>1</v>
      </c>
      <c r="O406" s="68">
        <v>1</v>
      </c>
      <c r="P406" s="68">
        <v>1</v>
      </c>
      <c r="Q406" s="68">
        <v>1</v>
      </c>
      <c r="R406" s="68">
        <v>1</v>
      </c>
      <c r="S406" s="125">
        <v>1</v>
      </c>
      <c r="T406" s="68">
        <v>1</v>
      </c>
      <c r="U406" s="68">
        <v>1</v>
      </c>
      <c r="X406" s="103"/>
    </row>
    <row r="407" spans="1:24" s="102" customFormat="1" ht="39.75">
      <c r="A407" s="72"/>
      <c r="B407" s="71" t="s">
        <v>63</v>
      </c>
      <c r="C407" s="130"/>
      <c r="D407" s="68"/>
      <c r="E407" s="68"/>
      <c r="F407" s="68"/>
      <c r="G407" s="68"/>
      <c r="H407" s="68">
        <v>1</v>
      </c>
      <c r="I407" s="68">
        <v>0</v>
      </c>
      <c r="J407" s="68">
        <v>1</v>
      </c>
      <c r="K407" s="69">
        <v>1</v>
      </c>
      <c r="L407" s="68">
        <v>1</v>
      </c>
      <c r="M407" s="68">
        <v>1</v>
      </c>
      <c r="N407" s="68">
        <v>1</v>
      </c>
      <c r="O407" s="68">
        <v>1</v>
      </c>
      <c r="P407" s="68">
        <v>1</v>
      </c>
      <c r="Q407" s="68">
        <v>1</v>
      </c>
      <c r="R407" s="68">
        <v>1</v>
      </c>
      <c r="S407" s="125">
        <v>1</v>
      </c>
      <c r="T407" s="68">
        <v>1</v>
      </c>
      <c r="U407" s="68">
        <v>1</v>
      </c>
      <c r="X407" s="103"/>
    </row>
    <row r="408" spans="1:24" s="102" customFormat="1" ht="61.5">
      <c r="A408" s="72"/>
      <c r="B408" s="71" t="s">
        <v>62</v>
      </c>
      <c r="C408" s="130"/>
      <c r="D408" s="68"/>
      <c r="E408" s="68"/>
      <c r="F408" s="68"/>
      <c r="G408" s="68"/>
      <c r="H408" s="68">
        <v>1</v>
      </c>
      <c r="I408" s="68">
        <v>0</v>
      </c>
      <c r="J408" s="68">
        <v>1</v>
      </c>
      <c r="K408" s="69">
        <v>1</v>
      </c>
      <c r="L408" s="68">
        <v>1</v>
      </c>
      <c r="M408" s="68">
        <v>1</v>
      </c>
      <c r="N408" s="68">
        <v>1</v>
      </c>
      <c r="O408" s="68">
        <v>1</v>
      </c>
      <c r="P408" s="68">
        <v>1</v>
      </c>
      <c r="Q408" s="68">
        <v>0</v>
      </c>
      <c r="R408" s="68">
        <v>1</v>
      </c>
      <c r="S408" s="125">
        <v>1</v>
      </c>
      <c r="T408" s="68">
        <v>1</v>
      </c>
      <c r="U408" s="129">
        <v>1</v>
      </c>
      <c r="V408" s="92" t="s">
        <v>61</v>
      </c>
      <c r="X408" s="103"/>
    </row>
    <row r="409" spans="1:24" s="102" customFormat="1" ht="61.5">
      <c r="A409" s="128"/>
      <c r="B409" s="127" t="s">
        <v>60</v>
      </c>
      <c r="C409" s="126"/>
      <c r="D409" s="68"/>
      <c r="E409" s="68"/>
      <c r="F409" s="68"/>
      <c r="G409" s="68"/>
      <c r="H409" s="68">
        <v>1</v>
      </c>
      <c r="I409" s="68">
        <v>1</v>
      </c>
      <c r="J409" s="68">
        <v>1</v>
      </c>
      <c r="K409" s="69">
        <v>1</v>
      </c>
      <c r="L409" s="68">
        <v>1</v>
      </c>
      <c r="M409" s="68">
        <v>1</v>
      </c>
      <c r="N409" s="68">
        <v>1</v>
      </c>
      <c r="O409" s="68">
        <v>1</v>
      </c>
      <c r="P409" s="68">
        <v>1</v>
      </c>
      <c r="Q409" s="76">
        <v>1</v>
      </c>
      <c r="R409" s="68">
        <v>1</v>
      </c>
      <c r="S409" s="125">
        <v>1</v>
      </c>
      <c r="T409" s="68">
        <v>1</v>
      </c>
      <c r="U409" s="76">
        <v>1</v>
      </c>
      <c r="X409" s="103"/>
    </row>
    <row r="410" spans="1:24" s="102" customFormat="1" ht="36.75" customHeight="1">
      <c r="A410" s="84">
        <v>7.4</v>
      </c>
      <c r="B410" s="84" t="s">
        <v>59</v>
      </c>
      <c r="C410" s="83" t="s">
        <v>30</v>
      </c>
      <c r="D410" s="82">
        <f>+SUM(D412:D423)</f>
        <v>0</v>
      </c>
      <c r="E410" s="82"/>
      <c r="F410" s="82"/>
      <c r="G410" s="82"/>
      <c r="H410" s="82">
        <f t="shared" ref="H410:U410" si="161">+SUM(H412:H423)</f>
        <v>6</v>
      </c>
      <c r="I410" s="82">
        <f t="shared" si="161"/>
        <v>6</v>
      </c>
      <c r="J410" s="82">
        <f t="shared" si="161"/>
        <v>6</v>
      </c>
      <c r="K410" s="82">
        <f t="shared" si="161"/>
        <v>5</v>
      </c>
      <c r="L410" s="82">
        <f t="shared" si="161"/>
        <v>6</v>
      </c>
      <c r="M410" s="82">
        <f t="shared" si="161"/>
        <v>6</v>
      </c>
      <c r="N410" s="82">
        <f t="shared" si="161"/>
        <v>3</v>
      </c>
      <c r="O410" s="82">
        <f t="shared" si="161"/>
        <v>6</v>
      </c>
      <c r="P410" s="82">
        <f t="shared" si="161"/>
        <v>6</v>
      </c>
      <c r="Q410" s="82">
        <f t="shared" si="161"/>
        <v>6</v>
      </c>
      <c r="R410" s="82">
        <f t="shared" si="161"/>
        <v>6</v>
      </c>
      <c r="S410" s="82">
        <f t="shared" si="161"/>
        <v>6</v>
      </c>
      <c r="T410" s="82">
        <f t="shared" si="161"/>
        <v>6</v>
      </c>
      <c r="U410" s="82">
        <f t="shared" si="161"/>
        <v>6</v>
      </c>
      <c r="X410" s="103"/>
    </row>
    <row r="411" spans="1:24" s="102" customFormat="1" ht="36.75" customHeight="1">
      <c r="A411" s="80"/>
      <c r="B411" s="80"/>
      <c r="C411" s="79" t="s">
        <v>10</v>
      </c>
      <c r="D411" s="94">
        <f>IF(D410&lt;1,0,IF(D410&lt;2,1,IF(D410&lt;3,2,IF(D410&lt;5,3,IF(D410=5,4,IF(D410&gt;=6,5,))))))</f>
        <v>0</v>
      </c>
      <c r="E411" s="94"/>
      <c r="F411" s="94"/>
      <c r="G411" s="94"/>
      <c r="H411" s="94">
        <f t="shared" ref="H411:U411" si="162">IF(H410&lt;1,0,IF(H410&lt;2,1,IF(H410&lt;3,2,IF(H410&lt;5,3,IF(H410=5,4,IF(H410&gt;=6,5,))))))</f>
        <v>5</v>
      </c>
      <c r="I411" s="94">
        <f t="shared" si="162"/>
        <v>5</v>
      </c>
      <c r="J411" s="94">
        <f t="shared" si="162"/>
        <v>5</v>
      </c>
      <c r="K411" s="94">
        <f t="shared" si="162"/>
        <v>4</v>
      </c>
      <c r="L411" s="94">
        <f t="shared" si="162"/>
        <v>5</v>
      </c>
      <c r="M411" s="94">
        <f t="shared" si="162"/>
        <v>5</v>
      </c>
      <c r="N411" s="94">
        <f t="shared" si="162"/>
        <v>3</v>
      </c>
      <c r="O411" s="94">
        <f t="shared" si="162"/>
        <v>5</v>
      </c>
      <c r="P411" s="94">
        <f t="shared" si="162"/>
        <v>5</v>
      </c>
      <c r="Q411" s="94">
        <f t="shared" si="162"/>
        <v>5</v>
      </c>
      <c r="R411" s="94">
        <f t="shared" si="162"/>
        <v>5</v>
      </c>
      <c r="S411" s="94">
        <f t="shared" si="162"/>
        <v>5</v>
      </c>
      <c r="T411" s="94">
        <f t="shared" si="162"/>
        <v>5</v>
      </c>
      <c r="U411" s="94">
        <f t="shared" si="162"/>
        <v>5</v>
      </c>
      <c r="X411" s="103"/>
    </row>
    <row r="412" spans="1:24" s="102" customFormat="1" ht="92.25">
      <c r="A412" s="72"/>
      <c r="B412" s="71" t="s">
        <v>58</v>
      </c>
      <c r="C412" s="70"/>
      <c r="D412" s="68"/>
      <c r="E412" s="68"/>
      <c r="F412" s="68"/>
      <c r="G412" s="68"/>
      <c r="H412" s="68">
        <v>1</v>
      </c>
      <c r="I412" s="68">
        <v>1</v>
      </c>
      <c r="J412" s="68">
        <v>1</v>
      </c>
      <c r="K412" s="69">
        <v>1</v>
      </c>
      <c r="L412" s="68">
        <v>1</v>
      </c>
      <c r="M412" s="68">
        <v>1</v>
      </c>
      <c r="N412" s="68">
        <v>1</v>
      </c>
      <c r="O412" s="68">
        <v>1</v>
      </c>
      <c r="P412" s="68">
        <v>1</v>
      </c>
      <c r="Q412" s="68">
        <v>1</v>
      </c>
      <c r="R412" s="68">
        <v>1</v>
      </c>
      <c r="S412" s="68">
        <v>1</v>
      </c>
      <c r="T412" s="68">
        <v>1</v>
      </c>
      <c r="U412" s="68">
        <v>1</v>
      </c>
      <c r="V412" s="93" t="s">
        <v>39</v>
      </c>
      <c r="X412" s="103"/>
    </row>
    <row r="413" spans="1:24" s="102" customFormat="1" ht="92.25">
      <c r="A413" s="72"/>
      <c r="B413" s="71" t="s">
        <v>57</v>
      </c>
      <c r="C413" s="124"/>
      <c r="D413" s="711"/>
      <c r="E413" s="76"/>
      <c r="F413" s="76"/>
      <c r="G413" s="76"/>
      <c r="H413" s="711">
        <v>1</v>
      </c>
      <c r="I413" s="711">
        <v>1</v>
      </c>
      <c r="J413" s="711">
        <v>1</v>
      </c>
      <c r="K413" s="711">
        <v>1</v>
      </c>
      <c r="L413" s="711">
        <v>1</v>
      </c>
      <c r="M413" s="711">
        <v>1</v>
      </c>
      <c r="N413" s="711">
        <v>1</v>
      </c>
      <c r="O413" s="711">
        <v>1</v>
      </c>
      <c r="P413" s="711">
        <v>1</v>
      </c>
      <c r="Q413" s="711">
        <v>1</v>
      </c>
      <c r="R413" s="711">
        <v>1</v>
      </c>
      <c r="S413" s="711">
        <v>1</v>
      </c>
      <c r="T413" s="711">
        <v>1</v>
      </c>
      <c r="U413" s="711">
        <v>1</v>
      </c>
      <c r="X413" s="103"/>
    </row>
    <row r="414" spans="1:24" s="102" customFormat="1" ht="48">
      <c r="A414" s="72"/>
      <c r="B414" s="121" t="s">
        <v>56</v>
      </c>
      <c r="C414" s="123"/>
      <c r="D414" s="712"/>
      <c r="E414" s="122"/>
      <c r="F414" s="122"/>
      <c r="G414" s="122"/>
      <c r="H414" s="712"/>
      <c r="I414" s="712"/>
      <c r="J414" s="712"/>
      <c r="K414" s="712"/>
      <c r="L414" s="712"/>
      <c r="M414" s="712"/>
      <c r="N414" s="712"/>
      <c r="O414" s="712"/>
      <c r="P414" s="712"/>
      <c r="Q414" s="712"/>
      <c r="R414" s="712"/>
      <c r="S414" s="712"/>
      <c r="T414" s="712"/>
      <c r="U414" s="712"/>
      <c r="X414" s="103"/>
    </row>
    <row r="415" spans="1:24" s="102" customFormat="1" ht="30.75" customHeight="1">
      <c r="A415" s="72"/>
      <c r="B415" s="121" t="s">
        <v>55</v>
      </c>
      <c r="C415" s="123"/>
      <c r="D415" s="712"/>
      <c r="E415" s="122"/>
      <c r="F415" s="122"/>
      <c r="G415" s="122"/>
      <c r="H415" s="712"/>
      <c r="I415" s="712"/>
      <c r="J415" s="712"/>
      <c r="K415" s="712"/>
      <c r="L415" s="712"/>
      <c r="M415" s="712"/>
      <c r="N415" s="712"/>
      <c r="O415" s="712"/>
      <c r="P415" s="712"/>
      <c r="Q415" s="712"/>
      <c r="R415" s="712"/>
      <c r="S415" s="712"/>
      <c r="T415" s="712"/>
      <c r="U415" s="712"/>
      <c r="X415" s="103"/>
    </row>
    <row r="416" spans="1:24" s="102" customFormat="1" ht="30.75" customHeight="1">
      <c r="A416" s="72"/>
      <c r="B416" s="121" t="s">
        <v>54</v>
      </c>
      <c r="C416" s="123"/>
      <c r="D416" s="712"/>
      <c r="E416" s="122"/>
      <c r="F416" s="122"/>
      <c r="G416" s="122"/>
      <c r="H416" s="712"/>
      <c r="I416" s="712"/>
      <c r="J416" s="712"/>
      <c r="K416" s="712"/>
      <c r="L416" s="712"/>
      <c r="M416" s="712"/>
      <c r="N416" s="712"/>
      <c r="O416" s="712"/>
      <c r="P416" s="712"/>
      <c r="Q416" s="712"/>
      <c r="R416" s="712"/>
      <c r="S416" s="712"/>
      <c r="T416" s="712"/>
      <c r="U416" s="712"/>
      <c r="X416" s="103"/>
    </row>
    <row r="417" spans="1:24" s="102" customFormat="1" ht="48">
      <c r="A417" s="72"/>
      <c r="B417" s="121" t="s">
        <v>53</v>
      </c>
      <c r="C417" s="123"/>
      <c r="D417" s="712"/>
      <c r="E417" s="122"/>
      <c r="F417" s="122"/>
      <c r="G417" s="122"/>
      <c r="H417" s="712"/>
      <c r="I417" s="712"/>
      <c r="J417" s="712"/>
      <c r="K417" s="712"/>
      <c r="L417" s="712"/>
      <c r="M417" s="712"/>
      <c r="N417" s="712"/>
      <c r="O417" s="712"/>
      <c r="P417" s="712"/>
      <c r="Q417" s="712"/>
      <c r="R417" s="712"/>
      <c r="S417" s="712"/>
      <c r="T417" s="712"/>
      <c r="U417" s="712"/>
      <c r="X417" s="103"/>
    </row>
    <row r="418" spans="1:24" s="102" customFormat="1" ht="48">
      <c r="A418" s="72"/>
      <c r="B418" s="121" t="s">
        <v>52</v>
      </c>
      <c r="C418" s="123"/>
      <c r="D418" s="712"/>
      <c r="E418" s="122"/>
      <c r="F418" s="122"/>
      <c r="G418" s="122"/>
      <c r="H418" s="712"/>
      <c r="I418" s="712"/>
      <c r="J418" s="712"/>
      <c r="K418" s="712"/>
      <c r="L418" s="712"/>
      <c r="M418" s="712"/>
      <c r="N418" s="712"/>
      <c r="O418" s="712"/>
      <c r="P418" s="712"/>
      <c r="Q418" s="712"/>
      <c r="R418" s="712"/>
      <c r="S418" s="712"/>
      <c r="T418" s="712"/>
      <c r="U418" s="712"/>
      <c r="X418" s="103"/>
    </row>
    <row r="419" spans="1:24" s="102" customFormat="1" ht="30.75" customHeight="1">
      <c r="A419" s="72"/>
      <c r="B419" s="121" t="s">
        <v>51</v>
      </c>
      <c r="C419" s="120"/>
      <c r="D419" s="713"/>
      <c r="E419" s="119"/>
      <c r="F419" s="119"/>
      <c r="G419" s="119"/>
      <c r="H419" s="713"/>
      <c r="I419" s="713"/>
      <c r="J419" s="713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  <c r="X419" s="103"/>
    </row>
    <row r="420" spans="1:24" s="102" customFormat="1" ht="61.5">
      <c r="A420" s="72"/>
      <c r="B420" s="71" t="s">
        <v>50</v>
      </c>
      <c r="C420" s="70"/>
      <c r="D420" s="68"/>
      <c r="E420" s="68"/>
      <c r="F420" s="68"/>
      <c r="G420" s="68"/>
      <c r="H420" s="68">
        <v>1</v>
      </c>
      <c r="I420" s="68">
        <v>1</v>
      </c>
      <c r="J420" s="68">
        <v>1</v>
      </c>
      <c r="K420" s="69">
        <v>1</v>
      </c>
      <c r="L420" s="68">
        <v>1</v>
      </c>
      <c r="M420" s="68">
        <v>1</v>
      </c>
      <c r="N420" s="68">
        <v>1</v>
      </c>
      <c r="O420" s="68">
        <v>1</v>
      </c>
      <c r="P420" s="68">
        <v>1</v>
      </c>
      <c r="Q420" s="68">
        <v>1</v>
      </c>
      <c r="R420" s="68">
        <v>1</v>
      </c>
      <c r="S420" s="68">
        <v>1</v>
      </c>
      <c r="T420" s="68">
        <v>1</v>
      </c>
      <c r="U420" s="68">
        <v>1</v>
      </c>
      <c r="X420" s="103"/>
    </row>
    <row r="421" spans="1:24" s="102" customFormat="1" ht="61.5">
      <c r="A421" s="72"/>
      <c r="B421" s="71" t="s">
        <v>49</v>
      </c>
      <c r="C421" s="70"/>
      <c r="D421" s="68"/>
      <c r="E421" s="68"/>
      <c r="F421" s="68"/>
      <c r="G421" s="68"/>
      <c r="H421" s="68">
        <v>1</v>
      </c>
      <c r="I421" s="68">
        <v>1</v>
      </c>
      <c r="J421" s="68">
        <v>1</v>
      </c>
      <c r="K421" s="69">
        <v>1</v>
      </c>
      <c r="L421" s="68">
        <v>1</v>
      </c>
      <c r="M421" s="68">
        <v>1</v>
      </c>
      <c r="N421" s="68">
        <v>0</v>
      </c>
      <c r="O421" s="68">
        <v>1</v>
      </c>
      <c r="P421" s="68">
        <v>1</v>
      </c>
      <c r="Q421" s="68">
        <v>1</v>
      </c>
      <c r="R421" s="68">
        <v>1</v>
      </c>
      <c r="S421" s="68">
        <v>1</v>
      </c>
      <c r="T421" s="68">
        <v>1</v>
      </c>
      <c r="U421" s="68">
        <v>1</v>
      </c>
      <c r="X421" s="103"/>
    </row>
    <row r="422" spans="1:24" s="102" customFormat="1" ht="61.5">
      <c r="A422" s="72"/>
      <c r="B422" s="71" t="s">
        <v>48</v>
      </c>
      <c r="C422" s="70"/>
      <c r="D422" s="68"/>
      <c r="E422" s="68"/>
      <c r="F422" s="68"/>
      <c r="G422" s="68"/>
      <c r="H422" s="68">
        <v>1</v>
      </c>
      <c r="I422" s="68">
        <v>1</v>
      </c>
      <c r="J422" s="68">
        <v>1</v>
      </c>
      <c r="K422" s="69">
        <v>1</v>
      </c>
      <c r="L422" s="68">
        <v>1</v>
      </c>
      <c r="M422" s="68">
        <v>1</v>
      </c>
      <c r="N422" s="68">
        <v>0</v>
      </c>
      <c r="O422" s="68">
        <v>1</v>
      </c>
      <c r="P422" s="68">
        <v>1</v>
      </c>
      <c r="Q422" s="68">
        <v>1</v>
      </c>
      <c r="R422" s="68">
        <v>1</v>
      </c>
      <c r="S422" s="68">
        <v>1</v>
      </c>
      <c r="T422" s="68">
        <v>1</v>
      </c>
      <c r="U422" s="68">
        <v>1</v>
      </c>
      <c r="X422" s="103"/>
    </row>
    <row r="423" spans="1:24" s="102" customFormat="1" ht="61.5">
      <c r="A423" s="72"/>
      <c r="B423" s="91" t="s">
        <v>47</v>
      </c>
      <c r="C423" s="70"/>
      <c r="D423" s="68"/>
      <c r="E423" s="68"/>
      <c r="F423" s="68"/>
      <c r="G423" s="68"/>
      <c r="H423" s="68">
        <v>1</v>
      </c>
      <c r="I423" s="68">
        <v>1</v>
      </c>
      <c r="J423" s="68">
        <v>1</v>
      </c>
      <c r="K423" s="69">
        <v>0</v>
      </c>
      <c r="L423" s="68">
        <v>1</v>
      </c>
      <c r="M423" s="68">
        <v>1</v>
      </c>
      <c r="N423" s="68">
        <v>0</v>
      </c>
      <c r="O423" s="68">
        <v>1</v>
      </c>
      <c r="P423" s="68">
        <v>1</v>
      </c>
      <c r="Q423" s="68">
        <v>1</v>
      </c>
      <c r="R423" s="68">
        <v>1</v>
      </c>
      <c r="S423" s="68">
        <v>1</v>
      </c>
      <c r="T423" s="68">
        <v>1</v>
      </c>
      <c r="U423" s="68">
        <v>1</v>
      </c>
      <c r="X423" s="103"/>
    </row>
    <row r="424" spans="1:24" s="102" customFormat="1" ht="39.75">
      <c r="A424" s="118">
        <v>7.5</v>
      </c>
      <c r="B424" s="117" t="s">
        <v>46</v>
      </c>
      <c r="C424" s="116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4"/>
      <c r="R424" s="114"/>
      <c r="S424" s="114"/>
      <c r="T424" s="114"/>
      <c r="U424" s="114"/>
      <c r="X424" s="103"/>
    </row>
    <row r="425" spans="1:24" s="102" customFormat="1" ht="39.75" hidden="1">
      <c r="A425" s="109"/>
      <c r="B425" s="113" t="s">
        <v>45</v>
      </c>
      <c r="C425" s="112" t="s">
        <v>10</v>
      </c>
      <c r="D425" s="111" t="s">
        <v>44</v>
      </c>
      <c r="E425" s="111"/>
      <c r="F425" s="111"/>
      <c r="G425" s="111"/>
      <c r="H425" s="111" t="s">
        <v>44</v>
      </c>
      <c r="I425" s="111" t="s">
        <v>44</v>
      </c>
      <c r="J425" s="111" t="s">
        <v>44</v>
      </c>
      <c r="K425" s="111" t="s">
        <v>44</v>
      </c>
      <c r="L425" s="111" t="s">
        <v>44</v>
      </c>
      <c r="M425" s="111" t="s">
        <v>44</v>
      </c>
      <c r="N425" s="111" t="s">
        <v>44</v>
      </c>
      <c r="O425" s="111" t="s">
        <v>44</v>
      </c>
      <c r="P425" s="111" t="s">
        <v>44</v>
      </c>
      <c r="Q425" s="111" t="s">
        <v>44</v>
      </c>
      <c r="R425" s="111" t="s">
        <v>44</v>
      </c>
      <c r="S425" s="111" t="s">
        <v>44</v>
      </c>
      <c r="T425" s="111" t="s">
        <v>44</v>
      </c>
      <c r="U425" s="110">
        <v>4.25</v>
      </c>
      <c r="X425" s="103"/>
    </row>
    <row r="426" spans="1:24" s="102" customFormat="1" ht="42" customHeight="1">
      <c r="A426" s="109"/>
      <c r="B426" s="108" t="s">
        <v>43</v>
      </c>
      <c r="C426" s="107" t="s">
        <v>10</v>
      </c>
      <c r="D426" s="106"/>
      <c r="E426" s="106"/>
      <c r="F426" s="106"/>
      <c r="G426" s="106"/>
      <c r="H426" s="106">
        <v>4.41</v>
      </c>
      <c r="I426" s="106">
        <v>3.4</v>
      </c>
      <c r="J426" s="106">
        <v>4.6399999999999997</v>
      </c>
      <c r="K426" s="105">
        <v>4.45</v>
      </c>
      <c r="L426" s="106">
        <v>4.47</v>
      </c>
      <c r="M426" s="106">
        <v>4.46</v>
      </c>
      <c r="N426" s="106">
        <v>4.3</v>
      </c>
      <c r="O426" s="106">
        <v>4.3499999999999996</v>
      </c>
      <c r="P426" s="106">
        <v>3.95</v>
      </c>
      <c r="Q426" s="105">
        <v>4</v>
      </c>
      <c r="R426" s="105">
        <v>4.57</v>
      </c>
      <c r="S426" s="105">
        <v>4.5999999999999996</v>
      </c>
      <c r="T426" s="105">
        <v>3.8</v>
      </c>
      <c r="U426" s="104">
        <v>4.22</v>
      </c>
      <c r="X426" s="103"/>
    </row>
    <row r="427" spans="1:24" ht="39.75">
      <c r="A427" s="101" t="s">
        <v>42</v>
      </c>
      <c r="B427" s="100"/>
      <c r="C427" s="99"/>
      <c r="D427" s="98">
        <f>+D429</f>
        <v>0</v>
      </c>
      <c r="E427" s="98"/>
      <c r="F427" s="98"/>
      <c r="G427" s="98"/>
      <c r="H427" s="98">
        <f t="shared" ref="H427:U427" si="163">+H429</f>
        <v>5</v>
      </c>
      <c r="I427" s="98">
        <f t="shared" si="163"/>
        <v>5</v>
      </c>
      <c r="J427" s="98">
        <f t="shared" si="163"/>
        <v>5</v>
      </c>
      <c r="K427" s="98">
        <f t="shared" si="163"/>
        <v>5</v>
      </c>
      <c r="L427" s="98">
        <f t="shared" si="163"/>
        <v>5</v>
      </c>
      <c r="M427" s="98">
        <f t="shared" si="163"/>
        <v>3</v>
      </c>
      <c r="N427" s="98">
        <f t="shared" si="163"/>
        <v>4</v>
      </c>
      <c r="O427" s="98">
        <f t="shared" si="163"/>
        <v>5</v>
      </c>
      <c r="P427" s="98">
        <f t="shared" si="163"/>
        <v>5</v>
      </c>
      <c r="Q427" s="98">
        <f t="shared" si="163"/>
        <v>5</v>
      </c>
      <c r="R427" s="98">
        <f t="shared" si="163"/>
        <v>2</v>
      </c>
      <c r="S427" s="98">
        <f t="shared" si="163"/>
        <v>4</v>
      </c>
      <c r="T427" s="98">
        <f t="shared" si="163"/>
        <v>3</v>
      </c>
      <c r="U427" s="97">
        <f t="shared" si="163"/>
        <v>4</v>
      </c>
      <c r="X427" s="20"/>
    </row>
    <row r="428" spans="1:24" s="73" customFormat="1" ht="36.75" customHeight="1">
      <c r="A428" s="85">
        <v>8.1</v>
      </c>
      <c r="B428" s="85" t="s">
        <v>41</v>
      </c>
      <c r="C428" s="96" t="s">
        <v>30</v>
      </c>
      <c r="D428" s="82">
        <f>+SUM(D430:D436)</f>
        <v>0</v>
      </c>
      <c r="E428" s="82"/>
      <c r="F428" s="82"/>
      <c r="G428" s="82"/>
      <c r="H428" s="82">
        <f t="shared" ref="H428:U428" si="164">+SUM(H430:H436)</f>
        <v>7</v>
      </c>
      <c r="I428" s="82">
        <f t="shared" si="164"/>
        <v>7</v>
      </c>
      <c r="J428" s="82">
        <f t="shared" si="164"/>
        <v>7</v>
      </c>
      <c r="K428" s="82">
        <f t="shared" si="164"/>
        <v>7</v>
      </c>
      <c r="L428" s="82">
        <f t="shared" si="164"/>
        <v>7</v>
      </c>
      <c r="M428" s="82">
        <f t="shared" si="164"/>
        <v>4</v>
      </c>
      <c r="N428" s="82">
        <f t="shared" si="164"/>
        <v>6</v>
      </c>
      <c r="O428" s="82">
        <f t="shared" si="164"/>
        <v>7</v>
      </c>
      <c r="P428" s="82">
        <f t="shared" si="164"/>
        <v>7</v>
      </c>
      <c r="Q428" s="82">
        <f t="shared" si="164"/>
        <v>7</v>
      </c>
      <c r="R428" s="82">
        <f t="shared" si="164"/>
        <v>3</v>
      </c>
      <c r="S428" s="82">
        <f t="shared" si="164"/>
        <v>6</v>
      </c>
      <c r="T428" s="82">
        <f t="shared" si="164"/>
        <v>4</v>
      </c>
      <c r="U428" s="82">
        <f t="shared" si="164"/>
        <v>6</v>
      </c>
      <c r="X428" s="74"/>
    </row>
    <row r="429" spans="1:24" s="73" customFormat="1" ht="36.75" hidden="1" customHeight="1">
      <c r="A429" s="81"/>
      <c r="B429" s="81"/>
      <c r="C429" s="95" t="s">
        <v>10</v>
      </c>
      <c r="D429" s="94">
        <f>IF(D428&lt;1,0,IF(D428&lt;2,1,IF(D428&lt;4,2,IF(D428&lt;6,3,IF(D428&lt;7,4,IF(D428=7,5))))))</f>
        <v>0</v>
      </c>
      <c r="E429" s="94"/>
      <c r="F429" s="94"/>
      <c r="G429" s="94"/>
      <c r="H429" s="94">
        <f t="shared" ref="H429:U429" si="165">IF(H428&lt;1,0,IF(H428&lt;2,1,IF(H428&lt;4,2,IF(H428&lt;6,3,IF(H428&lt;7,4,IF(H428=7,5))))))</f>
        <v>5</v>
      </c>
      <c r="I429" s="94">
        <f t="shared" si="165"/>
        <v>5</v>
      </c>
      <c r="J429" s="94">
        <f t="shared" si="165"/>
        <v>5</v>
      </c>
      <c r="K429" s="94">
        <f t="shared" si="165"/>
        <v>5</v>
      </c>
      <c r="L429" s="94">
        <f t="shared" si="165"/>
        <v>5</v>
      </c>
      <c r="M429" s="94">
        <f t="shared" si="165"/>
        <v>3</v>
      </c>
      <c r="N429" s="94">
        <f t="shared" si="165"/>
        <v>4</v>
      </c>
      <c r="O429" s="94">
        <f t="shared" si="165"/>
        <v>5</v>
      </c>
      <c r="P429" s="94">
        <f t="shared" si="165"/>
        <v>5</v>
      </c>
      <c r="Q429" s="94">
        <f t="shared" si="165"/>
        <v>5</v>
      </c>
      <c r="R429" s="94">
        <f t="shared" si="165"/>
        <v>2</v>
      </c>
      <c r="S429" s="94">
        <f t="shared" si="165"/>
        <v>4</v>
      </c>
      <c r="T429" s="94">
        <f t="shared" si="165"/>
        <v>3</v>
      </c>
      <c r="U429" s="94">
        <f t="shared" si="165"/>
        <v>4</v>
      </c>
      <c r="X429" s="74"/>
    </row>
    <row r="430" spans="1:24" s="73" customFormat="1" ht="61.5">
      <c r="A430" s="75"/>
      <c r="B430" s="91" t="s">
        <v>40</v>
      </c>
      <c r="C430" s="70"/>
      <c r="D430" s="68"/>
      <c r="E430" s="68"/>
      <c r="F430" s="68"/>
      <c r="G430" s="68"/>
      <c r="H430" s="68">
        <v>1</v>
      </c>
      <c r="I430" s="68">
        <v>1</v>
      </c>
      <c r="J430" s="68">
        <v>1</v>
      </c>
      <c r="K430" s="69">
        <v>1</v>
      </c>
      <c r="L430" s="68">
        <v>1</v>
      </c>
      <c r="M430" s="68">
        <v>0</v>
      </c>
      <c r="N430" s="68">
        <v>0</v>
      </c>
      <c r="O430" s="68">
        <v>1</v>
      </c>
      <c r="P430" s="68">
        <v>1</v>
      </c>
      <c r="Q430" s="68">
        <v>1</v>
      </c>
      <c r="R430" s="68">
        <v>0</v>
      </c>
      <c r="S430" s="68">
        <v>0</v>
      </c>
      <c r="T430" s="68">
        <v>0</v>
      </c>
      <c r="U430" s="90">
        <v>1</v>
      </c>
      <c r="V430" s="93" t="s">
        <v>39</v>
      </c>
      <c r="X430" s="74"/>
    </row>
    <row r="431" spans="1:24" s="73" customFormat="1" ht="92.25">
      <c r="A431" s="75"/>
      <c r="B431" s="91" t="s">
        <v>38</v>
      </c>
      <c r="C431" s="70"/>
      <c r="D431" s="68"/>
      <c r="E431" s="68"/>
      <c r="F431" s="68"/>
      <c r="G431" s="68"/>
      <c r="H431" s="68">
        <v>1</v>
      </c>
      <c r="I431" s="68">
        <v>1</v>
      </c>
      <c r="J431" s="68">
        <v>1</v>
      </c>
      <c r="K431" s="69">
        <v>1</v>
      </c>
      <c r="L431" s="68">
        <v>1</v>
      </c>
      <c r="M431" s="68">
        <v>0</v>
      </c>
      <c r="N431" s="68">
        <v>1</v>
      </c>
      <c r="O431" s="68">
        <v>1</v>
      </c>
      <c r="P431" s="68">
        <v>1</v>
      </c>
      <c r="Q431" s="68">
        <v>1</v>
      </c>
      <c r="R431" s="68">
        <v>0</v>
      </c>
      <c r="S431" s="68">
        <v>1</v>
      </c>
      <c r="T431" s="68">
        <v>1</v>
      </c>
      <c r="U431" s="90">
        <v>1</v>
      </c>
      <c r="X431" s="74"/>
    </row>
    <row r="432" spans="1:24" s="73" customFormat="1" ht="61.5">
      <c r="A432" s="75"/>
      <c r="B432" s="91" t="s">
        <v>37</v>
      </c>
      <c r="C432" s="70"/>
      <c r="D432" s="68"/>
      <c r="E432" s="68"/>
      <c r="F432" s="68"/>
      <c r="G432" s="68"/>
      <c r="H432" s="68">
        <v>1</v>
      </c>
      <c r="I432" s="68">
        <v>1</v>
      </c>
      <c r="J432" s="68">
        <v>1</v>
      </c>
      <c r="K432" s="69">
        <v>1</v>
      </c>
      <c r="L432" s="68">
        <v>1</v>
      </c>
      <c r="M432" s="68">
        <v>1</v>
      </c>
      <c r="N432" s="68">
        <v>1</v>
      </c>
      <c r="O432" s="68">
        <v>1</v>
      </c>
      <c r="P432" s="68">
        <v>1</v>
      </c>
      <c r="Q432" s="68">
        <v>1</v>
      </c>
      <c r="R432" s="68">
        <v>1</v>
      </c>
      <c r="S432" s="68">
        <v>1</v>
      </c>
      <c r="T432" s="68">
        <v>0</v>
      </c>
      <c r="U432" s="90">
        <v>1</v>
      </c>
      <c r="X432" s="74"/>
    </row>
    <row r="433" spans="1:24" s="73" customFormat="1" ht="61.5">
      <c r="A433" s="75"/>
      <c r="B433" s="91" t="s">
        <v>36</v>
      </c>
      <c r="C433" s="70"/>
      <c r="D433" s="68"/>
      <c r="E433" s="68"/>
      <c r="F433" s="68"/>
      <c r="G433" s="68"/>
      <c r="H433" s="68">
        <v>1</v>
      </c>
      <c r="I433" s="68">
        <v>1</v>
      </c>
      <c r="J433" s="68">
        <v>1</v>
      </c>
      <c r="K433" s="69">
        <v>1</v>
      </c>
      <c r="L433" s="68">
        <v>1</v>
      </c>
      <c r="M433" s="68">
        <v>1</v>
      </c>
      <c r="N433" s="68">
        <v>1</v>
      </c>
      <c r="O433" s="68">
        <v>1</v>
      </c>
      <c r="P433" s="68">
        <v>1</v>
      </c>
      <c r="Q433" s="68">
        <v>1</v>
      </c>
      <c r="R433" s="68">
        <v>1</v>
      </c>
      <c r="S433" s="68">
        <v>1</v>
      </c>
      <c r="T433" s="68">
        <v>0</v>
      </c>
      <c r="U433" s="90">
        <v>0</v>
      </c>
      <c r="X433" s="74"/>
    </row>
    <row r="434" spans="1:24" s="73" customFormat="1" ht="92.25">
      <c r="A434" s="75"/>
      <c r="B434" s="91" t="s">
        <v>35</v>
      </c>
      <c r="C434" s="70"/>
      <c r="D434" s="68"/>
      <c r="E434" s="68"/>
      <c r="F434" s="68"/>
      <c r="G434" s="68"/>
      <c r="H434" s="68">
        <v>1</v>
      </c>
      <c r="I434" s="68">
        <v>1</v>
      </c>
      <c r="J434" s="68">
        <v>1</v>
      </c>
      <c r="K434" s="69">
        <v>1</v>
      </c>
      <c r="L434" s="68">
        <v>1</v>
      </c>
      <c r="M434" s="68">
        <v>0</v>
      </c>
      <c r="N434" s="68">
        <v>1</v>
      </c>
      <c r="O434" s="68">
        <v>1</v>
      </c>
      <c r="P434" s="68">
        <v>1</v>
      </c>
      <c r="Q434" s="68">
        <v>1</v>
      </c>
      <c r="R434" s="68">
        <v>0</v>
      </c>
      <c r="S434" s="68">
        <v>1</v>
      </c>
      <c r="T434" s="68">
        <v>1</v>
      </c>
      <c r="U434" s="90">
        <v>1</v>
      </c>
      <c r="X434" s="74"/>
    </row>
    <row r="435" spans="1:24" s="73" customFormat="1" ht="92.25">
      <c r="A435" s="75"/>
      <c r="B435" s="91" t="s">
        <v>34</v>
      </c>
      <c r="C435" s="70"/>
      <c r="D435" s="68"/>
      <c r="E435" s="68"/>
      <c r="F435" s="68"/>
      <c r="G435" s="68"/>
      <c r="H435" s="68">
        <v>1</v>
      </c>
      <c r="I435" s="68">
        <v>1</v>
      </c>
      <c r="J435" s="68">
        <v>1</v>
      </c>
      <c r="K435" s="69">
        <v>1</v>
      </c>
      <c r="L435" s="68">
        <v>1</v>
      </c>
      <c r="M435" s="68">
        <v>1</v>
      </c>
      <c r="N435" s="68">
        <v>1</v>
      </c>
      <c r="O435" s="68">
        <v>1</v>
      </c>
      <c r="P435" s="68">
        <v>1</v>
      </c>
      <c r="Q435" s="68">
        <v>1</v>
      </c>
      <c r="R435" s="68">
        <v>1</v>
      </c>
      <c r="S435" s="68">
        <v>1</v>
      </c>
      <c r="T435" s="68">
        <v>1</v>
      </c>
      <c r="U435" s="68">
        <v>1</v>
      </c>
      <c r="V435" s="92"/>
      <c r="X435" s="74"/>
    </row>
    <row r="436" spans="1:24" s="73" customFormat="1" ht="92.25">
      <c r="A436" s="75"/>
      <c r="B436" s="91" t="s">
        <v>33</v>
      </c>
      <c r="C436" s="70"/>
      <c r="D436" s="68"/>
      <c r="E436" s="68"/>
      <c r="F436" s="68"/>
      <c r="G436" s="68"/>
      <c r="H436" s="68">
        <v>1</v>
      </c>
      <c r="I436" s="68">
        <v>1</v>
      </c>
      <c r="J436" s="68">
        <v>1</v>
      </c>
      <c r="K436" s="69">
        <v>1</v>
      </c>
      <c r="L436" s="68">
        <v>1</v>
      </c>
      <c r="M436" s="68">
        <v>1</v>
      </c>
      <c r="N436" s="68">
        <v>1</v>
      </c>
      <c r="O436" s="68">
        <v>1</v>
      </c>
      <c r="P436" s="68">
        <v>1</v>
      </c>
      <c r="Q436" s="68">
        <v>1</v>
      </c>
      <c r="R436" s="68">
        <v>0</v>
      </c>
      <c r="S436" s="68">
        <v>1</v>
      </c>
      <c r="T436" s="68">
        <v>1</v>
      </c>
      <c r="U436" s="90">
        <v>1</v>
      </c>
      <c r="X436" s="74"/>
    </row>
    <row r="437" spans="1:24" ht="39.75">
      <c r="A437" s="89" t="s">
        <v>32</v>
      </c>
      <c r="B437" s="89"/>
      <c r="C437" s="88"/>
      <c r="D437" s="87">
        <f>+D439</f>
        <v>0</v>
      </c>
      <c r="E437" s="87"/>
      <c r="F437" s="87"/>
      <c r="G437" s="87"/>
      <c r="H437" s="87">
        <f t="shared" ref="H437:U437" si="166">+H439</f>
        <v>4</v>
      </c>
      <c r="I437" s="87">
        <f t="shared" si="166"/>
        <v>3</v>
      </c>
      <c r="J437" s="87">
        <f t="shared" si="166"/>
        <v>5</v>
      </c>
      <c r="K437" s="87">
        <f t="shared" si="166"/>
        <v>4</v>
      </c>
      <c r="L437" s="87">
        <f t="shared" si="166"/>
        <v>5</v>
      </c>
      <c r="M437" s="87">
        <f t="shared" si="166"/>
        <v>4</v>
      </c>
      <c r="N437" s="87">
        <f t="shared" si="166"/>
        <v>4</v>
      </c>
      <c r="O437" s="87">
        <f t="shared" si="166"/>
        <v>4</v>
      </c>
      <c r="P437" s="87">
        <f t="shared" si="166"/>
        <v>4</v>
      </c>
      <c r="Q437" s="87">
        <f t="shared" si="166"/>
        <v>4</v>
      </c>
      <c r="R437" s="87">
        <f t="shared" si="166"/>
        <v>4</v>
      </c>
      <c r="S437" s="87">
        <f t="shared" si="166"/>
        <v>4</v>
      </c>
      <c r="T437" s="87">
        <f t="shared" si="166"/>
        <v>4</v>
      </c>
      <c r="U437" s="86">
        <f t="shared" si="166"/>
        <v>4</v>
      </c>
      <c r="X437" s="20"/>
    </row>
    <row r="438" spans="1:24" s="73" customFormat="1" ht="39" customHeight="1">
      <c r="A438" s="85">
        <v>9.1</v>
      </c>
      <c r="B438" s="84" t="s">
        <v>31</v>
      </c>
      <c r="C438" s="83" t="s">
        <v>30</v>
      </c>
      <c r="D438" s="82">
        <f>+SUM(D440:D448)</f>
        <v>0</v>
      </c>
      <c r="E438" s="82"/>
      <c r="F438" s="82"/>
      <c r="G438" s="82"/>
      <c r="H438" s="82">
        <f t="shared" ref="H438:U438" si="167">+SUM(H440:H448)</f>
        <v>7</v>
      </c>
      <c r="I438" s="82">
        <f t="shared" si="167"/>
        <v>5</v>
      </c>
      <c r="J438" s="82">
        <f t="shared" si="167"/>
        <v>9</v>
      </c>
      <c r="K438" s="82">
        <f t="shared" si="167"/>
        <v>8</v>
      </c>
      <c r="L438" s="82">
        <f t="shared" si="167"/>
        <v>9</v>
      </c>
      <c r="M438" s="82">
        <f t="shared" si="167"/>
        <v>8</v>
      </c>
      <c r="N438" s="82">
        <f t="shared" si="167"/>
        <v>7</v>
      </c>
      <c r="O438" s="82">
        <f t="shared" si="167"/>
        <v>8</v>
      </c>
      <c r="P438" s="82">
        <f t="shared" si="167"/>
        <v>8</v>
      </c>
      <c r="Q438" s="82">
        <f t="shared" si="167"/>
        <v>7</v>
      </c>
      <c r="R438" s="82">
        <f t="shared" si="167"/>
        <v>8</v>
      </c>
      <c r="S438" s="82">
        <f t="shared" si="167"/>
        <v>7</v>
      </c>
      <c r="T438" s="82">
        <f t="shared" si="167"/>
        <v>7</v>
      </c>
      <c r="U438" s="82">
        <f t="shared" si="167"/>
        <v>8</v>
      </c>
      <c r="X438" s="74"/>
    </row>
    <row r="439" spans="1:24" s="73" customFormat="1" ht="39" hidden="1" customHeight="1">
      <c r="A439" s="81"/>
      <c r="B439" s="80"/>
      <c r="C439" s="79" t="s">
        <v>10</v>
      </c>
      <c r="D439" s="78">
        <f>IF(D438&lt;1,0,IF(D438&lt;2,1,IF(D438&lt;4,2,IF(D438&lt;7,3,IF(D438&lt;9,4,IF(D438=9,5))))))</f>
        <v>0</v>
      </c>
      <c r="E439" s="78"/>
      <c r="F439" s="78"/>
      <c r="G439" s="78"/>
      <c r="H439" s="78">
        <f t="shared" ref="H439:U439" si="168">IF(H438&lt;1,0,IF(H438&lt;2,1,IF(H438&lt;4,2,IF(H438&lt;7,3,IF(H438&lt;9,4,IF(H438=9,5))))))</f>
        <v>4</v>
      </c>
      <c r="I439" s="78">
        <f t="shared" si="168"/>
        <v>3</v>
      </c>
      <c r="J439" s="78">
        <f t="shared" si="168"/>
        <v>5</v>
      </c>
      <c r="K439" s="78">
        <f t="shared" si="168"/>
        <v>4</v>
      </c>
      <c r="L439" s="78">
        <f t="shared" si="168"/>
        <v>5</v>
      </c>
      <c r="M439" s="78">
        <f t="shared" si="168"/>
        <v>4</v>
      </c>
      <c r="N439" s="78">
        <f t="shared" si="168"/>
        <v>4</v>
      </c>
      <c r="O439" s="78">
        <f t="shared" si="168"/>
        <v>4</v>
      </c>
      <c r="P439" s="78">
        <f t="shared" si="168"/>
        <v>4</v>
      </c>
      <c r="Q439" s="78">
        <f t="shared" si="168"/>
        <v>4</v>
      </c>
      <c r="R439" s="78">
        <f t="shared" si="168"/>
        <v>4</v>
      </c>
      <c r="S439" s="78">
        <f t="shared" si="168"/>
        <v>4</v>
      </c>
      <c r="T439" s="78">
        <f t="shared" si="168"/>
        <v>4</v>
      </c>
      <c r="U439" s="78">
        <f t="shared" si="168"/>
        <v>4</v>
      </c>
      <c r="X439" s="74"/>
    </row>
    <row r="440" spans="1:24" s="73" customFormat="1" ht="123">
      <c r="A440" s="75"/>
      <c r="B440" s="71" t="s">
        <v>29</v>
      </c>
      <c r="C440" s="70"/>
      <c r="D440" s="76"/>
      <c r="E440" s="76"/>
      <c r="F440" s="76"/>
      <c r="G440" s="76"/>
      <c r="H440" s="76">
        <v>1</v>
      </c>
      <c r="I440" s="76">
        <v>1</v>
      </c>
      <c r="J440" s="76">
        <v>1</v>
      </c>
      <c r="K440" s="77">
        <v>1</v>
      </c>
      <c r="L440" s="76">
        <v>1</v>
      </c>
      <c r="M440" s="76">
        <v>1</v>
      </c>
      <c r="N440" s="76">
        <v>1</v>
      </c>
      <c r="O440" s="76">
        <v>1</v>
      </c>
      <c r="P440" s="76">
        <v>1</v>
      </c>
      <c r="Q440" s="68">
        <v>1</v>
      </c>
      <c r="R440" s="76">
        <v>1</v>
      </c>
      <c r="S440" s="76">
        <v>1</v>
      </c>
      <c r="T440" s="76">
        <v>1</v>
      </c>
      <c r="U440" s="68">
        <v>1</v>
      </c>
      <c r="X440" s="74"/>
    </row>
    <row r="441" spans="1:24" s="73" customFormat="1" ht="92.25">
      <c r="A441" s="75"/>
      <c r="B441" s="71" t="s">
        <v>28</v>
      </c>
      <c r="C441" s="70"/>
      <c r="D441" s="68"/>
      <c r="E441" s="68"/>
      <c r="F441" s="68"/>
      <c r="G441" s="68"/>
      <c r="H441" s="68">
        <v>1</v>
      </c>
      <c r="I441" s="68">
        <v>1</v>
      </c>
      <c r="J441" s="68">
        <v>1</v>
      </c>
      <c r="K441" s="69">
        <v>1</v>
      </c>
      <c r="L441" s="68">
        <v>1</v>
      </c>
      <c r="M441" s="68">
        <v>1</v>
      </c>
      <c r="N441" s="68">
        <v>1</v>
      </c>
      <c r="O441" s="68">
        <v>1</v>
      </c>
      <c r="P441" s="68">
        <v>1</v>
      </c>
      <c r="Q441" s="68">
        <v>1</v>
      </c>
      <c r="R441" s="68">
        <v>1</v>
      </c>
      <c r="S441" s="68">
        <v>1</v>
      </c>
      <c r="T441" s="68">
        <v>1</v>
      </c>
      <c r="U441" s="68">
        <v>1</v>
      </c>
      <c r="X441" s="74"/>
    </row>
    <row r="442" spans="1:24" s="73" customFormat="1" ht="39.75">
      <c r="A442" s="75"/>
      <c r="B442" s="71" t="s">
        <v>27</v>
      </c>
      <c r="C442" s="70"/>
      <c r="D442" s="68"/>
      <c r="E442" s="68"/>
      <c r="F442" s="68"/>
      <c r="G442" s="68"/>
      <c r="H442" s="68">
        <v>1</v>
      </c>
      <c r="I442" s="68">
        <v>1</v>
      </c>
      <c r="J442" s="68">
        <v>1</v>
      </c>
      <c r="K442" s="69">
        <v>1</v>
      </c>
      <c r="L442" s="68">
        <v>1</v>
      </c>
      <c r="M442" s="68">
        <v>1</v>
      </c>
      <c r="N442" s="68">
        <v>1</v>
      </c>
      <c r="O442" s="68">
        <v>1</v>
      </c>
      <c r="P442" s="68">
        <v>1</v>
      </c>
      <c r="Q442" s="68">
        <v>1</v>
      </c>
      <c r="R442" s="68">
        <v>1</v>
      </c>
      <c r="S442" s="68">
        <v>1</v>
      </c>
      <c r="T442" s="68">
        <v>1</v>
      </c>
      <c r="U442" s="68">
        <v>1</v>
      </c>
      <c r="X442" s="74"/>
    </row>
    <row r="443" spans="1:24" s="73" customFormat="1" ht="276.75">
      <c r="A443" s="75"/>
      <c r="B443" s="71" t="s">
        <v>26</v>
      </c>
      <c r="C443" s="70"/>
      <c r="D443" s="68"/>
      <c r="E443" s="68"/>
      <c r="F443" s="68"/>
      <c r="G443" s="68"/>
      <c r="H443" s="68">
        <v>1</v>
      </c>
      <c r="I443" s="68">
        <v>0</v>
      </c>
      <c r="J443" s="68">
        <v>1</v>
      </c>
      <c r="K443" s="69">
        <v>1</v>
      </c>
      <c r="L443" s="68">
        <v>1</v>
      </c>
      <c r="M443" s="68">
        <v>1</v>
      </c>
      <c r="N443" s="68">
        <v>0</v>
      </c>
      <c r="O443" s="68">
        <v>1</v>
      </c>
      <c r="P443" s="68">
        <v>1</v>
      </c>
      <c r="Q443" s="68">
        <v>0</v>
      </c>
      <c r="R443" s="68">
        <v>1</v>
      </c>
      <c r="S443" s="68">
        <v>1</v>
      </c>
      <c r="T443" s="68">
        <v>1</v>
      </c>
      <c r="U443" s="68">
        <v>1</v>
      </c>
      <c r="X443" s="74"/>
    </row>
    <row r="444" spans="1:24" s="73" customFormat="1" ht="92.25">
      <c r="A444" s="75"/>
      <c r="B444" s="71" t="s">
        <v>25</v>
      </c>
      <c r="C444" s="70"/>
      <c r="D444" s="68"/>
      <c r="E444" s="68"/>
      <c r="F444" s="68"/>
      <c r="G444" s="68"/>
      <c r="H444" s="68">
        <v>0</v>
      </c>
      <c r="I444" s="68">
        <v>0</v>
      </c>
      <c r="J444" s="68">
        <v>1</v>
      </c>
      <c r="K444" s="69">
        <v>1</v>
      </c>
      <c r="L444" s="68">
        <v>1</v>
      </c>
      <c r="M444" s="68">
        <v>1</v>
      </c>
      <c r="N444" s="68">
        <v>1</v>
      </c>
      <c r="O444" s="68">
        <v>1</v>
      </c>
      <c r="P444" s="68">
        <v>1</v>
      </c>
      <c r="Q444" s="68">
        <v>1</v>
      </c>
      <c r="R444" s="68">
        <v>1</v>
      </c>
      <c r="S444" s="68">
        <v>0</v>
      </c>
      <c r="T444" s="68">
        <v>0</v>
      </c>
      <c r="U444" s="68">
        <v>1</v>
      </c>
      <c r="X444" s="74"/>
    </row>
    <row r="445" spans="1:24" s="73" customFormat="1" ht="61.5">
      <c r="A445" s="75"/>
      <c r="B445" s="71" t="s">
        <v>24</v>
      </c>
      <c r="C445" s="70"/>
      <c r="D445" s="68"/>
      <c r="E445" s="68"/>
      <c r="F445" s="68"/>
      <c r="G445" s="68"/>
      <c r="H445" s="68">
        <v>1</v>
      </c>
      <c r="I445" s="68">
        <v>0</v>
      </c>
      <c r="J445" s="68">
        <v>1</v>
      </c>
      <c r="K445" s="69">
        <v>1</v>
      </c>
      <c r="L445" s="68">
        <v>1</v>
      </c>
      <c r="M445" s="68">
        <v>1</v>
      </c>
      <c r="N445" s="68">
        <v>1</v>
      </c>
      <c r="O445" s="68">
        <v>1</v>
      </c>
      <c r="P445" s="68">
        <v>1</v>
      </c>
      <c r="Q445" s="68">
        <v>1</v>
      </c>
      <c r="R445" s="68">
        <v>1</v>
      </c>
      <c r="S445" s="68">
        <v>1</v>
      </c>
      <c r="T445" s="68">
        <v>1</v>
      </c>
      <c r="U445" s="68">
        <v>1</v>
      </c>
      <c r="X445" s="74"/>
    </row>
    <row r="446" spans="1:24" ht="92.25">
      <c r="A446" s="72"/>
      <c r="B446" s="71" t="s">
        <v>23</v>
      </c>
      <c r="C446" s="70"/>
      <c r="D446" s="68"/>
      <c r="E446" s="68"/>
      <c r="F446" s="68"/>
      <c r="G446" s="68"/>
      <c r="H446" s="68">
        <v>1</v>
      </c>
      <c r="I446" s="68">
        <v>1</v>
      </c>
      <c r="J446" s="68">
        <v>1</v>
      </c>
      <c r="K446" s="69">
        <v>1</v>
      </c>
      <c r="L446" s="68">
        <v>1</v>
      </c>
      <c r="M446" s="68">
        <v>1</v>
      </c>
      <c r="N446" s="68">
        <v>1</v>
      </c>
      <c r="O446" s="68">
        <v>1</v>
      </c>
      <c r="P446" s="68">
        <v>1</v>
      </c>
      <c r="Q446" s="68">
        <v>1</v>
      </c>
      <c r="R446" s="68">
        <v>1</v>
      </c>
      <c r="S446" s="68">
        <v>1</v>
      </c>
      <c r="T446" s="68">
        <v>1</v>
      </c>
      <c r="U446" s="68">
        <v>1</v>
      </c>
      <c r="X446" s="20"/>
    </row>
    <row r="447" spans="1:24" ht="61.5">
      <c r="A447" s="72"/>
      <c r="B447" s="71" t="s">
        <v>22</v>
      </c>
      <c r="C447" s="70"/>
      <c r="D447" s="68"/>
      <c r="E447" s="68"/>
      <c r="F447" s="68"/>
      <c r="G447" s="68"/>
      <c r="H447" s="68">
        <v>1</v>
      </c>
      <c r="I447" s="68">
        <v>1</v>
      </c>
      <c r="J447" s="68">
        <v>1</v>
      </c>
      <c r="K447" s="69">
        <v>1</v>
      </c>
      <c r="L447" s="68">
        <v>1</v>
      </c>
      <c r="M447" s="68">
        <v>1</v>
      </c>
      <c r="N447" s="68">
        <v>1</v>
      </c>
      <c r="O447" s="68">
        <v>1</v>
      </c>
      <c r="P447" s="68">
        <v>1</v>
      </c>
      <c r="Q447" s="68">
        <v>1</v>
      </c>
      <c r="R447" s="68">
        <v>1</v>
      </c>
      <c r="S447" s="68">
        <v>1</v>
      </c>
      <c r="T447" s="68">
        <v>1</v>
      </c>
      <c r="U447" s="68">
        <v>1</v>
      </c>
      <c r="X447" s="20"/>
    </row>
    <row r="448" spans="1:24" ht="92.25">
      <c r="A448" s="67"/>
      <c r="B448" s="66" t="s">
        <v>21</v>
      </c>
      <c r="C448" s="65"/>
      <c r="D448" s="63"/>
      <c r="E448" s="63"/>
      <c r="F448" s="63"/>
      <c r="G448" s="63"/>
      <c r="H448" s="63">
        <v>0</v>
      </c>
      <c r="I448" s="63">
        <v>0</v>
      </c>
      <c r="J448" s="63">
        <v>1</v>
      </c>
      <c r="K448" s="64">
        <v>0</v>
      </c>
      <c r="L448" s="63">
        <v>1</v>
      </c>
      <c r="M448" s="63">
        <v>0</v>
      </c>
      <c r="N448" s="63">
        <v>0</v>
      </c>
      <c r="O448" s="63">
        <v>0</v>
      </c>
      <c r="P448" s="63">
        <v>0</v>
      </c>
      <c r="Q448" s="63">
        <v>0</v>
      </c>
      <c r="R448" s="63">
        <v>0</v>
      </c>
      <c r="S448" s="63">
        <v>0</v>
      </c>
      <c r="T448" s="63">
        <v>0</v>
      </c>
      <c r="U448" s="63">
        <v>0</v>
      </c>
      <c r="X448" s="20"/>
    </row>
    <row r="449" spans="1:24" s="44" customFormat="1" ht="61.5">
      <c r="A449" s="688"/>
      <c r="B449" s="689" t="str">
        <f>+[1]เป้าหมาย!A66</f>
        <v>ตัวบ่งชี้ที่ 9.2.1 ระดับความสำเร็จของการเตรียมความพร้อมในการก้าวเข้าสู่ประชาคมอาเซียนฯ</v>
      </c>
      <c r="C449" s="60"/>
      <c r="D449" s="702" t="e">
        <f>+D450*100/D451</f>
        <v>#DIV/0!</v>
      </c>
      <c r="E449" s="58"/>
      <c r="F449" s="58"/>
      <c r="G449" s="694" t="s">
        <v>480</v>
      </c>
      <c r="H449" s="58">
        <f t="shared" ref="H449:Q449" si="169">+H450*100/H451</f>
        <v>72.535211267605632</v>
      </c>
      <c r="I449" s="58">
        <f t="shared" si="169"/>
        <v>80.555555555555557</v>
      </c>
      <c r="J449" s="58">
        <f t="shared" si="169"/>
        <v>48.986486486486484</v>
      </c>
      <c r="K449" s="58">
        <f t="shared" si="169"/>
        <v>49.434571890145399</v>
      </c>
      <c r="L449" s="58">
        <f t="shared" si="169"/>
        <v>23.721881390593047</v>
      </c>
      <c r="M449" s="58">
        <f t="shared" si="169"/>
        <v>14.285714285714286</v>
      </c>
      <c r="N449" s="58">
        <f t="shared" si="169"/>
        <v>47.554806070826309</v>
      </c>
      <c r="O449" s="58">
        <f t="shared" si="169"/>
        <v>40.702087286527515</v>
      </c>
      <c r="P449" s="58">
        <f t="shared" si="169"/>
        <v>32.776617954070979</v>
      </c>
      <c r="Q449" s="58">
        <f t="shared" si="169"/>
        <v>28.405797101449274</v>
      </c>
      <c r="R449" s="59"/>
      <c r="S449" s="59"/>
      <c r="T449" s="59"/>
      <c r="U449" s="58">
        <f>+U450*100/U451</f>
        <v>40.977777777777774</v>
      </c>
      <c r="V449" s="57">
        <f>+V450*100/V451</f>
        <v>31.081081081081081</v>
      </c>
      <c r="W449" s="56" t="s">
        <v>20</v>
      </c>
      <c r="X449" s="45"/>
    </row>
    <row r="450" spans="1:24" s="44" customFormat="1" ht="39.75">
      <c r="A450" s="690"/>
      <c r="B450" s="691" t="s">
        <v>19</v>
      </c>
      <c r="C450" s="53"/>
      <c r="D450" s="703"/>
      <c r="E450" s="51"/>
      <c r="F450" s="51"/>
      <c r="G450" s="695" t="s">
        <v>439</v>
      </c>
      <c r="H450" s="51">
        <v>103</v>
      </c>
      <c r="I450" s="51">
        <v>29</v>
      </c>
      <c r="J450" s="51">
        <v>290</v>
      </c>
      <c r="K450" s="51">
        <v>306</v>
      </c>
      <c r="L450" s="51">
        <v>116</v>
      </c>
      <c r="M450" s="51">
        <v>11</v>
      </c>
      <c r="N450" s="51">
        <v>282</v>
      </c>
      <c r="O450" s="51">
        <v>429</v>
      </c>
      <c r="P450" s="51">
        <v>157</v>
      </c>
      <c r="Q450" s="51">
        <v>98</v>
      </c>
      <c r="R450" s="52"/>
      <c r="S450" s="52"/>
      <c r="T450" s="52"/>
      <c r="U450" s="51">
        <f>+SUM(D450:T450)+V450</f>
        <v>1844</v>
      </c>
      <c r="V450" s="51">
        <v>23</v>
      </c>
      <c r="X450" s="45"/>
    </row>
    <row r="451" spans="1:24" s="44" customFormat="1" ht="39.75">
      <c r="A451" s="692"/>
      <c r="B451" s="693" t="s">
        <v>18</v>
      </c>
      <c r="C451" s="48"/>
      <c r="D451" s="704"/>
      <c r="E451" s="46"/>
      <c r="F451" s="46"/>
      <c r="G451" s="696" t="s">
        <v>439</v>
      </c>
      <c r="H451" s="46">
        <v>142</v>
      </c>
      <c r="I451" s="46">
        <v>36</v>
      </c>
      <c r="J451" s="46">
        <v>592</v>
      </c>
      <c r="K451" s="46">
        <v>619</v>
      </c>
      <c r="L451" s="46">
        <v>489</v>
      </c>
      <c r="M451" s="46">
        <v>77</v>
      </c>
      <c r="N451" s="46">
        <v>593</v>
      </c>
      <c r="O451" s="46">
        <v>1054</v>
      </c>
      <c r="P451" s="46">
        <v>479</v>
      </c>
      <c r="Q451" s="46">
        <v>345</v>
      </c>
      <c r="R451" s="47"/>
      <c r="S451" s="47"/>
      <c r="T451" s="47"/>
      <c r="U451" s="46">
        <f>+SUM(D451:T451)+V451</f>
        <v>4500</v>
      </c>
      <c r="V451" s="46">
        <v>74</v>
      </c>
      <c r="X451" s="45"/>
    </row>
    <row r="452" spans="1:24" ht="39.75" hidden="1">
      <c r="A452" s="43" t="s">
        <v>438</v>
      </c>
      <c r="B452" s="42" t="s">
        <v>16</v>
      </c>
      <c r="C452" s="41"/>
      <c r="D452" s="40" t="e">
        <f>+D453</f>
        <v>#DIV/0!</v>
      </c>
      <c r="E452" s="40"/>
      <c r="F452" s="40"/>
      <c r="G452" s="40"/>
      <c r="H452" s="40">
        <f t="shared" ref="H452:U452" si="170">+H453</f>
        <v>4.6058478260869569</v>
      </c>
      <c r="I452" s="40">
        <f t="shared" si="170"/>
        <v>3.9288901601830664</v>
      </c>
      <c r="J452" s="40">
        <f t="shared" si="170"/>
        <v>4.7748948106591858</v>
      </c>
      <c r="K452" s="40">
        <f t="shared" si="170"/>
        <v>4.2892904197252024</v>
      </c>
      <c r="L452" s="40">
        <f t="shared" si="170"/>
        <v>4.7522206638616176</v>
      </c>
      <c r="M452" s="40">
        <f t="shared" si="170"/>
        <v>3.7660455486542443</v>
      </c>
      <c r="N452" s="40">
        <f t="shared" si="170"/>
        <v>4.0044505306401916</v>
      </c>
      <c r="O452" s="40">
        <f t="shared" si="170"/>
        <v>4.4085459987397604</v>
      </c>
      <c r="P452" s="40">
        <f t="shared" si="170"/>
        <v>4.3469287722359562</v>
      </c>
      <c r="Q452" s="40">
        <f t="shared" si="170"/>
        <v>4.3660518225735618</v>
      </c>
      <c r="R452" s="40">
        <f t="shared" si="170"/>
        <v>4.4285714285714288</v>
      </c>
      <c r="S452" s="40">
        <f t="shared" si="170"/>
        <v>4.5714285714285712</v>
      </c>
      <c r="T452" s="40">
        <f t="shared" si="170"/>
        <v>4</v>
      </c>
      <c r="U452" s="40" t="e">
        <f t="shared" si="170"/>
        <v>#DIV/0!</v>
      </c>
      <c r="V452" s="39"/>
      <c r="X452" s="20"/>
    </row>
    <row r="453" spans="1:24" ht="39.75" hidden="1">
      <c r="A453" s="714" t="s">
        <v>15</v>
      </c>
      <c r="B453" s="714"/>
      <c r="C453" s="38" t="s">
        <v>10</v>
      </c>
      <c r="D453" s="37" t="e">
        <f>+SUM(D11,D28,D36,D49,D61,D70,D79,D88,D95,D217,D226,D249,D264,D271,D328,D335,D361,D388,D397,D404,D411,D429,D439)/23</f>
        <v>#DIV/0!</v>
      </c>
      <c r="E453" s="37"/>
      <c r="F453" s="37"/>
      <c r="G453" s="37"/>
      <c r="H453" s="37">
        <f>+SUM(H11,H28,H36,H50,H61,H70,H79,H88,H95,H217,H226,H249,H264,H271,H328,H335,H361,H388,H397,H404,H411,H429,H439)/23</f>
        <v>4.6058478260869569</v>
      </c>
      <c r="I453" s="37">
        <f>+SUM(I11,I28,I37,I50,I61,I70,I79,I88,I95,I217,I226,I249,I264,I271,I328,I335,I361,I388,I397,I404,I411,I429,I439)/23</f>
        <v>3.9288901601830664</v>
      </c>
      <c r="J453" s="37">
        <f>+SUM(J11,J28,J36,J49,J61,J70,J79,J88,J95,J217,J226,J249,J264,J271,J328,J335,J361,J388,J397,J404,J411,J429,J439)/23</f>
        <v>4.7748948106591858</v>
      </c>
      <c r="K453" s="37">
        <f>+SUM(K11,K28,K36,K49,K61,K70,K79,K88,K95,K217,K226,K249,K264,K271,K328,K335,K361,K388,K397,K404,K411,K429,K439)/23</f>
        <v>4.2892904197252024</v>
      </c>
      <c r="L453" s="37">
        <f>+SUM(L11,L28,L36,L49,L61,L70,L79,L88,L95,L217,L226,L249,L264,L271,L328,L335,L361,L388,L397,L404,L411,L429,L439)/23</f>
        <v>4.7522206638616176</v>
      </c>
      <c r="M453" s="37">
        <f>+SUM(M11,M28,M36,M49,M61,M70,M79,M88,M95,M217,M226,M249,M264,M271,M328,M335,M361,M388,M397,M404,M411,M429,M439)/23</f>
        <v>3.7660455486542443</v>
      </c>
      <c r="N453" s="37">
        <f>+SUM(N11,N28,N36,N49,N61,N70,N79,N88,N95,N217,N226,N249,N264,N271,N328,N335,N361,N388,N397,N404,N411,N429,N439)/23</f>
        <v>4.0044505306401916</v>
      </c>
      <c r="O453" s="37">
        <f>+SUM(O11,O28,O37,O50,O61,O70,O79,O88,O95,O217,O226,O249,O264,O271,O328,O335,O361,O388,O397,O404,O411,O429,O439)/23</f>
        <v>4.4085459987397604</v>
      </c>
      <c r="P453" s="37">
        <f>+SUM(P11,P28,P37,P50,P61,P70,P79,P88,P95,P217,P226,P249,P264,P271,P328,P335,P361,P388,P397,P404,P411,P429,P439)/23</f>
        <v>4.3469287722359562</v>
      </c>
      <c r="Q453" s="37">
        <f>+SUM(Q11,Q28,Q37,Q50,Q61,Q70,Q79,Q88,Q95,Q217,Q226,Q249,Q264,Q271,Q328,Q335,Q361,Q388,Q397,Q404,Q411,Q429,Q439)/23</f>
        <v>4.3660518225735618</v>
      </c>
      <c r="R453" s="37">
        <f>+SUM(R11,R28,R37,R50,R61,R70,R79,R88,R95,R217,R226,R249,R264,R271,R328,R335,R361,R388,R397,R404,R411,R429,R439)/7</f>
        <v>4.4285714285714288</v>
      </c>
      <c r="S453" s="37">
        <f>+SUM(S11,S28,S37,S50,S61,S70,S79,S88,S95,S217,S226,S249,S264,S271,S328,S335,S361,S388,S397,S404,S411,S429,S439)/7</f>
        <v>4.5714285714285712</v>
      </c>
      <c r="T453" s="37">
        <f>+SUM(T11,T28,T37,T50,T61,T70,T79,T88,T95,T217,T226,T249,T264,T271,T328,T335,T361,T388,T397,T404,T411,T429,T439)/7</f>
        <v>4</v>
      </c>
      <c r="U453" s="37" t="e">
        <f>+SUM(U11,U28,U36,U49,U61,U70,U79,U88,U95,U217,U226,U249,U264,U271,U328,U335,U361,U388,U397,U404,U411,U429,U439)/23</f>
        <v>#DIV/0!</v>
      </c>
      <c r="X453" s="20"/>
    </row>
    <row r="454" spans="1:24" ht="39.75" hidden="1">
      <c r="A454" s="715" t="s">
        <v>14</v>
      </c>
      <c r="B454" s="716"/>
      <c r="C454" s="36" t="s">
        <v>10</v>
      </c>
      <c r="D454" s="34" t="e">
        <f>+D463/D455</f>
        <v>#DIV/0!</v>
      </c>
      <c r="E454" s="34"/>
      <c r="F454" s="34"/>
      <c r="G454" s="34"/>
      <c r="H454" s="34">
        <f t="shared" ref="H454:Q454" si="171">+H463/H455</f>
        <v>3.5841487706193584</v>
      </c>
      <c r="I454" s="34">
        <f t="shared" si="171"/>
        <v>3.5131578947368425</v>
      </c>
      <c r="J454" s="34">
        <f t="shared" si="171"/>
        <v>4.1678982458356506</v>
      </c>
      <c r="K454" s="34">
        <f t="shared" si="171"/>
        <v>4.4298915027499879</v>
      </c>
      <c r="L454" s="34">
        <f t="shared" si="171"/>
        <v>3.9721978328283725</v>
      </c>
      <c r="M454" s="34">
        <f t="shared" si="171"/>
        <v>3.64530303030303</v>
      </c>
      <c r="N454" s="34">
        <f t="shared" si="171"/>
        <v>3.0689819691656188</v>
      </c>
      <c r="O454" s="34">
        <f t="shared" si="171"/>
        <v>3.9335788898041226</v>
      </c>
      <c r="P454" s="34">
        <f t="shared" si="171"/>
        <v>3.6985168426344899</v>
      </c>
      <c r="Q454" s="34">
        <f t="shared" si="171"/>
        <v>2.3255438877485619</v>
      </c>
      <c r="R454" s="35">
        <v>0</v>
      </c>
      <c r="S454" s="35">
        <v>0</v>
      </c>
      <c r="T454" s="35">
        <v>0</v>
      </c>
      <c r="U454" s="34" t="e">
        <f>+U463/U455</f>
        <v>#DIV/0!</v>
      </c>
      <c r="X454" s="20"/>
    </row>
    <row r="455" spans="1:24" ht="39.75" hidden="1">
      <c r="A455" s="32"/>
      <c r="B455" s="33" t="s">
        <v>9</v>
      </c>
      <c r="C455" s="19"/>
      <c r="D455" s="16">
        <v>10</v>
      </c>
      <c r="E455" s="16"/>
      <c r="F455" s="16"/>
      <c r="G455" s="16"/>
      <c r="H455" s="16">
        <v>9</v>
      </c>
      <c r="I455" s="16">
        <v>7</v>
      </c>
      <c r="J455" s="16">
        <v>11</v>
      </c>
      <c r="K455" s="16">
        <v>11</v>
      </c>
      <c r="L455" s="16">
        <v>10</v>
      </c>
      <c r="M455" s="16">
        <v>11</v>
      </c>
      <c r="N455" s="16">
        <v>10</v>
      </c>
      <c r="O455" s="16">
        <v>11</v>
      </c>
      <c r="P455" s="16">
        <v>9</v>
      </c>
      <c r="Q455" s="16">
        <v>11</v>
      </c>
      <c r="R455" s="16"/>
      <c r="S455" s="16"/>
      <c r="T455" s="16"/>
      <c r="U455" s="16">
        <v>11</v>
      </c>
      <c r="X455" s="20"/>
    </row>
    <row r="456" spans="1:24" ht="39.75" hidden="1">
      <c r="A456" s="708" t="s">
        <v>13</v>
      </c>
      <c r="B456" s="709"/>
      <c r="C456" s="27" t="s">
        <v>10</v>
      </c>
      <c r="D456" s="26" t="e">
        <f>SUM(D463:D464)/D457</f>
        <v>#DIV/0!</v>
      </c>
      <c r="E456" s="26"/>
      <c r="F456" s="26"/>
      <c r="G456" s="26"/>
      <c r="H456" s="26">
        <f t="shared" ref="H456:Q456" si="172">SUM(H463:H464)/H457</f>
        <v>3.6623488968050988</v>
      </c>
      <c r="I456" s="26">
        <f t="shared" si="172"/>
        <v>3.4420995423340961</v>
      </c>
      <c r="J456" s="26">
        <f t="shared" si="172"/>
        <v>4.2141667610454494</v>
      </c>
      <c r="K456" s="26">
        <f t="shared" si="172"/>
        <v>4.387022385727966</v>
      </c>
      <c r="L456" s="26">
        <f t="shared" si="172"/>
        <v>4.0864851168482357</v>
      </c>
      <c r="M456" s="26">
        <f t="shared" si="172"/>
        <v>3.6558229813664593</v>
      </c>
      <c r="N456" s="26">
        <f t="shared" si="172"/>
        <v>3.1848005157873862</v>
      </c>
      <c r="O456" s="26">
        <f t="shared" si="172"/>
        <v>3.8775977066332357</v>
      </c>
      <c r="P456" s="26">
        <f t="shared" si="172"/>
        <v>3.6175419527391206</v>
      </c>
      <c r="Q456" s="26">
        <f t="shared" si="172"/>
        <v>2.6150840001392259</v>
      </c>
      <c r="R456" s="26">
        <f>+R426</f>
        <v>4.57</v>
      </c>
      <c r="S456" s="26">
        <f>+S426</f>
        <v>4.5999999999999996</v>
      </c>
      <c r="T456" s="26">
        <f>+T426</f>
        <v>3.8</v>
      </c>
      <c r="U456" s="26" t="e">
        <f>SUM(U463:U464)/U457</f>
        <v>#DIV/0!</v>
      </c>
      <c r="X456" s="20"/>
    </row>
    <row r="457" spans="1:24" ht="39.75" hidden="1">
      <c r="A457" s="32"/>
      <c r="B457" s="18" t="s">
        <v>9</v>
      </c>
      <c r="C457" s="31"/>
      <c r="D457" s="30">
        <f>+D455+3</f>
        <v>13</v>
      </c>
      <c r="E457" s="30"/>
      <c r="F457" s="30"/>
      <c r="G457" s="30"/>
      <c r="H457" s="30">
        <f t="shared" ref="H457:Q457" si="173">+H455+3</f>
        <v>12</v>
      </c>
      <c r="I457" s="30">
        <f t="shared" si="173"/>
        <v>10</v>
      </c>
      <c r="J457" s="30">
        <f t="shared" si="173"/>
        <v>14</v>
      </c>
      <c r="K457" s="30">
        <f t="shared" si="173"/>
        <v>14</v>
      </c>
      <c r="L457" s="30">
        <f t="shared" si="173"/>
        <v>13</v>
      </c>
      <c r="M457" s="30">
        <f t="shared" si="173"/>
        <v>14</v>
      </c>
      <c r="N457" s="30">
        <f t="shared" si="173"/>
        <v>13</v>
      </c>
      <c r="O457" s="30">
        <f t="shared" si="173"/>
        <v>14</v>
      </c>
      <c r="P457" s="30">
        <f t="shared" si="173"/>
        <v>12</v>
      </c>
      <c r="Q457" s="30">
        <f t="shared" si="173"/>
        <v>14</v>
      </c>
      <c r="R457" s="30">
        <v>1</v>
      </c>
      <c r="S457" s="30">
        <v>1</v>
      </c>
      <c r="T457" s="30">
        <v>1</v>
      </c>
      <c r="U457" s="30">
        <f>+U455+4</f>
        <v>15</v>
      </c>
      <c r="X457" s="20"/>
    </row>
    <row r="458" spans="1:24" ht="39.75" hidden="1">
      <c r="A458" s="29"/>
      <c r="B458" s="28" t="s">
        <v>12</v>
      </c>
      <c r="C458" s="27" t="s">
        <v>10</v>
      </c>
      <c r="D458" s="26">
        <v>5</v>
      </c>
      <c r="E458" s="26"/>
      <c r="F458" s="26"/>
      <c r="G458" s="26"/>
      <c r="H458" s="24">
        <v>0</v>
      </c>
      <c r="I458" s="24">
        <v>0</v>
      </c>
      <c r="J458" s="24">
        <v>0</v>
      </c>
      <c r="K458" s="24">
        <v>0</v>
      </c>
      <c r="L458" s="24">
        <v>0</v>
      </c>
      <c r="M458" s="24">
        <v>0</v>
      </c>
      <c r="N458" s="24">
        <v>0</v>
      </c>
      <c r="O458" s="24">
        <v>0</v>
      </c>
      <c r="P458" s="24">
        <v>0</v>
      </c>
      <c r="Q458" s="24">
        <v>0</v>
      </c>
      <c r="R458" s="25">
        <v>4.1399999999999997</v>
      </c>
      <c r="S458" s="25">
        <v>4.4000000000000004</v>
      </c>
      <c r="T458" s="25">
        <v>4.67</v>
      </c>
      <c r="U458" s="24">
        <v>0</v>
      </c>
      <c r="X458" s="20"/>
    </row>
    <row r="459" spans="1:24" ht="39.75" hidden="1">
      <c r="A459" s="710" t="s">
        <v>11</v>
      </c>
      <c r="B459" s="710"/>
      <c r="C459" s="23" t="s">
        <v>10</v>
      </c>
      <c r="D459" s="21" t="e">
        <f>+SUM(D461:D464)/D460</f>
        <v>#DIV/0!</v>
      </c>
      <c r="E459" s="21"/>
      <c r="F459" s="21"/>
      <c r="G459" s="21"/>
      <c r="H459" s="21">
        <f t="shared" ref="H459:Q459" si="174">+SUM(H461:H464)/H460</f>
        <v>4.2823624789046049</v>
      </c>
      <c r="I459" s="21">
        <f t="shared" si="174"/>
        <v>3.7813778517439847</v>
      </c>
      <c r="J459" s="21">
        <f t="shared" si="174"/>
        <v>4.5627274405350695</v>
      </c>
      <c r="K459" s="21">
        <f t="shared" si="174"/>
        <v>4.326270082537059</v>
      </c>
      <c r="L459" s="21">
        <f t="shared" si="174"/>
        <v>4.5118161607734519</v>
      </c>
      <c r="M459" s="21">
        <f t="shared" si="174"/>
        <v>3.7243397123831907</v>
      </c>
      <c r="N459" s="21">
        <f t="shared" si="174"/>
        <v>3.7084658030544566</v>
      </c>
      <c r="O459" s="21">
        <f t="shared" si="174"/>
        <v>4.2076466449697234</v>
      </c>
      <c r="P459" s="21">
        <f t="shared" si="174"/>
        <v>4.0968532912656119</v>
      </c>
      <c r="Q459" s="21">
        <f t="shared" si="174"/>
        <v>3.7035234573281373</v>
      </c>
      <c r="R459" s="21">
        <v>4.3</v>
      </c>
      <c r="S459" s="22">
        <v>4.4800000000000004</v>
      </c>
      <c r="T459" s="22">
        <v>4.2699999999999996</v>
      </c>
      <c r="U459" s="21" t="e">
        <f>+SUM(U461:U464)/U460</f>
        <v>#DIV/0!</v>
      </c>
      <c r="X459" s="20"/>
    </row>
    <row r="460" spans="1:24" ht="39.75" hidden="1">
      <c r="A460" s="19"/>
      <c r="B460" s="18" t="s">
        <v>9</v>
      </c>
      <c r="C460" s="17"/>
      <c r="D460" s="16">
        <f>+D457+23</f>
        <v>36</v>
      </c>
      <c r="E460" s="16"/>
      <c r="F460" s="16"/>
      <c r="G460" s="16"/>
      <c r="H460" s="16">
        <f t="shared" ref="H460:Q460" si="175">+H457+23</f>
        <v>35</v>
      </c>
      <c r="I460" s="16">
        <f t="shared" si="175"/>
        <v>33</v>
      </c>
      <c r="J460" s="16">
        <f t="shared" si="175"/>
        <v>37</v>
      </c>
      <c r="K460" s="16">
        <f t="shared" si="175"/>
        <v>37</v>
      </c>
      <c r="L460" s="16">
        <f t="shared" si="175"/>
        <v>36</v>
      </c>
      <c r="M460" s="16">
        <f t="shared" si="175"/>
        <v>37</v>
      </c>
      <c r="N460" s="16">
        <f t="shared" si="175"/>
        <v>36</v>
      </c>
      <c r="O460" s="16">
        <f t="shared" si="175"/>
        <v>37</v>
      </c>
      <c r="P460" s="16">
        <f t="shared" si="175"/>
        <v>35</v>
      </c>
      <c r="Q460" s="16">
        <f t="shared" si="175"/>
        <v>37</v>
      </c>
      <c r="R460" s="16"/>
      <c r="S460" s="16"/>
      <c r="T460" s="16"/>
      <c r="U460" s="16">
        <f>+U457+23</f>
        <v>38</v>
      </c>
    </row>
    <row r="461" spans="1:24" ht="39.75" hidden="1">
      <c r="A461" s="14"/>
      <c r="B461" s="14" t="s">
        <v>8</v>
      </c>
      <c r="C461" s="13"/>
      <c r="D461" s="15" t="e">
        <f>+SUM(D11,D28,D36,D49,D61,D70,D79,D88,D95,D217,D226,D249,D264,D271)</f>
        <v>#DIV/0!</v>
      </c>
      <c r="E461" s="15"/>
      <c r="F461" s="15"/>
      <c r="G461" s="15"/>
      <c r="H461" s="15">
        <f>+SUM(H11,H28,H36,H50,H61,H70,H79,H88,H95,H217,H226,H249,H264,H271)</f>
        <v>63.9345</v>
      </c>
      <c r="I461" s="15">
        <f>+SUM(I11,I28,I37,I50,I61,I70,I79,I88,I95,I217,I226,I249,I264,I271)</f>
        <v>53.364473684210523</v>
      </c>
      <c r="J461" s="15">
        <f>+SUM(J11,J28,J36,J49,J61,J70,J79,J88,J95,J217,J226,J249,J264,J271)</f>
        <v>64.822580645161281</v>
      </c>
      <c r="K461" s="15">
        <f>+SUM(K11,K28,K36,K49,K61,K70,K79,K88,K95,K217,K226,K249,K264,K271)</f>
        <v>61.653679653679653</v>
      </c>
      <c r="L461" s="15">
        <f>+SUM(L11,L28,L36,L49,L61,L70,L79,L88,L95,L217,L226,L249,L264,L271)</f>
        <v>65.3010752688172</v>
      </c>
      <c r="M461" s="15">
        <f>+SUM(M11,M28,M36,M49,M61,M70,M79,M88,M95,M217,M226,M249,M264,M271)</f>
        <v>54.61904761904762</v>
      </c>
      <c r="N461" s="15">
        <f>+SUM(N11,N28,N36,N49,N61,N70,N79,N88,N95,N217,N226,N249,N264,N271)</f>
        <v>62.102362204724407</v>
      </c>
      <c r="O461" s="15">
        <f>+SUM(O11,O28,O37,O50,O61,O70,O79,O88,O95,O217,O226,O249,O264,O271)</f>
        <v>58.396557971014495</v>
      </c>
      <c r="P461" s="15">
        <f>+SUM(P11,P28,P37,P50,P61,P70,P79,P88,P95,P217,P226,P249,P264,P271)</f>
        <v>58.979361761426979</v>
      </c>
      <c r="Q461" s="15">
        <f>+SUM(Q11,Q28,Q37,Q50,Q61,Q70,Q79,Q88,Q95,Q217,Q226,Q249,Q264,Q271)</f>
        <v>59.419191919191917</v>
      </c>
      <c r="R461" s="12"/>
      <c r="S461" s="12"/>
      <c r="T461" s="12"/>
      <c r="U461" s="15" t="e">
        <f>+SUM(U11,U28,U36,U49,U61,U70,U79,U88,U95,U217,U226,U249,U264,U271)</f>
        <v>#DIV/0!</v>
      </c>
    </row>
    <row r="462" spans="1:24" ht="39.75" hidden="1">
      <c r="A462" s="14"/>
      <c r="B462" s="14" t="s">
        <v>7</v>
      </c>
      <c r="C462" s="13"/>
      <c r="D462" s="15">
        <f>+SUM(D328,D335,D361,D388,D397,D404,D411,D429,D439)</f>
        <v>0</v>
      </c>
      <c r="E462" s="15"/>
      <c r="F462" s="15"/>
      <c r="G462" s="15"/>
      <c r="H462" s="15">
        <f t="shared" ref="H462:Q462" si="176">+SUM(H328,H335,H361,H388,H397,H404,H411,H429,H439)</f>
        <v>42</v>
      </c>
      <c r="I462" s="15">
        <f t="shared" si="176"/>
        <v>37</v>
      </c>
      <c r="J462" s="15">
        <f t="shared" si="176"/>
        <v>45</v>
      </c>
      <c r="K462" s="15">
        <f t="shared" si="176"/>
        <v>37</v>
      </c>
      <c r="L462" s="15">
        <f t="shared" si="176"/>
        <v>44</v>
      </c>
      <c r="M462" s="15">
        <f t="shared" si="176"/>
        <v>32</v>
      </c>
      <c r="N462" s="15">
        <f t="shared" si="176"/>
        <v>30</v>
      </c>
      <c r="O462" s="15">
        <f t="shared" si="176"/>
        <v>43</v>
      </c>
      <c r="P462" s="15">
        <f t="shared" si="176"/>
        <v>41</v>
      </c>
      <c r="Q462" s="15">
        <f t="shared" si="176"/>
        <v>41</v>
      </c>
      <c r="R462" s="12"/>
      <c r="S462" s="12"/>
      <c r="T462" s="12"/>
      <c r="U462" s="15">
        <f>+SUM(U328,U335,U361,U388,U397,U404,U411,U429,U439)</f>
        <v>43</v>
      </c>
    </row>
    <row r="463" spans="1:24" ht="39.75" hidden="1">
      <c r="A463" s="14"/>
      <c r="B463" s="14" t="s">
        <v>6</v>
      </c>
      <c r="C463" s="13"/>
      <c r="D463" s="15" t="e">
        <f>+SUM(D103,D118,D139,D163,D280,D305,D311,D343,D350,D370,D377)</f>
        <v>#DIV/0!</v>
      </c>
      <c r="E463" s="15"/>
      <c r="F463" s="15"/>
      <c r="G463" s="15"/>
      <c r="H463" s="15">
        <f t="shared" ref="H463:Q463" si="177">+SUM(H103,H118,H139,H163,H280,H305,H311,H343,H350,H370,H377)</f>
        <v>32.257338935574225</v>
      </c>
      <c r="I463" s="15">
        <f t="shared" si="177"/>
        <v>24.592105263157897</v>
      </c>
      <c r="J463" s="15">
        <f t="shared" si="177"/>
        <v>45.846880704192159</v>
      </c>
      <c r="K463" s="15">
        <f t="shared" si="177"/>
        <v>48.728806530249869</v>
      </c>
      <c r="L463" s="15">
        <f t="shared" si="177"/>
        <v>39.721978328283726</v>
      </c>
      <c r="M463" s="15">
        <f t="shared" si="177"/>
        <v>40.098333333333329</v>
      </c>
      <c r="N463" s="15">
        <f t="shared" si="177"/>
        <v>30.68981969165619</v>
      </c>
      <c r="O463" s="15">
        <f t="shared" si="177"/>
        <v>43.269367787845347</v>
      </c>
      <c r="P463" s="15">
        <f t="shared" si="177"/>
        <v>33.286651583710409</v>
      </c>
      <c r="Q463" s="15">
        <f t="shared" si="177"/>
        <v>25.580982765234182</v>
      </c>
      <c r="R463" s="12"/>
      <c r="S463" s="12"/>
      <c r="T463" s="12"/>
      <c r="U463" s="15" t="e">
        <f>+SUM(U103,U118,U139,U163,U280,U305,U311,U343,U350,U370,U377)</f>
        <v>#DIV/0!</v>
      </c>
    </row>
    <row r="464" spans="1:24" ht="39.75" hidden="1">
      <c r="A464" s="14"/>
      <c r="B464" s="14" t="s">
        <v>5</v>
      </c>
      <c r="C464" s="13"/>
      <c r="D464" s="15" t="e">
        <f>+D426+D187+D452</f>
        <v>#DIV/0!</v>
      </c>
      <c r="E464" s="15"/>
      <c r="F464" s="15"/>
      <c r="G464" s="15"/>
      <c r="H464" s="15">
        <f t="shared" ref="H464:Q464" si="178">+H426+H187+H452</f>
        <v>11.690847826086959</v>
      </c>
      <c r="I464" s="15">
        <f t="shared" si="178"/>
        <v>9.8288901601830663</v>
      </c>
      <c r="J464" s="15">
        <f t="shared" si="178"/>
        <v>13.151453950444131</v>
      </c>
      <c r="K464" s="15">
        <f t="shared" si="178"/>
        <v>12.689506869941653</v>
      </c>
      <c r="L464" s="15">
        <f t="shared" si="178"/>
        <v>13.402328190743338</v>
      </c>
      <c r="M464" s="15">
        <f t="shared" si="178"/>
        <v>11.083188405797101</v>
      </c>
      <c r="N464" s="15">
        <f t="shared" si="178"/>
        <v>10.712587013579824</v>
      </c>
      <c r="O464" s="15">
        <f t="shared" si="178"/>
        <v>11.017000105019953</v>
      </c>
      <c r="P464" s="15">
        <f t="shared" si="178"/>
        <v>10.123851849159035</v>
      </c>
      <c r="Q464" s="15">
        <f t="shared" si="178"/>
        <v>11.030193236714975</v>
      </c>
      <c r="R464" s="12"/>
      <c r="S464" s="12"/>
      <c r="T464" s="12"/>
      <c r="U464" s="15" t="e">
        <f>+U426+U187+U452+U425</f>
        <v>#DIV/0!</v>
      </c>
    </row>
    <row r="465" spans="1:23" ht="39.75" hidden="1">
      <c r="A465" s="14"/>
      <c r="B465" s="14"/>
      <c r="C465" s="13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1"/>
    </row>
    <row r="466" spans="1:23">
      <c r="M466" s="10" t="s">
        <v>4</v>
      </c>
      <c r="O466" s="10" t="s">
        <v>4</v>
      </c>
      <c r="P466" s="10" t="s">
        <v>4</v>
      </c>
      <c r="Q466" s="10" t="s">
        <v>4</v>
      </c>
    </row>
    <row r="467" spans="1:23" hidden="1"/>
    <row r="469" spans="1:23">
      <c r="E469" s="3" t="s">
        <v>3</v>
      </c>
      <c r="W469" s="8"/>
    </row>
    <row r="470" spans="1:23">
      <c r="E470" s="3" t="s">
        <v>2</v>
      </c>
      <c r="W470" s="7"/>
    </row>
    <row r="471" spans="1:23">
      <c r="E471" s="3" t="s">
        <v>1</v>
      </c>
      <c r="W471" s="7"/>
    </row>
    <row r="472" spans="1:23">
      <c r="E472" s="3" t="s">
        <v>0</v>
      </c>
    </row>
  </sheetData>
  <mergeCells count="60">
    <mergeCell ref="A1:G1"/>
    <mergeCell ref="A3:G3"/>
    <mergeCell ref="C4:C7"/>
    <mergeCell ref="A4:B7"/>
    <mergeCell ref="T413:T419"/>
    <mergeCell ref="P413:P419"/>
    <mergeCell ref="Q413:Q419"/>
    <mergeCell ref="R413:R419"/>
    <mergeCell ref="S413:S419"/>
    <mergeCell ref="Q254:Q258"/>
    <mergeCell ref="H254:H258"/>
    <mergeCell ref="I254:I258"/>
    <mergeCell ref="J254:J258"/>
    <mergeCell ref="K254:K258"/>
    <mergeCell ref="D4:Q4"/>
    <mergeCell ref="J31:J32"/>
    <mergeCell ref="A453:B453"/>
    <mergeCell ref="A454:B454"/>
    <mergeCell ref="A456:B456"/>
    <mergeCell ref="A459:B459"/>
    <mergeCell ref="N413:N419"/>
    <mergeCell ref="U254:U258"/>
    <mergeCell ref="D413:D419"/>
    <mergeCell ref="H413:H419"/>
    <mergeCell ref="I413:I419"/>
    <mergeCell ref="J413:J419"/>
    <mergeCell ref="K413:K419"/>
    <mergeCell ref="L413:L419"/>
    <mergeCell ref="M413:M419"/>
    <mergeCell ref="O413:O419"/>
    <mergeCell ref="U413:U419"/>
    <mergeCell ref="L254:L258"/>
    <mergeCell ref="M254:M258"/>
    <mergeCell ref="N254:N258"/>
    <mergeCell ref="O254:O258"/>
    <mergeCell ref="P254:P258"/>
    <mergeCell ref="D254:D258"/>
    <mergeCell ref="U31:U32"/>
    <mergeCell ref="D229:D234"/>
    <mergeCell ref="H229:H234"/>
    <mergeCell ref="I229:I234"/>
    <mergeCell ref="J229:J234"/>
    <mergeCell ref="K229:K234"/>
    <mergeCell ref="L229:L234"/>
    <mergeCell ref="M229:M234"/>
    <mergeCell ref="N229:N234"/>
    <mergeCell ref="O229:O234"/>
    <mergeCell ref="P229:P234"/>
    <mergeCell ref="Q229:Q234"/>
    <mergeCell ref="U229:U234"/>
    <mergeCell ref="D31:D32"/>
    <mergeCell ref="H31:H32"/>
    <mergeCell ref="I31:I32"/>
    <mergeCell ref="P31:P32"/>
    <mergeCell ref="Q31:Q32"/>
    <mergeCell ref="K31:K32"/>
    <mergeCell ref="L31:L32"/>
    <mergeCell ref="M31:M32"/>
    <mergeCell ref="N31:N32"/>
    <mergeCell ref="O31:O32"/>
  </mergeCells>
  <pageMargins left="0.27559055118110237" right="0.23622047244094491" top="0.73" bottom="0.39370078740157483" header="0.31496062992125984" footer="0.19685039370078741"/>
  <pageSetup paperSize="9" scale="70" orientation="portrait" r:id="rId1"/>
  <headerFooter>
    <oddHeader>&amp;R&amp;P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S475"/>
  <sheetViews>
    <sheetView zoomScale="70" zoomScaleNormal="70" workbookViewId="0">
      <selection sqref="A1:G1"/>
    </sheetView>
  </sheetViews>
  <sheetFormatPr defaultColWidth="10" defaultRowHeight="30.75"/>
  <cols>
    <col min="1" max="1" width="8.375" style="3" customWidth="1"/>
    <col min="2" max="2" width="62.375" style="3" customWidth="1"/>
    <col min="3" max="3" width="9.5" style="6" customWidth="1"/>
    <col min="4" max="4" width="14.625" style="3" customWidth="1"/>
    <col min="5" max="5" width="10.625" style="3" hidden="1" customWidth="1"/>
    <col min="6" max="6" width="10" style="3" hidden="1" customWidth="1"/>
    <col min="7" max="7" width="43.875" style="3" customWidth="1"/>
    <col min="8" max="17" width="14.625" style="3" hidden="1" customWidth="1"/>
    <col min="18" max="18" width="12.5" style="5" hidden="1" customWidth="1"/>
    <col min="19" max="19" width="12.5" style="4" hidden="1" customWidth="1"/>
    <col min="20" max="20" width="12.5" style="3" hidden="1" customWidth="1"/>
    <col min="21" max="21" width="18" style="2" hidden="1" customWidth="1"/>
    <col min="22" max="22" width="21.25" style="1" hidden="1" customWidth="1"/>
    <col min="23" max="23" width="24.25" style="1" hidden="1" customWidth="1"/>
    <col min="24" max="16384" width="10" style="1"/>
  </cols>
  <sheetData>
    <row r="1" spans="1:71" ht="27.75" customHeight="1">
      <c r="A1" s="717" t="s">
        <v>433</v>
      </c>
      <c r="B1" s="717"/>
      <c r="C1" s="717"/>
      <c r="D1" s="717"/>
      <c r="E1" s="717"/>
      <c r="F1" s="717"/>
      <c r="G1" s="717"/>
      <c r="H1" s="662"/>
      <c r="I1" s="662"/>
      <c r="J1" s="662"/>
      <c r="K1" s="662"/>
      <c r="L1" s="662"/>
      <c r="M1" s="662"/>
      <c r="N1" s="662"/>
      <c r="O1" s="662"/>
      <c r="P1" s="662"/>
      <c r="Q1" s="662"/>
      <c r="R1" s="662"/>
      <c r="S1" s="662"/>
      <c r="T1" s="662"/>
      <c r="U1" s="661" t="s">
        <v>431</v>
      </c>
    </row>
    <row r="2" spans="1:71" ht="21.75" customHeight="1">
      <c r="A2" s="660"/>
      <c r="B2" s="660"/>
      <c r="C2" s="660"/>
      <c r="D2" s="660"/>
      <c r="E2" s="660"/>
      <c r="F2" s="660"/>
      <c r="G2" s="660"/>
      <c r="H2" s="659"/>
      <c r="I2" s="659"/>
      <c r="J2" s="659"/>
      <c r="K2" s="659"/>
      <c r="L2" s="659"/>
      <c r="M2" s="659"/>
      <c r="N2" s="659"/>
      <c r="O2" s="659"/>
      <c r="P2" s="659"/>
      <c r="Q2" s="659"/>
      <c r="R2" s="659"/>
      <c r="S2" s="659"/>
      <c r="T2" s="659"/>
      <c r="U2" s="658"/>
    </row>
    <row r="3" spans="1:71" ht="30.75" customHeight="1">
      <c r="A3" s="718" t="s">
        <v>476</v>
      </c>
      <c r="B3" s="718"/>
      <c r="C3" s="718"/>
      <c r="D3" s="718"/>
      <c r="E3" s="718"/>
      <c r="F3" s="718"/>
      <c r="G3" s="718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7"/>
      <c r="S3" s="656"/>
      <c r="T3" s="656"/>
      <c r="U3" s="655"/>
    </row>
    <row r="4" spans="1:71" s="641" customFormat="1" ht="30.75" customHeight="1">
      <c r="A4" s="719" t="s">
        <v>430</v>
      </c>
      <c r="B4" s="720"/>
      <c r="C4" s="725" t="s">
        <v>429</v>
      </c>
      <c r="D4" s="728" t="s">
        <v>428</v>
      </c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654"/>
      <c r="S4" s="654"/>
      <c r="T4" s="653"/>
      <c r="U4" s="652" t="s">
        <v>427</v>
      </c>
      <c r="X4" s="642"/>
    </row>
    <row r="5" spans="1:71" s="641" customFormat="1" ht="27.75" hidden="1" customHeight="1">
      <c r="A5" s="721"/>
      <c r="B5" s="722"/>
      <c r="C5" s="726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0"/>
      <c r="S5" s="649"/>
      <c r="T5" s="649"/>
      <c r="U5" s="648"/>
    </row>
    <row r="6" spans="1:71" s="641" customFormat="1" ht="37.5" hidden="1" customHeight="1">
      <c r="A6" s="721"/>
      <c r="B6" s="722"/>
      <c r="C6" s="726"/>
      <c r="D6" s="647" t="s">
        <v>426</v>
      </c>
      <c r="E6" s="647"/>
      <c r="F6" s="647"/>
      <c r="G6" s="647"/>
      <c r="H6" s="647" t="s">
        <v>425</v>
      </c>
      <c r="I6" s="647" t="s">
        <v>424</v>
      </c>
      <c r="J6" s="647" t="s">
        <v>423</v>
      </c>
      <c r="K6" s="647" t="s">
        <v>422</v>
      </c>
      <c r="L6" s="647" t="s">
        <v>421</v>
      </c>
      <c r="M6" s="647" t="s">
        <v>420</v>
      </c>
      <c r="N6" s="647" t="s">
        <v>419</v>
      </c>
      <c r="O6" s="647" t="s">
        <v>418</v>
      </c>
      <c r="P6" s="647" t="s">
        <v>417</v>
      </c>
      <c r="Q6" s="647" t="s">
        <v>416</v>
      </c>
      <c r="R6" s="643" t="s">
        <v>415</v>
      </c>
      <c r="S6" s="643" t="s">
        <v>414</v>
      </c>
      <c r="T6" s="643" t="s">
        <v>413</v>
      </c>
      <c r="U6" s="643" t="s">
        <v>412</v>
      </c>
      <c r="X6" s="642"/>
    </row>
    <row r="7" spans="1:71" s="641" customFormat="1" ht="30" customHeight="1">
      <c r="A7" s="723"/>
      <c r="B7" s="724"/>
      <c r="C7" s="727"/>
      <c r="D7" s="646" t="s">
        <v>440</v>
      </c>
      <c r="E7" s="646" t="s">
        <v>410</v>
      </c>
      <c r="F7" s="646" t="s">
        <v>409</v>
      </c>
      <c r="G7" s="645" t="s">
        <v>436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3"/>
      <c r="S7" s="643"/>
      <c r="T7" s="643"/>
      <c r="U7" s="643"/>
      <c r="X7" s="642"/>
    </row>
    <row r="8" spans="1:71" s="73" customFormat="1">
      <c r="A8" s="640" t="s">
        <v>407</v>
      </c>
      <c r="B8" s="636"/>
      <c r="C8" s="639"/>
      <c r="D8" s="637"/>
      <c r="E8" s="638"/>
      <c r="F8" s="638"/>
      <c r="G8" s="637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6"/>
      <c r="S8" s="636"/>
      <c r="T8" s="636"/>
      <c r="U8" s="635"/>
      <c r="X8" s="74"/>
    </row>
    <row r="9" spans="1:71" s="631" customFormat="1" ht="39.75" hidden="1" customHeight="1">
      <c r="A9" s="140" t="s">
        <v>406</v>
      </c>
      <c r="B9" s="634"/>
      <c r="C9" s="633" t="s">
        <v>10</v>
      </c>
      <c r="D9" s="632">
        <f>+D11/1</f>
        <v>0</v>
      </c>
      <c r="E9" s="632"/>
      <c r="F9" s="632"/>
      <c r="G9" s="632"/>
      <c r="H9" s="632">
        <f t="shared" ref="H9:U9" si="0">+H11/1</f>
        <v>5</v>
      </c>
      <c r="I9" s="632">
        <f t="shared" si="0"/>
        <v>2</v>
      </c>
      <c r="J9" s="632">
        <f t="shared" si="0"/>
        <v>5</v>
      </c>
      <c r="K9" s="632">
        <f t="shared" si="0"/>
        <v>5</v>
      </c>
      <c r="L9" s="632">
        <f t="shared" si="0"/>
        <v>5</v>
      </c>
      <c r="M9" s="632">
        <f t="shared" si="0"/>
        <v>4</v>
      </c>
      <c r="N9" s="632">
        <f t="shared" si="0"/>
        <v>4</v>
      </c>
      <c r="O9" s="632">
        <f t="shared" si="0"/>
        <v>5</v>
      </c>
      <c r="P9" s="632">
        <f t="shared" si="0"/>
        <v>5</v>
      </c>
      <c r="Q9" s="632">
        <f t="shared" si="0"/>
        <v>4</v>
      </c>
      <c r="R9" s="632">
        <f t="shared" si="0"/>
        <v>5</v>
      </c>
      <c r="S9" s="632">
        <f t="shared" si="0"/>
        <v>4</v>
      </c>
      <c r="T9" s="632">
        <f t="shared" si="0"/>
        <v>4</v>
      </c>
      <c r="U9" s="632">
        <f t="shared" si="0"/>
        <v>5</v>
      </c>
      <c r="V9" s="73"/>
      <c r="W9" s="73"/>
      <c r="X9" s="74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</row>
    <row r="10" spans="1:71" s="73" customFormat="1" ht="30.75" customHeight="1">
      <c r="A10" s="85">
        <v>1.1000000000000001</v>
      </c>
      <c r="B10" s="84" t="s">
        <v>405</v>
      </c>
      <c r="C10" s="96" t="s">
        <v>30</v>
      </c>
      <c r="D10" s="82">
        <f>+SUM(D12:D19)</f>
        <v>0</v>
      </c>
      <c r="E10" s="82"/>
      <c r="F10" s="82"/>
      <c r="G10" s="82"/>
      <c r="H10" s="82">
        <f t="shared" ref="H10:U10" si="1">+SUM(H12:H19)</f>
        <v>8</v>
      </c>
      <c r="I10" s="82">
        <f t="shared" si="1"/>
        <v>2</v>
      </c>
      <c r="J10" s="82">
        <f t="shared" si="1"/>
        <v>8</v>
      </c>
      <c r="K10" s="82">
        <f t="shared" si="1"/>
        <v>8</v>
      </c>
      <c r="L10" s="82">
        <f t="shared" si="1"/>
        <v>8</v>
      </c>
      <c r="M10" s="82">
        <f t="shared" si="1"/>
        <v>6</v>
      </c>
      <c r="N10" s="82">
        <f t="shared" si="1"/>
        <v>6</v>
      </c>
      <c r="O10" s="82">
        <f t="shared" si="1"/>
        <v>8</v>
      </c>
      <c r="P10" s="82">
        <f t="shared" si="1"/>
        <v>8</v>
      </c>
      <c r="Q10" s="82">
        <f t="shared" si="1"/>
        <v>7</v>
      </c>
      <c r="R10" s="82">
        <f t="shared" si="1"/>
        <v>8</v>
      </c>
      <c r="S10" s="82">
        <f t="shared" si="1"/>
        <v>6</v>
      </c>
      <c r="T10" s="82">
        <f t="shared" si="1"/>
        <v>6</v>
      </c>
      <c r="U10" s="82">
        <f t="shared" si="1"/>
        <v>8</v>
      </c>
      <c r="X10" s="74"/>
    </row>
    <row r="11" spans="1:71" s="630" customFormat="1" ht="30.75" hidden="1" customHeight="1">
      <c r="A11" s="81"/>
      <c r="B11" s="80"/>
      <c r="C11" s="469" t="s">
        <v>10</v>
      </c>
      <c r="D11" s="94">
        <f>IF(D10&lt;1,0,IF(D10&lt;2,1,IF(D10&lt;4,2,IF(D10&lt;6,3,IF(D10&lt;8,4,IF(D10=8,5))))))</f>
        <v>0</v>
      </c>
      <c r="E11" s="94"/>
      <c r="F11" s="94"/>
      <c r="G11" s="94"/>
      <c r="H11" s="94">
        <f t="shared" ref="H11:U11" si="2">IF(H10&lt;1,0,IF(H10&lt;2,1,IF(H10&lt;4,2,IF(H10&lt;6,3,IF(H10&lt;8,4,IF(H10=8,5))))))</f>
        <v>5</v>
      </c>
      <c r="I11" s="94">
        <f t="shared" si="2"/>
        <v>2</v>
      </c>
      <c r="J11" s="94">
        <f t="shared" si="2"/>
        <v>5</v>
      </c>
      <c r="K11" s="94">
        <f t="shared" si="2"/>
        <v>5</v>
      </c>
      <c r="L11" s="94">
        <f t="shared" si="2"/>
        <v>5</v>
      </c>
      <c r="M11" s="94">
        <f t="shared" si="2"/>
        <v>4</v>
      </c>
      <c r="N11" s="94">
        <f t="shared" si="2"/>
        <v>4</v>
      </c>
      <c r="O11" s="94">
        <f t="shared" si="2"/>
        <v>5</v>
      </c>
      <c r="P11" s="94">
        <f t="shared" si="2"/>
        <v>5</v>
      </c>
      <c r="Q11" s="94">
        <f t="shared" si="2"/>
        <v>4</v>
      </c>
      <c r="R11" s="94">
        <f t="shared" si="2"/>
        <v>5</v>
      </c>
      <c r="S11" s="94">
        <f t="shared" si="2"/>
        <v>4</v>
      </c>
      <c r="T11" s="94">
        <f t="shared" si="2"/>
        <v>4</v>
      </c>
      <c r="U11" s="94">
        <f t="shared" si="2"/>
        <v>5</v>
      </c>
      <c r="V11" s="93" t="s">
        <v>39</v>
      </c>
      <c r="W11" s="73"/>
      <c r="X11" s="74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</row>
    <row r="12" spans="1:71" s="73" customFormat="1" ht="176.25" customHeight="1">
      <c r="A12" s="75"/>
      <c r="B12" s="135" t="s">
        <v>404</v>
      </c>
      <c r="C12" s="629"/>
      <c r="D12" s="68"/>
      <c r="E12" s="68"/>
      <c r="F12" s="68"/>
      <c r="G12" s="68"/>
      <c r="H12" s="68">
        <v>1</v>
      </c>
      <c r="I12" s="68">
        <v>1</v>
      </c>
      <c r="J12" s="68">
        <v>1</v>
      </c>
      <c r="K12" s="69">
        <v>1</v>
      </c>
      <c r="L12" s="68">
        <v>1</v>
      </c>
      <c r="M12" s="68">
        <v>1</v>
      </c>
      <c r="N12" s="68">
        <v>1</v>
      </c>
      <c r="O12" s="68">
        <v>1</v>
      </c>
      <c r="P12" s="68">
        <v>1</v>
      </c>
      <c r="Q12" s="68">
        <v>1</v>
      </c>
      <c r="R12" s="68">
        <v>1</v>
      </c>
      <c r="S12" s="125">
        <v>1</v>
      </c>
      <c r="T12" s="68">
        <v>1</v>
      </c>
      <c r="U12" s="90">
        <v>1</v>
      </c>
      <c r="X12" s="74"/>
    </row>
    <row r="13" spans="1:71" s="73" customFormat="1" ht="39.75">
      <c r="A13" s="75"/>
      <c r="B13" s="135" t="s">
        <v>403</v>
      </c>
      <c r="C13" s="134"/>
      <c r="D13" s="68"/>
      <c r="E13" s="68"/>
      <c r="F13" s="68"/>
      <c r="G13" s="68"/>
      <c r="H13" s="68">
        <v>1</v>
      </c>
      <c r="I13" s="68">
        <v>0</v>
      </c>
      <c r="J13" s="68">
        <v>1</v>
      </c>
      <c r="K13" s="69">
        <v>1</v>
      </c>
      <c r="L13" s="68">
        <v>1</v>
      </c>
      <c r="M13" s="68">
        <v>1</v>
      </c>
      <c r="N13" s="68">
        <v>1</v>
      </c>
      <c r="O13" s="68">
        <v>1</v>
      </c>
      <c r="P13" s="68">
        <v>1</v>
      </c>
      <c r="Q13" s="68">
        <v>1</v>
      </c>
      <c r="R13" s="68">
        <v>1</v>
      </c>
      <c r="S13" s="125">
        <v>1</v>
      </c>
      <c r="T13" s="68">
        <v>1</v>
      </c>
      <c r="U13" s="90">
        <v>1</v>
      </c>
      <c r="X13" s="74"/>
    </row>
    <row r="14" spans="1:71" s="73" customFormat="1" ht="92.25">
      <c r="A14" s="75"/>
      <c r="B14" s="71" t="s">
        <v>402</v>
      </c>
      <c r="C14" s="70"/>
      <c r="D14" s="68"/>
      <c r="E14" s="68"/>
      <c r="F14" s="68"/>
      <c r="G14" s="68"/>
      <c r="H14" s="68">
        <v>1</v>
      </c>
      <c r="I14" s="68">
        <v>0</v>
      </c>
      <c r="J14" s="68">
        <v>1</v>
      </c>
      <c r="K14" s="69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68">
        <v>1</v>
      </c>
      <c r="S14" s="125">
        <v>1</v>
      </c>
      <c r="T14" s="68">
        <v>1</v>
      </c>
      <c r="U14" s="90">
        <v>1</v>
      </c>
      <c r="X14" s="74"/>
    </row>
    <row r="15" spans="1:71" s="73" customFormat="1" ht="92.25">
      <c r="A15" s="75"/>
      <c r="B15" s="71" t="s">
        <v>401</v>
      </c>
      <c r="C15" s="70"/>
      <c r="D15" s="68"/>
      <c r="E15" s="68"/>
      <c r="F15" s="68"/>
      <c r="G15" s="68"/>
      <c r="H15" s="68">
        <v>1</v>
      </c>
      <c r="I15" s="68">
        <v>0</v>
      </c>
      <c r="J15" s="68">
        <v>1</v>
      </c>
      <c r="K15" s="69">
        <v>1</v>
      </c>
      <c r="L15" s="68">
        <v>1</v>
      </c>
      <c r="M15" s="68">
        <v>1</v>
      </c>
      <c r="N15" s="68">
        <v>1</v>
      </c>
      <c r="O15" s="68">
        <v>1</v>
      </c>
      <c r="P15" s="68">
        <v>1</v>
      </c>
      <c r="Q15" s="68">
        <v>1</v>
      </c>
      <c r="R15" s="68">
        <v>1</v>
      </c>
      <c r="S15" s="125">
        <v>1</v>
      </c>
      <c r="T15" s="68">
        <v>1</v>
      </c>
      <c r="U15" s="90">
        <v>1</v>
      </c>
      <c r="X15" s="74"/>
    </row>
    <row r="16" spans="1:71" s="73" customFormat="1" ht="39.75">
      <c r="A16" s="75"/>
      <c r="B16" s="71" t="s">
        <v>400</v>
      </c>
      <c r="C16" s="70"/>
      <c r="D16" s="68"/>
      <c r="E16" s="68"/>
      <c r="F16" s="68"/>
      <c r="G16" s="68"/>
      <c r="H16" s="68">
        <v>1</v>
      </c>
      <c r="I16" s="68">
        <v>1</v>
      </c>
      <c r="J16" s="68">
        <v>1</v>
      </c>
      <c r="K16" s="69">
        <v>1</v>
      </c>
      <c r="L16" s="68">
        <v>1</v>
      </c>
      <c r="M16" s="68">
        <v>1</v>
      </c>
      <c r="N16" s="68">
        <v>1</v>
      </c>
      <c r="O16" s="68">
        <v>1</v>
      </c>
      <c r="P16" s="68">
        <v>1</v>
      </c>
      <c r="Q16" s="68">
        <v>1</v>
      </c>
      <c r="R16" s="68">
        <v>1</v>
      </c>
      <c r="S16" s="125">
        <v>1</v>
      </c>
      <c r="T16" s="68">
        <v>1</v>
      </c>
      <c r="U16" s="90">
        <v>1</v>
      </c>
      <c r="X16" s="74"/>
    </row>
    <row r="17" spans="1:71" s="73" customFormat="1" ht="57" customHeight="1">
      <c r="A17" s="75"/>
      <c r="B17" s="135" t="s">
        <v>399</v>
      </c>
      <c r="C17" s="134"/>
      <c r="D17" s="68"/>
      <c r="E17" s="68"/>
      <c r="F17" s="68"/>
      <c r="G17" s="68"/>
      <c r="H17" s="68">
        <v>1</v>
      </c>
      <c r="I17" s="68">
        <v>0</v>
      </c>
      <c r="J17" s="68">
        <v>1</v>
      </c>
      <c r="K17" s="69">
        <v>1</v>
      </c>
      <c r="L17" s="68">
        <v>1</v>
      </c>
      <c r="M17" s="68">
        <v>1</v>
      </c>
      <c r="N17" s="68">
        <v>0</v>
      </c>
      <c r="O17" s="68">
        <v>1</v>
      </c>
      <c r="P17" s="68">
        <v>1</v>
      </c>
      <c r="Q17" s="68">
        <v>1</v>
      </c>
      <c r="R17" s="68">
        <v>1</v>
      </c>
      <c r="S17" s="125">
        <v>1</v>
      </c>
      <c r="T17" s="68">
        <v>1</v>
      </c>
      <c r="U17" s="90">
        <v>1</v>
      </c>
      <c r="X17" s="74"/>
    </row>
    <row r="18" spans="1:71" s="73" customFormat="1" ht="59.25" customHeight="1">
      <c r="A18" s="75"/>
      <c r="B18" s="210" t="s">
        <v>398</v>
      </c>
      <c r="C18" s="150"/>
      <c r="D18" s="68"/>
      <c r="E18" s="68"/>
      <c r="F18" s="68"/>
      <c r="G18" s="68"/>
      <c r="H18" s="68">
        <v>1</v>
      </c>
      <c r="I18" s="68">
        <v>0</v>
      </c>
      <c r="J18" s="68">
        <v>1</v>
      </c>
      <c r="K18" s="69">
        <v>1</v>
      </c>
      <c r="L18" s="68">
        <v>1</v>
      </c>
      <c r="M18" s="68">
        <v>0</v>
      </c>
      <c r="N18" s="68">
        <v>0</v>
      </c>
      <c r="O18" s="68">
        <v>1</v>
      </c>
      <c r="P18" s="68">
        <v>1</v>
      </c>
      <c r="Q18" s="68">
        <v>1</v>
      </c>
      <c r="R18" s="68">
        <v>1</v>
      </c>
      <c r="S18" s="125">
        <v>0</v>
      </c>
      <c r="T18" s="68">
        <v>0</v>
      </c>
      <c r="U18" s="90">
        <v>1</v>
      </c>
      <c r="X18" s="74"/>
    </row>
    <row r="19" spans="1:71" ht="61.5">
      <c r="A19" s="72"/>
      <c r="B19" s="71" t="s">
        <v>397</v>
      </c>
      <c r="C19" s="70"/>
      <c r="D19" s="628"/>
      <c r="E19" s="628"/>
      <c r="F19" s="628"/>
      <c r="G19" s="628"/>
      <c r="H19" s="626">
        <v>1</v>
      </c>
      <c r="I19" s="626">
        <v>0</v>
      </c>
      <c r="J19" s="626">
        <v>1</v>
      </c>
      <c r="K19" s="627">
        <v>1</v>
      </c>
      <c r="L19" s="626">
        <v>1</v>
      </c>
      <c r="M19" s="626">
        <v>0</v>
      </c>
      <c r="N19" s="626">
        <v>1</v>
      </c>
      <c r="O19" s="626">
        <v>1</v>
      </c>
      <c r="P19" s="626">
        <v>1</v>
      </c>
      <c r="Q19" s="626">
        <v>0</v>
      </c>
      <c r="R19" s="626">
        <v>1</v>
      </c>
      <c r="S19" s="125">
        <v>0</v>
      </c>
      <c r="T19" s="626">
        <v>0</v>
      </c>
      <c r="U19" s="625">
        <v>1</v>
      </c>
      <c r="X19" s="20"/>
    </row>
    <row r="20" spans="1:71" ht="39.75">
      <c r="A20" s="145" t="s">
        <v>375</v>
      </c>
      <c r="B20" s="145"/>
      <c r="C20" s="590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1"/>
      <c r="R20" s="589"/>
      <c r="S20" s="589"/>
      <c r="T20" s="589"/>
      <c r="U20" s="141"/>
      <c r="X20" s="20"/>
    </row>
    <row r="21" spans="1:71" ht="39.75" customHeight="1">
      <c r="A21" s="140" t="s">
        <v>374</v>
      </c>
      <c r="B21" s="139"/>
      <c r="C21" s="138"/>
      <c r="D21" s="137" t="e">
        <f>+SUM(D28,D36,D49,D61,D70,D79,D88,D95)/D25</f>
        <v>#DIV/0!</v>
      </c>
      <c r="E21" s="137"/>
      <c r="F21" s="137"/>
      <c r="G21" s="137"/>
      <c r="H21" s="137">
        <f>+SUM(H28,H36,H50,H61,H70,H79,H88,H95)/8</f>
        <v>4.3682291666666666</v>
      </c>
      <c r="I21" s="137">
        <f>+SUM(I28,I37,I50,I61,I70,I79,I88,I95)/8</f>
        <v>4.125</v>
      </c>
      <c r="J21" s="137">
        <f t="shared" ref="J21:O21" si="3">+SUM(J28,J36,J49,J61,J70,J79,J88,J95)/8</f>
        <v>4.352822580645161</v>
      </c>
      <c r="K21" s="137">
        <f t="shared" si="3"/>
        <v>4.4567099567099566</v>
      </c>
      <c r="L21" s="137">
        <f t="shared" si="3"/>
        <v>4.4126344086021501</v>
      </c>
      <c r="M21" s="137">
        <f t="shared" si="3"/>
        <v>3.5773809523809526</v>
      </c>
      <c r="N21" s="137">
        <f t="shared" si="3"/>
        <v>4.1377952755905509</v>
      </c>
      <c r="O21" s="137">
        <f t="shared" si="3"/>
        <v>3.5057367149758454</v>
      </c>
      <c r="P21" s="137">
        <f>+SUM(P28,P37,P50,P61,P70,P79,P88,P95)/8</f>
        <v>4.1006810897435901</v>
      </c>
      <c r="Q21" s="137">
        <f>+SUM(Q28,Q37,Q50,Q61,Q70,Q79,Q88,Q95)/8</f>
        <v>4.0523989898989896</v>
      </c>
      <c r="R21" s="168"/>
      <c r="S21" s="168"/>
      <c r="T21" s="168"/>
      <c r="U21" s="136">
        <f>+SUM(U28,U36,U49,U61,U70,U79,U88,U95)/8</f>
        <v>4.0308795147504828</v>
      </c>
      <c r="X21" s="20"/>
    </row>
    <row r="22" spans="1:71" ht="39.75" customHeight="1">
      <c r="A22" s="140" t="s">
        <v>85</v>
      </c>
      <c r="B22" s="139"/>
      <c r="C22" s="138"/>
      <c r="D22" s="137" t="e">
        <f>+SUM(D103,D118,D139,D163,D187)/D26</f>
        <v>#DIV/0!</v>
      </c>
      <c r="E22" s="137"/>
      <c r="F22" s="137"/>
      <c r="G22" s="137"/>
      <c r="H22" s="137">
        <f t="shared" ref="H22:Q22" si="4">+SUM(H103,H118,H139,H163,H187)/H26</f>
        <v>3.9022829131652661</v>
      </c>
      <c r="I22" s="137">
        <f t="shared" si="4"/>
        <v>2.5</v>
      </c>
      <c r="J22" s="137">
        <f t="shared" si="4"/>
        <v>4.4715266784728414</v>
      </c>
      <c r="K22" s="137">
        <f t="shared" si="4"/>
        <v>4.476064336353005</v>
      </c>
      <c r="L22" s="137">
        <f t="shared" si="4"/>
        <v>4.4110053347591043</v>
      </c>
      <c r="M22" s="137">
        <f t="shared" si="4"/>
        <v>3.3053809523809519</v>
      </c>
      <c r="N22" s="137">
        <f t="shared" si="4"/>
        <v>3.8886622719954125</v>
      </c>
      <c r="O22" s="137">
        <f t="shared" si="4"/>
        <v>3.5128107556367021</v>
      </c>
      <c r="P22" s="137">
        <f t="shared" si="4"/>
        <v>3.4609351432880846</v>
      </c>
      <c r="Q22" s="137">
        <f t="shared" si="4"/>
        <v>1.9944793813296648</v>
      </c>
      <c r="R22" s="168"/>
      <c r="S22" s="168"/>
      <c r="T22" s="168"/>
      <c r="U22" s="136">
        <f>+SUM(U103,U118,U139,U163,U187)/U26</f>
        <v>4.2466005501799078</v>
      </c>
      <c r="X22" s="20"/>
    </row>
    <row r="23" spans="1:71" ht="39.75" customHeight="1">
      <c r="A23" s="140" t="s">
        <v>84</v>
      </c>
      <c r="B23" s="139"/>
      <c r="C23" s="138"/>
      <c r="D23" s="137" t="e">
        <f>+SUM(D28,D36,D49,D61,D70,D79,D88,D95,D103,D118,D139,D163,D187)/D24</f>
        <v>#DIV/0!</v>
      </c>
      <c r="E23" s="137"/>
      <c r="F23" s="137"/>
      <c r="G23" s="137"/>
      <c r="H23" s="137">
        <f>+SUM(H28,H36,H50,H61,H70,H79,H88,H95,H103,H118,H139,H163,H187)/H24</f>
        <v>4.241152915711738</v>
      </c>
      <c r="I23" s="137">
        <f>+SUM(I28,I37,I50,I61,I70,I79,I88,I95,I103,I118,I139,I163,I187)/I24</f>
        <v>3.9444444444444446</v>
      </c>
      <c r="J23" s="137">
        <f t="shared" ref="J23:O23" si="5">+SUM(J28,J36,J49,J61,J70,J79,J88,J95,J103,J118,J139,J163,J187)/J24</f>
        <v>4.3984780028865762</v>
      </c>
      <c r="K23" s="137">
        <f t="shared" si="5"/>
        <v>4.4641539488803597</v>
      </c>
      <c r="L23" s="137">
        <f t="shared" si="5"/>
        <v>4.4120913839878009</v>
      </c>
      <c r="M23" s="137">
        <f t="shared" si="5"/>
        <v>3.4727655677655678</v>
      </c>
      <c r="N23" s="137">
        <f t="shared" si="5"/>
        <v>4.0547509410588383</v>
      </c>
      <c r="O23" s="137">
        <f t="shared" si="5"/>
        <v>3.5084574998454059</v>
      </c>
      <c r="P23" s="137">
        <f>+SUM(P28,P37,P50,P61,P70,P79,P88,P95,P103,P118,P139,P163,P187)/P24</f>
        <v>3.9262049225284525</v>
      </c>
      <c r="Q23" s="137">
        <f>+SUM(Q28,Q37,Q50,Q61,Q70,Q79,Q88,Q95,Q103,Q118,Q139,Q163,Q187)/Q24</f>
        <v>3.2608914481415567</v>
      </c>
      <c r="R23" s="168"/>
      <c r="S23" s="168"/>
      <c r="T23" s="168"/>
      <c r="U23" s="136">
        <f>+SUM(U28,U36,U49,U61,U70,U79,U88,U95,U103,U118,U139,U163,U187)/U24</f>
        <v>4.1138491437617999</v>
      </c>
      <c r="X23" s="20"/>
    </row>
    <row r="24" spans="1:71" s="580" customFormat="1" ht="39.75" hidden="1" customHeight="1">
      <c r="A24" s="588"/>
      <c r="B24" s="586" t="s">
        <v>373</v>
      </c>
      <c r="C24" s="585"/>
      <c r="D24" s="584">
        <f>+D25+D26</f>
        <v>9</v>
      </c>
      <c r="E24" s="584"/>
      <c r="F24" s="584"/>
      <c r="G24" s="584"/>
      <c r="H24" s="584">
        <v>11</v>
      </c>
      <c r="I24" s="584">
        <v>9</v>
      </c>
      <c r="J24" s="584">
        <v>13</v>
      </c>
      <c r="K24" s="584">
        <v>13</v>
      </c>
      <c r="L24" s="584">
        <v>12</v>
      </c>
      <c r="M24" s="584">
        <v>13</v>
      </c>
      <c r="N24" s="584">
        <v>12</v>
      </c>
      <c r="O24" s="584">
        <v>13</v>
      </c>
      <c r="P24" s="584">
        <v>11</v>
      </c>
      <c r="Q24" s="587">
        <v>13</v>
      </c>
      <c r="R24" s="583"/>
      <c r="S24" s="583"/>
      <c r="T24" s="583"/>
      <c r="U24" s="587">
        <v>13</v>
      </c>
      <c r="X24" s="581"/>
    </row>
    <row r="25" spans="1:71" s="580" customFormat="1" ht="39.75" hidden="1" customHeight="1">
      <c r="A25" s="586"/>
      <c r="B25" s="586" t="s">
        <v>372</v>
      </c>
      <c r="C25" s="585"/>
      <c r="D25" s="584">
        <v>8</v>
      </c>
      <c r="E25" s="584"/>
      <c r="F25" s="584"/>
      <c r="G25" s="584"/>
      <c r="H25" s="584">
        <v>8</v>
      </c>
      <c r="I25" s="584">
        <v>8</v>
      </c>
      <c r="J25" s="584">
        <v>8</v>
      </c>
      <c r="K25" s="584">
        <v>8</v>
      </c>
      <c r="L25" s="584">
        <v>8</v>
      </c>
      <c r="M25" s="584">
        <v>8</v>
      </c>
      <c r="N25" s="584">
        <v>8</v>
      </c>
      <c r="O25" s="584">
        <v>8</v>
      </c>
      <c r="P25" s="584">
        <v>8</v>
      </c>
      <c r="Q25" s="587">
        <v>8</v>
      </c>
      <c r="R25" s="583"/>
      <c r="S25" s="583"/>
      <c r="T25" s="583"/>
      <c r="U25" s="587">
        <v>8</v>
      </c>
      <c r="X25" s="581"/>
    </row>
    <row r="26" spans="1:71" s="580" customFormat="1" ht="39.75" hidden="1" customHeight="1">
      <c r="A26" s="586"/>
      <c r="B26" s="586" t="s">
        <v>371</v>
      </c>
      <c r="C26" s="585"/>
      <c r="D26" s="584">
        <v>1</v>
      </c>
      <c r="E26" s="584"/>
      <c r="F26" s="584"/>
      <c r="G26" s="584"/>
      <c r="H26" s="584">
        <f t="shared" ref="H26:Q26" si="6">+H24-H25</f>
        <v>3</v>
      </c>
      <c r="I26" s="584">
        <f t="shared" si="6"/>
        <v>1</v>
      </c>
      <c r="J26" s="584">
        <f t="shared" si="6"/>
        <v>5</v>
      </c>
      <c r="K26" s="584">
        <f t="shared" si="6"/>
        <v>5</v>
      </c>
      <c r="L26" s="584">
        <f t="shared" si="6"/>
        <v>4</v>
      </c>
      <c r="M26" s="584">
        <f t="shared" si="6"/>
        <v>5</v>
      </c>
      <c r="N26" s="584">
        <f t="shared" si="6"/>
        <v>4</v>
      </c>
      <c r="O26" s="584">
        <f t="shared" si="6"/>
        <v>5</v>
      </c>
      <c r="P26" s="584">
        <f t="shared" si="6"/>
        <v>3</v>
      </c>
      <c r="Q26" s="584">
        <f t="shared" si="6"/>
        <v>5</v>
      </c>
      <c r="R26" s="583"/>
      <c r="S26" s="583"/>
      <c r="T26" s="583"/>
      <c r="U26" s="582">
        <f>+U24-U25</f>
        <v>5</v>
      </c>
      <c r="X26" s="581"/>
    </row>
    <row r="27" spans="1:71" s="102" customFormat="1" ht="39.75">
      <c r="A27" s="85">
        <v>2.1</v>
      </c>
      <c r="B27" s="85" t="s">
        <v>370</v>
      </c>
      <c r="C27" s="96" t="s">
        <v>30</v>
      </c>
      <c r="D27" s="579">
        <f>+SUM(D29:D34)</f>
        <v>0</v>
      </c>
      <c r="E27" s="579"/>
      <c r="F27" s="579"/>
      <c r="G27" s="579"/>
      <c r="H27" s="579">
        <f t="shared" ref="H27:Q27" si="7">+SUM(H29:H34)</f>
        <v>4</v>
      </c>
      <c r="I27" s="579">
        <f t="shared" si="7"/>
        <v>5</v>
      </c>
      <c r="J27" s="579">
        <f t="shared" si="7"/>
        <v>4</v>
      </c>
      <c r="K27" s="579">
        <f t="shared" si="7"/>
        <v>3</v>
      </c>
      <c r="L27" s="579">
        <f t="shared" si="7"/>
        <v>3</v>
      </c>
      <c r="M27" s="579">
        <f t="shared" si="7"/>
        <v>2</v>
      </c>
      <c r="N27" s="579">
        <f t="shared" si="7"/>
        <v>4</v>
      </c>
      <c r="O27" s="579">
        <f t="shared" si="7"/>
        <v>4</v>
      </c>
      <c r="P27" s="579">
        <f t="shared" si="7"/>
        <v>5</v>
      </c>
      <c r="Q27" s="579">
        <f t="shared" si="7"/>
        <v>2</v>
      </c>
      <c r="R27" s="168"/>
      <c r="S27" s="168"/>
      <c r="T27" s="168"/>
      <c r="U27" s="579">
        <f>+SUM(U29:U34)</f>
        <v>2</v>
      </c>
      <c r="X27" s="103"/>
    </row>
    <row r="28" spans="1:71" s="577" customFormat="1" ht="39.75" hidden="1" customHeight="1">
      <c r="A28" s="578"/>
      <c r="B28" s="578"/>
      <c r="C28" s="469" t="s">
        <v>10</v>
      </c>
      <c r="D28" s="132">
        <f>IF(D27&lt;1,0,IF(D27&lt;2,1,IF(D27&lt;3,2,IF(D27&lt;4,3,IF(D27&lt;5,4,IF(D27=5,5,))))))</f>
        <v>0</v>
      </c>
      <c r="E28" s="132"/>
      <c r="F28" s="132"/>
      <c r="G28" s="132"/>
      <c r="H28" s="132">
        <f t="shared" ref="H28:Q28" si="8">IF(H27&lt;1,0,IF(H27&lt;2,1,IF(H27&lt;3,2,IF(H27&lt;4,3,IF(H27&lt;5,4,IF(H27=5,5,))))))</f>
        <v>4</v>
      </c>
      <c r="I28" s="132">
        <f t="shared" si="8"/>
        <v>5</v>
      </c>
      <c r="J28" s="132">
        <f t="shared" si="8"/>
        <v>4</v>
      </c>
      <c r="K28" s="132">
        <f t="shared" si="8"/>
        <v>3</v>
      </c>
      <c r="L28" s="132">
        <f t="shared" si="8"/>
        <v>3</v>
      </c>
      <c r="M28" s="132">
        <f t="shared" si="8"/>
        <v>2</v>
      </c>
      <c r="N28" s="132">
        <f t="shared" si="8"/>
        <v>4</v>
      </c>
      <c r="O28" s="132">
        <f t="shared" si="8"/>
        <v>4</v>
      </c>
      <c r="P28" s="132">
        <f t="shared" si="8"/>
        <v>5</v>
      </c>
      <c r="Q28" s="132">
        <f t="shared" si="8"/>
        <v>2</v>
      </c>
      <c r="R28" s="515"/>
      <c r="S28" s="515"/>
      <c r="T28" s="515"/>
      <c r="U28" s="132">
        <f>IF(U27&lt;1,0,IF(U27&lt;2,1,IF(U27&lt;3,2,IF(U27&lt;4,3,IF(U27&lt;5,4,IF(U27=5,5,))))))</f>
        <v>2</v>
      </c>
      <c r="V28" s="1"/>
      <c r="W28" s="1"/>
      <c r="X28" s="20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</row>
    <row r="29" spans="1:71" s="102" customFormat="1" ht="92.25">
      <c r="A29" s="75"/>
      <c r="B29" s="91" t="s">
        <v>369</v>
      </c>
      <c r="C29" s="70"/>
      <c r="D29" s="68"/>
      <c r="E29" s="68"/>
      <c r="F29" s="68"/>
      <c r="G29" s="68"/>
      <c r="H29" s="68">
        <v>1</v>
      </c>
      <c r="I29" s="68">
        <v>1</v>
      </c>
      <c r="J29" s="68">
        <v>1</v>
      </c>
      <c r="K29" s="69">
        <v>1</v>
      </c>
      <c r="L29" s="68">
        <v>1</v>
      </c>
      <c r="M29" s="68">
        <v>1</v>
      </c>
      <c r="N29" s="68">
        <v>1</v>
      </c>
      <c r="O29" s="68">
        <v>1</v>
      </c>
      <c r="P29" s="68">
        <v>1</v>
      </c>
      <c r="Q29" s="68">
        <v>1</v>
      </c>
      <c r="R29" s="200"/>
      <c r="S29" s="200"/>
      <c r="T29" s="200"/>
      <c r="U29" s="68">
        <v>1</v>
      </c>
      <c r="X29" s="103"/>
    </row>
    <row r="30" spans="1:71" s="102" customFormat="1" ht="59.25" customHeight="1">
      <c r="A30" s="75"/>
      <c r="B30" s="91" t="s">
        <v>368</v>
      </c>
      <c r="C30" s="70"/>
      <c r="D30" s="68"/>
      <c r="E30" s="68"/>
      <c r="F30" s="68"/>
      <c r="G30" s="68"/>
      <c r="H30" s="68">
        <v>1</v>
      </c>
      <c r="I30" s="68">
        <v>1</v>
      </c>
      <c r="J30" s="68">
        <v>1</v>
      </c>
      <c r="K30" s="69">
        <v>1</v>
      </c>
      <c r="L30" s="68">
        <v>1</v>
      </c>
      <c r="M30" s="68">
        <v>1</v>
      </c>
      <c r="N30" s="68">
        <v>1</v>
      </c>
      <c r="O30" s="68">
        <v>1</v>
      </c>
      <c r="P30" s="68">
        <v>1</v>
      </c>
      <c r="Q30" s="68">
        <v>1</v>
      </c>
      <c r="R30" s="200"/>
      <c r="S30" s="200"/>
      <c r="T30" s="200"/>
      <c r="U30" s="68">
        <v>1</v>
      </c>
      <c r="X30" s="103"/>
    </row>
    <row r="31" spans="1:71" s="102" customFormat="1" ht="249.75">
      <c r="A31" s="75"/>
      <c r="B31" s="151" t="s">
        <v>367</v>
      </c>
      <c r="C31" s="321"/>
      <c r="D31" s="711"/>
      <c r="E31" s="677"/>
      <c r="F31" s="677"/>
      <c r="G31" s="677"/>
      <c r="H31" s="711">
        <v>1</v>
      </c>
      <c r="I31" s="711">
        <v>1</v>
      </c>
      <c r="J31" s="711">
        <v>1</v>
      </c>
      <c r="K31" s="730">
        <v>1</v>
      </c>
      <c r="L31" s="711">
        <v>1</v>
      </c>
      <c r="M31" s="711">
        <v>0</v>
      </c>
      <c r="N31" s="711">
        <v>1</v>
      </c>
      <c r="O31" s="711">
        <v>1</v>
      </c>
      <c r="P31" s="711">
        <v>1</v>
      </c>
      <c r="Q31" s="711">
        <v>0</v>
      </c>
      <c r="R31" s="576"/>
      <c r="S31" s="576"/>
      <c r="T31" s="576"/>
      <c r="U31" s="711">
        <v>0</v>
      </c>
      <c r="X31" s="103"/>
    </row>
    <row r="32" spans="1:71" s="102" customFormat="1" ht="123">
      <c r="A32" s="75"/>
      <c r="B32" s="91" t="s">
        <v>366</v>
      </c>
      <c r="C32" s="164"/>
      <c r="D32" s="713"/>
      <c r="E32" s="679"/>
      <c r="F32" s="679"/>
      <c r="G32" s="679"/>
      <c r="H32" s="713"/>
      <c r="I32" s="713"/>
      <c r="J32" s="713"/>
      <c r="K32" s="731"/>
      <c r="L32" s="713"/>
      <c r="M32" s="713"/>
      <c r="N32" s="713"/>
      <c r="O32" s="713"/>
      <c r="P32" s="713"/>
      <c r="Q32" s="713"/>
      <c r="R32" s="515"/>
      <c r="S32" s="515"/>
      <c r="T32" s="515"/>
      <c r="U32" s="713"/>
      <c r="X32" s="103"/>
    </row>
    <row r="33" spans="1:71" s="102" customFormat="1" ht="194.25">
      <c r="A33" s="75"/>
      <c r="B33" s="151" t="s">
        <v>365</v>
      </c>
      <c r="C33" s="150"/>
      <c r="D33" s="199"/>
      <c r="E33" s="199"/>
      <c r="F33" s="199"/>
      <c r="G33" s="199"/>
      <c r="H33" s="199">
        <v>1</v>
      </c>
      <c r="I33" s="199">
        <v>1</v>
      </c>
      <c r="J33" s="199">
        <v>1</v>
      </c>
      <c r="K33" s="575">
        <v>0</v>
      </c>
      <c r="L33" s="199">
        <v>0</v>
      </c>
      <c r="M33" s="199">
        <v>0</v>
      </c>
      <c r="N33" s="199">
        <v>1</v>
      </c>
      <c r="O33" s="574">
        <v>1</v>
      </c>
      <c r="P33" s="68">
        <v>1</v>
      </c>
      <c r="Q33" s="199">
        <v>0</v>
      </c>
      <c r="R33" s="200"/>
      <c r="S33" s="200"/>
      <c r="T33" s="200"/>
      <c r="U33" s="199">
        <v>0</v>
      </c>
      <c r="X33" s="103"/>
    </row>
    <row r="34" spans="1:71" s="102" customFormat="1" ht="166.5">
      <c r="A34" s="148"/>
      <c r="B34" s="520" t="s">
        <v>364</v>
      </c>
      <c r="C34" s="321"/>
      <c r="D34" s="199"/>
      <c r="E34" s="199"/>
      <c r="F34" s="199"/>
      <c r="G34" s="199"/>
      <c r="H34" s="199">
        <v>0</v>
      </c>
      <c r="I34" s="199">
        <v>1</v>
      </c>
      <c r="J34" s="199">
        <v>0</v>
      </c>
      <c r="K34" s="575">
        <v>0</v>
      </c>
      <c r="L34" s="199">
        <v>0</v>
      </c>
      <c r="M34" s="199">
        <v>0</v>
      </c>
      <c r="N34" s="199">
        <v>0</v>
      </c>
      <c r="O34" s="574">
        <v>0</v>
      </c>
      <c r="P34" s="68">
        <v>1</v>
      </c>
      <c r="Q34" s="280">
        <v>0</v>
      </c>
      <c r="R34" s="516"/>
      <c r="S34" s="516"/>
      <c r="T34" s="516"/>
      <c r="U34" s="280">
        <v>0</v>
      </c>
      <c r="X34" s="103"/>
    </row>
    <row r="35" spans="1:71" s="557" customFormat="1" ht="39.75">
      <c r="A35" s="560">
        <v>2.2000000000000002</v>
      </c>
      <c r="B35" s="559" t="s">
        <v>363</v>
      </c>
      <c r="C35" s="96" t="s">
        <v>176</v>
      </c>
      <c r="D35" s="205" t="e">
        <f>+D43*100/D44</f>
        <v>#DIV/0!</v>
      </c>
      <c r="E35" s="205"/>
      <c r="F35" s="205"/>
      <c r="G35" s="205"/>
      <c r="H35" s="205">
        <f t="shared" ref="H35:Q35" si="9">+H43*100/H44</f>
        <v>37</v>
      </c>
      <c r="I35" s="205">
        <f t="shared" si="9"/>
        <v>26.315789473684209</v>
      </c>
      <c r="J35" s="205">
        <f t="shared" si="9"/>
        <v>67.741935483870961</v>
      </c>
      <c r="K35" s="205">
        <f t="shared" si="9"/>
        <v>67.532467532467535</v>
      </c>
      <c r="L35" s="205">
        <f t="shared" si="9"/>
        <v>75.806451612903231</v>
      </c>
      <c r="M35" s="205">
        <f t="shared" si="9"/>
        <v>28.571428571428573</v>
      </c>
      <c r="N35" s="205">
        <f t="shared" si="9"/>
        <v>28.346456692913385</v>
      </c>
      <c r="O35" s="205">
        <f t="shared" si="9"/>
        <v>21.014492753623188</v>
      </c>
      <c r="P35" s="205">
        <f t="shared" si="9"/>
        <v>7.6923076923076925</v>
      </c>
      <c r="Q35" s="205">
        <f t="shared" si="9"/>
        <v>27.272727272727273</v>
      </c>
      <c r="R35" s="206"/>
      <c r="S35" s="206"/>
      <c r="T35" s="206"/>
      <c r="U35" s="205">
        <f>+U43*100/U44</f>
        <v>45.161290322580648</v>
      </c>
      <c r="X35" s="558"/>
    </row>
    <row r="36" spans="1:71" s="550" customFormat="1" ht="48" hidden="1" customHeight="1">
      <c r="A36" s="81"/>
      <c r="B36" s="556"/>
      <c r="C36" s="573" t="s">
        <v>354</v>
      </c>
      <c r="D36" s="572" t="e">
        <f>+IF(D35&lt;30,D35*5/30,IF(D35&gt;=30,5))</f>
        <v>#DIV/0!</v>
      </c>
      <c r="E36" s="572"/>
      <c r="F36" s="572"/>
      <c r="G36" s="572"/>
      <c r="H36" s="572">
        <f t="shared" ref="H36:Q36" si="10">+IF(H35&lt;30,H35*5/30,IF(H35&gt;=30,5))</f>
        <v>5</v>
      </c>
      <c r="I36" s="572">
        <f t="shared" si="10"/>
        <v>4.3859649122807012</v>
      </c>
      <c r="J36" s="572">
        <f t="shared" si="10"/>
        <v>5</v>
      </c>
      <c r="K36" s="572">
        <f t="shared" si="10"/>
        <v>5</v>
      </c>
      <c r="L36" s="572">
        <f t="shared" si="10"/>
        <v>5</v>
      </c>
      <c r="M36" s="572">
        <f t="shared" si="10"/>
        <v>4.7619047619047619</v>
      </c>
      <c r="N36" s="572">
        <f t="shared" si="10"/>
        <v>4.7244094488188981</v>
      </c>
      <c r="O36" s="572">
        <f t="shared" si="10"/>
        <v>3.5024154589371981</v>
      </c>
      <c r="P36" s="572">
        <f t="shared" si="10"/>
        <v>1.2820512820512819</v>
      </c>
      <c r="Q36" s="572">
        <f t="shared" si="10"/>
        <v>4.5454545454545459</v>
      </c>
      <c r="R36" s="515"/>
      <c r="S36" s="515"/>
      <c r="T36" s="515"/>
      <c r="U36" s="572">
        <f>+IF(U35&lt;30,U35*5/30,IF(U35&gt;=30,5))</f>
        <v>5</v>
      </c>
      <c r="V36" s="102"/>
      <c r="W36" s="102"/>
      <c r="X36" s="103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</row>
    <row r="37" spans="1:71" s="550" customFormat="1" ht="48" hidden="1" customHeight="1">
      <c r="A37" s="554"/>
      <c r="B37" s="553"/>
      <c r="C37" s="552" t="s">
        <v>353</v>
      </c>
      <c r="D37" s="551" t="e">
        <f>+IF(D47&lt;6,D47*5/6,IF(D47&gt;=6,5))</f>
        <v>#DIV/0!</v>
      </c>
      <c r="E37" s="551"/>
      <c r="F37" s="551"/>
      <c r="G37" s="551"/>
      <c r="H37" s="551">
        <f t="shared" ref="H37:Q37" si="11">+IF(H47&lt;6,H47*5/6,IF(H47&gt;=6,5))</f>
        <v>-1.3916666666666682</v>
      </c>
      <c r="I37" s="551">
        <f t="shared" si="11"/>
        <v>5</v>
      </c>
      <c r="J37" s="551">
        <f t="shared" si="11"/>
        <v>-3.1720430107533559E-2</v>
      </c>
      <c r="K37" s="551">
        <f t="shared" si="11"/>
        <v>2.9437229437229462</v>
      </c>
      <c r="L37" s="551">
        <f t="shared" si="11"/>
        <v>1.5220430107526894</v>
      </c>
      <c r="M37" s="551">
        <f t="shared" si="11"/>
        <v>-3.2154761904761888</v>
      </c>
      <c r="N37" s="551">
        <f t="shared" si="11"/>
        <v>6.3713910761154693E-2</v>
      </c>
      <c r="O37" s="551">
        <f t="shared" si="11"/>
        <v>5</v>
      </c>
      <c r="P37" s="551">
        <f t="shared" si="11"/>
        <v>3.2019230769230771</v>
      </c>
      <c r="Q37" s="551">
        <f t="shared" si="11"/>
        <v>5</v>
      </c>
      <c r="R37" s="200"/>
      <c r="S37" s="200"/>
      <c r="T37" s="200"/>
      <c r="U37" s="551">
        <f>+IF(U47&lt;6,U47*5/6,IF(U47&gt;=6,5))</f>
        <v>0.2344086021505376</v>
      </c>
      <c r="V37" s="102"/>
      <c r="W37" s="102"/>
      <c r="X37" s="103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</row>
    <row r="38" spans="1:71" s="557" customFormat="1" ht="39.75">
      <c r="A38" s="530"/>
      <c r="B38" s="571" t="s">
        <v>362</v>
      </c>
      <c r="C38" s="570" t="s">
        <v>163</v>
      </c>
      <c r="D38" s="569">
        <f>+D39+D40</f>
        <v>0</v>
      </c>
      <c r="E38" s="569"/>
      <c r="F38" s="569"/>
      <c r="G38" s="569"/>
      <c r="H38" s="536">
        <f t="shared" ref="H38:Q38" si="12">+H39+H40</f>
        <v>50</v>
      </c>
      <c r="I38" s="536">
        <f t="shared" si="12"/>
        <v>19</v>
      </c>
      <c r="J38" s="536">
        <f t="shared" si="12"/>
        <v>124</v>
      </c>
      <c r="K38" s="536">
        <f t="shared" si="12"/>
        <v>77</v>
      </c>
      <c r="L38" s="536">
        <f t="shared" si="12"/>
        <v>62</v>
      </c>
      <c r="M38" s="536">
        <f t="shared" si="12"/>
        <v>17.5</v>
      </c>
      <c r="N38" s="536">
        <f t="shared" si="12"/>
        <v>127</v>
      </c>
      <c r="O38" s="536">
        <f t="shared" si="12"/>
        <v>69</v>
      </c>
      <c r="P38" s="536">
        <f t="shared" si="12"/>
        <v>26</v>
      </c>
      <c r="Q38" s="536">
        <f t="shared" si="12"/>
        <v>33</v>
      </c>
      <c r="R38" s="564"/>
      <c r="S38" s="564"/>
      <c r="T38" s="564"/>
      <c r="U38" s="536">
        <f>+U39+U40</f>
        <v>604.5</v>
      </c>
      <c r="V38" s="39"/>
      <c r="X38" s="558"/>
    </row>
    <row r="39" spans="1:71" s="557" customFormat="1" ht="39.75">
      <c r="A39" s="530"/>
      <c r="B39" s="567" t="s">
        <v>361</v>
      </c>
      <c r="C39" s="565" t="s">
        <v>163</v>
      </c>
      <c r="D39" s="540"/>
      <c r="E39" s="543"/>
      <c r="F39" s="543"/>
      <c r="G39" s="543"/>
      <c r="H39" s="543">
        <v>44</v>
      </c>
      <c r="I39" s="363">
        <v>19</v>
      </c>
      <c r="J39" s="540">
        <v>119</v>
      </c>
      <c r="K39" s="568">
        <v>73</v>
      </c>
      <c r="L39" s="540">
        <v>58</v>
      </c>
      <c r="M39" s="540">
        <v>17.5</v>
      </c>
      <c r="N39" s="540">
        <v>113</v>
      </c>
      <c r="O39" s="540">
        <v>61</v>
      </c>
      <c r="P39" s="540">
        <v>23</v>
      </c>
      <c r="Q39" s="540">
        <v>22</v>
      </c>
      <c r="R39" s="562"/>
      <c r="S39" s="562"/>
      <c r="T39" s="562"/>
      <c r="U39" s="540">
        <f>+SUM(D39:T39)</f>
        <v>549.5</v>
      </c>
      <c r="V39" s="39"/>
      <c r="X39" s="558"/>
    </row>
    <row r="40" spans="1:71" s="557" customFormat="1" ht="39.75">
      <c r="A40" s="530"/>
      <c r="B40" s="567" t="s">
        <v>360</v>
      </c>
      <c r="C40" s="565" t="s">
        <v>163</v>
      </c>
      <c r="D40" s="540"/>
      <c r="E40" s="543"/>
      <c r="F40" s="543"/>
      <c r="G40" s="543"/>
      <c r="H40" s="543">
        <v>6</v>
      </c>
      <c r="I40" s="363">
        <v>0</v>
      </c>
      <c r="J40" s="540">
        <v>5</v>
      </c>
      <c r="K40" s="543">
        <v>4</v>
      </c>
      <c r="L40" s="540">
        <v>4</v>
      </c>
      <c r="M40" s="540">
        <v>0</v>
      </c>
      <c r="N40" s="540">
        <v>14</v>
      </c>
      <c r="O40" s="540">
        <v>8</v>
      </c>
      <c r="P40" s="540">
        <v>3</v>
      </c>
      <c r="Q40" s="540">
        <v>11</v>
      </c>
      <c r="R40" s="562"/>
      <c r="S40" s="562"/>
      <c r="T40" s="562"/>
      <c r="U40" s="540">
        <f>+SUM(D40:T40)</f>
        <v>55</v>
      </c>
      <c r="X40" s="558"/>
    </row>
    <row r="41" spans="1:71" s="538" customFormat="1" ht="39.75">
      <c r="A41" s="566"/>
      <c r="B41" s="306" t="s">
        <v>359</v>
      </c>
      <c r="C41" s="565" t="s">
        <v>163</v>
      </c>
      <c r="D41" s="540"/>
      <c r="E41" s="543"/>
      <c r="F41" s="543"/>
      <c r="G41" s="543"/>
      <c r="H41" s="543">
        <v>1</v>
      </c>
      <c r="I41" s="363">
        <v>0</v>
      </c>
      <c r="J41" s="540">
        <v>1</v>
      </c>
      <c r="K41" s="543">
        <v>2</v>
      </c>
      <c r="L41" s="540">
        <v>1</v>
      </c>
      <c r="M41" s="540">
        <v>0</v>
      </c>
      <c r="N41" s="540">
        <v>10</v>
      </c>
      <c r="O41" s="540">
        <v>0</v>
      </c>
      <c r="P41" s="540">
        <v>2</v>
      </c>
      <c r="Q41" s="540">
        <v>0</v>
      </c>
      <c r="R41" s="541"/>
      <c r="S41" s="541"/>
      <c r="T41" s="541"/>
      <c r="U41" s="540">
        <f>+SUM(D41:T41)</f>
        <v>17</v>
      </c>
      <c r="X41" s="539"/>
    </row>
    <row r="42" spans="1:71" s="538" customFormat="1" ht="39.75">
      <c r="A42" s="566"/>
      <c r="B42" s="306" t="s">
        <v>358</v>
      </c>
      <c r="C42" s="565" t="s">
        <v>163</v>
      </c>
      <c r="D42" s="540"/>
      <c r="E42" s="543"/>
      <c r="F42" s="543"/>
      <c r="G42" s="543"/>
      <c r="H42" s="543">
        <v>30.5</v>
      </c>
      <c r="I42" s="363">
        <v>14</v>
      </c>
      <c r="J42" s="540">
        <v>39</v>
      </c>
      <c r="K42" s="543">
        <v>23</v>
      </c>
      <c r="L42" s="540">
        <v>14</v>
      </c>
      <c r="M42" s="540">
        <v>12.5</v>
      </c>
      <c r="N42" s="540">
        <v>81</v>
      </c>
      <c r="O42" s="540">
        <v>54.5</v>
      </c>
      <c r="P42" s="540">
        <v>22</v>
      </c>
      <c r="Q42" s="540">
        <v>24</v>
      </c>
      <c r="R42" s="541"/>
      <c r="S42" s="541"/>
      <c r="T42" s="541"/>
      <c r="U42" s="540">
        <f>+SUM(D42:T42)</f>
        <v>314.5</v>
      </c>
      <c r="X42" s="539"/>
    </row>
    <row r="43" spans="1:71" s="538" customFormat="1" ht="39.75">
      <c r="A43" s="566"/>
      <c r="B43" s="306" t="s">
        <v>357</v>
      </c>
      <c r="C43" s="565" t="s">
        <v>163</v>
      </c>
      <c r="D43" s="540"/>
      <c r="E43" s="543"/>
      <c r="F43" s="543"/>
      <c r="G43" s="543"/>
      <c r="H43" s="543">
        <v>18.5</v>
      </c>
      <c r="I43" s="363">
        <v>5</v>
      </c>
      <c r="J43" s="540">
        <v>84</v>
      </c>
      <c r="K43" s="543">
        <v>52</v>
      </c>
      <c r="L43" s="540">
        <v>47</v>
      </c>
      <c r="M43" s="540">
        <v>5</v>
      </c>
      <c r="N43" s="540">
        <v>36</v>
      </c>
      <c r="O43" s="540">
        <v>14.5</v>
      </c>
      <c r="P43" s="540">
        <v>2</v>
      </c>
      <c r="Q43" s="540">
        <v>9</v>
      </c>
      <c r="R43" s="541"/>
      <c r="S43" s="541"/>
      <c r="T43" s="541"/>
      <c r="U43" s="540">
        <f>+SUM(D43:T43)</f>
        <v>273</v>
      </c>
      <c r="X43" s="539"/>
    </row>
    <row r="44" spans="1:71" s="464" customFormat="1" ht="39.75">
      <c r="A44" s="530"/>
      <c r="B44" s="75" t="s">
        <v>347</v>
      </c>
      <c r="C44" s="565" t="s">
        <v>163</v>
      </c>
      <c r="D44" s="536">
        <f>SUM(D41:D43)</f>
        <v>0</v>
      </c>
      <c r="E44" s="536"/>
      <c r="F44" s="536"/>
      <c r="G44" s="536"/>
      <c r="H44" s="536">
        <f t="shared" ref="H44:Q44" si="13">SUM(H41:H43)</f>
        <v>50</v>
      </c>
      <c r="I44" s="536">
        <f t="shared" si="13"/>
        <v>19</v>
      </c>
      <c r="J44" s="536">
        <f t="shared" si="13"/>
        <v>124</v>
      </c>
      <c r="K44" s="536">
        <f t="shared" si="13"/>
        <v>77</v>
      </c>
      <c r="L44" s="536">
        <f t="shared" si="13"/>
        <v>62</v>
      </c>
      <c r="M44" s="536">
        <f t="shared" si="13"/>
        <v>17.5</v>
      </c>
      <c r="N44" s="536">
        <f t="shared" si="13"/>
        <v>127</v>
      </c>
      <c r="O44" s="536">
        <f t="shared" si="13"/>
        <v>69</v>
      </c>
      <c r="P44" s="536">
        <f t="shared" si="13"/>
        <v>26</v>
      </c>
      <c r="Q44" s="536">
        <f t="shared" si="13"/>
        <v>33</v>
      </c>
      <c r="R44" s="564"/>
      <c r="S44" s="564"/>
      <c r="T44" s="564"/>
      <c r="U44" s="536">
        <f>SUM(U41:U43)</f>
        <v>604.5</v>
      </c>
      <c r="X44" s="465"/>
    </row>
    <row r="45" spans="1:71" s="464" customFormat="1" ht="39.75">
      <c r="A45" s="530"/>
      <c r="B45" s="533" t="s">
        <v>346</v>
      </c>
      <c r="C45" s="486"/>
      <c r="D45" s="532"/>
      <c r="E45" s="532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68"/>
      <c r="R45" s="531"/>
      <c r="S45" s="531"/>
      <c r="T45" s="531"/>
      <c r="U45" s="68"/>
      <c r="X45" s="465"/>
    </row>
    <row r="46" spans="1:71" s="464" customFormat="1" ht="39.75">
      <c r="A46" s="530"/>
      <c r="B46" s="529" t="s">
        <v>356</v>
      </c>
      <c r="C46" s="70" t="s">
        <v>176</v>
      </c>
      <c r="D46" s="526"/>
      <c r="E46" s="526"/>
      <c r="F46" s="526"/>
      <c r="G46" s="526"/>
      <c r="H46" s="526">
        <v>38.67</v>
      </c>
      <c r="I46" s="526">
        <v>17.649999999999999</v>
      </c>
      <c r="J46" s="526">
        <v>67.78</v>
      </c>
      <c r="K46" s="527">
        <v>64</v>
      </c>
      <c r="L46" s="563">
        <v>73.98</v>
      </c>
      <c r="M46" s="526">
        <v>32.43</v>
      </c>
      <c r="N46" s="490">
        <v>28.27</v>
      </c>
      <c r="O46" s="526">
        <v>14.29</v>
      </c>
      <c r="P46" s="526">
        <v>3.85</v>
      </c>
      <c r="Q46" s="526">
        <v>17.86</v>
      </c>
      <c r="R46" s="240"/>
      <c r="S46" s="240"/>
      <c r="T46" s="240"/>
      <c r="U46" s="526">
        <v>44.88</v>
      </c>
      <c r="V46" s="525"/>
      <c r="X46" s="465"/>
    </row>
    <row r="47" spans="1:71" s="464" customFormat="1" ht="39.75">
      <c r="A47" s="530"/>
      <c r="B47" s="75" t="s">
        <v>344</v>
      </c>
      <c r="C47" s="70" t="s">
        <v>176</v>
      </c>
      <c r="D47" s="561" t="e">
        <f>+D35-D46</f>
        <v>#DIV/0!</v>
      </c>
      <c r="E47" s="561"/>
      <c r="F47" s="561"/>
      <c r="G47" s="561"/>
      <c r="H47" s="561">
        <f t="shared" ref="H47:Q47" si="14">+H35-H46</f>
        <v>-1.6700000000000017</v>
      </c>
      <c r="I47" s="561">
        <f t="shared" si="14"/>
        <v>8.6657894736842103</v>
      </c>
      <c r="J47" s="561">
        <f t="shared" si="14"/>
        <v>-3.8064516129040271E-2</v>
      </c>
      <c r="K47" s="561">
        <f t="shared" si="14"/>
        <v>3.5324675324675354</v>
      </c>
      <c r="L47" s="561">
        <f t="shared" si="14"/>
        <v>1.8264516129032273</v>
      </c>
      <c r="M47" s="561">
        <f t="shared" si="14"/>
        <v>-3.8585714285714268</v>
      </c>
      <c r="N47" s="561">
        <f t="shared" si="14"/>
        <v>7.6456692913385638E-2</v>
      </c>
      <c r="O47" s="561">
        <f t="shared" si="14"/>
        <v>6.7244927536231884</v>
      </c>
      <c r="P47" s="561">
        <f t="shared" si="14"/>
        <v>3.8423076923076924</v>
      </c>
      <c r="Q47" s="561">
        <f t="shared" si="14"/>
        <v>9.4127272727272739</v>
      </c>
      <c r="R47" s="562"/>
      <c r="S47" s="562"/>
      <c r="T47" s="562"/>
      <c r="U47" s="561">
        <f>+U35-U46</f>
        <v>0.28129032258064512</v>
      </c>
      <c r="X47" s="465"/>
    </row>
    <row r="48" spans="1:71" s="557" customFormat="1" ht="39.75">
      <c r="A48" s="560">
        <v>2.2999999999999998</v>
      </c>
      <c r="B48" s="559" t="s">
        <v>355</v>
      </c>
      <c r="C48" s="96" t="s">
        <v>176</v>
      </c>
      <c r="D48" s="205" t="e">
        <f>+SUM(D53:D55)*100/D56</f>
        <v>#DIV/0!</v>
      </c>
      <c r="E48" s="205"/>
      <c r="F48" s="205"/>
      <c r="G48" s="205"/>
      <c r="H48" s="205">
        <f t="shared" ref="H48:Q48" si="15">+SUM(H53:H55)*100/H56</f>
        <v>10</v>
      </c>
      <c r="I48" s="205">
        <f t="shared" si="15"/>
        <v>15.789473684210526</v>
      </c>
      <c r="J48" s="205">
        <f t="shared" si="15"/>
        <v>33.87096774193548</v>
      </c>
      <c r="K48" s="205">
        <f t="shared" si="15"/>
        <v>55.844155844155843</v>
      </c>
      <c r="L48" s="205">
        <f t="shared" si="15"/>
        <v>51.612903225806448</v>
      </c>
      <c r="M48" s="205">
        <f t="shared" si="15"/>
        <v>34.285714285714285</v>
      </c>
      <c r="N48" s="205">
        <f t="shared" si="15"/>
        <v>16.535433070866141</v>
      </c>
      <c r="O48" s="205">
        <f t="shared" si="15"/>
        <v>6.5217391304347823</v>
      </c>
      <c r="P48" s="205">
        <f t="shared" si="15"/>
        <v>11.538461538461538</v>
      </c>
      <c r="Q48" s="205">
        <f t="shared" si="15"/>
        <v>10.606060606060606</v>
      </c>
      <c r="R48" s="206"/>
      <c r="S48" s="206"/>
      <c r="T48" s="206"/>
      <c r="U48" s="205">
        <f>+SUM(U53:U55)*100/U56</f>
        <v>26.964433416046319</v>
      </c>
      <c r="X48" s="558"/>
    </row>
    <row r="49" spans="1:71" s="550" customFormat="1" ht="48" hidden="1" customHeight="1">
      <c r="A49" s="81"/>
      <c r="B49" s="556"/>
      <c r="C49" s="555" t="s">
        <v>354</v>
      </c>
      <c r="D49" s="132" t="e">
        <f>+IF(D48&lt;60,D48*5/60,IF(D48&gt;=60,5))</f>
        <v>#DIV/0!</v>
      </c>
      <c r="E49" s="132"/>
      <c r="F49" s="132"/>
      <c r="G49" s="132"/>
      <c r="H49" s="132">
        <f t="shared" ref="H49:Q49" si="16">+IF(H48&lt;60,H48*5/60,IF(H48&gt;=60,5))</f>
        <v>0.83333333333333337</v>
      </c>
      <c r="I49" s="132">
        <f t="shared" si="16"/>
        <v>1.3157894736842104</v>
      </c>
      <c r="J49" s="132">
        <f t="shared" si="16"/>
        <v>2.82258064516129</v>
      </c>
      <c r="K49" s="132">
        <f t="shared" si="16"/>
        <v>4.6536796536796539</v>
      </c>
      <c r="L49" s="132">
        <f t="shared" si="16"/>
        <v>4.301075268817204</v>
      </c>
      <c r="M49" s="132">
        <f t="shared" si="16"/>
        <v>2.8571428571428568</v>
      </c>
      <c r="N49" s="132">
        <f t="shared" si="16"/>
        <v>1.3779527559055116</v>
      </c>
      <c r="O49" s="132">
        <f t="shared" si="16"/>
        <v>0.54347826086956519</v>
      </c>
      <c r="P49" s="132">
        <f t="shared" si="16"/>
        <v>0.96153846153846156</v>
      </c>
      <c r="Q49" s="132">
        <f t="shared" si="16"/>
        <v>0.88383838383838387</v>
      </c>
      <c r="R49" s="515"/>
      <c r="S49" s="515"/>
      <c r="T49" s="515"/>
      <c r="U49" s="132">
        <f>+IF(U48&lt;60,U48*5/60,IF(U48&gt;=60,5))</f>
        <v>2.2470361180038601</v>
      </c>
      <c r="V49" s="102"/>
      <c r="W49" s="102"/>
      <c r="X49" s="103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</row>
    <row r="50" spans="1:71" s="550" customFormat="1" ht="48" hidden="1" customHeight="1">
      <c r="A50" s="554"/>
      <c r="B50" s="553"/>
      <c r="C50" s="552" t="s">
        <v>353</v>
      </c>
      <c r="D50" s="551" t="e">
        <f>+IF(D59&lt;12,D59*5/12,IF(D59&gt;=12,5))</f>
        <v>#DIV/0!</v>
      </c>
      <c r="E50" s="551"/>
      <c r="F50" s="551"/>
      <c r="G50" s="551"/>
      <c r="H50" s="551">
        <f t="shared" ref="H50:Q50" si="17">+IF(H59&lt;12,H59*5/12,IF(H59&gt;=12,5))</f>
        <v>1.9458333333333335</v>
      </c>
      <c r="I50" s="551">
        <f t="shared" si="17"/>
        <v>5</v>
      </c>
      <c r="J50" s="551">
        <f t="shared" si="17"/>
        <v>0.86290322580644985</v>
      </c>
      <c r="K50" s="551">
        <f t="shared" si="17"/>
        <v>1.0475649350649352</v>
      </c>
      <c r="L50" s="551">
        <f t="shared" si="17"/>
        <v>-0.17379032258064697</v>
      </c>
      <c r="M50" s="551">
        <f t="shared" si="17"/>
        <v>-0.35595238095238163</v>
      </c>
      <c r="N50" s="551">
        <f t="shared" si="17"/>
        <v>-0.14356955380577427</v>
      </c>
      <c r="O50" s="551">
        <f t="shared" si="17"/>
        <v>1.3965579710144926</v>
      </c>
      <c r="P50" s="551">
        <f t="shared" si="17"/>
        <v>1.6035256410256409</v>
      </c>
      <c r="Q50" s="551">
        <f t="shared" si="17"/>
        <v>4.4191919191919196</v>
      </c>
      <c r="R50" s="200"/>
      <c r="S50" s="200"/>
      <c r="T50" s="200"/>
      <c r="U50" s="551">
        <f>+IF(U59&lt;12,U59*5/12,IF(U59&gt;=12,5))</f>
        <v>0.45184725668596659</v>
      </c>
      <c r="V50" s="102"/>
      <c r="W50" s="102"/>
      <c r="X50" s="103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</row>
    <row r="51" spans="1:71" s="538" customFormat="1" ht="39.75">
      <c r="A51" s="306"/>
      <c r="B51" s="549" t="s">
        <v>352</v>
      </c>
      <c r="C51" s="548" t="s">
        <v>163</v>
      </c>
      <c r="D51" s="547">
        <f>+D44-D52</f>
        <v>0</v>
      </c>
      <c r="E51" s="547"/>
      <c r="F51" s="547"/>
      <c r="G51" s="547"/>
      <c r="H51" s="545">
        <f t="shared" ref="H51:Q51" si="18">+H44-H52</f>
        <v>45</v>
      </c>
      <c r="I51" s="545">
        <f t="shared" si="18"/>
        <v>16</v>
      </c>
      <c r="J51" s="545">
        <f t="shared" si="18"/>
        <v>82</v>
      </c>
      <c r="K51" s="545">
        <f t="shared" si="18"/>
        <v>34</v>
      </c>
      <c r="L51" s="545">
        <f t="shared" si="18"/>
        <v>30</v>
      </c>
      <c r="M51" s="545">
        <f t="shared" si="18"/>
        <v>11.5</v>
      </c>
      <c r="N51" s="545">
        <f t="shared" si="18"/>
        <v>106</v>
      </c>
      <c r="O51" s="545">
        <f t="shared" si="18"/>
        <v>64.5</v>
      </c>
      <c r="P51" s="545">
        <f t="shared" si="18"/>
        <v>23</v>
      </c>
      <c r="Q51" s="545">
        <f t="shared" si="18"/>
        <v>29.5</v>
      </c>
      <c r="R51" s="546"/>
      <c r="S51" s="546"/>
      <c r="T51" s="546"/>
      <c r="U51" s="545">
        <f>+U44-U52</f>
        <v>441.5</v>
      </c>
      <c r="V51" s="39"/>
      <c r="X51" s="539"/>
    </row>
    <row r="52" spans="1:71" s="538" customFormat="1" ht="39.75">
      <c r="A52" s="306"/>
      <c r="B52" s="75" t="s">
        <v>351</v>
      </c>
      <c r="C52" s="70" t="s">
        <v>163</v>
      </c>
      <c r="D52" s="536">
        <f>SUM(D53:D55)</f>
        <v>0</v>
      </c>
      <c r="E52" s="536"/>
      <c r="F52" s="536"/>
      <c r="G52" s="536"/>
      <c r="H52" s="536">
        <f t="shared" ref="H52:Q52" si="19">SUM(H53:H55)</f>
        <v>5</v>
      </c>
      <c r="I52" s="536">
        <f t="shared" si="19"/>
        <v>3</v>
      </c>
      <c r="J52" s="536">
        <f t="shared" si="19"/>
        <v>42</v>
      </c>
      <c r="K52" s="536">
        <f t="shared" si="19"/>
        <v>43</v>
      </c>
      <c r="L52" s="536">
        <f t="shared" si="19"/>
        <v>32</v>
      </c>
      <c r="M52" s="536">
        <f t="shared" si="19"/>
        <v>6</v>
      </c>
      <c r="N52" s="536">
        <f t="shared" si="19"/>
        <v>21</v>
      </c>
      <c r="O52" s="536">
        <f t="shared" si="19"/>
        <v>4.5</v>
      </c>
      <c r="P52" s="536">
        <f t="shared" si="19"/>
        <v>3</v>
      </c>
      <c r="Q52" s="536">
        <f t="shared" si="19"/>
        <v>3.5</v>
      </c>
      <c r="R52" s="537"/>
      <c r="S52" s="537"/>
      <c r="T52" s="537"/>
      <c r="U52" s="536">
        <f>SUM(U53:U55)</f>
        <v>163</v>
      </c>
      <c r="X52" s="539"/>
    </row>
    <row r="53" spans="1:71" s="538" customFormat="1" ht="42">
      <c r="A53" s="306"/>
      <c r="B53" s="306" t="s">
        <v>350</v>
      </c>
      <c r="C53" s="70" t="s">
        <v>163</v>
      </c>
      <c r="D53" s="540"/>
      <c r="E53" s="543"/>
      <c r="F53" s="543"/>
      <c r="G53" s="543"/>
      <c r="H53" s="543">
        <v>4</v>
      </c>
      <c r="I53" s="540">
        <v>2.5</v>
      </c>
      <c r="J53" s="540">
        <v>34</v>
      </c>
      <c r="K53" s="542">
        <v>36</v>
      </c>
      <c r="L53" s="540">
        <v>24</v>
      </c>
      <c r="M53" s="544">
        <v>4</v>
      </c>
      <c r="N53" s="540">
        <v>19</v>
      </c>
      <c r="O53" s="540">
        <v>4</v>
      </c>
      <c r="P53" s="540">
        <v>3</v>
      </c>
      <c r="Q53" s="540">
        <v>0</v>
      </c>
      <c r="R53" s="541"/>
      <c r="S53" s="541"/>
      <c r="T53" s="541"/>
      <c r="U53" s="540">
        <f>+SUM(D53:T53)</f>
        <v>130.5</v>
      </c>
      <c r="X53" s="539"/>
    </row>
    <row r="54" spans="1:71" s="538" customFormat="1" ht="42">
      <c r="A54" s="306"/>
      <c r="B54" s="306" t="s">
        <v>349</v>
      </c>
      <c r="C54" s="70" t="s">
        <v>163</v>
      </c>
      <c r="D54" s="540"/>
      <c r="E54" s="543"/>
      <c r="F54" s="543"/>
      <c r="G54" s="543"/>
      <c r="H54" s="543">
        <v>1</v>
      </c>
      <c r="I54" s="540">
        <v>0.5</v>
      </c>
      <c r="J54" s="540">
        <v>8</v>
      </c>
      <c r="K54" s="542">
        <v>6</v>
      </c>
      <c r="L54" s="540">
        <v>8</v>
      </c>
      <c r="M54" s="540">
        <v>2</v>
      </c>
      <c r="N54" s="540">
        <v>2</v>
      </c>
      <c r="O54" s="540">
        <v>0.5</v>
      </c>
      <c r="P54" s="540">
        <v>0</v>
      </c>
      <c r="Q54" s="540">
        <v>2.5</v>
      </c>
      <c r="R54" s="541"/>
      <c r="S54" s="541"/>
      <c r="T54" s="541"/>
      <c r="U54" s="540">
        <f>+SUM(D54:T54)</f>
        <v>30.5</v>
      </c>
      <c r="X54" s="539"/>
    </row>
    <row r="55" spans="1:71" s="538" customFormat="1" ht="42">
      <c r="A55" s="306"/>
      <c r="B55" s="306" t="s">
        <v>348</v>
      </c>
      <c r="C55" s="70" t="s">
        <v>163</v>
      </c>
      <c r="D55" s="540"/>
      <c r="E55" s="543"/>
      <c r="F55" s="543"/>
      <c r="G55" s="543"/>
      <c r="H55" s="543">
        <v>0</v>
      </c>
      <c r="I55" s="363">
        <v>0</v>
      </c>
      <c r="J55" s="540">
        <v>0</v>
      </c>
      <c r="K55" s="542">
        <v>1</v>
      </c>
      <c r="L55" s="540">
        <v>0</v>
      </c>
      <c r="M55" s="540">
        <v>0</v>
      </c>
      <c r="N55" s="540">
        <v>0</v>
      </c>
      <c r="O55" s="540">
        <v>0</v>
      </c>
      <c r="P55" s="540">
        <v>0</v>
      </c>
      <c r="Q55" s="540">
        <v>1</v>
      </c>
      <c r="R55" s="541"/>
      <c r="S55" s="541"/>
      <c r="T55" s="541"/>
      <c r="U55" s="540">
        <f>+SUM(D55:T55)</f>
        <v>2</v>
      </c>
      <c r="X55" s="539"/>
    </row>
    <row r="56" spans="1:71" s="534" customFormat="1" ht="39.75">
      <c r="A56" s="75"/>
      <c r="B56" s="75" t="s">
        <v>347</v>
      </c>
      <c r="C56" s="70" t="s">
        <v>163</v>
      </c>
      <c r="D56" s="536">
        <f>+D44</f>
        <v>0</v>
      </c>
      <c r="E56" s="536"/>
      <c r="F56" s="536"/>
      <c r="G56" s="536"/>
      <c r="H56" s="536">
        <f t="shared" ref="H56:Q56" si="20">+H44</f>
        <v>50</v>
      </c>
      <c r="I56" s="536">
        <f t="shared" si="20"/>
        <v>19</v>
      </c>
      <c r="J56" s="536">
        <f t="shared" si="20"/>
        <v>124</v>
      </c>
      <c r="K56" s="536">
        <f t="shared" si="20"/>
        <v>77</v>
      </c>
      <c r="L56" s="536">
        <f t="shared" si="20"/>
        <v>62</v>
      </c>
      <c r="M56" s="536">
        <f t="shared" si="20"/>
        <v>17.5</v>
      </c>
      <c r="N56" s="536">
        <f t="shared" si="20"/>
        <v>127</v>
      </c>
      <c r="O56" s="536">
        <f t="shared" si="20"/>
        <v>69</v>
      </c>
      <c r="P56" s="536">
        <f t="shared" si="20"/>
        <v>26</v>
      </c>
      <c r="Q56" s="536">
        <f t="shared" si="20"/>
        <v>33</v>
      </c>
      <c r="R56" s="537"/>
      <c r="S56" s="537"/>
      <c r="T56" s="537"/>
      <c r="U56" s="536">
        <f>+U44</f>
        <v>604.5</v>
      </c>
      <c r="X56" s="535"/>
    </row>
    <row r="57" spans="1:71" s="464" customFormat="1" ht="39.75">
      <c r="A57" s="530"/>
      <c r="B57" s="533" t="s">
        <v>346</v>
      </c>
      <c r="C57" s="486"/>
      <c r="D57" s="532"/>
      <c r="E57" s="532"/>
      <c r="F57" s="532"/>
      <c r="G57" s="532"/>
      <c r="H57" s="532"/>
      <c r="I57" s="532"/>
      <c r="J57" s="532"/>
      <c r="K57" s="532"/>
      <c r="L57" s="532"/>
      <c r="M57" s="532"/>
      <c r="N57" s="532"/>
      <c r="O57" s="532"/>
      <c r="P57" s="532"/>
      <c r="Q57" s="68"/>
      <c r="R57" s="531"/>
      <c r="S57" s="531"/>
      <c r="T57" s="531"/>
      <c r="U57" s="68"/>
      <c r="X57" s="465"/>
    </row>
    <row r="58" spans="1:71" s="464" customFormat="1" ht="39.75">
      <c r="A58" s="530"/>
      <c r="B58" s="529" t="s">
        <v>345</v>
      </c>
      <c r="C58" s="70" t="s">
        <v>176</v>
      </c>
      <c r="D58" s="526"/>
      <c r="E58" s="528"/>
      <c r="F58" s="528"/>
      <c r="G58" s="528"/>
      <c r="H58" s="490">
        <v>5.33</v>
      </c>
      <c r="I58" s="526">
        <v>0</v>
      </c>
      <c r="J58" s="526">
        <v>31.8</v>
      </c>
      <c r="K58" s="527">
        <v>53.33</v>
      </c>
      <c r="L58" s="526">
        <v>52.03</v>
      </c>
      <c r="M58" s="526">
        <v>35.14</v>
      </c>
      <c r="N58" s="490">
        <v>16.88</v>
      </c>
      <c r="O58" s="526">
        <v>3.17</v>
      </c>
      <c r="P58" s="526">
        <v>7.69</v>
      </c>
      <c r="Q58" s="526">
        <v>0</v>
      </c>
      <c r="R58" s="200"/>
      <c r="S58" s="200"/>
      <c r="T58" s="200"/>
      <c r="U58" s="526">
        <v>25.88</v>
      </c>
      <c r="V58" s="525"/>
      <c r="X58" s="465"/>
    </row>
    <row r="59" spans="1:71" s="464" customFormat="1" ht="39.75">
      <c r="A59" s="524"/>
      <c r="B59" s="148" t="s">
        <v>344</v>
      </c>
      <c r="C59" s="124" t="s">
        <v>176</v>
      </c>
      <c r="D59" s="522" t="e">
        <f>+D48-D58</f>
        <v>#DIV/0!</v>
      </c>
      <c r="E59" s="522"/>
      <c r="F59" s="522"/>
      <c r="G59" s="522"/>
      <c r="H59" s="522">
        <f t="shared" ref="H59:Q59" si="21">+H48-H58</f>
        <v>4.67</v>
      </c>
      <c r="I59" s="522">
        <f t="shared" si="21"/>
        <v>15.789473684210526</v>
      </c>
      <c r="J59" s="522">
        <f t="shared" si="21"/>
        <v>2.0709677419354797</v>
      </c>
      <c r="K59" s="522">
        <f t="shared" si="21"/>
        <v>2.5141558441558445</v>
      </c>
      <c r="L59" s="522">
        <f t="shared" si="21"/>
        <v>-0.41709677419355273</v>
      </c>
      <c r="M59" s="522">
        <f t="shared" si="21"/>
        <v>-0.85428571428571587</v>
      </c>
      <c r="N59" s="522">
        <f t="shared" si="21"/>
        <v>-0.34456692913385822</v>
      </c>
      <c r="O59" s="522">
        <f t="shared" si="21"/>
        <v>3.3517391304347823</v>
      </c>
      <c r="P59" s="522">
        <f t="shared" si="21"/>
        <v>3.8484615384615379</v>
      </c>
      <c r="Q59" s="522">
        <f t="shared" si="21"/>
        <v>10.606060606060606</v>
      </c>
      <c r="R59" s="523"/>
      <c r="S59" s="523"/>
      <c r="T59" s="523"/>
      <c r="U59" s="522">
        <f>+U48-U58</f>
        <v>1.0844334160463198</v>
      </c>
      <c r="X59" s="465"/>
    </row>
    <row r="60" spans="1:71" s="102" customFormat="1" ht="42" customHeight="1">
      <c r="A60" s="85">
        <v>2.4</v>
      </c>
      <c r="B60" s="85" t="s">
        <v>343</v>
      </c>
      <c r="C60" s="96" t="s">
        <v>30</v>
      </c>
      <c r="D60" s="82">
        <f>+SUM(D62:D68)</f>
        <v>0</v>
      </c>
      <c r="E60" s="82"/>
      <c r="F60" s="82"/>
      <c r="G60" s="82"/>
      <c r="H60" s="82">
        <f t="shared" ref="H60:Q60" si="22">+SUM(H62:H68)</f>
        <v>7</v>
      </c>
      <c r="I60" s="82">
        <f t="shared" si="22"/>
        <v>6</v>
      </c>
      <c r="J60" s="82">
        <f t="shared" si="22"/>
        <v>7</v>
      </c>
      <c r="K60" s="82">
        <f t="shared" si="22"/>
        <v>7</v>
      </c>
      <c r="L60" s="82">
        <f t="shared" si="22"/>
        <v>7</v>
      </c>
      <c r="M60" s="82">
        <f t="shared" si="22"/>
        <v>4</v>
      </c>
      <c r="N60" s="82">
        <f t="shared" si="22"/>
        <v>5</v>
      </c>
      <c r="O60" s="82">
        <f t="shared" si="22"/>
        <v>4</v>
      </c>
      <c r="P60" s="82">
        <f t="shared" si="22"/>
        <v>5</v>
      </c>
      <c r="Q60" s="82">
        <f t="shared" si="22"/>
        <v>7</v>
      </c>
      <c r="R60" s="154"/>
      <c r="S60" s="154"/>
      <c r="T60" s="154"/>
      <c r="U60" s="82">
        <f>+SUM(U62:U68)</f>
        <v>7</v>
      </c>
      <c r="X60" s="103"/>
    </row>
    <row r="61" spans="1:71" s="102" customFormat="1" ht="42" hidden="1" customHeight="1">
      <c r="A61" s="81"/>
      <c r="B61" s="81"/>
      <c r="C61" s="469" t="s">
        <v>10</v>
      </c>
      <c r="D61" s="132">
        <f>IF(D60&lt;1,0,IF(D60&lt;2,1,IF(D60&lt;3,2,IF(D60&lt;5,3,IF(D60&lt;7,4,IF(D60=7,5,))))))</f>
        <v>0</v>
      </c>
      <c r="E61" s="132"/>
      <c r="F61" s="132"/>
      <c r="G61" s="132"/>
      <c r="H61" s="132">
        <f t="shared" ref="H61:Q61" si="23">IF(H60&lt;1,0,IF(H60&lt;2,1,IF(H60&lt;3,2,IF(H60&lt;5,3,IF(H60&lt;7,4,IF(H60=7,5,))))))</f>
        <v>5</v>
      </c>
      <c r="I61" s="132">
        <f t="shared" si="23"/>
        <v>4</v>
      </c>
      <c r="J61" s="132">
        <f t="shared" si="23"/>
        <v>5</v>
      </c>
      <c r="K61" s="132">
        <f t="shared" si="23"/>
        <v>5</v>
      </c>
      <c r="L61" s="132">
        <f t="shared" si="23"/>
        <v>5</v>
      </c>
      <c r="M61" s="132">
        <f t="shared" si="23"/>
        <v>3</v>
      </c>
      <c r="N61" s="132">
        <f t="shared" si="23"/>
        <v>4</v>
      </c>
      <c r="O61" s="132">
        <f t="shared" si="23"/>
        <v>3</v>
      </c>
      <c r="P61" s="132">
        <f t="shared" si="23"/>
        <v>4</v>
      </c>
      <c r="Q61" s="132">
        <f t="shared" si="23"/>
        <v>5</v>
      </c>
      <c r="R61" s="152"/>
      <c r="S61" s="152"/>
      <c r="T61" s="152"/>
      <c r="U61" s="132">
        <f>IF(U60&lt;1,0,IF(U60&lt;2,1,IF(U60&lt;3,2,IF(U60&lt;5,3,IF(U60&lt;7,4,IF(U60=7,5,))))))</f>
        <v>5</v>
      </c>
      <c r="X61" s="103"/>
    </row>
    <row r="62" spans="1:71" s="102" customFormat="1" ht="92.25">
      <c r="A62" s="75"/>
      <c r="B62" s="91" t="s">
        <v>342</v>
      </c>
      <c r="C62" s="70"/>
      <c r="D62" s="68"/>
      <c r="E62" s="68"/>
      <c r="F62" s="68"/>
      <c r="G62" s="68"/>
      <c r="H62" s="68">
        <v>1</v>
      </c>
      <c r="I62" s="68">
        <v>1</v>
      </c>
      <c r="J62" s="68">
        <v>1</v>
      </c>
      <c r="K62" s="69">
        <v>1</v>
      </c>
      <c r="L62" s="68">
        <v>1</v>
      </c>
      <c r="M62" s="68">
        <v>1</v>
      </c>
      <c r="N62" s="68">
        <v>1</v>
      </c>
      <c r="O62" s="68">
        <v>1</v>
      </c>
      <c r="P62" s="68">
        <v>1</v>
      </c>
      <c r="Q62" s="68">
        <v>1</v>
      </c>
      <c r="R62" s="149"/>
      <c r="S62" s="149"/>
      <c r="T62" s="149"/>
      <c r="U62" s="68">
        <v>1</v>
      </c>
      <c r="V62" s="92"/>
      <c r="W62" s="383"/>
      <c r="X62" s="103"/>
    </row>
    <row r="63" spans="1:71" s="102" customFormat="1" ht="61.5">
      <c r="A63" s="75"/>
      <c r="B63" s="91" t="s">
        <v>341</v>
      </c>
      <c r="C63" s="70"/>
      <c r="D63" s="68"/>
      <c r="E63" s="68"/>
      <c r="F63" s="68"/>
      <c r="G63" s="68"/>
      <c r="H63" s="68">
        <v>1</v>
      </c>
      <c r="I63" s="68">
        <v>1</v>
      </c>
      <c r="J63" s="68">
        <v>1</v>
      </c>
      <c r="K63" s="69">
        <v>1</v>
      </c>
      <c r="L63" s="68">
        <v>1</v>
      </c>
      <c r="M63" s="68">
        <v>0</v>
      </c>
      <c r="N63" s="68">
        <v>1</v>
      </c>
      <c r="O63" s="68">
        <v>1</v>
      </c>
      <c r="P63" s="68">
        <v>0</v>
      </c>
      <c r="Q63" s="68">
        <v>1</v>
      </c>
      <c r="R63" s="149"/>
      <c r="S63" s="149"/>
      <c r="T63" s="149"/>
      <c r="U63" s="68">
        <v>1</v>
      </c>
      <c r="X63" s="103"/>
    </row>
    <row r="64" spans="1:71" s="102" customFormat="1" ht="92.25">
      <c r="A64" s="75"/>
      <c r="B64" s="91" t="s">
        <v>340</v>
      </c>
      <c r="C64" s="70"/>
      <c r="D64" s="68"/>
      <c r="E64" s="68"/>
      <c r="F64" s="68"/>
      <c r="G64" s="68"/>
      <c r="H64" s="68">
        <v>1</v>
      </c>
      <c r="I64" s="68">
        <v>0</v>
      </c>
      <c r="J64" s="68">
        <v>1</v>
      </c>
      <c r="K64" s="69">
        <v>1</v>
      </c>
      <c r="L64" s="68">
        <v>1</v>
      </c>
      <c r="M64" s="68">
        <v>1</v>
      </c>
      <c r="N64" s="68">
        <v>1</v>
      </c>
      <c r="O64" s="68">
        <v>1</v>
      </c>
      <c r="P64" s="68">
        <v>1</v>
      </c>
      <c r="Q64" s="68">
        <v>1</v>
      </c>
      <c r="R64" s="149"/>
      <c r="S64" s="149"/>
      <c r="T64" s="149"/>
      <c r="U64" s="68">
        <v>1</v>
      </c>
      <c r="X64" s="103"/>
    </row>
    <row r="65" spans="1:24" s="102" customFormat="1" ht="83.25">
      <c r="A65" s="75"/>
      <c r="B65" s="151" t="s">
        <v>339</v>
      </c>
      <c r="C65" s="150"/>
      <c r="D65" s="68"/>
      <c r="E65" s="68"/>
      <c r="F65" s="68"/>
      <c r="G65" s="68"/>
      <c r="H65" s="68">
        <v>1</v>
      </c>
      <c r="I65" s="68">
        <v>1</v>
      </c>
      <c r="J65" s="68">
        <v>1</v>
      </c>
      <c r="K65" s="69">
        <v>1</v>
      </c>
      <c r="L65" s="68">
        <v>1</v>
      </c>
      <c r="M65" s="68">
        <v>0</v>
      </c>
      <c r="N65" s="68">
        <v>1</v>
      </c>
      <c r="O65" s="68">
        <v>0</v>
      </c>
      <c r="P65" s="68">
        <v>1</v>
      </c>
      <c r="Q65" s="68">
        <v>1</v>
      </c>
      <c r="R65" s="149"/>
      <c r="S65" s="149"/>
      <c r="T65" s="149"/>
      <c r="U65" s="68">
        <v>1</v>
      </c>
      <c r="X65" s="103"/>
    </row>
    <row r="66" spans="1:24" s="102" customFormat="1" ht="55.5">
      <c r="A66" s="75"/>
      <c r="B66" s="151" t="s">
        <v>338</v>
      </c>
      <c r="C66" s="150"/>
      <c r="D66" s="68"/>
      <c r="E66" s="68"/>
      <c r="F66" s="68"/>
      <c r="G66" s="68"/>
      <c r="H66" s="68">
        <v>1</v>
      </c>
      <c r="I66" s="68">
        <v>1</v>
      </c>
      <c r="J66" s="68">
        <v>1</v>
      </c>
      <c r="K66" s="69">
        <v>1</v>
      </c>
      <c r="L66" s="68">
        <v>1</v>
      </c>
      <c r="M66" s="68">
        <v>1</v>
      </c>
      <c r="N66" s="68">
        <v>1</v>
      </c>
      <c r="O66" s="68">
        <v>1</v>
      </c>
      <c r="P66" s="68">
        <v>1</v>
      </c>
      <c r="Q66" s="68">
        <v>1</v>
      </c>
      <c r="R66" s="149"/>
      <c r="S66" s="149"/>
      <c r="T66" s="149"/>
      <c r="U66" s="68">
        <v>1</v>
      </c>
      <c r="X66" s="103"/>
    </row>
    <row r="67" spans="1:24" s="102" customFormat="1" ht="61.5">
      <c r="A67" s="75"/>
      <c r="B67" s="91" t="s">
        <v>337</v>
      </c>
      <c r="C67" s="70"/>
      <c r="D67" s="68"/>
      <c r="E67" s="68"/>
      <c r="F67" s="68"/>
      <c r="G67" s="68"/>
      <c r="H67" s="68">
        <v>1</v>
      </c>
      <c r="I67" s="68">
        <v>1</v>
      </c>
      <c r="J67" s="68">
        <v>1</v>
      </c>
      <c r="K67" s="69">
        <v>1</v>
      </c>
      <c r="L67" s="68">
        <v>1</v>
      </c>
      <c r="M67" s="68">
        <v>1</v>
      </c>
      <c r="N67" s="68">
        <v>0</v>
      </c>
      <c r="O67" s="68">
        <v>0</v>
      </c>
      <c r="P67" s="68">
        <v>1</v>
      </c>
      <c r="Q67" s="68">
        <v>1</v>
      </c>
      <c r="R67" s="149"/>
      <c r="S67" s="149"/>
      <c r="T67" s="149"/>
      <c r="U67" s="68">
        <v>1</v>
      </c>
      <c r="X67" s="103"/>
    </row>
    <row r="68" spans="1:24" s="102" customFormat="1" ht="61.5">
      <c r="A68" s="148"/>
      <c r="B68" s="147" t="s">
        <v>336</v>
      </c>
      <c r="C68" s="124"/>
      <c r="D68" s="68"/>
      <c r="E68" s="68"/>
      <c r="F68" s="68"/>
      <c r="G68" s="68"/>
      <c r="H68" s="68">
        <v>1</v>
      </c>
      <c r="I68" s="68">
        <v>1</v>
      </c>
      <c r="J68" s="68">
        <v>1</v>
      </c>
      <c r="K68" s="69">
        <v>1</v>
      </c>
      <c r="L68" s="68">
        <v>1</v>
      </c>
      <c r="M68" s="68">
        <v>0</v>
      </c>
      <c r="N68" s="68">
        <v>0</v>
      </c>
      <c r="O68" s="68">
        <v>0</v>
      </c>
      <c r="P68" s="68">
        <v>0</v>
      </c>
      <c r="Q68" s="677">
        <v>1</v>
      </c>
      <c r="R68" s="146"/>
      <c r="S68" s="146"/>
      <c r="T68" s="146"/>
      <c r="U68" s="677">
        <v>1</v>
      </c>
      <c r="X68" s="103"/>
    </row>
    <row r="69" spans="1:24" s="102" customFormat="1" ht="39.75">
      <c r="A69" s="85">
        <v>2.5</v>
      </c>
      <c r="B69" s="85" t="s">
        <v>335</v>
      </c>
      <c r="C69" s="96" t="s">
        <v>30</v>
      </c>
      <c r="D69" s="82">
        <f>+SUM(D71:D77)</f>
        <v>0</v>
      </c>
      <c r="E69" s="82"/>
      <c r="F69" s="82"/>
      <c r="G69" s="82"/>
      <c r="H69" s="82">
        <f t="shared" ref="H69:Q69" si="24">+SUM(H71:H77)</f>
        <v>7</v>
      </c>
      <c r="I69" s="82">
        <f t="shared" si="24"/>
        <v>6</v>
      </c>
      <c r="J69" s="82">
        <f t="shared" si="24"/>
        <v>7</v>
      </c>
      <c r="K69" s="82">
        <f t="shared" si="24"/>
        <v>7</v>
      </c>
      <c r="L69" s="82">
        <f t="shared" si="24"/>
        <v>7</v>
      </c>
      <c r="M69" s="82">
        <f t="shared" si="24"/>
        <v>7</v>
      </c>
      <c r="N69" s="82">
        <f t="shared" si="24"/>
        <v>7</v>
      </c>
      <c r="O69" s="82">
        <f t="shared" si="24"/>
        <v>6</v>
      </c>
      <c r="P69" s="82">
        <f t="shared" si="24"/>
        <v>7</v>
      </c>
      <c r="Q69" s="82">
        <f t="shared" si="24"/>
        <v>7</v>
      </c>
      <c r="R69" s="154"/>
      <c r="S69" s="154"/>
      <c r="T69" s="154"/>
      <c r="U69" s="82">
        <f>+SUM(U71:U77)</f>
        <v>7</v>
      </c>
      <c r="X69" s="103"/>
    </row>
    <row r="70" spans="1:24" s="102" customFormat="1" ht="39.75">
      <c r="A70" s="81"/>
      <c r="B70" s="81"/>
      <c r="C70" s="469" t="s">
        <v>10</v>
      </c>
      <c r="D70" s="132">
        <f>IF(D69&lt;1,0,IF(D69&lt;2,1,IF(D69&lt;4,2,IF(D69&lt;6,3,IF(D69&lt;7,4,IF(D69=7,5,))))))</f>
        <v>0</v>
      </c>
      <c r="E70" s="132"/>
      <c r="F70" s="132"/>
      <c r="G70" s="132"/>
      <c r="H70" s="132">
        <f t="shared" ref="H70:Q70" si="25">IF(H69&lt;1,0,IF(H69&lt;2,1,IF(H69&lt;4,2,IF(H69&lt;6,3,IF(H69&lt;7,4,IF(H69=7,5,))))))</f>
        <v>5</v>
      </c>
      <c r="I70" s="132">
        <f t="shared" si="25"/>
        <v>4</v>
      </c>
      <c r="J70" s="132">
        <f t="shared" si="25"/>
        <v>5</v>
      </c>
      <c r="K70" s="132">
        <f t="shared" si="25"/>
        <v>5</v>
      </c>
      <c r="L70" s="132">
        <f t="shared" si="25"/>
        <v>5</v>
      </c>
      <c r="M70" s="132">
        <f t="shared" si="25"/>
        <v>5</v>
      </c>
      <c r="N70" s="132">
        <f t="shared" si="25"/>
        <v>5</v>
      </c>
      <c r="O70" s="132">
        <f t="shared" si="25"/>
        <v>4</v>
      </c>
      <c r="P70" s="132">
        <f t="shared" si="25"/>
        <v>5</v>
      </c>
      <c r="Q70" s="132">
        <f t="shared" si="25"/>
        <v>5</v>
      </c>
      <c r="R70" s="152"/>
      <c r="S70" s="152"/>
      <c r="T70" s="152"/>
      <c r="U70" s="132">
        <f>IF(U69&lt;1,0,IF(U69&lt;2,1,IF(U69&lt;4,2,IF(U69&lt;6,3,IF(U69&lt;7,4,IF(U69=7,5,))))))</f>
        <v>5</v>
      </c>
      <c r="X70" s="103"/>
    </row>
    <row r="71" spans="1:24" s="102" customFormat="1" ht="61.5">
      <c r="A71" s="75"/>
      <c r="B71" s="91" t="s">
        <v>334</v>
      </c>
      <c r="C71" s="70"/>
      <c r="D71" s="68"/>
      <c r="E71" s="68"/>
      <c r="F71" s="68"/>
      <c r="G71" s="68"/>
      <c r="H71" s="68">
        <v>1</v>
      </c>
      <c r="I71" s="68">
        <v>1</v>
      </c>
      <c r="J71" s="68">
        <v>1</v>
      </c>
      <c r="K71" s="69">
        <v>1</v>
      </c>
      <c r="L71" s="68">
        <v>1</v>
      </c>
      <c r="M71" s="68">
        <v>1</v>
      </c>
      <c r="N71" s="68">
        <v>1</v>
      </c>
      <c r="O71" s="68">
        <v>1</v>
      </c>
      <c r="P71" s="68">
        <v>1</v>
      </c>
      <c r="Q71" s="68">
        <v>1</v>
      </c>
      <c r="R71" s="149"/>
      <c r="S71" s="149"/>
      <c r="T71" s="149"/>
      <c r="U71" s="68">
        <v>1</v>
      </c>
      <c r="X71" s="103"/>
    </row>
    <row r="72" spans="1:24" s="102" customFormat="1" ht="55.5">
      <c r="A72" s="75"/>
      <c r="B72" s="151" t="s">
        <v>333</v>
      </c>
      <c r="C72" s="150"/>
      <c r="D72" s="68"/>
      <c r="E72" s="68"/>
      <c r="F72" s="68"/>
      <c r="G72" s="68"/>
      <c r="H72" s="68">
        <v>1</v>
      </c>
      <c r="I72" s="68">
        <v>1</v>
      </c>
      <c r="J72" s="68">
        <v>1</v>
      </c>
      <c r="K72" s="69">
        <v>1</v>
      </c>
      <c r="L72" s="68">
        <v>1</v>
      </c>
      <c r="M72" s="68">
        <v>1</v>
      </c>
      <c r="N72" s="68">
        <v>1</v>
      </c>
      <c r="O72" s="68">
        <v>1</v>
      </c>
      <c r="P72" s="68">
        <v>1</v>
      </c>
      <c r="Q72" s="68">
        <v>1</v>
      </c>
      <c r="R72" s="149"/>
      <c r="S72" s="149"/>
      <c r="T72" s="149"/>
      <c r="U72" s="68">
        <v>1</v>
      </c>
      <c r="X72" s="103"/>
    </row>
    <row r="73" spans="1:24" s="102" customFormat="1" ht="83.25">
      <c r="A73" s="75"/>
      <c r="B73" s="151" t="s">
        <v>332</v>
      </c>
      <c r="C73" s="150"/>
      <c r="D73" s="68"/>
      <c r="E73" s="68"/>
      <c r="F73" s="68"/>
      <c r="G73" s="68"/>
      <c r="H73" s="68">
        <v>1</v>
      </c>
      <c r="I73" s="68">
        <v>1</v>
      </c>
      <c r="J73" s="68">
        <v>1</v>
      </c>
      <c r="K73" s="69">
        <v>1</v>
      </c>
      <c r="L73" s="68">
        <v>1</v>
      </c>
      <c r="M73" s="68">
        <v>1</v>
      </c>
      <c r="N73" s="68">
        <v>1</v>
      </c>
      <c r="O73" s="68">
        <v>1</v>
      </c>
      <c r="P73" s="68">
        <v>1</v>
      </c>
      <c r="Q73" s="68">
        <v>1</v>
      </c>
      <c r="R73" s="149"/>
      <c r="S73" s="149"/>
      <c r="T73" s="149"/>
      <c r="U73" s="68">
        <v>1</v>
      </c>
      <c r="X73" s="103"/>
    </row>
    <row r="74" spans="1:24" s="102" customFormat="1" ht="123">
      <c r="A74" s="75"/>
      <c r="B74" s="91" t="s">
        <v>331</v>
      </c>
      <c r="C74" s="70"/>
      <c r="D74" s="68"/>
      <c r="E74" s="68"/>
      <c r="F74" s="68"/>
      <c r="G74" s="68"/>
      <c r="H74" s="68">
        <v>1</v>
      </c>
      <c r="I74" s="68">
        <v>1</v>
      </c>
      <c r="J74" s="68">
        <v>1</v>
      </c>
      <c r="K74" s="69">
        <v>1</v>
      </c>
      <c r="L74" s="68">
        <v>1</v>
      </c>
      <c r="M74" s="68">
        <v>1</v>
      </c>
      <c r="N74" s="68">
        <v>1</v>
      </c>
      <c r="O74" s="68">
        <v>1</v>
      </c>
      <c r="P74" s="68">
        <v>1</v>
      </c>
      <c r="Q74" s="68">
        <v>1</v>
      </c>
      <c r="R74" s="149"/>
      <c r="S74" s="149"/>
      <c r="T74" s="149"/>
      <c r="U74" s="68">
        <v>1</v>
      </c>
      <c r="X74" s="103"/>
    </row>
    <row r="75" spans="1:24" s="102" customFormat="1" ht="111">
      <c r="A75" s="75"/>
      <c r="B75" s="151" t="s">
        <v>330</v>
      </c>
      <c r="C75" s="150"/>
      <c r="D75" s="68"/>
      <c r="E75" s="68"/>
      <c r="F75" s="68"/>
      <c r="G75" s="68"/>
      <c r="H75" s="68">
        <v>1</v>
      </c>
      <c r="I75" s="68">
        <v>0</v>
      </c>
      <c r="J75" s="68">
        <v>1</v>
      </c>
      <c r="K75" s="69">
        <v>1</v>
      </c>
      <c r="L75" s="68">
        <v>1</v>
      </c>
      <c r="M75" s="68">
        <v>1</v>
      </c>
      <c r="N75" s="68">
        <v>1</v>
      </c>
      <c r="O75" s="68">
        <v>1</v>
      </c>
      <c r="P75" s="68">
        <v>1</v>
      </c>
      <c r="Q75" s="68">
        <v>1</v>
      </c>
      <c r="R75" s="149"/>
      <c r="S75" s="149"/>
      <c r="T75" s="149"/>
      <c r="U75" s="68">
        <v>1</v>
      </c>
      <c r="X75" s="103"/>
    </row>
    <row r="76" spans="1:24" s="102" customFormat="1" ht="61.5">
      <c r="A76" s="75"/>
      <c r="B76" s="91" t="s">
        <v>329</v>
      </c>
      <c r="C76" s="70"/>
      <c r="D76" s="68"/>
      <c r="E76" s="68"/>
      <c r="F76" s="68"/>
      <c r="G76" s="68"/>
      <c r="H76" s="68">
        <v>1</v>
      </c>
      <c r="I76" s="68">
        <v>1</v>
      </c>
      <c r="J76" s="68">
        <v>1</v>
      </c>
      <c r="K76" s="69">
        <v>1</v>
      </c>
      <c r="L76" s="68">
        <v>1</v>
      </c>
      <c r="M76" s="68">
        <v>1</v>
      </c>
      <c r="N76" s="68">
        <v>1</v>
      </c>
      <c r="O76" s="68">
        <v>1</v>
      </c>
      <c r="P76" s="68">
        <v>1</v>
      </c>
      <c r="Q76" s="68">
        <v>1</v>
      </c>
      <c r="R76" s="149"/>
      <c r="S76" s="149"/>
      <c r="T76" s="149"/>
      <c r="U76" s="68">
        <v>1</v>
      </c>
      <c r="X76" s="103"/>
    </row>
    <row r="77" spans="1:24" s="102" customFormat="1" ht="55.5">
      <c r="A77" s="148"/>
      <c r="B77" s="520" t="s">
        <v>328</v>
      </c>
      <c r="C77" s="321"/>
      <c r="D77" s="68"/>
      <c r="E77" s="68"/>
      <c r="F77" s="68"/>
      <c r="G77" s="68"/>
      <c r="H77" s="68">
        <v>1</v>
      </c>
      <c r="I77" s="68">
        <v>1</v>
      </c>
      <c r="J77" s="68">
        <v>1</v>
      </c>
      <c r="K77" s="69">
        <v>1</v>
      </c>
      <c r="L77" s="68">
        <v>1</v>
      </c>
      <c r="M77" s="90">
        <v>1</v>
      </c>
      <c r="N77" s="68">
        <v>1</v>
      </c>
      <c r="O77" s="68">
        <v>0</v>
      </c>
      <c r="P77" s="68">
        <v>1</v>
      </c>
      <c r="Q77" s="677">
        <v>1</v>
      </c>
      <c r="R77" s="146"/>
      <c r="S77" s="146"/>
      <c r="T77" s="146"/>
      <c r="U77" s="677">
        <v>1</v>
      </c>
      <c r="X77" s="103"/>
    </row>
    <row r="78" spans="1:24" s="102" customFormat="1" ht="39.75">
      <c r="A78" s="85">
        <v>2.6</v>
      </c>
      <c r="B78" s="85" t="s">
        <v>327</v>
      </c>
      <c r="C78" s="96" t="s">
        <v>30</v>
      </c>
      <c r="D78" s="82">
        <f>+SUM(D80:D86)</f>
        <v>0</v>
      </c>
      <c r="E78" s="82"/>
      <c r="F78" s="82"/>
      <c r="G78" s="82"/>
      <c r="H78" s="82">
        <f t="shared" ref="H78:Q78" si="26">+SUM(H80:H86)</f>
        <v>7</v>
      </c>
      <c r="I78" s="82">
        <f t="shared" si="26"/>
        <v>6</v>
      </c>
      <c r="J78" s="82">
        <f t="shared" si="26"/>
        <v>6</v>
      </c>
      <c r="K78" s="82">
        <f t="shared" si="26"/>
        <v>5</v>
      </c>
      <c r="L78" s="82">
        <f t="shared" si="26"/>
        <v>5</v>
      </c>
      <c r="M78" s="82">
        <f t="shared" si="26"/>
        <v>4</v>
      </c>
      <c r="N78" s="82">
        <f t="shared" si="26"/>
        <v>6</v>
      </c>
      <c r="O78" s="82">
        <f t="shared" si="26"/>
        <v>5</v>
      </c>
      <c r="P78" s="82">
        <f t="shared" si="26"/>
        <v>6</v>
      </c>
      <c r="Q78" s="82">
        <f t="shared" si="26"/>
        <v>4</v>
      </c>
      <c r="R78" s="168"/>
      <c r="S78" s="168"/>
      <c r="T78" s="168"/>
      <c r="U78" s="82">
        <f>+SUM(U80:U86)</f>
        <v>4</v>
      </c>
      <c r="X78" s="103"/>
    </row>
    <row r="79" spans="1:24" s="102" customFormat="1" ht="39.75">
      <c r="A79" s="81"/>
      <c r="B79" s="81"/>
      <c r="C79" s="469" t="s">
        <v>10</v>
      </c>
      <c r="D79" s="132">
        <f>IF(D78&lt;1,0,IF(D78&lt;2,1,IF(D78&lt;4,2,IF(D78&lt;6,3,IF(D78&lt;7,4,IF(D78=7,5,))))))</f>
        <v>0</v>
      </c>
      <c r="E79" s="132"/>
      <c r="F79" s="132"/>
      <c r="G79" s="132"/>
      <c r="H79" s="132">
        <f t="shared" ref="H79:Q79" si="27">IF(H78&lt;1,0,IF(H78&lt;2,1,IF(H78&lt;4,2,IF(H78&lt;6,3,IF(H78&lt;7,4,IF(H78=7,5,))))))</f>
        <v>5</v>
      </c>
      <c r="I79" s="132">
        <f t="shared" si="27"/>
        <v>4</v>
      </c>
      <c r="J79" s="132">
        <f t="shared" si="27"/>
        <v>4</v>
      </c>
      <c r="K79" s="132">
        <f t="shared" si="27"/>
        <v>3</v>
      </c>
      <c r="L79" s="132">
        <f t="shared" si="27"/>
        <v>3</v>
      </c>
      <c r="M79" s="132">
        <f t="shared" si="27"/>
        <v>3</v>
      </c>
      <c r="N79" s="132">
        <f t="shared" si="27"/>
        <v>4</v>
      </c>
      <c r="O79" s="132">
        <f t="shared" si="27"/>
        <v>3</v>
      </c>
      <c r="P79" s="132">
        <f t="shared" si="27"/>
        <v>4</v>
      </c>
      <c r="Q79" s="132">
        <f t="shared" si="27"/>
        <v>3</v>
      </c>
      <c r="R79" s="515"/>
      <c r="S79" s="515"/>
      <c r="T79" s="515"/>
      <c r="U79" s="132">
        <f>IF(U78&lt;1,0,IF(U78&lt;2,1,IF(U78&lt;4,2,IF(U78&lt;6,3,IF(U78&lt;7,4,IF(U78=7,5,))))))</f>
        <v>3</v>
      </c>
      <c r="X79" s="103"/>
    </row>
    <row r="80" spans="1:24" s="102" customFormat="1" ht="61.5">
      <c r="A80" s="75"/>
      <c r="B80" s="91" t="s">
        <v>326</v>
      </c>
      <c r="C80" s="70"/>
      <c r="D80" s="68"/>
      <c r="E80" s="68"/>
      <c r="F80" s="68"/>
      <c r="G80" s="68"/>
      <c r="H80" s="68">
        <v>1</v>
      </c>
      <c r="I80" s="68">
        <v>1</v>
      </c>
      <c r="J80" s="68">
        <v>1</v>
      </c>
      <c r="K80" s="69">
        <v>1</v>
      </c>
      <c r="L80" s="68">
        <v>1</v>
      </c>
      <c r="M80" s="68">
        <v>1</v>
      </c>
      <c r="N80" s="68">
        <v>1</v>
      </c>
      <c r="O80" s="68">
        <v>1</v>
      </c>
      <c r="P80" s="68">
        <v>1</v>
      </c>
      <c r="Q80" s="68">
        <v>1</v>
      </c>
      <c r="R80" s="200"/>
      <c r="S80" s="200"/>
      <c r="T80" s="200"/>
      <c r="U80" s="68">
        <v>1</v>
      </c>
      <c r="X80" s="103"/>
    </row>
    <row r="81" spans="1:24" s="102" customFormat="1" ht="83.25">
      <c r="A81" s="75"/>
      <c r="B81" s="151" t="s">
        <v>325</v>
      </c>
      <c r="C81" s="70"/>
      <c r="D81" s="68"/>
      <c r="E81" s="68"/>
      <c r="F81" s="68"/>
      <c r="G81" s="68"/>
      <c r="H81" s="68">
        <v>1</v>
      </c>
      <c r="I81" s="68">
        <v>1</v>
      </c>
      <c r="J81" s="68">
        <v>1</v>
      </c>
      <c r="K81" s="69">
        <v>0</v>
      </c>
      <c r="L81" s="68">
        <v>0</v>
      </c>
      <c r="M81" s="68">
        <v>1</v>
      </c>
      <c r="N81" s="68">
        <v>1</v>
      </c>
      <c r="O81" s="68">
        <v>1</v>
      </c>
      <c r="P81" s="68">
        <v>1</v>
      </c>
      <c r="Q81" s="68">
        <v>0</v>
      </c>
      <c r="R81" s="200"/>
      <c r="S81" s="200"/>
      <c r="T81" s="200"/>
      <c r="U81" s="68">
        <v>0</v>
      </c>
      <c r="X81" s="103"/>
    </row>
    <row r="82" spans="1:24" s="102" customFormat="1" ht="55.5" customHeight="1">
      <c r="A82" s="75"/>
      <c r="B82" s="151" t="s">
        <v>324</v>
      </c>
      <c r="C82" s="150"/>
      <c r="D82" s="68"/>
      <c r="E82" s="68"/>
      <c r="F82" s="68"/>
      <c r="G82" s="68"/>
      <c r="H82" s="68">
        <v>1</v>
      </c>
      <c r="I82" s="68">
        <v>1</v>
      </c>
      <c r="J82" s="68">
        <v>1</v>
      </c>
      <c r="K82" s="69">
        <v>1</v>
      </c>
      <c r="L82" s="68">
        <v>1</v>
      </c>
      <c r="M82" s="68">
        <v>1</v>
      </c>
      <c r="N82" s="68">
        <v>1</v>
      </c>
      <c r="O82" s="68">
        <v>1</v>
      </c>
      <c r="P82" s="68">
        <v>1</v>
      </c>
      <c r="Q82" s="68">
        <v>1</v>
      </c>
      <c r="R82" s="200"/>
      <c r="S82" s="200"/>
      <c r="T82" s="200"/>
      <c r="U82" s="68">
        <v>1</v>
      </c>
      <c r="X82" s="103"/>
    </row>
    <row r="83" spans="1:24" s="102" customFormat="1" ht="55.5">
      <c r="A83" s="75"/>
      <c r="B83" s="151" t="s">
        <v>323</v>
      </c>
      <c r="C83" s="150"/>
      <c r="D83" s="68"/>
      <c r="E83" s="68"/>
      <c r="F83" s="68"/>
      <c r="G83" s="68"/>
      <c r="H83" s="68">
        <v>1</v>
      </c>
      <c r="I83" s="68">
        <v>1</v>
      </c>
      <c r="J83" s="68">
        <v>1</v>
      </c>
      <c r="K83" s="69">
        <v>1</v>
      </c>
      <c r="L83" s="68">
        <v>1</v>
      </c>
      <c r="M83" s="68">
        <v>1</v>
      </c>
      <c r="N83" s="68">
        <v>1</v>
      </c>
      <c r="O83" s="68">
        <v>1</v>
      </c>
      <c r="P83" s="68">
        <v>1</v>
      </c>
      <c r="Q83" s="68">
        <v>1</v>
      </c>
      <c r="R83" s="200"/>
      <c r="S83" s="200"/>
      <c r="T83" s="200"/>
      <c r="U83" s="68">
        <v>1</v>
      </c>
      <c r="X83" s="103"/>
    </row>
    <row r="84" spans="1:24" s="102" customFormat="1" ht="61.5">
      <c r="A84" s="75"/>
      <c r="B84" s="91" t="s">
        <v>322</v>
      </c>
      <c r="C84" s="70"/>
      <c r="D84" s="68"/>
      <c r="E84" s="68"/>
      <c r="F84" s="68"/>
      <c r="G84" s="68"/>
      <c r="H84" s="68">
        <v>1</v>
      </c>
      <c r="I84" s="68">
        <v>0</v>
      </c>
      <c r="J84" s="68">
        <v>1</v>
      </c>
      <c r="K84" s="69">
        <v>1</v>
      </c>
      <c r="L84" s="68">
        <v>1</v>
      </c>
      <c r="M84" s="68">
        <v>0</v>
      </c>
      <c r="N84" s="68">
        <v>1</v>
      </c>
      <c r="O84" s="519">
        <v>1</v>
      </c>
      <c r="P84" s="68">
        <v>1</v>
      </c>
      <c r="Q84" s="68">
        <v>1</v>
      </c>
      <c r="R84" s="200"/>
      <c r="S84" s="200"/>
      <c r="T84" s="200"/>
      <c r="U84" s="68">
        <v>1</v>
      </c>
      <c r="X84" s="103"/>
    </row>
    <row r="85" spans="1:24" s="102" customFormat="1" ht="114">
      <c r="A85" s="75"/>
      <c r="B85" s="163" t="s">
        <v>321</v>
      </c>
      <c r="C85" s="134"/>
      <c r="D85" s="68"/>
      <c r="E85" s="68"/>
      <c r="F85" s="68"/>
      <c r="G85" s="68"/>
      <c r="H85" s="68">
        <v>1</v>
      </c>
      <c r="I85" s="68">
        <v>1</v>
      </c>
      <c r="J85" s="68"/>
      <c r="K85" s="131">
        <v>1</v>
      </c>
      <c r="L85" s="68">
        <v>1</v>
      </c>
      <c r="M85" s="68">
        <v>0</v>
      </c>
      <c r="N85" s="68">
        <v>0</v>
      </c>
      <c r="O85" s="519">
        <v>0</v>
      </c>
      <c r="P85" s="68">
        <v>1</v>
      </c>
      <c r="Q85" s="68">
        <v>0</v>
      </c>
      <c r="R85" s="521"/>
      <c r="S85" s="521"/>
      <c r="T85" s="521"/>
      <c r="U85" s="68">
        <v>0</v>
      </c>
      <c r="X85" s="103"/>
    </row>
    <row r="86" spans="1:24" s="102" customFormat="1" ht="55.5">
      <c r="A86" s="148"/>
      <c r="B86" s="520" t="s">
        <v>320</v>
      </c>
      <c r="C86" s="321"/>
      <c r="D86" s="68"/>
      <c r="E86" s="68"/>
      <c r="F86" s="68"/>
      <c r="G86" s="68"/>
      <c r="H86" s="68">
        <v>1</v>
      </c>
      <c r="I86" s="68">
        <v>1</v>
      </c>
      <c r="J86" s="68">
        <v>1</v>
      </c>
      <c r="K86" s="69">
        <v>0</v>
      </c>
      <c r="L86" s="68">
        <v>0</v>
      </c>
      <c r="M86" s="68">
        <v>0</v>
      </c>
      <c r="N86" s="68">
        <v>1</v>
      </c>
      <c r="O86" s="519">
        <v>0</v>
      </c>
      <c r="P86" s="68">
        <v>0</v>
      </c>
      <c r="Q86" s="677">
        <v>0</v>
      </c>
      <c r="R86" s="516"/>
      <c r="S86" s="516"/>
      <c r="T86" s="516"/>
      <c r="U86" s="677">
        <v>0</v>
      </c>
      <c r="V86" s="518"/>
      <c r="X86" s="103"/>
    </row>
    <row r="87" spans="1:24" s="102" customFormat="1" ht="61.5">
      <c r="A87" s="85">
        <v>2.7</v>
      </c>
      <c r="B87" s="85" t="s">
        <v>319</v>
      </c>
      <c r="C87" s="96" t="s">
        <v>30</v>
      </c>
      <c r="D87" s="82">
        <f>+SUM(D89:D93)</f>
        <v>0</v>
      </c>
      <c r="E87" s="82"/>
      <c r="F87" s="82"/>
      <c r="G87" s="82"/>
      <c r="H87" s="82">
        <f t="shared" ref="H87:Q87" si="28">+SUM(H89:H93)</f>
        <v>5</v>
      </c>
      <c r="I87" s="82">
        <f t="shared" si="28"/>
        <v>4</v>
      </c>
      <c r="J87" s="82">
        <f t="shared" si="28"/>
        <v>5</v>
      </c>
      <c r="K87" s="82">
        <f t="shared" si="28"/>
        <v>5</v>
      </c>
      <c r="L87" s="82">
        <f t="shared" si="28"/>
        <v>5</v>
      </c>
      <c r="M87" s="82">
        <f t="shared" si="28"/>
        <v>4</v>
      </c>
      <c r="N87" s="82">
        <f t="shared" si="28"/>
        <v>5</v>
      </c>
      <c r="O87" s="82">
        <f t="shared" si="28"/>
        <v>5</v>
      </c>
      <c r="P87" s="82">
        <f t="shared" si="28"/>
        <v>5</v>
      </c>
      <c r="Q87" s="82">
        <f t="shared" si="28"/>
        <v>4</v>
      </c>
      <c r="R87" s="168"/>
      <c r="S87" s="168"/>
      <c r="T87" s="168"/>
      <c r="U87" s="82">
        <f>+SUM(U89:U93)</f>
        <v>5</v>
      </c>
      <c r="X87" s="103"/>
    </row>
    <row r="88" spans="1:24" s="102" customFormat="1" ht="39.75">
      <c r="A88" s="81"/>
      <c r="B88" s="81"/>
      <c r="C88" s="469" t="s">
        <v>10</v>
      </c>
      <c r="D88" s="132">
        <f>IF(D87&lt;1,0,IF(D87&lt;2,1,IF(D87&lt;3,2,IF(D87&lt;4,3,IF(D87&lt;5,4,IF(D87=5,5,))))))</f>
        <v>0</v>
      </c>
      <c r="E88" s="132"/>
      <c r="F88" s="132"/>
      <c r="G88" s="132"/>
      <c r="H88" s="132">
        <f t="shared" ref="H88:Q88" si="29">IF(H87&lt;1,0,IF(H87&lt;2,1,IF(H87&lt;3,2,IF(H87&lt;4,3,IF(H87&lt;5,4,IF(H87=5,5,))))))</f>
        <v>5</v>
      </c>
      <c r="I88" s="132">
        <f t="shared" si="29"/>
        <v>4</v>
      </c>
      <c r="J88" s="132">
        <f t="shared" si="29"/>
        <v>5</v>
      </c>
      <c r="K88" s="132">
        <f t="shared" si="29"/>
        <v>5</v>
      </c>
      <c r="L88" s="132">
        <f t="shared" si="29"/>
        <v>5</v>
      </c>
      <c r="M88" s="132">
        <f t="shared" si="29"/>
        <v>4</v>
      </c>
      <c r="N88" s="132">
        <f t="shared" si="29"/>
        <v>5</v>
      </c>
      <c r="O88" s="132">
        <f t="shared" si="29"/>
        <v>5</v>
      </c>
      <c r="P88" s="132">
        <f t="shared" si="29"/>
        <v>5</v>
      </c>
      <c r="Q88" s="132">
        <f t="shared" si="29"/>
        <v>4</v>
      </c>
      <c r="R88" s="515"/>
      <c r="S88" s="515"/>
      <c r="T88" s="515"/>
      <c r="U88" s="132">
        <f>IF(U87&lt;1,0,IF(U87&lt;2,1,IF(U87&lt;3,2,IF(U87&lt;4,3,IF(U87&lt;5,4,IF(U87=5,5,))))))</f>
        <v>5</v>
      </c>
      <c r="X88" s="103"/>
    </row>
    <row r="89" spans="1:24" s="102" customFormat="1" ht="83.25">
      <c r="A89" s="75"/>
      <c r="B89" s="151" t="s">
        <v>318</v>
      </c>
      <c r="C89" s="150"/>
      <c r="D89" s="68"/>
      <c r="E89" s="68"/>
      <c r="F89" s="68"/>
      <c r="G89" s="68"/>
      <c r="H89" s="68">
        <v>1</v>
      </c>
      <c r="I89" s="68">
        <v>1</v>
      </c>
      <c r="J89" s="68">
        <v>1</v>
      </c>
      <c r="K89" s="69">
        <v>1</v>
      </c>
      <c r="L89" s="517">
        <v>1</v>
      </c>
      <c r="M89" s="68">
        <v>1</v>
      </c>
      <c r="N89" s="68">
        <v>1</v>
      </c>
      <c r="O89" s="68">
        <v>1</v>
      </c>
      <c r="P89" s="68">
        <v>1</v>
      </c>
      <c r="Q89" s="68">
        <v>1</v>
      </c>
      <c r="R89" s="200"/>
      <c r="S89" s="200"/>
      <c r="T89" s="200"/>
      <c r="U89" s="68">
        <v>1</v>
      </c>
      <c r="X89" s="103"/>
    </row>
    <row r="90" spans="1:24" s="102" customFormat="1" ht="123">
      <c r="A90" s="75"/>
      <c r="B90" s="91" t="s">
        <v>317</v>
      </c>
      <c r="C90" s="70"/>
      <c r="D90" s="68"/>
      <c r="E90" s="68"/>
      <c r="F90" s="68"/>
      <c r="G90" s="68"/>
      <c r="H90" s="68">
        <v>1</v>
      </c>
      <c r="I90" s="68">
        <v>1</v>
      </c>
      <c r="J90" s="68">
        <v>1</v>
      </c>
      <c r="K90" s="69">
        <v>1</v>
      </c>
      <c r="L90" s="517">
        <v>1</v>
      </c>
      <c r="M90" s="68">
        <v>1</v>
      </c>
      <c r="N90" s="68">
        <v>1</v>
      </c>
      <c r="O90" s="68">
        <v>1</v>
      </c>
      <c r="P90" s="68">
        <v>1</v>
      </c>
      <c r="Q90" s="68">
        <v>1</v>
      </c>
      <c r="R90" s="200"/>
      <c r="S90" s="200"/>
      <c r="T90" s="200"/>
      <c r="U90" s="68">
        <v>1</v>
      </c>
      <c r="X90" s="103"/>
    </row>
    <row r="91" spans="1:24" s="102" customFormat="1" ht="55.5">
      <c r="A91" s="75"/>
      <c r="B91" s="151" t="s">
        <v>316</v>
      </c>
      <c r="C91" s="150"/>
      <c r="D91" s="68"/>
      <c r="E91" s="68"/>
      <c r="F91" s="68"/>
      <c r="G91" s="68"/>
      <c r="H91" s="68">
        <v>1</v>
      </c>
      <c r="I91" s="68">
        <v>1</v>
      </c>
      <c r="J91" s="68">
        <v>1</v>
      </c>
      <c r="K91" s="69">
        <v>1</v>
      </c>
      <c r="L91" s="517">
        <v>1</v>
      </c>
      <c r="M91" s="68">
        <v>1</v>
      </c>
      <c r="N91" s="68">
        <v>1</v>
      </c>
      <c r="O91" s="68">
        <v>1</v>
      </c>
      <c r="P91" s="68">
        <v>1</v>
      </c>
      <c r="Q91" s="68">
        <v>1</v>
      </c>
      <c r="R91" s="200"/>
      <c r="S91" s="200"/>
      <c r="T91" s="200"/>
      <c r="U91" s="68">
        <v>1</v>
      </c>
      <c r="X91" s="103"/>
    </row>
    <row r="92" spans="1:24" s="102" customFormat="1" ht="83.25">
      <c r="A92" s="75"/>
      <c r="B92" s="151" t="s">
        <v>315</v>
      </c>
      <c r="C92" s="150"/>
      <c r="D92" s="68"/>
      <c r="E92" s="68"/>
      <c r="F92" s="68"/>
      <c r="G92" s="68"/>
      <c r="H92" s="68">
        <v>1</v>
      </c>
      <c r="I92" s="68">
        <v>0</v>
      </c>
      <c r="J92" s="68">
        <v>1</v>
      </c>
      <c r="K92" s="69">
        <v>1</v>
      </c>
      <c r="L92" s="517">
        <v>1</v>
      </c>
      <c r="M92" s="68">
        <v>0</v>
      </c>
      <c r="N92" s="68">
        <v>1</v>
      </c>
      <c r="O92" s="68">
        <v>1</v>
      </c>
      <c r="P92" s="68">
        <v>1</v>
      </c>
      <c r="Q92" s="68">
        <v>1</v>
      </c>
      <c r="R92" s="200"/>
      <c r="S92" s="200"/>
      <c r="T92" s="200"/>
      <c r="U92" s="68">
        <v>1</v>
      </c>
      <c r="X92" s="103"/>
    </row>
    <row r="93" spans="1:24" s="102" customFormat="1" ht="61.5">
      <c r="A93" s="148"/>
      <c r="B93" s="147" t="s">
        <v>314</v>
      </c>
      <c r="C93" s="124"/>
      <c r="D93" s="68"/>
      <c r="E93" s="68"/>
      <c r="F93" s="68"/>
      <c r="G93" s="68"/>
      <c r="H93" s="68">
        <v>1</v>
      </c>
      <c r="I93" s="68">
        <v>1</v>
      </c>
      <c r="J93" s="68">
        <v>1</v>
      </c>
      <c r="K93" s="69">
        <v>1</v>
      </c>
      <c r="L93" s="517">
        <v>1</v>
      </c>
      <c r="M93" s="68">
        <v>1</v>
      </c>
      <c r="N93" s="68">
        <v>1</v>
      </c>
      <c r="O93" s="68">
        <v>1</v>
      </c>
      <c r="P93" s="68">
        <v>1</v>
      </c>
      <c r="Q93" s="677">
        <v>0</v>
      </c>
      <c r="R93" s="516"/>
      <c r="S93" s="516"/>
      <c r="T93" s="516"/>
      <c r="U93" s="677">
        <v>1</v>
      </c>
      <c r="X93" s="103"/>
    </row>
    <row r="94" spans="1:24" s="102" customFormat="1" ht="61.5">
      <c r="A94" s="85">
        <v>2.8</v>
      </c>
      <c r="B94" s="85" t="s">
        <v>313</v>
      </c>
      <c r="C94" s="96" t="s">
        <v>30</v>
      </c>
      <c r="D94" s="82">
        <f>+SUM(D96:D100)</f>
        <v>0</v>
      </c>
      <c r="E94" s="82"/>
      <c r="F94" s="82"/>
      <c r="G94" s="82"/>
      <c r="H94" s="82">
        <f t="shared" ref="H94:Q94" si="30">+SUM(H96:H100)</f>
        <v>4</v>
      </c>
      <c r="I94" s="82">
        <f t="shared" si="30"/>
        <v>2</v>
      </c>
      <c r="J94" s="82">
        <f t="shared" si="30"/>
        <v>4</v>
      </c>
      <c r="K94" s="82">
        <f t="shared" si="30"/>
        <v>5</v>
      </c>
      <c r="L94" s="82">
        <f t="shared" si="30"/>
        <v>5</v>
      </c>
      <c r="M94" s="82">
        <f t="shared" si="30"/>
        <v>4</v>
      </c>
      <c r="N94" s="82">
        <f t="shared" si="30"/>
        <v>5</v>
      </c>
      <c r="O94" s="82">
        <f t="shared" si="30"/>
        <v>5</v>
      </c>
      <c r="P94" s="82">
        <f t="shared" si="30"/>
        <v>5</v>
      </c>
      <c r="Q94" s="82">
        <f t="shared" si="30"/>
        <v>4</v>
      </c>
      <c r="R94" s="168"/>
      <c r="S94" s="168"/>
      <c r="T94" s="168"/>
      <c r="U94" s="82">
        <f>+SUM(U96:U100)</f>
        <v>5</v>
      </c>
      <c r="X94" s="103"/>
    </row>
    <row r="95" spans="1:24" s="102" customFormat="1" ht="39.75">
      <c r="A95" s="81"/>
      <c r="B95" s="81"/>
      <c r="C95" s="469" t="s">
        <v>10</v>
      </c>
      <c r="D95" s="132">
        <f>IF(D94&lt;1,0,IF(D94&lt;2,1,IF(D94&lt;3,2,IF(D94&lt;4,3,IF(D94&lt;5,4,IF(D94=5,5,))))))</f>
        <v>0</v>
      </c>
      <c r="E95" s="132"/>
      <c r="F95" s="132"/>
      <c r="G95" s="132"/>
      <c r="H95" s="132">
        <f t="shared" ref="H95:Q95" si="31">IF(H94&lt;1,0,IF(H94&lt;2,1,IF(H94&lt;3,2,IF(H94&lt;4,3,IF(H94&lt;5,4,IF(H94=5,5,))))))</f>
        <v>4</v>
      </c>
      <c r="I95" s="132">
        <f t="shared" si="31"/>
        <v>2</v>
      </c>
      <c r="J95" s="132">
        <f t="shared" si="31"/>
        <v>4</v>
      </c>
      <c r="K95" s="132">
        <f t="shared" si="31"/>
        <v>5</v>
      </c>
      <c r="L95" s="132">
        <f t="shared" si="31"/>
        <v>5</v>
      </c>
      <c r="M95" s="132">
        <f t="shared" si="31"/>
        <v>4</v>
      </c>
      <c r="N95" s="132">
        <f t="shared" si="31"/>
        <v>5</v>
      </c>
      <c r="O95" s="132">
        <f t="shared" si="31"/>
        <v>5</v>
      </c>
      <c r="P95" s="132">
        <f t="shared" si="31"/>
        <v>5</v>
      </c>
      <c r="Q95" s="132">
        <f t="shared" si="31"/>
        <v>4</v>
      </c>
      <c r="R95" s="515"/>
      <c r="S95" s="515"/>
      <c r="T95" s="515"/>
      <c r="U95" s="132">
        <f>IF(U94&lt;1,0,IF(U94&lt;2,1,IF(U94&lt;3,2,IF(U94&lt;4,3,IF(U94&lt;5,4,IF(U94=5,5,))))))</f>
        <v>5</v>
      </c>
      <c r="X95" s="103"/>
    </row>
    <row r="96" spans="1:24" s="102" customFormat="1" ht="61.5">
      <c r="A96" s="75"/>
      <c r="B96" s="91" t="s">
        <v>312</v>
      </c>
      <c r="C96" s="70"/>
      <c r="D96" s="68"/>
      <c r="E96" s="68"/>
      <c r="F96" s="68"/>
      <c r="G96" s="68"/>
      <c r="H96" s="68">
        <v>1</v>
      </c>
      <c r="I96" s="68">
        <v>1</v>
      </c>
      <c r="J96" s="68">
        <v>1</v>
      </c>
      <c r="K96" s="69">
        <v>1</v>
      </c>
      <c r="L96" s="68">
        <v>1</v>
      </c>
      <c r="M96" s="68">
        <v>1</v>
      </c>
      <c r="N96" s="68">
        <v>1</v>
      </c>
      <c r="O96" s="68">
        <v>1</v>
      </c>
      <c r="P96" s="68">
        <v>1</v>
      </c>
      <c r="Q96" s="68">
        <v>1</v>
      </c>
      <c r="R96" s="200"/>
      <c r="S96" s="200"/>
      <c r="T96" s="200"/>
      <c r="U96" s="68">
        <v>1</v>
      </c>
      <c r="X96" s="103"/>
    </row>
    <row r="97" spans="1:24" s="102" customFormat="1" ht="92.25" customHeight="1">
      <c r="A97" s="75"/>
      <c r="B97" s="91" t="s">
        <v>311</v>
      </c>
      <c r="C97" s="70"/>
      <c r="D97" s="68"/>
      <c r="E97" s="68"/>
      <c r="F97" s="68"/>
      <c r="G97" s="68"/>
      <c r="H97" s="68">
        <v>1</v>
      </c>
      <c r="I97" s="68">
        <v>1</v>
      </c>
      <c r="J97" s="68">
        <v>1</v>
      </c>
      <c r="K97" s="69">
        <v>1</v>
      </c>
      <c r="L97" s="68">
        <v>1</v>
      </c>
      <c r="M97" s="68">
        <v>1</v>
      </c>
      <c r="N97" s="68">
        <v>1</v>
      </c>
      <c r="O97" s="68">
        <v>1</v>
      </c>
      <c r="P97" s="68">
        <v>1</v>
      </c>
      <c r="Q97" s="68">
        <v>1</v>
      </c>
      <c r="R97" s="200"/>
      <c r="S97" s="200"/>
      <c r="T97" s="200"/>
      <c r="U97" s="68">
        <v>1</v>
      </c>
      <c r="X97" s="103"/>
    </row>
    <row r="98" spans="1:24" s="102" customFormat="1" ht="55.5">
      <c r="A98" s="75"/>
      <c r="B98" s="151" t="s">
        <v>310</v>
      </c>
      <c r="C98" s="150"/>
      <c r="D98" s="68"/>
      <c r="E98" s="68"/>
      <c r="F98" s="68"/>
      <c r="G98" s="68"/>
      <c r="H98" s="68">
        <v>1</v>
      </c>
      <c r="I98" s="68">
        <v>0</v>
      </c>
      <c r="J98" s="90">
        <v>1</v>
      </c>
      <c r="K98" s="131">
        <v>1</v>
      </c>
      <c r="L98" s="68">
        <v>1</v>
      </c>
      <c r="M98" s="68">
        <v>1</v>
      </c>
      <c r="N98" s="68">
        <v>1</v>
      </c>
      <c r="O98" s="68">
        <v>1</v>
      </c>
      <c r="P98" s="68">
        <v>1</v>
      </c>
      <c r="Q98" s="68">
        <v>1</v>
      </c>
      <c r="R98" s="200"/>
      <c r="S98" s="200"/>
      <c r="T98" s="200"/>
      <c r="U98" s="68">
        <v>1</v>
      </c>
      <c r="X98" s="103"/>
    </row>
    <row r="99" spans="1:24" s="102" customFormat="1" ht="83.25">
      <c r="A99" s="75"/>
      <c r="B99" s="151" t="s">
        <v>309</v>
      </c>
      <c r="C99" s="150"/>
      <c r="D99" s="68"/>
      <c r="E99" s="68"/>
      <c r="F99" s="68"/>
      <c r="G99" s="68"/>
      <c r="H99" s="68">
        <v>0</v>
      </c>
      <c r="I99" s="68">
        <v>0</v>
      </c>
      <c r="J99" s="90">
        <v>1</v>
      </c>
      <c r="K99" s="131">
        <v>1</v>
      </c>
      <c r="L99" s="68">
        <v>1</v>
      </c>
      <c r="M99" s="68">
        <v>1</v>
      </c>
      <c r="N99" s="68">
        <v>1</v>
      </c>
      <c r="O99" s="68">
        <v>1</v>
      </c>
      <c r="P99" s="68">
        <v>1</v>
      </c>
      <c r="Q99" s="68">
        <v>1</v>
      </c>
      <c r="R99" s="200"/>
      <c r="S99" s="200"/>
      <c r="T99" s="200"/>
      <c r="U99" s="68">
        <v>1</v>
      </c>
      <c r="X99" s="103"/>
    </row>
    <row r="100" spans="1:24" s="102" customFormat="1" ht="85.5">
      <c r="A100" s="75"/>
      <c r="B100" s="163" t="s">
        <v>308</v>
      </c>
      <c r="C100" s="134"/>
      <c r="D100" s="68"/>
      <c r="E100" s="68"/>
      <c r="F100" s="68"/>
      <c r="G100" s="68"/>
      <c r="H100" s="68">
        <v>1</v>
      </c>
      <c r="I100" s="68">
        <v>0</v>
      </c>
      <c r="J100" s="68">
        <v>0</v>
      </c>
      <c r="K100" s="69">
        <v>1</v>
      </c>
      <c r="L100" s="68">
        <v>1</v>
      </c>
      <c r="M100" s="68">
        <v>0</v>
      </c>
      <c r="N100" s="68">
        <v>1</v>
      </c>
      <c r="O100" s="68">
        <v>1</v>
      </c>
      <c r="P100" s="68">
        <v>1</v>
      </c>
      <c r="Q100" s="68">
        <v>0</v>
      </c>
      <c r="R100" s="200"/>
      <c r="S100" s="200"/>
      <c r="T100" s="200"/>
      <c r="U100" s="68">
        <v>1</v>
      </c>
      <c r="X100" s="103"/>
    </row>
    <row r="101" spans="1:24" s="102" customFormat="1" ht="39.75">
      <c r="A101" s="162">
        <v>2.9</v>
      </c>
      <c r="B101" s="162" t="s">
        <v>307</v>
      </c>
      <c r="C101" s="161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59"/>
      <c r="R101" s="294"/>
      <c r="S101" s="294"/>
      <c r="T101" s="294"/>
      <c r="U101" s="159"/>
      <c r="X101" s="103"/>
    </row>
    <row r="102" spans="1:24" s="474" customFormat="1" ht="61.5">
      <c r="A102" s="514"/>
      <c r="B102" s="85" t="s">
        <v>306</v>
      </c>
      <c r="C102" s="96" t="s">
        <v>176</v>
      </c>
      <c r="D102" s="706" t="s">
        <v>477</v>
      </c>
      <c r="E102" s="205"/>
      <c r="F102" s="205"/>
      <c r="G102" s="205"/>
      <c r="H102" s="205">
        <f>+H116</f>
        <v>92.436974789915965</v>
      </c>
      <c r="I102" s="411">
        <v>0</v>
      </c>
      <c r="J102" s="205">
        <f t="shared" ref="J102:Q102" si="32">+J116</f>
        <v>85.239852398523979</v>
      </c>
      <c r="K102" s="205">
        <f t="shared" si="32"/>
        <v>87.052341597796143</v>
      </c>
      <c r="L102" s="205">
        <f t="shared" si="32"/>
        <v>88.950276243093924</v>
      </c>
      <c r="M102" s="205">
        <f t="shared" si="32"/>
        <v>66.666666666666671</v>
      </c>
      <c r="N102" s="205">
        <f t="shared" si="32"/>
        <v>78.571428571428569</v>
      </c>
      <c r="O102" s="205">
        <f t="shared" si="32"/>
        <v>82.173174872665541</v>
      </c>
      <c r="P102" s="205">
        <f t="shared" si="32"/>
        <v>94.117647058823536</v>
      </c>
      <c r="Q102" s="205">
        <f t="shared" si="32"/>
        <v>60.919540229885058</v>
      </c>
      <c r="R102" s="380"/>
      <c r="S102" s="380"/>
      <c r="T102" s="380"/>
      <c r="U102" s="205">
        <f>+U116</f>
        <v>82.010096374483709</v>
      </c>
      <c r="V102" s="512"/>
      <c r="X102" s="475"/>
    </row>
    <row r="103" spans="1:24" s="474" customFormat="1" ht="39.75" hidden="1" customHeight="1">
      <c r="A103" s="513"/>
      <c r="B103" s="81"/>
      <c r="C103" s="469" t="s">
        <v>10</v>
      </c>
      <c r="D103" s="378">
        <v>0</v>
      </c>
      <c r="E103" s="132"/>
      <c r="F103" s="132"/>
      <c r="G103" s="132"/>
      <c r="H103" s="132">
        <f t="shared" ref="H103:Q103" si="33">+IF(H102&lt;100,H102*5/100,IF(H102&gt;=100,5))</f>
        <v>4.6218487394957979</v>
      </c>
      <c r="I103" s="378">
        <f t="shared" si="33"/>
        <v>0</v>
      </c>
      <c r="J103" s="132">
        <f t="shared" si="33"/>
        <v>4.2619926199261986</v>
      </c>
      <c r="K103" s="132">
        <f t="shared" si="33"/>
        <v>4.3526170798898072</v>
      </c>
      <c r="L103" s="132">
        <f t="shared" si="33"/>
        <v>4.4475138121546962</v>
      </c>
      <c r="M103" s="132">
        <f t="shared" si="33"/>
        <v>3.3333333333333339</v>
      </c>
      <c r="N103" s="132">
        <f t="shared" si="33"/>
        <v>3.9285714285714284</v>
      </c>
      <c r="O103" s="132">
        <f t="shared" si="33"/>
        <v>4.1086587436332769</v>
      </c>
      <c r="P103" s="132">
        <f t="shared" si="33"/>
        <v>4.7058823529411766</v>
      </c>
      <c r="Q103" s="132">
        <f t="shared" si="33"/>
        <v>3.0459770114942528</v>
      </c>
      <c r="R103" s="377"/>
      <c r="S103" s="377"/>
      <c r="T103" s="377"/>
      <c r="U103" s="132">
        <f>+IF(U102&lt;100,U102*5/100,IF(U102&gt;=100,5))</f>
        <v>4.1005048187241862</v>
      </c>
      <c r="V103" s="512"/>
      <c r="X103" s="475"/>
    </row>
    <row r="104" spans="1:24" s="474" customFormat="1" ht="39.75" hidden="1" customHeight="1">
      <c r="A104" s="306"/>
      <c r="B104" s="511" t="s">
        <v>305</v>
      </c>
      <c r="C104" s="164" t="s">
        <v>163</v>
      </c>
      <c r="D104" s="363"/>
      <c r="E104" s="510"/>
      <c r="F104" s="510"/>
      <c r="G104" s="510"/>
      <c r="H104" s="508">
        <v>143</v>
      </c>
      <c r="I104" s="509"/>
      <c r="J104" s="508">
        <v>227</v>
      </c>
      <c r="K104" s="363">
        <v>438</v>
      </c>
      <c r="L104" s="508">
        <v>195</v>
      </c>
      <c r="M104" s="363">
        <v>29</v>
      </c>
      <c r="N104" s="508">
        <v>295</v>
      </c>
      <c r="O104" s="363">
        <v>658</v>
      </c>
      <c r="P104" s="363">
        <v>210</v>
      </c>
      <c r="Q104" s="363">
        <v>324</v>
      </c>
      <c r="R104" s="200"/>
      <c r="S104" s="488"/>
      <c r="T104" s="488"/>
      <c r="U104" s="363">
        <f t="shared" ref="U104:U111" si="34">+SUM(D104:T104)</f>
        <v>2519</v>
      </c>
      <c r="V104" s="39"/>
      <c r="X104" s="475"/>
    </row>
    <row r="105" spans="1:24" s="474" customFormat="1" ht="39.75" hidden="1" customHeight="1">
      <c r="A105" s="306"/>
      <c r="B105" s="503" t="s">
        <v>304</v>
      </c>
      <c r="C105" s="70" t="s">
        <v>163</v>
      </c>
      <c r="D105" s="505">
        <f>+D113-D106-D107-D108-D109-D110-D111</f>
        <v>0</v>
      </c>
      <c r="E105" s="505"/>
      <c r="F105" s="505"/>
      <c r="G105" s="505"/>
      <c r="H105" s="505">
        <f t="shared" ref="H105:Q105" si="35">+H113-H106-H107-H108-H109-H110-H111</f>
        <v>102</v>
      </c>
      <c r="I105" s="507">
        <f t="shared" si="35"/>
        <v>0</v>
      </c>
      <c r="J105" s="506">
        <f t="shared" si="35"/>
        <v>227</v>
      </c>
      <c r="K105" s="505">
        <f t="shared" si="35"/>
        <v>312</v>
      </c>
      <c r="L105" s="505">
        <f t="shared" si="35"/>
        <v>145</v>
      </c>
      <c r="M105" s="505">
        <f t="shared" si="35"/>
        <v>14</v>
      </c>
      <c r="N105" s="505">
        <f t="shared" si="35"/>
        <v>191</v>
      </c>
      <c r="O105" s="505">
        <f t="shared" si="35"/>
        <v>457</v>
      </c>
      <c r="P105" s="505">
        <f t="shared" si="35"/>
        <v>102</v>
      </c>
      <c r="Q105" s="505">
        <f t="shared" si="35"/>
        <v>151</v>
      </c>
      <c r="R105" s="200"/>
      <c r="S105" s="200"/>
      <c r="T105" s="200"/>
      <c r="U105" s="504">
        <f t="shared" si="34"/>
        <v>1701</v>
      </c>
      <c r="X105" s="475"/>
    </row>
    <row r="106" spans="1:24" s="474" customFormat="1" ht="39.75" hidden="1" customHeight="1">
      <c r="A106" s="306"/>
      <c r="B106" s="91" t="s">
        <v>303</v>
      </c>
      <c r="C106" s="70" t="s">
        <v>163</v>
      </c>
      <c r="D106" s="363"/>
      <c r="E106" s="502"/>
      <c r="F106" s="502"/>
      <c r="G106" s="502"/>
      <c r="H106" s="502">
        <v>0</v>
      </c>
      <c r="I106" s="501"/>
      <c r="J106" s="492">
        <v>0</v>
      </c>
      <c r="K106" s="363">
        <v>1</v>
      </c>
      <c r="L106" s="490">
        <v>0</v>
      </c>
      <c r="M106" s="363">
        <v>1</v>
      </c>
      <c r="N106" s="363">
        <v>0</v>
      </c>
      <c r="O106" s="363">
        <v>0</v>
      </c>
      <c r="P106" s="363">
        <v>0</v>
      </c>
      <c r="Q106" s="363">
        <v>1</v>
      </c>
      <c r="R106" s="500"/>
      <c r="S106" s="488"/>
      <c r="T106" s="488"/>
      <c r="U106" s="363">
        <f t="shared" si="34"/>
        <v>3</v>
      </c>
      <c r="X106" s="475"/>
    </row>
    <row r="107" spans="1:24" s="474" customFormat="1" ht="39.75" hidden="1" customHeight="1">
      <c r="A107" s="306"/>
      <c r="B107" s="91" t="s">
        <v>302</v>
      </c>
      <c r="C107" s="70" t="s">
        <v>163</v>
      </c>
      <c r="D107" s="363"/>
      <c r="E107" s="502"/>
      <c r="F107" s="502"/>
      <c r="G107" s="502"/>
      <c r="H107" s="502">
        <v>0</v>
      </c>
      <c r="I107" s="501"/>
      <c r="J107" s="492">
        <v>1</v>
      </c>
      <c r="K107" s="363">
        <v>2</v>
      </c>
      <c r="L107" s="490">
        <v>2</v>
      </c>
      <c r="M107" s="363">
        <v>0</v>
      </c>
      <c r="N107" s="363">
        <v>1</v>
      </c>
      <c r="O107" s="363">
        <v>4</v>
      </c>
      <c r="P107" s="363">
        <v>1</v>
      </c>
      <c r="Q107" s="363">
        <v>1</v>
      </c>
      <c r="R107" s="500"/>
      <c r="S107" s="488"/>
      <c r="T107" s="488"/>
      <c r="U107" s="363">
        <f t="shared" si="34"/>
        <v>12</v>
      </c>
      <c r="X107" s="475"/>
    </row>
    <row r="108" spans="1:24" s="474" customFormat="1" ht="61.5" hidden="1" customHeight="1">
      <c r="A108" s="306"/>
      <c r="B108" s="91" t="s">
        <v>301</v>
      </c>
      <c r="C108" s="70" t="s">
        <v>163</v>
      </c>
      <c r="D108" s="363"/>
      <c r="E108" s="502"/>
      <c r="F108" s="502"/>
      <c r="G108" s="502"/>
      <c r="H108" s="502">
        <v>8</v>
      </c>
      <c r="I108" s="501"/>
      <c r="J108" s="492">
        <v>4</v>
      </c>
      <c r="K108" s="363">
        <v>4</v>
      </c>
      <c r="L108" s="490">
        <v>16</v>
      </c>
      <c r="M108" s="363">
        <v>2</v>
      </c>
      <c r="N108" s="363">
        <v>7</v>
      </c>
      <c r="O108" s="363">
        <v>27</v>
      </c>
      <c r="P108" s="363">
        <v>10</v>
      </c>
      <c r="Q108" s="363">
        <v>8</v>
      </c>
      <c r="R108" s="500"/>
      <c r="S108" s="488"/>
      <c r="T108" s="488"/>
      <c r="U108" s="363">
        <f t="shared" si="34"/>
        <v>86</v>
      </c>
      <c r="X108" s="475"/>
    </row>
    <row r="109" spans="1:24" s="474" customFormat="1" ht="61.5" hidden="1" customHeight="1">
      <c r="A109" s="306"/>
      <c r="B109" s="91" t="s">
        <v>300</v>
      </c>
      <c r="C109" s="70" t="s">
        <v>163</v>
      </c>
      <c r="D109" s="363"/>
      <c r="E109" s="502"/>
      <c r="F109" s="502"/>
      <c r="G109" s="502"/>
      <c r="H109" s="502">
        <v>0</v>
      </c>
      <c r="I109" s="501"/>
      <c r="J109" s="492">
        <v>0</v>
      </c>
      <c r="K109" s="363">
        <v>3</v>
      </c>
      <c r="L109" s="490">
        <v>4</v>
      </c>
      <c r="M109" s="363">
        <v>1</v>
      </c>
      <c r="N109" s="363">
        <v>1</v>
      </c>
      <c r="O109" s="363">
        <v>12</v>
      </c>
      <c r="P109" s="363">
        <v>3</v>
      </c>
      <c r="Q109" s="363">
        <v>15</v>
      </c>
      <c r="R109" s="500"/>
      <c r="S109" s="488"/>
      <c r="T109" s="488"/>
      <c r="U109" s="363">
        <f t="shared" si="34"/>
        <v>39</v>
      </c>
      <c r="X109" s="475"/>
    </row>
    <row r="110" spans="1:24" s="474" customFormat="1" ht="39.75" hidden="1" customHeight="1">
      <c r="A110" s="306"/>
      <c r="B110" s="91" t="s">
        <v>299</v>
      </c>
      <c r="C110" s="70" t="s">
        <v>163</v>
      </c>
      <c r="D110" s="363"/>
      <c r="E110" s="502"/>
      <c r="F110" s="502"/>
      <c r="G110" s="502"/>
      <c r="H110" s="502">
        <v>2</v>
      </c>
      <c r="I110" s="501"/>
      <c r="J110" s="492">
        <v>27</v>
      </c>
      <c r="K110" s="363">
        <v>14</v>
      </c>
      <c r="L110" s="490">
        <v>4</v>
      </c>
      <c r="M110" s="363">
        <v>0</v>
      </c>
      <c r="N110" s="363">
        <v>11</v>
      </c>
      <c r="O110" s="363">
        <v>12</v>
      </c>
      <c r="P110" s="363">
        <v>83</v>
      </c>
      <c r="Q110" s="363">
        <v>7</v>
      </c>
      <c r="R110" s="500"/>
      <c r="S110" s="488"/>
      <c r="T110" s="488"/>
      <c r="U110" s="363">
        <f t="shared" si="34"/>
        <v>160</v>
      </c>
      <c r="X110" s="475"/>
    </row>
    <row r="111" spans="1:24" s="474" customFormat="1" ht="39.75" hidden="1" customHeight="1">
      <c r="A111" s="306"/>
      <c r="B111" s="503" t="s">
        <v>298</v>
      </c>
      <c r="C111" s="70" t="s">
        <v>163</v>
      </c>
      <c r="D111" s="363"/>
      <c r="E111" s="502"/>
      <c r="F111" s="502"/>
      <c r="G111" s="502"/>
      <c r="H111" s="502">
        <v>9</v>
      </c>
      <c r="I111" s="501"/>
      <c r="J111" s="492">
        <v>40</v>
      </c>
      <c r="K111" s="363">
        <v>47</v>
      </c>
      <c r="L111" s="490">
        <v>20</v>
      </c>
      <c r="M111" s="363">
        <v>8</v>
      </c>
      <c r="N111" s="363">
        <v>54</v>
      </c>
      <c r="O111" s="363">
        <v>105</v>
      </c>
      <c r="P111" s="363">
        <v>7</v>
      </c>
      <c r="Q111" s="363">
        <v>102</v>
      </c>
      <c r="R111" s="500"/>
      <c r="S111" s="488"/>
      <c r="T111" s="488"/>
      <c r="U111" s="363">
        <f t="shared" si="34"/>
        <v>392</v>
      </c>
      <c r="X111" s="475"/>
    </row>
    <row r="112" spans="1:24" s="474" customFormat="1" ht="61.5" hidden="1" customHeight="1">
      <c r="A112" s="306"/>
      <c r="B112" s="499" t="s">
        <v>297</v>
      </c>
      <c r="C112" s="498" t="s">
        <v>163</v>
      </c>
      <c r="D112" s="494">
        <f>+D105+D108</f>
        <v>0</v>
      </c>
      <c r="E112" s="494"/>
      <c r="F112" s="494"/>
      <c r="G112" s="494"/>
      <c r="H112" s="494">
        <f t="shared" ref="H112:Q112" si="36">+H105+H108</f>
        <v>110</v>
      </c>
      <c r="I112" s="497">
        <f t="shared" si="36"/>
        <v>0</v>
      </c>
      <c r="J112" s="496">
        <f t="shared" si="36"/>
        <v>231</v>
      </c>
      <c r="K112" s="494">
        <f t="shared" si="36"/>
        <v>316</v>
      </c>
      <c r="L112" s="494">
        <f t="shared" si="36"/>
        <v>161</v>
      </c>
      <c r="M112" s="494">
        <f t="shared" si="36"/>
        <v>16</v>
      </c>
      <c r="N112" s="494">
        <f t="shared" si="36"/>
        <v>198</v>
      </c>
      <c r="O112" s="494">
        <f t="shared" si="36"/>
        <v>484</v>
      </c>
      <c r="P112" s="494">
        <f t="shared" si="36"/>
        <v>112</v>
      </c>
      <c r="Q112" s="494">
        <f t="shared" si="36"/>
        <v>159</v>
      </c>
      <c r="R112" s="495"/>
      <c r="S112" s="495"/>
      <c r="T112" s="495"/>
      <c r="U112" s="494">
        <f>+U105+U108</f>
        <v>1787</v>
      </c>
      <c r="X112" s="475"/>
    </row>
    <row r="113" spans="1:24" s="474" customFormat="1" ht="39.75" hidden="1" customHeight="1">
      <c r="A113" s="306"/>
      <c r="B113" s="493" t="s">
        <v>296</v>
      </c>
      <c r="C113" s="486" t="s">
        <v>163</v>
      </c>
      <c r="D113" s="363"/>
      <c r="E113" s="492"/>
      <c r="F113" s="492"/>
      <c r="G113" s="492"/>
      <c r="H113" s="490">
        <v>121</v>
      </c>
      <c r="I113" s="491"/>
      <c r="J113" s="490">
        <v>299</v>
      </c>
      <c r="K113" s="363">
        <v>383</v>
      </c>
      <c r="L113" s="490">
        <v>191</v>
      </c>
      <c r="M113" s="363">
        <v>26</v>
      </c>
      <c r="N113" s="490">
        <v>265</v>
      </c>
      <c r="O113" s="363">
        <v>617</v>
      </c>
      <c r="P113" s="363">
        <v>206</v>
      </c>
      <c r="Q113" s="363">
        <v>285</v>
      </c>
      <c r="R113" s="489"/>
      <c r="S113" s="488"/>
      <c r="T113" s="488"/>
      <c r="U113" s="363">
        <f>+SUM(D113:T113)</f>
        <v>2393</v>
      </c>
      <c r="X113" s="475"/>
    </row>
    <row r="114" spans="1:24" s="474" customFormat="1" ht="39.75" hidden="1" customHeight="1">
      <c r="A114" s="306"/>
      <c r="B114" s="487" t="s">
        <v>295</v>
      </c>
      <c r="C114" s="486" t="s">
        <v>163</v>
      </c>
      <c r="D114" s="483">
        <f>+D113-D106-D107-D109-D110</f>
        <v>0</v>
      </c>
      <c r="E114" s="483"/>
      <c r="F114" s="483"/>
      <c r="G114" s="483"/>
      <c r="H114" s="483">
        <f t="shared" ref="H114:Q114" si="37">+H113-H106-H107-H109-H110</f>
        <v>119</v>
      </c>
      <c r="I114" s="485">
        <f t="shared" si="37"/>
        <v>0</v>
      </c>
      <c r="J114" s="483">
        <f t="shared" si="37"/>
        <v>271</v>
      </c>
      <c r="K114" s="483">
        <f t="shared" si="37"/>
        <v>363</v>
      </c>
      <c r="L114" s="483">
        <f t="shared" si="37"/>
        <v>181</v>
      </c>
      <c r="M114" s="483">
        <f t="shared" si="37"/>
        <v>24</v>
      </c>
      <c r="N114" s="483">
        <f t="shared" si="37"/>
        <v>252</v>
      </c>
      <c r="O114" s="483">
        <f t="shared" si="37"/>
        <v>589</v>
      </c>
      <c r="P114" s="483">
        <f t="shared" si="37"/>
        <v>119</v>
      </c>
      <c r="Q114" s="483">
        <f t="shared" si="37"/>
        <v>261</v>
      </c>
      <c r="R114" s="484"/>
      <c r="S114" s="484"/>
      <c r="T114" s="484"/>
      <c r="U114" s="483">
        <f>+U113-U106-U107-U109-U110</f>
        <v>2179</v>
      </c>
      <c r="X114" s="475"/>
    </row>
    <row r="115" spans="1:24" s="474" customFormat="1" ht="39.75" hidden="1" customHeight="1">
      <c r="A115" s="306"/>
      <c r="B115" s="482" t="s">
        <v>294</v>
      </c>
      <c r="C115" s="70" t="s">
        <v>176</v>
      </c>
      <c r="D115" s="479" t="e">
        <f>+D113*100/D104</f>
        <v>#DIV/0!</v>
      </c>
      <c r="E115" s="479"/>
      <c r="F115" s="479"/>
      <c r="G115" s="479"/>
      <c r="H115" s="479">
        <f>+H113*100/H104</f>
        <v>84.615384615384613</v>
      </c>
      <c r="I115" s="481">
        <v>0</v>
      </c>
      <c r="J115" s="479">
        <f t="shared" ref="J115:Q115" si="38">+J113*100/J104</f>
        <v>131.71806167400882</v>
      </c>
      <c r="K115" s="479">
        <f t="shared" si="38"/>
        <v>87.44292237442923</v>
      </c>
      <c r="L115" s="479">
        <f t="shared" si="38"/>
        <v>97.948717948717942</v>
      </c>
      <c r="M115" s="479">
        <f t="shared" si="38"/>
        <v>89.65517241379311</v>
      </c>
      <c r="N115" s="479">
        <f t="shared" si="38"/>
        <v>89.830508474576277</v>
      </c>
      <c r="O115" s="479">
        <f t="shared" si="38"/>
        <v>93.768996960486319</v>
      </c>
      <c r="P115" s="479">
        <f t="shared" si="38"/>
        <v>98.095238095238102</v>
      </c>
      <c r="Q115" s="479">
        <f t="shared" si="38"/>
        <v>87.962962962962962</v>
      </c>
      <c r="R115" s="480"/>
      <c r="S115" s="480"/>
      <c r="T115" s="480"/>
      <c r="U115" s="479">
        <f>+U113*100/U104</f>
        <v>94.998015085351327</v>
      </c>
      <c r="X115" s="475"/>
    </row>
    <row r="116" spans="1:24" s="474" customFormat="1" ht="61.5" hidden="1" customHeight="1">
      <c r="A116" s="306"/>
      <c r="B116" s="75" t="s">
        <v>293</v>
      </c>
      <c r="C116" s="124" t="s">
        <v>176</v>
      </c>
      <c r="D116" s="476" t="e">
        <f>+D112*100/D114</f>
        <v>#DIV/0!</v>
      </c>
      <c r="E116" s="476"/>
      <c r="F116" s="476"/>
      <c r="G116" s="476"/>
      <c r="H116" s="476">
        <f>+H112*100/H114</f>
        <v>92.436974789915965</v>
      </c>
      <c r="I116" s="478">
        <v>0</v>
      </c>
      <c r="J116" s="476">
        <f t="shared" ref="J116:Q116" si="39">+J112*100/J114</f>
        <v>85.239852398523979</v>
      </c>
      <c r="K116" s="476">
        <f t="shared" si="39"/>
        <v>87.052341597796143</v>
      </c>
      <c r="L116" s="476">
        <f t="shared" si="39"/>
        <v>88.950276243093924</v>
      </c>
      <c r="M116" s="476">
        <f t="shared" si="39"/>
        <v>66.666666666666671</v>
      </c>
      <c r="N116" s="476">
        <f t="shared" si="39"/>
        <v>78.571428571428569</v>
      </c>
      <c r="O116" s="476">
        <f t="shared" si="39"/>
        <v>82.173174872665541</v>
      </c>
      <c r="P116" s="476">
        <f t="shared" si="39"/>
        <v>94.117647058823536</v>
      </c>
      <c r="Q116" s="476">
        <f t="shared" si="39"/>
        <v>60.919540229885058</v>
      </c>
      <c r="R116" s="477"/>
      <c r="S116" s="477"/>
      <c r="T116" s="477"/>
      <c r="U116" s="476">
        <f>+U112*100/U114</f>
        <v>82.010096374483709</v>
      </c>
      <c r="X116" s="475"/>
    </row>
    <row r="117" spans="1:24" s="464" customFormat="1" ht="61.5">
      <c r="A117" s="473"/>
      <c r="B117" s="705" t="s">
        <v>292</v>
      </c>
      <c r="C117" s="96" t="s">
        <v>171</v>
      </c>
      <c r="D117" s="706" t="s">
        <v>477</v>
      </c>
      <c r="E117" s="205"/>
      <c r="F117" s="205"/>
      <c r="G117" s="687" t="s">
        <v>437</v>
      </c>
      <c r="H117" s="205">
        <f>+H119/H123</f>
        <v>4.41</v>
      </c>
      <c r="I117" s="411">
        <v>0</v>
      </c>
      <c r="J117" s="205">
        <f t="shared" ref="J117:Q117" si="40">+J119/J123</f>
        <v>4.3590816326530613</v>
      </c>
      <c r="K117" s="205">
        <f t="shared" si="40"/>
        <v>4.077488151658768</v>
      </c>
      <c r="L117" s="205">
        <f t="shared" si="40"/>
        <v>4.0164</v>
      </c>
      <c r="M117" s="205">
        <f t="shared" si="40"/>
        <v>4.2649999999999997</v>
      </c>
      <c r="N117" s="205">
        <f t="shared" si="40"/>
        <v>4.217941176470589</v>
      </c>
      <c r="O117" s="205">
        <f t="shared" si="40"/>
        <v>4.1136075949367079</v>
      </c>
      <c r="P117" s="205">
        <f t="shared" si="40"/>
        <v>3.8500000000000005</v>
      </c>
      <c r="Q117" s="205">
        <f t="shared" si="40"/>
        <v>4.2622784810126584</v>
      </c>
      <c r="R117" s="154"/>
      <c r="S117" s="154"/>
      <c r="T117" s="154"/>
      <c r="U117" s="57">
        <v>4.16</v>
      </c>
      <c r="X117" s="465"/>
    </row>
    <row r="118" spans="1:24" s="464" customFormat="1" ht="39.75" hidden="1" customHeight="1">
      <c r="A118" s="471"/>
      <c r="B118" s="686"/>
      <c r="C118" s="469" t="s">
        <v>10</v>
      </c>
      <c r="D118" s="378">
        <v>0</v>
      </c>
      <c r="E118" s="467"/>
      <c r="F118" s="467"/>
      <c r="G118" s="467"/>
      <c r="H118" s="467">
        <f t="shared" ref="H118:Q118" si="41">+H117</f>
        <v>4.41</v>
      </c>
      <c r="I118" s="468">
        <f t="shared" si="41"/>
        <v>0</v>
      </c>
      <c r="J118" s="467">
        <f t="shared" si="41"/>
        <v>4.3590816326530613</v>
      </c>
      <c r="K118" s="467">
        <f t="shared" si="41"/>
        <v>4.077488151658768</v>
      </c>
      <c r="L118" s="467">
        <f t="shared" si="41"/>
        <v>4.0164</v>
      </c>
      <c r="M118" s="467">
        <f t="shared" si="41"/>
        <v>4.2649999999999997</v>
      </c>
      <c r="N118" s="467">
        <f t="shared" si="41"/>
        <v>4.217941176470589</v>
      </c>
      <c r="O118" s="467">
        <f t="shared" si="41"/>
        <v>4.1136075949367079</v>
      </c>
      <c r="P118" s="467">
        <f t="shared" si="41"/>
        <v>3.8500000000000005</v>
      </c>
      <c r="Q118" s="467">
        <f t="shared" si="41"/>
        <v>4.2622784810126584</v>
      </c>
      <c r="R118" s="156"/>
      <c r="S118" s="156"/>
      <c r="T118" s="156"/>
      <c r="U118" s="466">
        <f>+U117</f>
        <v>4.16</v>
      </c>
      <c r="X118" s="465"/>
    </row>
    <row r="119" spans="1:24" s="413" customFormat="1" ht="39.75" hidden="1" customHeight="1">
      <c r="A119" s="422"/>
      <c r="B119" s="463" t="s">
        <v>291</v>
      </c>
      <c r="C119" s="164"/>
      <c r="D119" s="461">
        <f>((D120*D124)+(D121*D125)+(D122*D126))</f>
        <v>0</v>
      </c>
      <c r="E119" s="461"/>
      <c r="F119" s="461"/>
      <c r="G119" s="461"/>
      <c r="H119" s="461">
        <f t="shared" ref="H119:Q119" si="42">((H120*H124)+(H121*H125)+(H122*H126))</f>
        <v>255.78</v>
      </c>
      <c r="I119" s="462">
        <f t="shared" si="42"/>
        <v>0</v>
      </c>
      <c r="J119" s="461">
        <f t="shared" si="42"/>
        <v>427.19</v>
      </c>
      <c r="K119" s="461">
        <f t="shared" si="42"/>
        <v>860.35</v>
      </c>
      <c r="L119" s="461">
        <f t="shared" si="42"/>
        <v>200.82</v>
      </c>
      <c r="M119" s="461">
        <f t="shared" si="42"/>
        <v>59.71</v>
      </c>
      <c r="N119" s="461">
        <f t="shared" si="42"/>
        <v>286.82000000000005</v>
      </c>
      <c r="O119" s="461">
        <f t="shared" si="42"/>
        <v>649.94999999999982</v>
      </c>
      <c r="P119" s="461">
        <f t="shared" si="42"/>
        <v>161.70000000000002</v>
      </c>
      <c r="Q119" s="461">
        <f t="shared" si="42"/>
        <v>336.72</v>
      </c>
      <c r="R119" s="152"/>
      <c r="S119" s="152"/>
      <c r="T119" s="152"/>
      <c r="U119" s="460">
        <f>((U120*U124)+(U121*U125)+(U122*U126))</f>
        <v>3267.47</v>
      </c>
      <c r="V119" s="39" t="s">
        <v>290</v>
      </c>
      <c r="X119" s="414"/>
    </row>
    <row r="120" spans="1:24" s="413" customFormat="1" ht="39.75" hidden="1" customHeight="1">
      <c r="A120" s="422"/>
      <c r="B120" s="432" t="s">
        <v>289</v>
      </c>
      <c r="C120" s="431"/>
      <c r="D120" s="453"/>
      <c r="E120" s="456"/>
      <c r="F120" s="456"/>
      <c r="G120" s="456"/>
      <c r="H120" s="446">
        <v>4.41</v>
      </c>
      <c r="I120" s="418"/>
      <c r="J120" s="459">
        <v>4.2300000000000004</v>
      </c>
      <c r="K120" s="457">
        <v>4.03</v>
      </c>
      <c r="L120" s="453">
        <v>3.99</v>
      </c>
      <c r="M120" s="453">
        <v>4.21</v>
      </c>
      <c r="N120" s="453">
        <v>4.1900000000000004</v>
      </c>
      <c r="O120" s="453">
        <v>4.0999999999999996</v>
      </c>
      <c r="P120" s="453">
        <v>3.85</v>
      </c>
      <c r="Q120" s="453">
        <v>4.22</v>
      </c>
      <c r="R120" s="149"/>
      <c r="S120" s="149"/>
      <c r="T120" s="149"/>
      <c r="U120" s="452">
        <v>4.16</v>
      </c>
      <c r="X120" s="414"/>
    </row>
    <row r="121" spans="1:24" s="413" customFormat="1" ht="39.75" hidden="1" customHeight="1">
      <c r="A121" s="422"/>
      <c r="B121" s="432" t="s">
        <v>288</v>
      </c>
      <c r="C121" s="431"/>
      <c r="D121" s="438"/>
      <c r="E121" s="444"/>
      <c r="F121" s="444"/>
      <c r="G121" s="444"/>
      <c r="H121" s="442">
        <v>0</v>
      </c>
      <c r="I121" s="418"/>
      <c r="J121" s="458">
        <v>4.6100000000000003</v>
      </c>
      <c r="K121" s="457">
        <v>4.51</v>
      </c>
      <c r="L121" s="452">
        <v>4.24</v>
      </c>
      <c r="M121" s="453">
        <v>4.24</v>
      </c>
      <c r="N121" s="453">
        <v>4.57</v>
      </c>
      <c r="O121" s="453">
        <v>4.2699999999999996</v>
      </c>
      <c r="P121" s="438">
        <v>0</v>
      </c>
      <c r="Q121" s="453">
        <v>4.49</v>
      </c>
      <c r="R121" s="149"/>
      <c r="S121" s="149"/>
      <c r="T121" s="149"/>
      <c r="U121" s="452">
        <v>4.5199999999999996</v>
      </c>
      <c r="X121" s="414"/>
    </row>
    <row r="122" spans="1:24" s="413" customFormat="1" ht="39.75" hidden="1" customHeight="1">
      <c r="A122" s="422"/>
      <c r="B122" s="432" t="s">
        <v>287</v>
      </c>
      <c r="C122" s="431"/>
      <c r="D122" s="453"/>
      <c r="E122" s="456"/>
      <c r="F122" s="456"/>
      <c r="G122" s="456"/>
      <c r="H122" s="442">
        <v>0</v>
      </c>
      <c r="I122" s="418"/>
      <c r="J122" s="455">
        <v>4.9000000000000004</v>
      </c>
      <c r="K122" s="454">
        <v>4.82</v>
      </c>
      <c r="L122" s="453">
        <v>4.18</v>
      </c>
      <c r="M122" s="453">
        <v>4.83</v>
      </c>
      <c r="N122" s="438">
        <v>0</v>
      </c>
      <c r="O122" s="453">
        <v>4.51</v>
      </c>
      <c r="P122" s="438">
        <v>0</v>
      </c>
      <c r="Q122" s="453">
        <v>4.6500000000000004</v>
      </c>
      <c r="R122" s="149"/>
      <c r="S122" s="149"/>
      <c r="T122" s="149"/>
      <c r="U122" s="452">
        <v>4.59</v>
      </c>
      <c r="X122" s="414"/>
    </row>
    <row r="123" spans="1:24" s="413" customFormat="1" ht="39.75" hidden="1" customHeight="1">
      <c r="A123" s="422"/>
      <c r="B123" s="91" t="s">
        <v>286</v>
      </c>
      <c r="C123" s="70"/>
      <c r="D123" s="435">
        <f>D124+D125+D126</f>
        <v>0</v>
      </c>
      <c r="E123" s="435"/>
      <c r="F123" s="435"/>
      <c r="G123" s="435"/>
      <c r="H123" s="435">
        <f t="shared" ref="H123:Q123" si="43">H124+H125+H126</f>
        <v>58</v>
      </c>
      <c r="I123" s="436">
        <f t="shared" si="43"/>
        <v>0</v>
      </c>
      <c r="J123" s="449">
        <f t="shared" si="43"/>
        <v>98</v>
      </c>
      <c r="K123" s="435">
        <f t="shared" si="43"/>
        <v>211</v>
      </c>
      <c r="L123" s="435">
        <f t="shared" si="43"/>
        <v>50</v>
      </c>
      <c r="M123" s="435">
        <f t="shared" si="43"/>
        <v>14</v>
      </c>
      <c r="N123" s="448">
        <f t="shared" si="43"/>
        <v>68</v>
      </c>
      <c r="O123" s="435">
        <f t="shared" si="43"/>
        <v>158</v>
      </c>
      <c r="P123" s="448">
        <f t="shared" si="43"/>
        <v>42</v>
      </c>
      <c r="Q123" s="435">
        <f t="shared" si="43"/>
        <v>79</v>
      </c>
      <c r="R123" s="149"/>
      <c r="S123" s="149"/>
      <c r="T123" s="149"/>
      <c r="U123" s="451">
        <f>U124+U125+U126</f>
        <v>778</v>
      </c>
      <c r="X123" s="414"/>
    </row>
    <row r="124" spans="1:24" s="413" customFormat="1" ht="39.75" hidden="1" customHeight="1">
      <c r="A124" s="422"/>
      <c r="B124" s="432" t="s">
        <v>283</v>
      </c>
      <c r="C124" s="431"/>
      <c r="D124" s="437"/>
      <c r="E124" s="443"/>
      <c r="F124" s="443"/>
      <c r="G124" s="443"/>
      <c r="H124" s="446">
        <v>58</v>
      </c>
      <c r="I124" s="441"/>
      <c r="J124" s="440">
        <v>67</v>
      </c>
      <c r="K124" s="439">
        <v>194</v>
      </c>
      <c r="L124" s="437">
        <v>44</v>
      </c>
      <c r="M124" s="437">
        <v>8</v>
      </c>
      <c r="N124" s="437">
        <v>63</v>
      </c>
      <c r="O124" s="437">
        <v>151</v>
      </c>
      <c r="P124" s="437">
        <v>42</v>
      </c>
      <c r="Q124" s="437">
        <v>69</v>
      </c>
      <c r="R124" s="149"/>
      <c r="S124" s="149"/>
      <c r="T124" s="149"/>
      <c r="U124" s="386">
        <f>+SUM(D124:T124)</f>
        <v>696</v>
      </c>
      <c r="X124" s="414"/>
    </row>
    <row r="125" spans="1:24" s="413" customFormat="1" ht="39.75" hidden="1" customHeight="1">
      <c r="A125" s="422"/>
      <c r="B125" s="432" t="s">
        <v>282</v>
      </c>
      <c r="C125" s="431"/>
      <c r="D125" s="438"/>
      <c r="E125" s="444"/>
      <c r="F125" s="444"/>
      <c r="G125" s="444"/>
      <c r="H125" s="442">
        <v>0</v>
      </c>
      <c r="I125" s="441"/>
      <c r="J125" s="450">
        <v>28</v>
      </c>
      <c r="K125" s="439">
        <v>11</v>
      </c>
      <c r="L125" s="437">
        <v>3</v>
      </c>
      <c r="M125" s="437">
        <v>5</v>
      </c>
      <c r="N125" s="437">
        <v>5</v>
      </c>
      <c r="O125" s="437">
        <v>3</v>
      </c>
      <c r="P125" s="438">
        <v>0</v>
      </c>
      <c r="Q125" s="437">
        <v>6</v>
      </c>
      <c r="R125" s="149"/>
      <c r="S125" s="149"/>
      <c r="T125" s="149"/>
      <c r="U125" s="386">
        <f>+SUM(D125:T125)</f>
        <v>61</v>
      </c>
      <c r="X125" s="414"/>
    </row>
    <row r="126" spans="1:24" s="413" customFormat="1" ht="39.75" hidden="1" customHeight="1">
      <c r="A126" s="422"/>
      <c r="B126" s="432" t="s">
        <v>281</v>
      </c>
      <c r="C126" s="431"/>
      <c r="D126" s="437"/>
      <c r="E126" s="443"/>
      <c r="F126" s="443"/>
      <c r="G126" s="443"/>
      <c r="H126" s="442">
        <v>0</v>
      </c>
      <c r="I126" s="441"/>
      <c r="J126" s="440">
        <v>3</v>
      </c>
      <c r="K126" s="439">
        <v>6</v>
      </c>
      <c r="L126" s="437">
        <v>3</v>
      </c>
      <c r="M126" s="437">
        <v>1</v>
      </c>
      <c r="N126" s="438">
        <v>0</v>
      </c>
      <c r="O126" s="437">
        <v>4</v>
      </c>
      <c r="P126" s="438">
        <v>0</v>
      </c>
      <c r="Q126" s="437">
        <v>4</v>
      </c>
      <c r="R126" s="149"/>
      <c r="S126" s="149"/>
      <c r="T126" s="149"/>
      <c r="U126" s="386">
        <f>+SUM(D126:T126)</f>
        <v>21</v>
      </c>
      <c r="X126" s="414"/>
    </row>
    <row r="127" spans="1:24" s="413" customFormat="1" ht="39.75" hidden="1" customHeight="1">
      <c r="A127" s="422"/>
      <c r="B127" s="91" t="s">
        <v>285</v>
      </c>
      <c r="C127" s="70"/>
      <c r="D127" s="435">
        <f>D128+D129+D130</f>
        <v>0</v>
      </c>
      <c r="E127" s="435"/>
      <c r="F127" s="435"/>
      <c r="G127" s="435"/>
      <c r="H127" s="435">
        <f t="shared" ref="H127:Q127" si="44">H128+H129+H130</f>
        <v>143</v>
      </c>
      <c r="I127" s="436">
        <f t="shared" si="44"/>
        <v>0</v>
      </c>
      <c r="J127" s="449">
        <f t="shared" si="44"/>
        <v>459</v>
      </c>
      <c r="K127" s="435">
        <f t="shared" si="44"/>
        <v>468</v>
      </c>
      <c r="L127" s="435">
        <f t="shared" si="44"/>
        <v>214</v>
      </c>
      <c r="M127" s="435">
        <f t="shared" si="44"/>
        <v>41</v>
      </c>
      <c r="N127" s="448">
        <f t="shared" si="44"/>
        <v>312</v>
      </c>
      <c r="O127" s="435">
        <f t="shared" si="44"/>
        <v>675</v>
      </c>
      <c r="P127" s="448">
        <f t="shared" si="44"/>
        <v>210</v>
      </c>
      <c r="Q127" s="435">
        <f t="shared" si="44"/>
        <v>368</v>
      </c>
      <c r="R127" s="149"/>
      <c r="S127" s="149"/>
      <c r="T127" s="149"/>
      <c r="U127" s="447">
        <f>U128+U129+U130</f>
        <v>2890</v>
      </c>
      <c r="X127" s="414"/>
    </row>
    <row r="128" spans="1:24" s="413" customFormat="1" ht="39.75" hidden="1" customHeight="1">
      <c r="A128" s="422"/>
      <c r="B128" s="432" t="s">
        <v>283</v>
      </c>
      <c r="C128" s="431"/>
      <c r="D128" s="437"/>
      <c r="E128" s="443"/>
      <c r="F128" s="443"/>
      <c r="G128" s="443"/>
      <c r="H128" s="446">
        <v>143</v>
      </c>
      <c r="I128" s="441"/>
      <c r="J128" s="440">
        <v>325</v>
      </c>
      <c r="K128" s="439">
        <v>438</v>
      </c>
      <c r="L128" s="437">
        <v>195</v>
      </c>
      <c r="M128" s="437">
        <v>29</v>
      </c>
      <c r="N128" s="437">
        <v>295</v>
      </c>
      <c r="O128" s="437">
        <v>658</v>
      </c>
      <c r="P128" s="437">
        <v>210</v>
      </c>
      <c r="Q128" s="437">
        <v>324</v>
      </c>
      <c r="R128" s="149"/>
      <c r="S128" s="149"/>
      <c r="T128" s="149"/>
      <c r="U128" s="445">
        <f>+SUM(D128:T128)</f>
        <v>2617</v>
      </c>
      <c r="X128" s="414"/>
    </row>
    <row r="129" spans="1:24" s="413" customFormat="1" ht="39.75" hidden="1" customHeight="1">
      <c r="A129" s="422"/>
      <c r="B129" s="432" t="s">
        <v>282</v>
      </c>
      <c r="C129" s="431"/>
      <c r="D129" s="438"/>
      <c r="E129" s="444"/>
      <c r="F129" s="444"/>
      <c r="G129" s="444"/>
      <c r="H129" s="442">
        <v>0</v>
      </c>
      <c r="I129" s="441"/>
      <c r="J129" s="440">
        <v>125</v>
      </c>
      <c r="K129" s="439">
        <v>22</v>
      </c>
      <c r="L129" s="437">
        <v>15</v>
      </c>
      <c r="M129" s="437">
        <v>11</v>
      </c>
      <c r="N129" s="437">
        <v>17</v>
      </c>
      <c r="O129" s="437">
        <v>12</v>
      </c>
      <c r="P129" s="438">
        <v>0</v>
      </c>
      <c r="Q129" s="437">
        <v>27</v>
      </c>
      <c r="R129" s="149"/>
      <c r="S129" s="149"/>
      <c r="T129" s="149"/>
      <c r="U129" s="386">
        <f>+SUM(D129:T129)</f>
        <v>229</v>
      </c>
      <c r="X129" s="414"/>
    </row>
    <row r="130" spans="1:24" s="413" customFormat="1" ht="39.75" hidden="1" customHeight="1">
      <c r="A130" s="422"/>
      <c r="B130" s="432" t="s">
        <v>281</v>
      </c>
      <c r="C130" s="431"/>
      <c r="D130" s="437"/>
      <c r="E130" s="443"/>
      <c r="F130" s="443"/>
      <c r="G130" s="443"/>
      <c r="H130" s="442">
        <v>0</v>
      </c>
      <c r="I130" s="441"/>
      <c r="J130" s="440">
        <v>9</v>
      </c>
      <c r="K130" s="439">
        <v>8</v>
      </c>
      <c r="L130" s="437">
        <v>4</v>
      </c>
      <c r="M130" s="437">
        <v>1</v>
      </c>
      <c r="N130" s="438">
        <v>0</v>
      </c>
      <c r="O130" s="437">
        <v>5</v>
      </c>
      <c r="P130" s="438">
        <v>0</v>
      </c>
      <c r="Q130" s="437">
        <v>17</v>
      </c>
      <c r="R130" s="149"/>
      <c r="S130" s="149"/>
      <c r="T130" s="149"/>
      <c r="U130" s="386">
        <f>+SUM(D130:T130)</f>
        <v>44</v>
      </c>
      <c r="X130" s="414"/>
    </row>
    <row r="131" spans="1:24" s="413" customFormat="1" ht="39.75" hidden="1" customHeight="1">
      <c r="A131" s="422"/>
      <c r="B131" s="91" t="s">
        <v>284</v>
      </c>
      <c r="C131" s="70"/>
      <c r="D131" s="435">
        <f>D132+D133+D134</f>
        <v>0</v>
      </c>
      <c r="E131" s="435"/>
      <c r="F131" s="435"/>
      <c r="G131" s="435"/>
      <c r="H131" s="435">
        <f t="shared" ref="H131:Q131" si="45">H132+H133+H134</f>
        <v>255.78</v>
      </c>
      <c r="I131" s="436">
        <f t="shared" si="45"/>
        <v>0</v>
      </c>
      <c r="J131" s="435">
        <f t="shared" si="45"/>
        <v>427.19</v>
      </c>
      <c r="K131" s="435">
        <f t="shared" si="45"/>
        <v>860.35</v>
      </c>
      <c r="L131" s="435">
        <f t="shared" si="45"/>
        <v>200.82</v>
      </c>
      <c r="M131" s="435">
        <f t="shared" si="45"/>
        <v>59.71</v>
      </c>
      <c r="N131" s="435">
        <f t="shared" si="45"/>
        <v>286.82000000000005</v>
      </c>
      <c r="O131" s="435">
        <f t="shared" si="45"/>
        <v>649.94999999999982</v>
      </c>
      <c r="P131" s="435">
        <f t="shared" si="45"/>
        <v>161.70000000000002</v>
      </c>
      <c r="Q131" s="435">
        <f t="shared" si="45"/>
        <v>336.72</v>
      </c>
      <c r="R131" s="149"/>
      <c r="S131" s="149"/>
      <c r="T131" s="149"/>
      <c r="U131" s="434">
        <f>U132+U133+U134</f>
        <v>3267.47</v>
      </c>
      <c r="X131" s="414"/>
    </row>
    <row r="132" spans="1:24" s="413" customFormat="1" ht="39.75" hidden="1" customHeight="1">
      <c r="A132" s="422"/>
      <c r="B132" s="432" t="s">
        <v>283</v>
      </c>
      <c r="C132" s="431"/>
      <c r="D132" s="429">
        <f>D120*D124</f>
        <v>0</v>
      </c>
      <c r="E132" s="429"/>
      <c r="F132" s="429"/>
      <c r="G132" s="429"/>
      <c r="H132" s="429">
        <f t="shared" ref="H132:Q134" si="46">H120*H124</f>
        <v>255.78</v>
      </c>
      <c r="I132" s="430">
        <f t="shared" si="46"/>
        <v>0</v>
      </c>
      <c r="J132" s="429">
        <f t="shared" si="46"/>
        <v>283.41000000000003</v>
      </c>
      <c r="K132" s="429">
        <f t="shared" si="46"/>
        <v>781.82</v>
      </c>
      <c r="L132" s="429">
        <f t="shared" si="46"/>
        <v>175.56</v>
      </c>
      <c r="M132" s="429">
        <f t="shared" si="46"/>
        <v>33.68</v>
      </c>
      <c r="N132" s="429">
        <f t="shared" si="46"/>
        <v>263.97000000000003</v>
      </c>
      <c r="O132" s="429">
        <f t="shared" si="46"/>
        <v>619.09999999999991</v>
      </c>
      <c r="P132" s="429">
        <f t="shared" si="46"/>
        <v>161.70000000000002</v>
      </c>
      <c r="Q132" s="429">
        <f t="shared" si="46"/>
        <v>291.18</v>
      </c>
      <c r="R132" s="149"/>
      <c r="S132" s="149"/>
      <c r="T132" s="149"/>
      <c r="U132" s="433">
        <f>U120*U124</f>
        <v>2895.36</v>
      </c>
      <c r="X132" s="414"/>
    </row>
    <row r="133" spans="1:24" s="413" customFormat="1" ht="39.75" hidden="1" customHeight="1">
      <c r="A133" s="422"/>
      <c r="B133" s="432" t="s">
        <v>282</v>
      </c>
      <c r="C133" s="431"/>
      <c r="D133" s="430">
        <f>D121*D125</f>
        <v>0</v>
      </c>
      <c r="E133" s="430"/>
      <c r="F133" s="430"/>
      <c r="G133" s="430"/>
      <c r="H133" s="429">
        <f t="shared" si="46"/>
        <v>0</v>
      </c>
      <c r="I133" s="430">
        <f t="shared" si="46"/>
        <v>0</v>
      </c>
      <c r="J133" s="429">
        <f t="shared" si="46"/>
        <v>129.08000000000001</v>
      </c>
      <c r="K133" s="429">
        <f t="shared" si="46"/>
        <v>49.61</v>
      </c>
      <c r="L133" s="429">
        <f t="shared" si="46"/>
        <v>12.72</v>
      </c>
      <c r="M133" s="429">
        <f t="shared" si="46"/>
        <v>21.200000000000003</v>
      </c>
      <c r="N133" s="429">
        <f t="shared" si="46"/>
        <v>22.85</v>
      </c>
      <c r="O133" s="429">
        <f t="shared" si="46"/>
        <v>12.809999999999999</v>
      </c>
      <c r="P133" s="418">
        <v>0</v>
      </c>
      <c r="Q133" s="429">
        <f>Q121*Q125</f>
        <v>26.94</v>
      </c>
      <c r="R133" s="149"/>
      <c r="S133" s="149"/>
      <c r="T133" s="149"/>
      <c r="U133" s="428">
        <f>U121*U125</f>
        <v>275.71999999999997</v>
      </c>
      <c r="X133" s="414"/>
    </row>
    <row r="134" spans="1:24" s="413" customFormat="1" ht="39.75" hidden="1" customHeight="1">
      <c r="A134" s="422"/>
      <c r="B134" s="432" t="s">
        <v>281</v>
      </c>
      <c r="C134" s="431"/>
      <c r="D134" s="429">
        <f>D122*D126</f>
        <v>0</v>
      </c>
      <c r="E134" s="429"/>
      <c r="F134" s="429"/>
      <c r="G134" s="429"/>
      <c r="H134" s="429">
        <f t="shared" si="46"/>
        <v>0</v>
      </c>
      <c r="I134" s="430">
        <f t="shared" si="46"/>
        <v>0</v>
      </c>
      <c r="J134" s="429">
        <f t="shared" si="46"/>
        <v>14.700000000000001</v>
      </c>
      <c r="K134" s="429">
        <f t="shared" si="46"/>
        <v>28.92</v>
      </c>
      <c r="L134" s="429">
        <f t="shared" si="46"/>
        <v>12.54</v>
      </c>
      <c r="M134" s="429">
        <f t="shared" si="46"/>
        <v>4.83</v>
      </c>
      <c r="N134" s="430">
        <f t="shared" si="46"/>
        <v>0</v>
      </c>
      <c r="O134" s="429">
        <f t="shared" si="46"/>
        <v>18.04</v>
      </c>
      <c r="P134" s="418">
        <v>0</v>
      </c>
      <c r="Q134" s="429">
        <f>Q122*Q126</f>
        <v>18.600000000000001</v>
      </c>
      <c r="R134" s="149"/>
      <c r="S134" s="149"/>
      <c r="T134" s="149"/>
      <c r="U134" s="428">
        <f>U122*U126</f>
        <v>96.39</v>
      </c>
      <c r="X134" s="414"/>
    </row>
    <row r="135" spans="1:24" s="413" customFormat="1" ht="39.75" hidden="1" customHeight="1">
      <c r="A135" s="422"/>
      <c r="B135" s="427" t="s">
        <v>280</v>
      </c>
      <c r="C135" s="70"/>
      <c r="D135" s="424" t="e">
        <f>(D124/D128)*100</f>
        <v>#DIV/0!</v>
      </c>
      <c r="E135" s="424"/>
      <c r="F135" s="424"/>
      <c r="G135" s="424"/>
      <c r="H135" s="424">
        <f>(H124/H128)*100</f>
        <v>40.55944055944056</v>
      </c>
      <c r="I135" s="425">
        <v>0</v>
      </c>
      <c r="J135" s="424">
        <f t="shared" ref="J135:Q136" si="47">(J124/J128)*100</f>
        <v>20.615384615384617</v>
      </c>
      <c r="K135" s="424">
        <f t="shared" si="47"/>
        <v>44.292237442922371</v>
      </c>
      <c r="L135" s="424">
        <f t="shared" si="47"/>
        <v>22.564102564102566</v>
      </c>
      <c r="M135" s="424">
        <f t="shared" si="47"/>
        <v>27.586206896551722</v>
      </c>
      <c r="N135" s="424">
        <f t="shared" si="47"/>
        <v>21.35593220338983</v>
      </c>
      <c r="O135" s="424">
        <f t="shared" si="47"/>
        <v>22.948328267477201</v>
      </c>
      <c r="P135" s="424">
        <f t="shared" si="47"/>
        <v>20</v>
      </c>
      <c r="Q135" s="424">
        <f t="shared" si="47"/>
        <v>21.296296296296298</v>
      </c>
      <c r="R135" s="149"/>
      <c r="S135" s="149"/>
      <c r="T135" s="149"/>
      <c r="U135" s="423">
        <f>(U124/U128)*100</f>
        <v>26.595338173481085</v>
      </c>
      <c r="X135" s="414"/>
    </row>
    <row r="136" spans="1:24" s="413" customFormat="1" ht="39.75" hidden="1" customHeight="1">
      <c r="A136" s="422"/>
      <c r="B136" s="427" t="s">
        <v>279</v>
      </c>
      <c r="C136" s="70"/>
      <c r="D136" s="425">
        <v>0</v>
      </c>
      <c r="E136" s="426"/>
      <c r="F136" s="426"/>
      <c r="G136" s="426"/>
      <c r="H136" s="418">
        <v>0</v>
      </c>
      <c r="I136" s="425">
        <v>0</v>
      </c>
      <c r="J136" s="424">
        <f t="shared" si="47"/>
        <v>22.400000000000002</v>
      </c>
      <c r="K136" s="424">
        <f t="shared" si="47"/>
        <v>50</v>
      </c>
      <c r="L136" s="424">
        <f t="shared" si="47"/>
        <v>20</v>
      </c>
      <c r="M136" s="424">
        <f t="shared" si="47"/>
        <v>45.454545454545453</v>
      </c>
      <c r="N136" s="424">
        <f t="shared" si="47"/>
        <v>29.411764705882355</v>
      </c>
      <c r="O136" s="424">
        <f t="shared" si="47"/>
        <v>25</v>
      </c>
      <c r="P136" s="418">
        <v>0</v>
      </c>
      <c r="Q136" s="424">
        <f>(Q125/Q129)*100</f>
        <v>22.222222222222221</v>
      </c>
      <c r="R136" s="149"/>
      <c r="S136" s="149"/>
      <c r="T136" s="149"/>
      <c r="U136" s="423">
        <f>(U125/U129)*100</f>
        <v>26.637554585152838</v>
      </c>
      <c r="X136" s="414"/>
    </row>
    <row r="137" spans="1:24" s="413" customFormat="1" ht="39.75" hidden="1" customHeight="1">
      <c r="A137" s="422"/>
      <c r="B137" s="421" t="s">
        <v>278</v>
      </c>
      <c r="C137" s="124"/>
      <c r="D137" s="417" t="e">
        <f>(D126/D130)*100</f>
        <v>#DIV/0!</v>
      </c>
      <c r="E137" s="420"/>
      <c r="F137" s="420"/>
      <c r="G137" s="420"/>
      <c r="H137" s="418">
        <v>0</v>
      </c>
      <c r="I137" s="419">
        <v>0</v>
      </c>
      <c r="J137" s="417">
        <f>(J126/J130)*100</f>
        <v>33.333333333333329</v>
      </c>
      <c r="K137" s="417">
        <f>(K126/K130)*100</f>
        <v>75</v>
      </c>
      <c r="L137" s="417">
        <f>(L126/L130)*100</f>
        <v>75</v>
      </c>
      <c r="M137" s="417">
        <f>(M126/M130)*100</f>
        <v>100</v>
      </c>
      <c r="N137" s="419">
        <v>0</v>
      </c>
      <c r="O137" s="417">
        <f>(O126/O130)*100</f>
        <v>80</v>
      </c>
      <c r="P137" s="418">
        <v>0</v>
      </c>
      <c r="Q137" s="417">
        <f>(Q126/Q130)*100</f>
        <v>23.52941176470588</v>
      </c>
      <c r="R137" s="416"/>
      <c r="S137" s="416"/>
      <c r="T137" s="416"/>
      <c r="U137" s="415">
        <f>(U126/U130)*100</f>
        <v>47.727272727272727</v>
      </c>
      <c r="X137" s="414"/>
    </row>
    <row r="138" spans="1:24" s="102" customFormat="1" ht="61.5">
      <c r="A138" s="85"/>
      <c r="B138" s="85" t="s">
        <v>277</v>
      </c>
      <c r="C138" s="96" t="s">
        <v>171</v>
      </c>
      <c r="D138" s="706" t="s">
        <v>477</v>
      </c>
      <c r="E138" s="57"/>
      <c r="F138" s="57"/>
      <c r="G138" s="57"/>
      <c r="H138" s="411">
        <v>0</v>
      </c>
      <c r="I138" s="411">
        <v>0</v>
      </c>
      <c r="J138" s="57">
        <f t="shared" ref="J138:O138" si="48">+J140*100/J161</f>
        <v>51.442307692307693</v>
      </c>
      <c r="K138" s="57">
        <f t="shared" si="48"/>
        <v>48.958333333333336</v>
      </c>
      <c r="L138" s="205">
        <f t="shared" si="48"/>
        <v>65</v>
      </c>
      <c r="M138" s="205">
        <f t="shared" si="48"/>
        <v>62.5</v>
      </c>
      <c r="N138" s="205">
        <f t="shared" si="48"/>
        <v>116.66666666666667</v>
      </c>
      <c r="O138" s="205">
        <f t="shared" si="48"/>
        <v>80</v>
      </c>
      <c r="P138" s="411">
        <v>0</v>
      </c>
      <c r="Q138" s="205">
        <f>+Q140*100/Q161</f>
        <v>0</v>
      </c>
      <c r="R138" s="206"/>
      <c r="S138" s="206"/>
      <c r="T138" s="206"/>
      <c r="U138" s="57">
        <f>+U140*100/U161</f>
        <v>48.6</v>
      </c>
      <c r="V138" s="383"/>
      <c r="X138" s="103"/>
    </row>
    <row r="139" spans="1:24" s="102" customFormat="1" ht="39.75" hidden="1" customHeight="1">
      <c r="A139" s="81"/>
      <c r="B139" s="81"/>
      <c r="C139" s="95" t="s">
        <v>10</v>
      </c>
      <c r="D139" s="378">
        <v>0</v>
      </c>
      <c r="E139" s="132"/>
      <c r="F139" s="132"/>
      <c r="G139" s="132"/>
      <c r="H139" s="378">
        <v>0</v>
      </c>
      <c r="I139" s="378">
        <v>0</v>
      </c>
      <c r="J139" s="410">
        <f t="shared" ref="J139:O139" si="49">+IF(J138&lt;25,J138*5/25,IF(J138&gt;=25,5))</f>
        <v>5</v>
      </c>
      <c r="K139" s="410">
        <f t="shared" si="49"/>
        <v>5</v>
      </c>
      <c r="L139" s="132">
        <f t="shared" si="49"/>
        <v>5</v>
      </c>
      <c r="M139" s="132">
        <f t="shared" si="49"/>
        <v>5</v>
      </c>
      <c r="N139" s="132">
        <f t="shared" si="49"/>
        <v>5</v>
      </c>
      <c r="O139" s="132">
        <f t="shared" si="49"/>
        <v>5</v>
      </c>
      <c r="P139" s="378">
        <v>0</v>
      </c>
      <c r="Q139" s="132">
        <f>+IF(Q138&lt;25,Q138*5/25,IF(Q138&gt;=25,5))</f>
        <v>0</v>
      </c>
      <c r="R139" s="264"/>
      <c r="S139" s="264"/>
      <c r="T139" s="264"/>
      <c r="U139" s="410">
        <f>+IF(U138&lt;25,U138*5/25,IF(U138&gt;=25,5))</f>
        <v>5</v>
      </c>
      <c r="V139" s="383"/>
      <c r="X139" s="103"/>
    </row>
    <row r="140" spans="1:24" s="102" customFormat="1" ht="61.5" hidden="1" customHeight="1">
      <c r="A140" s="75"/>
      <c r="B140" s="249" t="s">
        <v>276</v>
      </c>
      <c r="C140" s="244"/>
      <c r="D140" s="408">
        <f>SUM(D143,D145,D147,D149,D152,D154,D156,D158,D160)</f>
        <v>0</v>
      </c>
      <c r="E140" s="408"/>
      <c r="F140" s="408"/>
      <c r="G140" s="408"/>
      <c r="H140" s="408">
        <f t="shared" ref="H140:Q140" si="50">SUM(H143,H145,H147,H149,H152,H154,H156,H158,H160)</f>
        <v>0</v>
      </c>
      <c r="I140" s="408">
        <f t="shared" si="50"/>
        <v>0</v>
      </c>
      <c r="J140" s="409">
        <f t="shared" si="50"/>
        <v>26.75</v>
      </c>
      <c r="K140" s="409">
        <f t="shared" si="50"/>
        <v>11.75</v>
      </c>
      <c r="L140" s="408">
        <f t="shared" si="50"/>
        <v>6.5</v>
      </c>
      <c r="M140" s="408">
        <f t="shared" si="50"/>
        <v>1.25</v>
      </c>
      <c r="N140" s="408">
        <f t="shared" si="50"/>
        <v>10.5</v>
      </c>
      <c r="O140" s="408">
        <f t="shared" si="50"/>
        <v>4</v>
      </c>
      <c r="P140" s="408">
        <f t="shared" si="50"/>
        <v>0</v>
      </c>
      <c r="Q140" s="408">
        <f t="shared" si="50"/>
        <v>0</v>
      </c>
      <c r="R140" s="407"/>
      <c r="S140" s="407"/>
      <c r="T140" s="407"/>
      <c r="U140" s="406">
        <f>SUM(U143,U145,U147,U149,U152,U154,U156,U158,U160)</f>
        <v>60.75</v>
      </c>
      <c r="V140" s="39"/>
      <c r="X140" s="103"/>
    </row>
    <row r="141" spans="1:24" s="228" customFormat="1" ht="39.75" hidden="1" customHeight="1">
      <c r="A141" s="72"/>
      <c r="B141" s="289" t="s">
        <v>188</v>
      </c>
      <c r="C141" s="288" t="s">
        <v>168</v>
      </c>
      <c r="D141" s="405">
        <f>D142+D144+D146+D148</f>
        <v>0</v>
      </c>
      <c r="E141" s="405"/>
      <c r="F141" s="405"/>
      <c r="G141" s="405"/>
      <c r="H141" s="405">
        <f t="shared" ref="H141:Q141" si="51">H142+H144+H146+H148</f>
        <v>0</v>
      </c>
      <c r="I141" s="405">
        <f t="shared" si="51"/>
        <v>0</v>
      </c>
      <c r="J141" s="403">
        <f t="shared" si="51"/>
        <v>44</v>
      </c>
      <c r="K141" s="403">
        <f t="shared" si="51"/>
        <v>19</v>
      </c>
      <c r="L141" s="405">
        <f t="shared" si="51"/>
        <v>18</v>
      </c>
      <c r="M141" s="405">
        <f t="shared" si="51"/>
        <v>4</v>
      </c>
      <c r="N141" s="405">
        <f t="shared" si="51"/>
        <v>16</v>
      </c>
      <c r="O141" s="405">
        <f t="shared" si="51"/>
        <v>9</v>
      </c>
      <c r="P141" s="405">
        <f t="shared" si="51"/>
        <v>0</v>
      </c>
      <c r="Q141" s="405">
        <f t="shared" si="51"/>
        <v>0</v>
      </c>
      <c r="R141" s="404"/>
      <c r="S141" s="404"/>
      <c r="T141" s="404"/>
      <c r="U141" s="403">
        <f>U142+U144+U146+U148</f>
        <v>110</v>
      </c>
      <c r="X141" s="229"/>
    </row>
    <row r="142" spans="1:24" s="228" customFormat="1" ht="39.75" hidden="1" customHeight="1">
      <c r="A142" s="72"/>
      <c r="B142" s="249" t="s">
        <v>275</v>
      </c>
      <c r="C142" s="244"/>
      <c r="D142" s="193"/>
      <c r="E142" s="372"/>
      <c r="F142" s="372"/>
      <c r="G142" s="372"/>
      <c r="H142" s="370"/>
      <c r="I142" s="370"/>
      <c r="J142" s="194">
        <v>1</v>
      </c>
      <c r="K142" s="390">
        <v>0</v>
      </c>
      <c r="L142" s="193">
        <v>13</v>
      </c>
      <c r="M142" s="193">
        <v>3</v>
      </c>
      <c r="N142" s="193">
        <v>1</v>
      </c>
      <c r="O142" s="193">
        <v>4</v>
      </c>
      <c r="P142" s="370"/>
      <c r="Q142" s="193">
        <v>0</v>
      </c>
      <c r="R142" s="221"/>
      <c r="S142" s="221"/>
      <c r="T142" s="221"/>
      <c r="U142" s="386">
        <f>+SUM(D142:T142)</f>
        <v>22</v>
      </c>
      <c r="X142" s="229"/>
    </row>
    <row r="143" spans="1:24" s="228" customFormat="1" ht="39.75" hidden="1" customHeight="1">
      <c r="A143" s="72"/>
      <c r="B143" s="248" t="s">
        <v>150</v>
      </c>
      <c r="C143" s="244"/>
      <c r="D143" s="246">
        <f>D142*0.25</f>
        <v>0</v>
      </c>
      <c r="E143" s="395"/>
      <c r="F143" s="395"/>
      <c r="G143" s="395"/>
      <c r="H143" s="394"/>
      <c r="I143" s="394"/>
      <c r="J143" s="400">
        <f t="shared" ref="J143:O143" si="52">J142*0.25</f>
        <v>0.25</v>
      </c>
      <c r="K143" s="401">
        <f t="shared" si="52"/>
        <v>0</v>
      </c>
      <c r="L143" s="246">
        <f t="shared" si="52"/>
        <v>3.25</v>
      </c>
      <c r="M143" s="246">
        <f t="shared" si="52"/>
        <v>0.75</v>
      </c>
      <c r="N143" s="365">
        <f t="shared" si="52"/>
        <v>0.25</v>
      </c>
      <c r="O143" s="246">
        <f t="shared" si="52"/>
        <v>1</v>
      </c>
      <c r="P143" s="394"/>
      <c r="Q143" s="246">
        <f>Q142*0.25</f>
        <v>0</v>
      </c>
      <c r="R143" s="247"/>
      <c r="S143" s="247"/>
      <c r="T143" s="247"/>
      <c r="U143" s="400">
        <f>U142*0.25</f>
        <v>5.5</v>
      </c>
      <c r="X143" s="229"/>
    </row>
    <row r="144" spans="1:24" s="228" customFormat="1" ht="61.5" hidden="1" customHeight="1">
      <c r="A144" s="72"/>
      <c r="B144" s="249" t="s">
        <v>274</v>
      </c>
      <c r="C144" s="244"/>
      <c r="D144" s="193"/>
      <c r="E144" s="372"/>
      <c r="F144" s="372"/>
      <c r="G144" s="372"/>
      <c r="H144" s="370"/>
      <c r="I144" s="370"/>
      <c r="J144" s="194">
        <v>26</v>
      </c>
      <c r="K144" s="390">
        <v>11</v>
      </c>
      <c r="L144" s="193">
        <v>3</v>
      </c>
      <c r="M144" s="193">
        <v>1</v>
      </c>
      <c r="N144" s="193">
        <v>4</v>
      </c>
      <c r="O144" s="193">
        <v>3</v>
      </c>
      <c r="P144" s="370"/>
      <c r="Q144" s="193">
        <v>0</v>
      </c>
      <c r="R144" s="247"/>
      <c r="S144" s="221"/>
      <c r="T144" s="221"/>
      <c r="U144" s="386">
        <f>+SUM(D144:T144)</f>
        <v>48</v>
      </c>
      <c r="X144" s="229"/>
    </row>
    <row r="145" spans="1:24" s="228" customFormat="1" ht="39.75" hidden="1" customHeight="1">
      <c r="A145" s="72"/>
      <c r="B145" s="248" t="s">
        <v>150</v>
      </c>
      <c r="C145" s="244"/>
      <c r="D145" s="246">
        <f>D144*0.5</f>
        <v>0</v>
      </c>
      <c r="E145" s="395"/>
      <c r="F145" s="395"/>
      <c r="G145" s="395"/>
      <c r="H145" s="370"/>
      <c r="I145" s="370"/>
      <c r="J145" s="400">
        <f t="shared" ref="J145:O145" si="53">J144*0.5</f>
        <v>13</v>
      </c>
      <c r="K145" s="401">
        <f t="shared" si="53"/>
        <v>5.5</v>
      </c>
      <c r="L145" s="246">
        <f t="shared" si="53"/>
        <v>1.5</v>
      </c>
      <c r="M145" s="246">
        <f t="shared" si="53"/>
        <v>0.5</v>
      </c>
      <c r="N145" s="365">
        <f t="shared" si="53"/>
        <v>2</v>
      </c>
      <c r="O145" s="246">
        <f t="shared" si="53"/>
        <v>1.5</v>
      </c>
      <c r="P145" s="370"/>
      <c r="Q145" s="246">
        <f>Q144*0.5</f>
        <v>0</v>
      </c>
      <c r="R145" s="247"/>
      <c r="S145" s="247"/>
      <c r="T145" s="247"/>
      <c r="U145" s="400">
        <f>U144*0.5</f>
        <v>24</v>
      </c>
      <c r="X145" s="229"/>
    </row>
    <row r="146" spans="1:24" s="228" customFormat="1" ht="92.25" hidden="1" customHeight="1">
      <c r="A146" s="72"/>
      <c r="B146" s="249" t="s">
        <v>273</v>
      </c>
      <c r="C146" s="244"/>
      <c r="D146" s="193"/>
      <c r="E146" s="372"/>
      <c r="F146" s="372"/>
      <c r="G146" s="372"/>
      <c r="H146" s="370"/>
      <c r="I146" s="370"/>
      <c r="J146" s="194">
        <v>14</v>
      </c>
      <c r="K146" s="390">
        <v>7</v>
      </c>
      <c r="L146" s="193">
        <v>1</v>
      </c>
      <c r="M146" s="193"/>
      <c r="N146" s="193">
        <v>11</v>
      </c>
      <c r="O146" s="193">
        <v>2</v>
      </c>
      <c r="P146" s="370"/>
      <c r="Q146" s="193">
        <v>0</v>
      </c>
      <c r="R146" s="247"/>
      <c r="S146" s="221"/>
      <c r="T146" s="221"/>
      <c r="U146" s="386">
        <f>+SUM(D146:T146)</f>
        <v>35</v>
      </c>
      <c r="X146" s="229"/>
    </row>
    <row r="147" spans="1:24" s="228" customFormat="1" ht="39.75" hidden="1" customHeight="1">
      <c r="A147" s="72"/>
      <c r="B147" s="248" t="s">
        <v>150</v>
      </c>
      <c r="C147" s="244"/>
      <c r="D147" s="246">
        <f>D146*0.75</f>
        <v>0</v>
      </c>
      <c r="E147" s="395"/>
      <c r="F147" s="395"/>
      <c r="G147" s="395"/>
      <c r="H147" s="370"/>
      <c r="I147" s="370"/>
      <c r="J147" s="400">
        <f t="shared" ref="J147:O147" si="54">J146*0.75</f>
        <v>10.5</v>
      </c>
      <c r="K147" s="401">
        <f t="shared" si="54"/>
        <v>5.25</v>
      </c>
      <c r="L147" s="246">
        <f t="shared" si="54"/>
        <v>0.75</v>
      </c>
      <c r="M147" s="246">
        <f t="shared" si="54"/>
        <v>0</v>
      </c>
      <c r="N147" s="365">
        <f t="shared" si="54"/>
        <v>8.25</v>
      </c>
      <c r="O147" s="246">
        <f t="shared" si="54"/>
        <v>1.5</v>
      </c>
      <c r="P147" s="370"/>
      <c r="Q147" s="246">
        <f>Q146*0.75</f>
        <v>0</v>
      </c>
      <c r="R147" s="247"/>
      <c r="S147" s="247"/>
      <c r="T147" s="247"/>
      <c r="U147" s="402">
        <f>U146*0.75</f>
        <v>26.25</v>
      </c>
      <c r="X147" s="229"/>
    </row>
    <row r="148" spans="1:24" s="228" customFormat="1" ht="39.75" hidden="1" customHeight="1">
      <c r="A148" s="72"/>
      <c r="B148" s="249" t="s">
        <v>272</v>
      </c>
      <c r="C148" s="244"/>
      <c r="D148" s="193"/>
      <c r="E148" s="372"/>
      <c r="F148" s="372"/>
      <c r="G148" s="372"/>
      <c r="H148" s="370"/>
      <c r="I148" s="370"/>
      <c r="J148" s="194">
        <v>3</v>
      </c>
      <c r="K148" s="390">
        <v>1</v>
      </c>
      <c r="L148" s="193">
        <v>1</v>
      </c>
      <c r="M148" s="193"/>
      <c r="N148" s="193">
        <v>0</v>
      </c>
      <c r="O148" s="193">
        <v>0</v>
      </c>
      <c r="P148" s="370"/>
      <c r="Q148" s="193">
        <v>0</v>
      </c>
      <c r="R148" s="247"/>
      <c r="S148" s="221"/>
      <c r="T148" s="221"/>
      <c r="U148" s="386">
        <f>+SUM(D148:T148)</f>
        <v>5</v>
      </c>
      <c r="X148" s="229"/>
    </row>
    <row r="149" spans="1:24" s="228" customFormat="1" ht="39.75" hidden="1" customHeight="1">
      <c r="A149" s="72"/>
      <c r="B149" s="248" t="s">
        <v>150</v>
      </c>
      <c r="C149" s="244"/>
      <c r="D149" s="246">
        <f>D148*1</f>
        <v>0</v>
      </c>
      <c r="E149" s="395"/>
      <c r="F149" s="395"/>
      <c r="G149" s="395"/>
      <c r="H149" s="394"/>
      <c r="I149" s="394"/>
      <c r="J149" s="400">
        <f t="shared" ref="J149:O149" si="55">J148*1</f>
        <v>3</v>
      </c>
      <c r="K149" s="401">
        <f t="shared" si="55"/>
        <v>1</v>
      </c>
      <c r="L149" s="246">
        <f t="shared" si="55"/>
        <v>1</v>
      </c>
      <c r="M149" s="246">
        <f t="shared" si="55"/>
        <v>0</v>
      </c>
      <c r="N149" s="365">
        <f t="shared" si="55"/>
        <v>0</v>
      </c>
      <c r="O149" s="246">
        <f t="shared" si="55"/>
        <v>0</v>
      </c>
      <c r="P149" s="394"/>
      <c r="Q149" s="246">
        <f>Q148*1</f>
        <v>0</v>
      </c>
      <c r="R149" s="247"/>
      <c r="S149" s="247"/>
      <c r="T149" s="247"/>
      <c r="U149" s="400">
        <f>U148*1</f>
        <v>5</v>
      </c>
      <c r="X149" s="229"/>
    </row>
    <row r="150" spans="1:24" s="228" customFormat="1" ht="39.75" hidden="1" customHeight="1">
      <c r="A150" s="72"/>
      <c r="B150" s="289" t="s">
        <v>183</v>
      </c>
      <c r="C150" s="399" t="s">
        <v>168</v>
      </c>
      <c r="D150" s="396">
        <f>D151+D153+D155+D157+D159</f>
        <v>0</v>
      </c>
      <c r="E150" s="396"/>
      <c r="F150" s="396"/>
      <c r="G150" s="396"/>
      <c r="H150" s="396">
        <f t="shared" ref="H150:Q150" si="56">H151+H153+H155+H157+H159</f>
        <v>0</v>
      </c>
      <c r="I150" s="396">
        <f t="shared" si="56"/>
        <v>0</v>
      </c>
      <c r="J150" s="396">
        <f t="shared" si="56"/>
        <v>0</v>
      </c>
      <c r="K150" s="398">
        <f t="shared" si="56"/>
        <v>0</v>
      </c>
      <c r="L150" s="396">
        <f t="shared" si="56"/>
        <v>0</v>
      </c>
      <c r="M150" s="396">
        <f t="shared" si="56"/>
        <v>0</v>
      </c>
      <c r="N150" s="396">
        <f t="shared" si="56"/>
        <v>0</v>
      </c>
      <c r="O150" s="396">
        <f t="shared" si="56"/>
        <v>0</v>
      </c>
      <c r="P150" s="396">
        <f t="shared" si="56"/>
        <v>0</v>
      </c>
      <c r="Q150" s="396">
        <f t="shared" si="56"/>
        <v>0</v>
      </c>
      <c r="R150" s="397"/>
      <c r="S150" s="397"/>
      <c r="T150" s="397"/>
      <c r="U150" s="396">
        <f>U151+U153+U155+U157+U159</f>
        <v>0</v>
      </c>
      <c r="X150" s="229"/>
    </row>
    <row r="151" spans="1:24" s="228" customFormat="1" ht="61.5" hidden="1" customHeight="1">
      <c r="A151" s="72"/>
      <c r="B151" s="249" t="s">
        <v>261</v>
      </c>
      <c r="C151" s="244"/>
      <c r="D151" s="193"/>
      <c r="E151" s="372"/>
      <c r="F151" s="372"/>
      <c r="G151" s="372"/>
      <c r="H151" s="370"/>
      <c r="I151" s="370"/>
      <c r="J151" s="193">
        <f>+SUM(C151:I151)</f>
        <v>0</v>
      </c>
      <c r="K151" s="196">
        <f>+SUM(C151:J151)</f>
        <v>0</v>
      </c>
      <c r="L151" s="193">
        <v>0</v>
      </c>
      <c r="M151" s="193">
        <v>0</v>
      </c>
      <c r="N151" s="193">
        <f>+SUM(J151:M151)</f>
        <v>0</v>
      </c>
      <c r="O151" s="193">
        <v>0</v>
      </c>
      <c r="P151" s="370"/>
      <c r="Q151" s="193">
        <v>0</v>
      </c>
      <c r="R151" s="247"/>
      <c r="S151" s="221"/>
      <c r="T151" s="221"/>
      <c r="U151" s="363">
        <f>+SUM(D151:T151)</f>
        <v>0</v>
      </c>
      <c r="X151" s="229"/>
    </row>
    <row r="152" spans="1:24" s="228" customFormat="1" ht="39.75" hidden="1" customHeight="1">
      <c r="A152" s="72"/>
      <c r="B152" s="248" t="s">
        <v>150</v>
      </c>
      <c r="C152" s="244"/>
      <c r="D152" s="246">
        <f>D151*0.125</f>
        <v>0</v>
      </c>
      <c r="E152" s="395"/>
      <c r="F152" s="395"/>
      <c r="G152" s="395"/>
      <c r="H152" s="370"/>
      <c r="I152" s="370"/>
      <c r="J152" s="246">
        <f t="shared" ref="J152:O152" si="57">J151*0.125</f>
        <v>0</v>
      </c>
      <c r="K152" s="250">
        <f t="shared" si="57"/>
        <v>0</v>
      </c>
      <c r="L152" s="246">
        <f t="shared" si="57"/>
        <v>0</v>
      </c>
      <c r="M152" s="246">
        <f t="shared" si="57"/>
        <v>0</v>
      </c>
      <c r="N152" s="246">
        <f t="shared" si="57"/>
        <v>0</v>
      </c>
      <c r="O152" s="246">
        <f t="shared" si="57"/>
        <v>0</v>
      </c>
      <c r="P152" s="370"/>
      <c r="Q152" s="246">
        <f>Q151*0.125</f>
        <v>0</v>
      </c>
      <c r="R152" s="247"/>
      <c r="S152" s="247"/>
      <c r="T152" s="247"/>
      <c r="U152" s="246">
        <f>U151*0.125</f>
        <v>0</v>
      </c>
      <c r="X152" s="229"/>
    </row>
    <row r="153" spans="1:24" s="228" customFormat="1" ht="39.75" hidden="1" customHeight="1">
      <c r="A153" s="72"/>
      <c r="B153" s="249" t="s">
        <v>181</v>
      </c>
      <c r="C153" s="244"/>
      <c r="D153" s="193"/>
      <c r="E153" s="372"/>
      <c r="F153" s="372"/>
      <c r="G153" s="372"/>
      <c r="H153" s="370"/>
      <c r="I153" s="370"/>
      <c r="J153" s="193">
        <f>+SUM(C153:I153)</f>
        <v>0</v>
      </c>
      <c r="K153" s="196">
        <f>+SUM(C153:J153)</f>
        <v>0</v>
      </c>
      <c r="L153" s="193">
        <v>0</v>
      </c>
      <c r="M153" s="193">
        <v>0</v>
      </c>
      <c r="N153" s="193">
        <f>+SUM(J153:M153)</f>
        <v>0</v>
      </c>
      <c r="O153" s="193">
        <v>0</v>
      </c>
      <c r="P153" s="370"/>
      <c r="Q153" s="193">
        <v>0</v>
      </c>
      <c r="R153" s="247"/>
      <c r="S153" s="247"/>
      <c r="T153" s="247"/>
      <c r="U153" s="363">
        <f>+SUM(D153:T153)</f>
        <v>0</v>
      </c>
      <c r="X153" s="229"/>
    </row>
    <row r="154" spans="1:24" s="228" customFormat="1" ht="39.75" hidden="1" customHeight="1">
      <c r="A154" s="72"/>
      <c r="B154" s="248" t="s">
        <v>150</v>
      </c>
      <c r="C154" s="244"/>
      <c r="D154" s="246">
        <f>D153*0.25</f>
        <v>0</v>
      </c>
      <c r="E154" s="395"/>
      <c r="F154" s="395"/>
      <c r="G154" s="395"/>
      <c r="H154" s="370"/>
      <c r="I154" s="370"/>
      <c r="J154" s="246">
        <f t="shared" ref="J154:O154" si="58">J153*0.25</f>
        <v>0</v>
      </c>
      <c r="K154" s="250">
        <f t="shared" si="58"/>
        <v>0</v>
      </c>
      <c r="L154" s="246">
        <f t="shared" si="58"/>
        <v>0</v>
      </c>
      <c r="M154" s="246">
        <f t="shared" si="58"/>
        <v>0</v>
      </c>
      <c r="N154" s="246">
        <f t="shared" si="58"/>
        <v>0</v>
      </c>
      <c r="O154" s="246">
        <f t="shared" si="58"/>
        <v>0</v>
      </c>
      <c r="P154" s="370"/>
      <c r="Q154" s="246">
        <f>Q153*0.25</f>
        <v>0</v>
      </c>
      <c r="R154" s="247"/>
      <c r="S154" s="247"/>
      <c r="T154" s="247"/>
      <c r="U154" s="246">
        <f>U153*0.25</f>
        <v>0</v>
      </c>
      <c r="X154" s="229"/>
    </row>
    <row r="155" spans="1:24" s="228" customFormat="1" ht="61.5" hidden="1" customHeight="1">
      <c r="A155" s="72"/>
      <c r="B155" s="249" t="s">
        <v>180</v>
      </c>
      <c r="C155" s="244"/>
      <c r="D155" s="193"/>
      <c r="E155" s="372"/>
      <c r="F155" s="372"/>
      <c r="G155" s="372"/>
      <c r="H155" s="370"/>
      <c r="I155" s="370"/>
      <c r="J155" s="193">
        <f>+SUM(C155:I155)</f>
        <v>0</v>
      </c>
      <c r="K155" s="196">
        <f>+SUM(C155:J155)</f>
        <v>0</v>
      </c>
      <c r="L155" s="193">
        <v>0</v>
      </c>
      <c r="M155" s="193">
        <v>0</v>
      </c>
      <c r="N155" s="193">
        <f>+SUM(J155:M155)</f>
        <v>0</v>
      </c>
      <c r="O155" s="193">
        <v>0</v>
      </c>
      <c r="P155" s="370"/>
      <c r="Q155" s="193">
        <v>0</v>
      </c>
      <c r="R155" s="247"/>
      <c r="S155" s="247"/>
      <c r="T155" s="247"/>
      <c r="U155" s="363">
        <f>+SUM(D155:T155)</f>
        <v>0</v>
      </c>
      <c r="X155" s="229"/>
    </row>
    <row r="156" spans="1:24" s="228" customFormat="1" ht="39.75" hidden="1" customHeight="1">
      <c r="A156" s="72"/>
      <c r="B156" s="248" t="s">
        <v>150</v>
      </c>
      <c r="C156" s="244"/>
      <c r="D156" s="246">
        <f>D155*0.5</f>
        <v>0</v>
      </c>
      <c r="E156" s="395"/>
      <c r="F156" s="395"/>
      <c r="G156" s="395"/>
      <c r="H156" s="370"/>
      <c r="I156" s="370"/>
      <c r="J156" s="246">
        <f t="shared" ref="J156:O156" si="59">J155*0.5</f>
        <v>0</v>
      </c>
      <c r="K156" s="250">
        <f t="shared" si="59"/>
        <v>0</v>
      </c>
      <c r="L156" s="246">
        <f t="shared" si="59"/>
        <v>0</v>
      </c>
      <c r="M156" s="246">
        <f t="shared" si="59"/>
        <v>0</v>
      </c>
      <c r="N156" s="246">
        <f t="shared" si="59"/>
        <v>0</v>
      </c>
      <c r="O156" s="246">
        <f t="shared" si="59"/>
        <v>0</v>
      </c>
      <c r="P156" s="370"/>
      <c r="Q156" s="246">
        <f>Q155*0.5</f>
        <v>0</v>
      </c>
      <c r="R156" s="247"/>
      <c r="S156" s="247"/>
      <c r="T156" s="247"/>
      <c r="U156" s="246">
        <f>U155*0.5</f>
        <v>0</v>
      </c>
      <c r="X156" s="229"/>
    </row>
    <row r="157" spans="1:24" s="228" customFormat="1" ht="61.5" hidden="1" customHeight="1">
      <c r="A157" s="72"/>
      <c r="B157" s="249" t="s">
        <v>271</v>
      </c>
      <c r="C157" s="244"/>
      <c r="D157" s="193"/>
      <c r="E157" s="372"/>
      <c r="F157" s="372"/>
      <c r="G157" s="372"/>
      <c r="H157" s="370"/>
      <c r="I157" s="370"/>
      <c r="J157" s="193">
        <f>+SUM(C157:I157)</f>
        <v>0</v>
      </c>
      <c r="K157" s="196">
        <f>+SUM(C157:J157)</f>
        <v>0</v>
      </c>
      <c r="L157" s="193">
        <v>0</v>
      </c>
      <c r="M157" s="193">
        <v>0</v>
      </c>
      <c r="N157" s="193">
        <f>+SUM(J157:M157)</f>
        <v>0</v>
      </c>
      <c r="O157" s="193">
        <v>0</v>
      </c>
      <c r="P157" s="370"/>
      <c r="Q157" s="193">
        <v>0</v>
      </c>
      <c r="R157" s="247"/>
      <c r="S157" s="247"/>
      <c r="T157" s="247"/>
      <c r="U157" s="363">
        <f>+SUM(D157:T157)</f>
        <v>0</v>
      </c>
      <c r="X157" s="229"/>
    </row>
    <row r="158" spans="1:24" s="228" customFormat="1" ht="39.75" hidden="1" customHeight="1">
      <c r="A158" s="72"/>
      <c r="B158" s="248" t="s">
        <v>150</v>
      </c>
      <c r="C158" s="244"/>
      <c r="D158" s="246">
        <f>D157*0.75</f>
        <v>0</v>
      </c>
      <c r="E158" s="395"/>
      <c r="F158" s="395"/>
      <c r="G158" s="395"/>
      <c r="H158" s="370"/>
      <c r="I158" s="370"/>
      <c r="J158" s="246">
        <f t="shared" ref="J158:O158" si="60">J157*0.75</f>
        <v>0</v>
      </c>
      <c r="K158" s="250">
        <f t="shared" si="60"/>
        <v>0</v>
      </c>
      <c r="L158" s="246">
        <f t="shared" si="60"/>
        <v>0</v>
      </c>
      <c r="M158" s="246">
        <f t="shared" si="60"/>
        <v>0</v>
      </c>
      <c r="N158" s="246">
        <f t="shared" si="60"/>
        <v>0</v>
      </c>
      <c r="O158" s="246">
        <f t="shared" si="60"/>
        <v>0</v>
      </c>
      <c r="P158" s="370"/>
      <c r="Q158" s="246">
        <f>Q157*0.75</f>
        <v>0</v>
      </c>
      <c r="R158" s="247"/>
      <c r="S158" s="247"/>
      <c r="T158" s="247"/>
      <c r="U158" s="246">
        <f>U157*0.75</f>
        <v>0</v>
      </c>
      <c r="X158" s="229"/>
    </row>
    <row r="159" spans="1:24" s="228" customFormat="1" ht="39.75" hidden="1" customHeight="1">
      <c r="A159" s="72"/>
      <c r="B159" s="249" t="s">
        <v>270</v>
      </c>
      <c r="C159" s="244"/>
      <c r="D159" s="193"/>
      <c r="E159" s="372"/>
      <c r="F159" s="372"/>
      <c r="G159" s="372"/>
      <c r="H159" s="370"/>
      <c r="I159" s="370"/>
      <c r="J159" s="193">
        <f>+SUM(C159:I159)</f>
        <v>0</v>
      </c>
      <c r="K159" s="196">
        <f>+SUM(C159:J159)</f>
        <v>0</v>
      </c>
      <c r="L159" s="193">
        <v>0</v>
      </c>
      <c r="M159" s="193">
        <v>0</v>
      </c>
      <c r="N159" s="193">
        <f>+SUM(J159:M159)</f>
        <v>0</v>
      </c>
      <c r="O159" s="193">
        <v>0</v>
      </c>
      <c r="P159" s="370"/>
      <c r="Q159" s="193">
        <v>0</v>
      </c>
      <c r="R159" s="247"/>
      <c r="S159" s="247"/>
      <c r="T159" s="247"/>
      <c r="U159" s="363">
        <f>+SUM(D159:T159)</f>
        <v>0</v>
      </c>
      <c r="X159" s="229"/>
    </row>
    <row r="160" spans="1:24" s="228" customFormat="1" ht="39.75" hidden="1" customHeight="1">
      <c r="A160" s="72"/>
      <c r="B160" s="248" t="s">
        <v>150</v>
      </c>
      <c r="C160" s="244"/>
      <c r="D160" s="246">
        <f>D159*1</f>
        <v>0</v>
      </c>
      <c r="E160" s="395"/>
      <c r="F160" s="395"/>
      <c r="G160" s="395"/>
      <c r="H160" s="394"/>
      <c r="I160" s="394"/>
      <c r="J160" s="246">
        <f t="shared" ref="J160:O160" si="61">J159*1</f>
        <v>0</v>
      </c>
      <c r="K160" s="250">
        <f t="shared" si="61"/>
        <v>0</v>
      </c>
      <c r="L160" s="246">
        <f t="shared" si="61"/>
        <v>0</v>
      </c>
      <c r="M160" s="246">
        <f t="shared" si="61"/>
        <v>0</v>
      </c>
      <c r="N160" s="246">
        <f t="shared" si="61"/>
        <v>0</v>
      </c>
      <c r="O160" s="246">
        <f t="shared" si="61"/>
        <v>0</v>
      </c>
      <c r="P160" s="394"/>
      <c r="Q160" s="246">
        <f>Q159*1</f>
        <v>0</v>
      </c>
      <c r="R160" s="247"/>
      <c r="S160" s="247"/>
      <c r="T160" s="247"/>
      <c r="U160" s="246">
        <f>U159*1</f>
        <v>0</v>
      </c>
      <c r="X160" s="229"/>
    </row>
    <row r="161" spans="1:24" s="383" customFormat="1" ht="39.75" hidden="1" customHeight="1">
      <c r="A161" s="393"/>
      <c r="B161" s="369" t="s">
        <v>269</v>
      </c>
      <c r="C161" s="391"/>
      <c r="D161" s="194"/>
      <c r="E161" s="389"/>
      <c r="F161" s="389"/>
      <c r="G161" s="389"/>
      <c r="H161" s="389"/>
      <c r="I161" s="389"/>
      <c r="J161" s="194">
        <f>36+16</f>
        <v>52</v>
      </c>
      <c r="K161" s="390">
        <f>19+5</f>
        <v>24</v>
      </c>
      <c r="L161" s="389">
        <f>7+3</f>
        <v>10</v>
      </c>
      <c r="M161" s="194">
        <v>2</v>
      </c>
      <c r="N161" s="194">
        <f>5+4</f>
        <v>9</v>
      </c>
      <c r="O161" s="193">
        <v>5</v>
      </c>
      <c r="P161" s="389"/>
      <c r="Q161" s="389">
        <f>18+5</f>
        <v>23</v>
      </c>
      <c r="R161" s="388"/>
      <c r="S161" s="387"/>
      <c r="T161" s="387"/>
      <c r="U161" s="386">
        <f>+SUM(D161:T161)</f>
        <v>125</v>
      </c>
      <c r="V161" s="385" t="s">
        <v>268</v>
      </c>
      <c r="X161" s="384"/>
    </row>
    <row r="162" spans="1:24" s="73" customFormat="1" ht="79.5">
      <c r="A162" s="85"/>
      <c r="B162" s="155" t="s">
        <v>267</v>
      </c>
      <c r="C162" s="96" t="s">
        <v>171</v>
      </c>
      <c r="D162" s="706" t="s">
        <v>477</v>
      </c>
      <c r="E162" s="382"/>
      <c r="F162" s="382"/>
      <c r="G162" s="382"/>
      <c r="H162" s="381">
        <v>0</v>
      </c>
      <c r="I162" s="381">
        <v>0</v>
      </c>
      <c r="J162" s="379">
        <f>J164*100/J185</f>
        <v>141.66666666666666</v>
      </c>
      <c r="K162" s="379">
        <f>K164*100/K185</f>
        <v>56.25</v>
      </c>
      <c r="L162" s="382" t="s">
        <v>266</v>
      </c>
      <c r="M162" s="379">
        <f>M164*100/M185</f>
        <v>10.714285714285714</v>
      </c>
      <c r="N162" s="381">
        <v>0</v>
      </c>
      <c r="O162" s="379">
        <f>O164*100/O185</f>
        <v>20.833333333333332</v>
      </c>
      <c r="P162" s="381">
        <v>0</v>
      </c>
      <c r="Q162" s="379">
        <f>Q164*100/Q185</f>
        <v>0</v>
      </c>
      <c r="R162" s="380"/>
      <c r="S162" s="380"/>
      <c r="T162" s="380"/>
      <c r="U162" s="379">
        <f>U164*100/U185</f>
        <v>49.03846153846154</v>
      </c>
      <c r="X162" s="74"/>
    </row>
    <row r="163" spans="1:24" s="73" customFormat="1" ht="39.75" hidden="1" customHeight="1">
      <c r="A163" s="81"/>
      <c r="B163" s="153"/>
      <c r="C163" s="95" t="s">
        <v>10</v>
      </c>
      <c r="D163" s="378">
        <v>0</v>
      </c>
      <c r="E163" s="378"/>
      <c r="F163" s="378"/>
      <c r="G163" s="378"/>
      <c r="H163" s="378">
        <f>+IF(H162&lt;50,H162*5/50,IF(H162&gt;=50,5))</f>
        <v>0</v>
      </c>
      <c r="I163" s="378">
        <f>+IF(I162&lt;50,I162*5/50,IF(I162&gt;=50,5))</f>
        <v>0</v>
      </c>
      <c r="J163" s="132">
        <f>+IF(J162&lt;50,J162*5/50,IF(J162&gt;=50,5))</f>
        <v>5</v>
      </c>
      <c r="K163" s="132">
        <f>+IF(K162&lt;50,K162*5/50,IF(K162&gt;=50,5))</f>
        <v>5</v>
      </c>
      <c r="L163" s="378">
        <v>0</v>
      </c>
      <c r="M163" s="132">
        <f>+IF(M162&lt;50,M162*5/50,IF(M162&gt;=50,5))</f>
        <v>1.0714285714285714</v>
      </c>
      <c r="N163" s="378">
        <f>+IF(N162&lt;50,N162*5/50,IF(N162&gt;=50,5))</f>
        <v>0</v>
      </c>
      <c r="O163" s="132">
        <f>+IF(O162&lt;50,O162*5/50,IF(O162&gt;=50,5))</f>
        <v>2.083333333333333</v>
      </c>
      <c r="P163" s="378">
        <f>+IF(P162&lt;50,P162*5/50,IF(P162&gt;=50,5))</f>
        <v>0</v>
      </c>
      <c r="Q163" s="132">
        <f>+IF(Q162&lt;50,Q162*5/50,IF(Q162&gt;=50,5))</f>
        <v>0</v>
      </c>
      <c r="R163" s="377"/>
      <c r="S163" s="377"/>
      <c r="T163" s="377"/>
      <c r="U163" s="132">
        <f>+IF(U162&lt;50,U162*5/50,IF(U162&gt;=50,5))</f>
        <v>4.9038461538461542</v>
      </c>
      <c r="X163" s="74"/>
    </row>
    <row r="164" spans="1:24" s="73" customFormat="1" ht="39.75" hidden="1" customHeight="1">
      <c r="A164" s="75"/>
      <c r="B164" s="376" t="s">
        <v>265</v>
      </c>
      <c r="C164" s="244"/>
      <c r="D164" s="199">
        <f>D167+D169+D171+D173+D176+D178+D180+D182+D184</f>
        <v>0</v>
      </c>
      <c r="E164" s="199"/>
      <c r="F164" s="199"/>
      <c r="G164" s="199"/>
      <c r="H164" s="199">
        <f t="shared" ref="H164:Q164" si="62">H167+H169+H171+H173+H176+H178+H180+H182+H184</f>
        <v>0</v>
      </c>
      <c r="I164" s="199">
        <f t="shared" si="62"/>
        <v>0</v>
      </c>
      <c r="J164" s="199">
        <f t="shared" si="62"/>
        <v>8.5</v>
      </c>
      <c r="K164" s="199">
        <f t="shared" si="62"/>
        <v>2.25</v>
      </c>
      <c r="L164" s="199">
        <f t="shared" si="62"/>
        <v>0</v>
      </c>
      <c r="M164" s="199">
        <f t="shared" si="62"/>
        <v>0.75</v>
      </c>
      <c r="N164" s="199">
        <f t="shared" si="62"/>
        <v>0</v>
      </c>
      <c r="O164" s="199">
        <f t="shared" si="62"/>
        <v>1.25</v>
      </c>
      <c r="P164" s="199">
        <f t="shared" si="62"/>
        <v>0</v>
      </c>
      <c r="Q164" s="199">
        <f t="shared" si="62"/>
        <v>0</v>
      </c>
      <c r="R164" s="373"/>
      <c r="S164" s="373"/>
      <c r="T164" s="373"/>
      <c r="U164" s="199">
        <f>U167+U169+U171+U173+U176+U178+U180+U182+U184</f>
        <v>12.75</v>
      </c>
      <c r="V164" s="39"/>
      <c r="X164" s="74"/>
    </row>
    <row r="165" spans="1:24" s="73" customFormat="1" ht="39.75" hidden="1" customHeight="1">
      <c r="A165" s="75"/>
      <c r="B165" s="289" t="s">
        <v>188</v>
      </c>
      <c r="C165" s="375" t="s">
        <v>168</v>
      </c>
      <c r="D165" s="286">
        <f>D166+D168+D170+D172</f>
        <v>0</v>
      </c>
      <c r="E165" s="286"/>
      <c r="F165" s="286"/>
      <c r="G165" s="286"/>
      <c r="H165" s="286">
        <f t="shared" ref="H165:Q165" si="63">H166+H168+H170+H172</f>
        <v>0</v>
      </c>
      <c r="I165" s="286">
        <f t="shared" si="63"/>
        <v>0</v>
      </c>
      <c r="J165" s="286">
        <f t="shared" si="63"/>
        <v>12</v>
      </c>
      <c r="K165" s="286">
        <f t="shared" si="63"/>
        <v>5</v>
      </c>
      <c r="L165" s="286">
        <f t="shared" si="63"/>
        <v>0</v>
      </c>
      <c r="M165" s="286">
        <f t="shared" si="63"/>
        <v>3</v>
      </c>
      <c r="N165" s="286">
        <f t="shared" si="63"/>
        <v>0</v>
      </c>
      <c r="O165" s="286">
        <f t="shared" si="63"/>
        <v>5</v>
      </c>
      <c r="P165" s="286">
        <f t="shared" si="63"/>
        <v>0</v>
      </c>
      <c r="Q165" s="286">
        <f t="shared" si="63"/>
        <v>0</v>
      </c>
      <c r="R165" s="287"/>
      <c r="S165" s="287"/>
      <c r="T165" s="287"/>
      <c r="U165" s="286">
        <f>U166+U168+U170+U172</f>
        <v>25</v>
      </c>
      <c r="X165" s="74"/>
    </row>
    <row r="166" spans="1:24" s="73" customFormat="1" ht="92.25" hidden="1" customHeight="1">
      <c r="A166" s="75"/>
      <c r="B166" s="249" t="s">
        <v>264</v>
      </c>
      <c r="C166" s="244"/>
      <c r="D166" s="193"/>
      <c r="E166" s="372"/>
      <c r="F166" s="372"/>
      <c r="G166" s="372"/>
      <c r="H166" s="370"/>
      <c r="I166" s="370"/>
      <c r="J166" s="193">
        <v>4</v>
      </c>
      <c r="K166" s="196">
        <v>3</v>
      </c>
      <c r="L166" s="193">
        <v>0</v>
      </c>
      <c r="M166" s="193">
        <v>3</v>
      </c>
      <c r="N166" s="370"/>
      <c r="O166" s="193">
        <v>5</v>
      </c>
      <c r="P166" s="370"/>
      <c r="Q166" s="193">
        <v>0</v>
      </c>
      <c r="R166" s="197"/>
      <c r="S166" s="197"/>
      <c r="T166" s="197"/>
      <c r="U166" s="363">
        <f>+SUM(D166:T166)</f>
        <v>15</v>
      </c>
      <c r="X166" s="74"/>
    </row>
    <row r="167" spans="1:24" s="73" customFormat="1" ht="39.75" hidden="1" customHeight="1">
      <c r="A167" s="75"/>
      <c r="B167" s="248" t="s">
        <v>150</v>
      </c>
      <c r="C167" s="244"/>
      <c r="D167" s="68">
        <f>+D166*0.25</f>
        <v>0</v>
      </c>
      <c r="E167" s="371"/>
      <c r="F167" s="371"/>
      <c r="G167" s="371"/>
      <c r="H167" s="370"/>
      <c r="I167" s="370"/>
      <c r="J167" s="68">
        <f>+J166*0.25</f>
        <v>1</v>
      </c>
      <c r="K167" s="69">
        <f>+K166*0.25</f>
        <v>0.75</v>
      </c>
      <c r="L167" s="68">
        <f>+L166*0.25</f>
        <v>0</v>
      </c>
      <c r="M167" s="68">
        <f>+M166*0.25</f>
        <v>0.75</v>
      </c>
      <c r="N167" s="370"/>
      <c r="O167" s="68">
        <f>+O166*0.25</f>
        <v>1.25</v>
      </c>
      <c r="P167" s="370"/>
      <c r="Q167" s="68">
        <f>+Q166*0.25</f>
        <v>0</v>
      </c>
      <c r="R167" s="197"/>
      <c r="S167" s="197"/>
      <c r="T167" s="197"/>
      <c r="U167" s="68">
        <f>+U166*0.25</f>
        <v>3.75</v>
      </c>
      <c r="X167" s="74"/>
    </row>
    <row r="168" spans="1:24" s="73" customFormat="1" ht="61.5" hidden="1" customHeight="1">
      <c r="A168" s="75"/>
      <c r="B168" s="249" t="s">
        <v>263</v>
      </c>
      <c r="C168" s="244"/>
      <c r="D168" s="193"/>
      <c r="E168" s="372"/>
      <c r="F168" s="372"/>
      <c r="G168" s="372"/>
      <c r="H168" s="370"/>
      <c r="I168" s="370"/>
      <c r="J168" s="193">
        <v>1</v>
      </c>
      <c r="K168" s="196">
        <v>1</v>
      </c>
      <c r="L168" s="193">
        <v>0</v>
      </c>
      <c r="M168" s="193"/>
      <c r="N168" s="370"/>
      <c r="O168" s="193">
        <v>0</v>
      </c>
      <c r="P168" s="370"/>
      <c r="Q168" s="193">
        <v>0</v>
      </c>
      <c r="R168" s="197"/>
      <c r="S168" s="197"/>
      <c r="T168" s="197"/>
      <c r="U168" s="363">
        <f>+SUM(D168:T168)</f>
        <v>2</v>
      </c>
      <c r="X168" s="74"/>
    </row>
    <row r="169" spans="1:24" s="73" customFormat="1" ht="39.75" hidden="1" customHeight="1">
      <c r="A169" s="75"/>
      <c r="B169" s="248" t="s">
        <v>150</v>
      </c>
      <c r="C169" s="244"/>
      <c r="D169" s="68">
        <f>+D168*0.5</f>
        <v>0</v>
      </c>
      <c r="E169" s="371"/>
      <c r="F169" s="371"/>
      <c r="G169" s="371"/>
      <c r="H169" s="370"/>
      <c r="I169" s="370"/>
      <c r="J169" s="68">
        <f>+J168*0.5</f>
        <v>0.5</v>
      </c>
      <c r="K169" s="69">
        <f>+K168*0.5</f>
        <v>0.5</v>
      </c>
      <c r="L169" s="68">
        <f>+L168*0.5</f>
        <v>0</v>
      </c>
      <c r="M169" s="68">
        <f>+M168*0.5</f>
        <v>0</v>
      </c>
      <c r="N169" s="370"/>
      <c r="O169" s="68">
        <f>+O168*0.5</f>
        <v>0</v>
      </c>
      <c r="P169" s="370"/>
      <c r="Q169" s="68">
        <f>+Q168*0.5</f>
        <v>0</v>
      </c>
      <c r="R169" s="197"/>
      <c r="S169" s="197"/>
      <c r="T169" s="197"/>
      <c r="U169" s="68">
        <f>+U168*0.5</f>
        <v>1</v>
      </c>
      <c r="X169" s="74"/>
    </row>
    <row r="170" spans="1:24" s="73" customFormat="1" ht="184.5" hidden="1" customHeight="1">
      <c r="A170" s="75"/>
      <c r="B170" s="249" t="s">
        <v>185</v>
      </c>
      <c r="C170" s="244"/>
      <c r="D170" s="193"/>
      <c r="E170" s="372"/>
      <c r="F170" s="372"/>
      <c r="G170" s="372"/>
      <c r="H170" s="370"/>
      <c r="I170" s="370"/>
      <c r="J170" s="193">
        <v>0</v>
      </c>
      <c r="K170" s="196">
        <v>0</v>
      </c>
      <c r="L170" s="193">
        <v>0</v>
      </c>
      <c r="M170" s="193"/>
      <c r="N170" s="370"/>
      <c r="O170" s="193">
        <v>0</v>
      </c>
      <c r="P170" s="370"/>
      <c r="Q170" s="193">
        <v>0</v>
      </c>
      <c r="R170" s="197"/>
      <c r="S170" s="197"/>
      <c r="T170" s="197"/>
      <c r="U170" s="363">
        <f>+SUM(D170:T170)</f>
        <v>0</v>
      </c>
      <c r="X170" s="74"/>
    </row>
    <row r="171" spans="1:24" s="73" customFormat="1" ht="39.75" hidden="1" customHeight="1">
      <c r="A171" s="75"/>
      <c r="B171" s="249" t="s">
        <v>150</v>
      </c>
      <c r="C171" s="244"/>
      <c r="D171" s="68">
        <f>+D170*0.75</f>
        <v>0</v>
      </c>
      <c r="E171" s="371"/>
      <c r="F171" s="371"/>
      <c r="G171" s="371"/>
      <c r="H171" s="370"/>
      <c r="I171" s="370"/>
      <c r="J171" s="68">
        <f>+J170*0.75</f>
        <v>0</v>
      </c>
      <c r="K171" s="69">
        <f>+K170*0.75</f>
        <v>0</v>
      </c>
      <c r="L171" s="68">
        <f>+L170*0.75</f>
        <v>0</v>
      </c>
      <c r="M171" s="68">
        <f>+M170*0.75</f>
        <v>0</v>
      </c>
      <c r="N171" s="370"/>
      <c r="O171" s="68">
        <f>+O170*0.75</f>
        <v>0</v>
      </c>
      <c r="P171" s="370"/>
      <c r="Q171" s="68">
        <f>+Q170*0.75</f>
        <v>0</v>
      </c>
      <c r="R171" s="197"/>
      <c r="S171" s="197"/>
      <c r="T171" s="197"/>
      <c r="U171" s="68">
        <f>+U170*0.75</f>
        <v>0</v>
      </c>
      <c r="X171" s="74"/>
    </row>
    <row r="172" spans="1:24" s="73" customFormat="1" ht="166.5" hidden="1" customHeight="1">
      <c r="A172" s="75"/>
      <c r="B172" s="252" t="s">
        <v>262</v>
      </c>
      <c r="C172" s="244"/>
      <c r="D172" s="193">
        <v>0</v>
      </c>
      <c r="E172" s="372"/>
      <c r="F172" s="372"/>
      <c r="G172" s="372"/>
      <c r="H172" s="370"/>
      <c r="I172" s="370"/>
      <c r="J172" s="193">
        <v>7</v>
      </c>
      <c r="K172" s="196">
        <v>1</v>
      </c>
      <c r="L172" s="193">
        <v>0</v>
      </c>
      <c r="M172" s="193"/>
      <c r="N172" s="370"/>
      <c r="O172" s="193">
        <v>0</v>
      </c>
      <c r="P172" s="370"/>
      <c r="Q172" s="193">
        <v>0</v>
      </c>
      <c r="R172" s="197"/>
      <c r="S172" s="197"/>
      <c r="T172" s="197"/>
      <c r="U172" s="363">
        <f>+SUM(D172:T172)</f>
        <v>8</v>
      </c>
      <c r="X172" s="74"/>
    </row>
    <row r="173" spans="1:24" s="73" customFormat="1" ht="39.75" hidden="1" customHeight="1">
      <c r="A173" s="75"/>
      <c r="B173" s="248" t="s">
        <v>150</v>
      </c>
      <c r="C173" s="244"/>
      <c r="D173" s="68">
        <f>+D172*1</f>
        <v>0</v>
      </c>
      <c r="E173" s="371"/>
      <c r="F173" s="371"/>
      <c r="G173" s="371"/>
      <c r="H173" s="370"/>
      <c r="I173" s="370"/>
      <c r="J173" s="68">
        <f>+J172*1</f>
        <v>7</v>
      </c>
      <c r="K173" s="69">
        <f>+K172*1</f>
        <v>1</v>
      </c>
      <c r="L173" s="68">
        <f>+L172*1</f>
        <v>0</v>
      </c>
      <c r="M173" s="68">
        <f>+M172*1</f>
        <v>0</v>
      </c>
      <c r="N173" s="370"/>
      <c r="O173" s="68">
        <f>+O172*1</f>
        <v>0</v>
      </c>
      <c r="P173" s="370"/>
      <c r="Q173" s="68">
        <f>+Q172*1</f>
        <v>0</v>
      </c>
      <c r="R173" s="197"/>
      <c r="S173" s="197"/>
      <c r="T173" s="197"/>
      <c r="U173" s="68">
        <f>+U172*1</f>
        <v>8</v>
      </c>
      <c r="X173" s="74"/>
    </row>
    <row r="174" spans="1:24" s="73" customFormat="1" ht="39.75" hidden="1" customHeight="1">
      <c r="A174" s="75"/>
      <c r="B174" s="289" t="s">
        <v>183</v>
      </c>
      <c r="C174" s="375" t="s">
        <v>168</v>
      </c>
      <c r="D174" s="199">
        <f>+D175+D177+D179+D181+D183</f>
        <v>0</v>
      </c>
      <c r="E174" s="199"/>
      <c r="F174" s="199"/>
      <c r="G174" s="199"/>
      <c r="H174" s="199">
        <f t="shared" ref="H174:Q174" si="64">+H175+H177+H179+H181+H183</f>
        <v>0</v>
      </c>
      <c r="I174" s="199">
        <f t="shared" si="64"/>
        <v>0</v>
      </c>
      <c r="J174" s="199">
        <f t="shared" si="64"/>
        <v>0</v>
      </c>
      <c r="K174" s="374">
        <f t="shared" si="64"/>
        <v>0</v>
      </c>
      <c r="L174" s="199">
        <f t="shared" si="64"/>
        <v>0</v>
      </c>
      <c r="M174" s="199">
        <f t="shared" si="64"/>
        <v>0</v>
      </c>
      <c r="N174" s="199">
        <f t="shared" si="64"/>
        <v>0</v>
      </c>
      <c r="O174" s="199">
        <f t="shared" si="64"/>
        <v>0</v>
      </c>
      <c r="P174" s="199">
        <f t="shared" si="64"/>
        <v>0</v>
      </c>
      <c r="Q174" s="199">
        <f t="shared" si="64"/>
        <v>0</v>
      </c>
      <c r="R174" s="373"/>
      <c r="S174" s="373"/>
      <c r="T174" s="373"/>
      <c r="U174" s="199">
        <f>+U175+U177+U179+U181+U183</f>
        <v>0</v>
      </c>
      <c r="X174" s="74"/>
    </row>
    <row r="175" spans="1:24" s="73" customFormat="1" ht="61.5" hidden="1" customHeight="1">
      <c r="A175" s="75"/>
      <c r="B175" s="249" t="s">
        <v>261</v>
      </c>
      <c r="C175" s="244"/>
      <c r="D175" s="193"/>
      <c r="E175" s="372"/>
      <c r="F175" s="372"/>
      <c r="G175" s="372"/>
      <c r="H175" s="370"/>
      <c r="I175" s="370"/>
      <c r="J175" s="193">
        <f>+SUM(C175:I175)</f>
        <v>0</v>
      </c>
      <c r="K175" s="196">
        <f>+SUM(C175:J175)</f>
        <v>0</v>
      </c>
      <c r="L175" s="193">
        <v>0</v>
      </c>
      <c r="M175" s="193"/>
      <c r="N175" s="370"/>
      <c r="O175" s="193">
        <v>0</v>
      </c>
      <c r="P175" s="370"/>
      <c r="Q175" s="193">
        <v>0</v>
      </c>
      <c r="R175" s="197"/>
      <c r="S175" s="197"/>
      <c r="T175" s="197"/>
      <c r="U175" s="363">
        <f>+SUM(D175:T175)</f>
        <v>0</v>
      </c>
      <c r="X175" s="74"/>
    </row>
    <row r="176" spans="1:24" s="102" customFormat="1" ht="39.75" hidden="1" customHeight="1">
      <c r="A176" s="75"/>
      <c r="B176" s="248" t="s">
        <v>150</v>
      </c>
      <c r="C176" s="244"/>
      <c r="D176" s="68">
        <f>+D175*0.125</f>
        <v>0</v>
      </c>
      <c r="E176" s="371"/>
      <c r="F176" s="371"/>
      <c r="G176" s="371"/>
      <c r="H176" s="370"/>
      <c r="I176" s="370"/>
      <c r="J176" s="68">
        <f>+J175*0.125</f>
        <v>0</v>
      </c>
      <c r="K176" s="69">
        <f>+K175*0.125</f>
        <v>0</v>
      </c>
      <c r="L176" s="68">
        <f>+L175*0.125</f>
        <v>0</v>
      </c>
      <c r="M176" s="68">
        <f>+M175*0.125</f>
        <v>0</v>
      </c>
      <c r="N176" s="370"/>
      <c r="O176" s="68">
        <f>+O175*0.125</f>
        <v>0</v>
      </c>
      <c r="P176" s="370"/>
      <c r="Q176" s="68">
        <f>+Q175*0.125</f>
        <v>0</v>
      </c>
      <c r="R176" s="197"/>
      <c r="S176" s="197"/>
      <c r="T176" s="197"/>
      <c r="U176" s="68">
        <f>+U175*0.125</f>
        <v>0</v>
      </c>
      <c r="X176" s="103"/>
    </row>
    <row r="177" spans="1:24" s="228" customFormat="1" ht="39.75" hidden="1" customHeight="1">
      <c r="A177" s="75"/>
      <c r="B177" s="249" t="s">
        <v>181</v>
      </c>
      <c r="C177" s="244"/>
      <c r="D177" s="193"/>
      <c r="E177" s="372"/>
      <c r="F177" s="372"/>
      <c r="G177" s="372"/>
      <c r="H177" s="370"/>
      <c r="I177" s="370"/>
      <c r="J177" s="193">
        <f>+SUM(C177:I177)</f>
        <v>0</v>
      </c>
      <c r="K177" s="196">
        <f>+SUM(C177:J177)</f>
        <v>0</v>
      </c>
      <c r="L177" s="193">
        <v>0</v>
      </c>
      <c r="M177" s="193"/>
      <c r="N177" s="370"/>
      <c r="O177" s="193">
        <v>0</v>
      </c>
      <c r="P177" s="370"/>
      <c r="Q177" s="193">
        <v>0</v>
      </c>
      <c r="R177" s="197"/>
      <c r="S177" s="197"/>
      <c r="T177" s="197"/>
      <c r="U177" s="363">
        <f>+SUM(D177:T177)</f>
        <v>0</v>
      </c>
      <c r="X177" s="229"/>
    </row>
    <row r="178" spans="1:24" s="228" customFormat="1" ht="39.75" hidden="1" customHeight="1">
      <c r="A178" s="75"/>
      <c r="B178" s="248" t="s">
        <v>150</v>
      </c>
      <c r="C178" s="244"/>
      <c r="D178" s="68">
        <f>+D177*0.25</f>
        <v>0</v>
      </c>
      <c r="E178" s="371"/>
      <c r="F178" s="371"/>
      <c r="G178" s="371"/>
      <c r="H178" s="370"/>
      <c r="I178" s="370"/>
      <c r="J178" s="68">
        <f>+J177*0.25</f>
        <v>0</v>
      </c>
      <c r="K178" s="69">
        <f>+K177*0.25</f>
        <v>0</v>
      </c>
      <c r="L178" s="68">
        <f>+L177*0.25</f>
        <v>0</v>
      </c>
      <c r="M178" s="68">
        <f>+M177*0.25</f>
        <v>0</v>
      </c>
      <c r="N178" s="370"/>
      <c r="O178" s="68">
        <f>+O177*0.25</f>
        <v>0</v>
      </c>
      <c r="P178" s="370"/>
      <c r="Q178" s="68">
        <f>+Q177*0.25</f>
        <v>0</v>
      </c>
      <c r="R178" s="197"/>
      <c r="S178" s="197"/>
      <c r="T178" s="197"/>
      <c r="U178" s="68">
        <f>+U177*0.25</f>
        <v>0</v>
      </c>
      <c r="X178" s="229"/>
    </row>
    <row r="179" spans="1:24" s="228" customFormat="1" ht="61.5" hidden="1" customHeight="1">
      <c r="A179" s="75"/>
      <c r="B179" s="249" t="s">
        <v>180</v>
      </c>
      <c r="C179" s="244"/>
      <c r="D179" s="193"/>
      <c r="E179" s="372"/>
      <c r="F179" s="372"/>
      <c r="G179" s="372"/>
      <c r="H179" s="370"/>
      <c r="I179" s="370"/>
      <c r="J179" s="193">
        <f>+SUM(C179:I179)</f>
        <v>0</v>
      </c>
      <c r="K179" s="196">
        <f>+SUM(C179:J179)</f>
        <v>0</v>
      </c>
      <c r="L179" s="193">
        <v>0</v>
      </c>
      <c r="M179" s="193"/>
      <c r="N179" s="370"/>
      <c r="O179" s="193">
        <v>0</v>
      </c>
      <c r="P179" s="370"/>
      <c r="Q179" s="193">
        <v>0</v>
      </c>
      <c r="R179" s="197"/>
      <c r="S179" s="197"/>
      <c r="T179" s="197"/>
      <c r="U179" s="363">
        <f>+SUM(D179:T179)</f>
        <v>0</v>
      </c>
      <c r="X179" s="229"/>
    </row>
    <row r="180" spans="1:24" s="228" customFormat="1" ht="39.75" hidden="1" customHeight="1">
      <c r="A180" s="75"/>
      <c r="B180" s="248" t="s">
        <v>150</v>
      </c>
      <c r="C180" s="244"/>
      <c r="D180" s="68">
        <f>+D179*0.5</f>
        <v>0</v>
      </c>
      <c r="E180" s="371"/>
      <c r="F180" s="371"/>
      <c r="G180" s="371"/>
      <c r="H180" s="370"/>
      <c r="I180" s="370"/>
      <c r="J180" s="68">
        <f>+J179*0.5</f>
        <v>0</v>
      </c>
      <c r="K180" s="69">
        <f>+K179*0.5</f>
        <v>0</v>
      </c>
      <c r="L180" s="68">
        <f>+L179*0.5</f>
        <v>0</v>
      </c>
      <c r="M180" s="68">
        <f>+M179*0.5</f>
        <v>0</v>
      </c>
      <c r="N180" s="370"/>
      <c r="O180" s="68">
        <f>+O179*0.5</f>
        <v>0</v>
      </c>
      <c r="P180" s="370"/>
      <c r="Q180" s="68">
        <f>+Q179*0.5</f>
        <v>0</v>
      </c>
      <c r="R180" s="197"/>
      <c r="S180" s="197"/>
      <c r="T180" s="197"/>
      <c r="U180" s="68">
        <f>+U179*0.5</f>
        <v>0</v>
      </c>
      <c r="X180" s="229"/>
    </row>
    <row r="181" spans="1:24" s="228" customFormat="1" ht="39.75" hidden="1" customHeight="1">
      <c r="A181" s="75"/>
      <c r="B181" s="252" t="s">
        <v>179</v>
      </c>
      <c r="C181" s="244"/>
      <c r="D181" s="193"/>
      <c r="E181" s="372"/>
      <c r="F181" s="372"/>
      <c r="G181" s="372"/>
      <c r="H181" s="370"/>
      <c r="I181" s="370"/>
      <c r="J181" s="193">
        <f>+SUM(C181:I181)</f>
        <v>0</v>
      </c>
      <c r="K181" s="196">
        <f>+SUM(C181:J181)</f>
        <v>0</v>
      </c>
      <c r="L181" s="193">
        <v>0</v>
      </c>
      <c r="M181" s="193"/>
      <c r="N181" s="370"/>
      <c r="O181" s="193">
        <v>0</v>
      </c>
      <c r="P181" s="370"/>
      <c r="Q181" s="193">
        <v>0</v>
      </c>
      <c r="R181" s="197"/>
      <c r="S181" s="197"/>
      <c r="T181" s="197"/>
      <c r="U181" s="363">
        <f>+SUM(D181:T181)</f>
        <v>0</v>
      </c>
      <c r="X181" s="229"/>
    </row>
    <row r="182" spans="1:24" s="228" customFormat="1" ht="39.75" hidden="1" customHeight="1">
      <c r="A182" s="75"/>
      <c r="B182" s="248" t="s">
        <v>150</v>
      </c>
      <c r="C182" s="244"/>
      <c r="D182" s="68">
        <f>+D181*0.75</f>
        <v>0</v>
      </c>
      <c r="E182" s="371"/>
      <c r="F182" s="371"/>
      <c r="G182" s="371"/>
      <c r="H182" s="370"/>
      <c r="I182" s="370"/>
      <c r="J182" s="68">
        <f>+J181*0.75</f>
        <v>0</v>
      </c>
      <c r="K182" s="69">
        <f>+K181*0.75</f>
        <v>0</v>
      </c>
      <c r="L182" s="68">
        <f>+L181*0.75</f>
        <v>0</v>
      </c>
      <c r="M182" s="68">
        <f>+M181*0.75</f>
        <v>0</v>
      </c>
      <c r="N182" s="370"/>
      <c r="O182" s="68">
        <f>+O181*0.75</f>
        <v>0</v>
      </c>
      <c r="P182" s="370"/>
      <c r="Q182" s="68">
        <f>+Q181*0.75</f>
        <v>0</v>
      </c>
      <c r="R182" s="197"/>
      <c r="S182" s="197"/>
      <c r="T182" s="197"/>
      <c r="U182" s="68">
        <f>+U181*0.75</f>
        <v>0</v>
      </c>
      <c r="X182" s="229"/>
    </row>
    <row r="183" spans="1:24" s="228" customFormat="1" ht="39.75" hidden="1" customHeight="1">
      <c r="A183" s="75"/>
      <c r="B183" s="249" t="s">
        <v>178</v>
      </c>
      <c r="C183" s="244"/>
      <c r="D183" s="193"/>
      <c r="E183" s="372"/>
      <c r="F183" s="372"/>
      <c r="G183" s="372"/>
      <c r="H183" s="370"/>
      <c r="I183" s="370"/>
      <c r="J183" s="193">
        <f>+SUM(C183:I183)</f>
        <v>0</v>
      </c>
      <c r="K183" s="196">
        <f>+SUM(C183:J183)</f>
        <v>0</v>
      </c>
      <c r="L183" s="193">
        <v>0</v>
      </c>
      <c r="M183" s="193"/>
      <c r="N183" s="370"/>
      <c r="O183" s="193">
        <v>0</v>
      </c>
      <c r="P183" s="370"/>
      <c r="Q183" s="193">
        <v>0</v>
      </c>
      <c r="R183" s="197"/>
      <c r="S183" s="197"/>
      <c r="T183" s="197"/>
      <c r="U183" s="363">
        <f>+SUM(D183:T183)</f>
        <v>0</v>
      </c>
      <c r="X183" s="229"/>
    </row>
    <row r="184" spans="1:24" s="228" customFormat="1" ht="39.75" hidden="1" customHeight="1">
      <c r="A184" s="75"/>
      <c r="B184" s="248" t="s">
        <v>150</v>
      </c>
      <c r="C184" s="244"/>
      <c r="D184" s="68">
        <f>+D183*1</f>
        <v>0</v>
      </c>
      <c r="E184" s="371"/>
      <c r="F184" s="371"/>
      <c r="G184" s="371"/>
      <c r="H184" s="370"/>
      <c r="I184" s="370"/>
      <c r="J184" s="68">
        <f>+J183*1</f>
        <v>0</v>
      </c>
      <c r="K184" s="69">
        <f>+K183*1</f>
        <v>0</v>
      </c>
      <c r="L184" s="68">
        <f>+L183*1</f>
        <v>0</v>
      </c>
      <c r="M184" s="68">
        <f>+M183*1</f>
        <v>0</v>
      </c>
      <c r="N184" s="370"/>
      <c r="O184" s="68">
        <f>+O183*1</f>
        <v>0</v>
      </c>
      <c r="P184" s="370"/>
      <c r="Q184" s="68">
        <f>+Q183*1</f>
        <v>0</v>
      </c>
      <c r="R184" s="197"/>
      <c r="S184" s="197"/>
      <c r="T184" s="197"/>
      <c r="U184" s="68">
        <f>+U183*1</f>
        <v>0</v>
      </c>
      <c r="X184" s="229"/>
    </row>
    <row r="185" spans="1:24" s="228" customFormat="1" ht="39.75" hidden="1" customHeight="1">
      <c r="A185" s="148"/>
      <c r="B185" s="369" t="s">
        <v>260</v>
      </c>
      <c r="C185" s="271"/>
      <c r="D185" s="192"/>
      <c r="E185" s="192"/>
      <c r="F185" s="192"/>
      <c r="G185" s="192"/>
      <c r="H185" s="192"/>
      <c r="I185" s="192"/>
      <c r="J185" s="193">
        <v>6</v>
      </c>
      <c r="K185" s="196">
        <v>4</v>
      </c>
      <c r="L185" s="192">
        <v>0</v>
      </c>
      <c r="M185" s="193">
        <v>7</v>
      </c>
      <c r="N185" s="192"/>
      <c r="O185" s="193">
        <v>6</v>
      </c>
      <c r="P185" s="192"/>
      <c r="Q185" s="192">
        <v>3</v>
      </c>
      <c r="R185" s="191"/>
      <c r="S185" s="191"/>
      <c r="T185" s="191"/>
      <c r="U185" s="363">
        <f>+SUM(D185:T185)</f>
        <v>26</v>
      </c>
      <c r="X185" s="229"/>
    </row>
    <row r="186" spans="1:24" s="102" customFormat="1" ht="39.75">
      <c r="A186" s="84"/>
      <c r="B186" s="85" t="s">
        <v>259</v>
      </c>
      <c r="C186" s="96" t="s">
        <v>171</v>
      </c>
      <c r="D186" s="205" t="e">
        <f>+D212/D213</f>
        <v>#DIV/0!</v>
      </c>
      <c r="E186" s="205"/>
      <c r="F186" s="205"/>
      <c r="G186" s="205"/>
      <c r="H186" s="205">
        <f t="shared" ref="H186:Q186" si="65">+H212/H213</f>
        <v>3.21</v>
      </c>
      <c r="I186" s="205">
        <f t="shared" si="65"/>
        <v>3</v>
      </c>
      <c r="J186" s="205">
        <f t="shared" si="65"/>
        <v>4.4838709677419351</v>
      </c>
      <c r="K186" s="205">
        <f t="shared" si="65"/>
        <v>4.7402597402597406</v>
      </c>
      <c r="L186" s="205">
        <f t="shared" si="65"/>
        <v>5.0161290322580649</v>
      </c>
      <c r="M186" s="205">
        <f t="shared" si="65"/>
        <v>3.4285714285714284</v>
      </c>
      <c r="N186" s="205">
        <f t="shared" si="65"/>
        <v>2.8897637795275593</v>
      </c>
      <c r="O186" s="205">
        <f t="shared" si="65"/>
        <v>2.7101449275362319</v>
      </c>
      <c r="P186" s="205">
        <f t="shared" si="65"/>
        <v>2.1923076923076925</v>
      </c>
      <c r="Q186" s="205">
        <f t="shared" si="65"/>
        <v>3.1969696969696968</v>
      </c>
      <c r="R186" s="206"/>
      <c r="S186" s="206"/>
      <c r="T186" s="206"/>
      <c r="U186" s="205">
        <f>+U212/U213</f>
        <v>3.6823821339950373</v>
      </c>
      <c r="V186" s="368"/>
      <c r="W186" s="368"/>
      <c r="X186" s="103"/>
    </row>
    <row r="187" spans="1:24" s="102" customFormat="1" ht="39.75">
      <c r="A187" s="80"/>
      <c r="B187" s="81"/>
      <c r="C187" s="95" t="s">
        <v>10</v>
      </c>
      <c r="D187" s="132" t="e">
        <f>+IF(D186&lt;6,D186*5/6,IF(D186&gt;=6,5))</f>
        <v>#DIV/0!</v>
      </c>
      <c r="E187" s="132"/>
      <c r="F187" s="132"/>
      <c r="G187" s="132"/>
      <c r="H187" s="132">
        <f t="shared" ref="H187:Q187" si="66">+IF(H186&lt;6,H186*5/6,IF(H186&gt;=6,5))</f>
        <v>2.6750000000000003</v>
      </c>
      <c r="I187" s="132">
        <f t="shared" si="66"/>
        <v>2.5</v>
      </c>
      <c r="J187" s="132">
        <f t="shared" si="66"/>
        <v>3.736559139784946</v>
      </c>
      <c r="K187" s="132">
        <f t="shared" si="66"/>
        <v>3.9502164502164505</v>
      </c>
      <c r="L187" s="132">
        <f t="shared" si="66"/>
        <v>4.1801075268817209</v>
      </c>
      <c r="M187" s="132">
        <f t="shared" si="66"/>
        <v>2.8571428571428572</v>
      </c>
      <c r="N187" s="132">
        <f t="shared" si="66"/>
        <v>2.4081364829396326</v>
      </c>
      <c r="O187" s="132">
        <f t="shared" si="66"/>
        <v>2.2584541062801935</v>
      </c>
      <c r="P187" s="132">
        <f t="shared" si="66"/>
        <v>1.8269230769230773</v>
      </c>
      <c r="Q187" s="132">
        <f t="shared" si="66"/>
        <v>2.6641414141414139</v>
      </c>
      <c r="R187" s="264"/>
      <c r="S187" s="264"/>
      <c r="T187" s="264"/>
      <c r="U187" s="132">
        <f>+IF(U186&lt;6,U186*5/6,IF(U186&gt;=6,5))</f>
        <v>3.0686517783291976</v>
      </c>
      <c r="V187" s="368"/>
      <c r="W187" s="368"/>
      <c r="X187" s="103"/>
    </row>
    <row r="188" spans="1:24" s="102" customFormat="1" ht="39.75">
      <c r="A188" s="72"/>
      <c r="B188" s="360" t="s">
        <v>258</v>
      </c>
      <c r="C188" s="70" t="s">
        <v>163</v>
      </c>
      <c r="D188" s="193"/>
      <c r="E188" s="193"/>
      <c r="F188" s="193"/>
      <c r="G188" s="193"/>
      <c r="H188" s="193">
        <v>1</v>
      </c>
      <c r="I188" s="193">
        <v>0</v>
      </c>
      <c r="J188" s="193">
        <v>1</v>
      </c>
      <c r="K188" s="196">
        <v>2</v>
      </c>
      <c r="L188" s="193">
        <v>1</v>
      </c>
      <c r="M188" s="193">
        <v>0</v>
      </c>
      <c r="N188" s="193">
        <v>10</v>
      </c>
      <c r="O188" s="193">
        <v>0</v>
      </c>
      <c r="P188" s="193">
        <v>2</v>
      </c>
      <c r="Q188" s="193">
        <v>0</v>
      </c>
      <c r="R188" s="197"/>
      <c r="S188" s="197"/>
      <c r="T188" s="197"/>
      <c r="U188" s="363">
        <f>+SUM(D188:T188)</f>
        <v>17</v>
      </c>
      <c r="V188" s="39"/>
      <c r="W188" s="368"/>
      <c r="X188" s="103"/>
    </row>
    <row r="189" spans="1:24" s="228" customFormat="1" ht="39.75">
      <c r="A189" s="72"/>
      <c r="B189" s="248" t="s">
        <v>150</v>
      </c>
      <c r="C189" s="244"/>
      <c r="D189" s="361">
        <v>0</v>
      </c>
      <c r="E189" s="361"/>
      <c r="F189" s="361"/>
      <c r="G189" s="361"/>
      <c r="H189" s="361">
        <v>0</v>
      </c>
      <c r="I189" s="361">
        <v>0</v>
      </c>
      <c r="J189" s="361">
        <v>0</v>
      </c>
      <c r="K189" s="364">
        <v>0</v>
      </c>
      <c r="L189" s="361">
        <v>0</v>
      </c>
      <c r="M189" s="361">
        <v>0</v>
      </c>
      <c r="N189" s="361">
        <v>0</v>
      </c>
      <c r="O189" s="361">
        <v>0</v>
      </c>
      <c r="P189" s="361">
        <v>0</v>
      </c>
      <c r="Q189" s="361">
        <v>0</v>
      </c>
      <c r="R189" s="362"/>
      <c r="S189" s="362"/>
      <c r="T189" s="362"/>
      <c r="U189" s="361">
        <v>0</v>
      </c>
      <c r="X189" s="229"/>
    </row>
    <row r="190" spans="1:24" s="102" customFormat="1" ht="39.75">
      <c r="A190" s="72"/>
      <c r="B190" s="91" t="s">
        <v>257</v>
      </c>
      <c r="C190" s="70" t="s">
        <v>163</v>
      </c>
      <c r="D190" s="193"/>
      <c r="E190" s="193"/>
      <c r="F190" s="193"/>
      <c r="G190" s="193"/>
      <c r="H190" s="193">
        <v>28.5</v>
      </c>
      <c r="I190" s="193">
        <v>13</v>
      </c>
      <c r="J190" s="193">
        <v>30</v>
      </c>
      <c r="K190" s="196">
        <v>17</v>
      </c>
      <c r="L190" s="193">
        <v>8</v>
      </c>
      <c r="M190" s="193">
        <v>9.5</v>
      </c>
      <c r="N190" s="193">
        <v>71</v>
      </c>
      <c r="O190" s="193">
        <v>51.5</v>
      </c>
      <c r="P190" s="193">
        <v>19</v>
      </c>
      <c r="Q190" s="193">
        <v>24</v>
      </c>
      <c r="R190" s="197"/>
      <c r="S190" s="197"/>
      <c r="T190" s="197"/>
      <c r="U190" s="363">
        <f>+SUM(D190:T190)</f>
        <v>271.5</v>
      </c>
      <c r="X190" s="103"/>
    </row>
    <row r="191" spans="1:24" s="102" customFormat="1" ht="39.75">
      <c r="A191" s="72"/>
      <c r="B191" s="248" t="s">
        <v>150</v>
      </c>
      <c r="C191" s="244"/>
      <c r="D191" s="365">
        <f>D190*2</f>
        <v>0</v>
      </c>
      <c r="E191" s="365"/>
      <c r="F191" s="365"/>
      <c r="G191" s="365"/>
      <c r="H191" s="365">
        <f t="shared" ref="H191:Q191" si="67">H190*2</f>
        <v>57</v>
      </c>
      <c r="I191" s="365">
        <f t="shared" si="67"/>
        <v>26</v>
      </c>
      <c r="J191" s="365">
        <f t="shared" si="67"/>
        <v>60</v>
      </c>
      <c r="K191" s="367">
        <f t="shared" si="67"/>
        <v>34</v>
      </c>
      <c r="L191" s="365">
        <f t="shared" si="67"/>
        <v>16</v>
      </c>
      <c r="M191" s="365">
        <f t="shared" si="67"/>
        <v>19</v>
      </c>
      <c r="N191" s="365">
        <f t="shared" si="67"/>
        <v>142</v>
      </c>
      <c r="O191" s="365">
        <f t="shared" si="67"/>
        <v>103</v>
      </c>
      <c r="P191" s="365">
        <f t="shared" si="67"/>
        <v>38</v>
      </c>
      <c r="Q191" s="365">
        <f t="shared" si="67"/>
        <v>48</v>
      </c>
      <c r="R191" s="366"/>
      <c r="S191" s="366"/>
      <c r="T191" s="366"/>
      <c r="U191" s="365">
        <f>U190*2</f>
        <v>543</v>
      </c>
      <c r="X191" s="103"/>
    </row>
    <row r="192" spans="1:24" s="102" customFormat="1" ht="39.75">
      <c r="A192" s="72"/>
      <c r="B192" s="91" t="s">
        <v>256</v>
      </c>
      <c r="C192" s="70" t="s">
        <v>163</v>
      </c>
      <c r="D192" s="193"/>
      <c r="E192" s="193"/>
      <c r="F192" s="193"/>
      <c r="G192" s="193"/>
      <c r="H192" s="193">
        <v>15.5</v>
      </c>
      <c r="I192" s="193">
        <v>3</v>
      </c>
      <c r="J192" s="193">
        <v>51</v>
      </c>
      <c r="K192" s="196">
        <v>15</v>
      </c>
      <c r="L192" s="193">
        <v>21</v>
      </c>
      <c r="M192" s="193">
        <v>2</v>
      </c>
      <c r="N192" s="193">
        <v>25</v>
      </c>
      <c r="O192" s="193">
        <v>13</v>
      </c>
      <c r="P192" s="193">
        <v>2</v>
      </c>
      <c r="Q192" s="193">
        <v>5.5</v>
      </c>
      <c r="R192" s="197"/>
      <c r="S192" s="197"/>
      <c r="T192" s="197"/>
      <c r="U192" s="363">
        <f>+SUM(D192:T192)</f>
        <v>153</v>
      </c>
      <c r="X192" s="103"/>
    </row>
    <row r="193" spans="1:24" s="102" customFormat="1" ht="39.75">
      <c r="A193" s="72"/>
      <c r="B193" s="248" t="s">
        <v>150</v>
      </c>
      <c r="C193" s="244"/>
      <c r="D193" s="365">
        <f>D192*5</f>
        <v>0</v>
      </c>
      <c r="E193" s="365"/>
      <c r="F193" s="365"/>
      <c r="G193" s="365"/>
      <c r="H193" s="365">
        <f t="shared" ref="H193:Q193" si="68">H192*5</f>
        <v>77.5</v>
      </c>
      <c r="I193" s="365">
        <f t="shared" si="68"/>
        <v>15</v>
      </c>
      <c r="J193" s="365">
        <f t="shared" si="68"/>
        <v>255</v>
      </c>
      <c r="K193" s="367">
        <f t="shared" si="68"/>
        <v>75</v>
      </c>
      <c r="L193" s="365">
        <f t="shared" si="68"/>
        <v>105</v>
      </c>
      <c r="M193" s="365">
        <f t="shared" si="68"/>
        <v>10</v>
      </c>
      <c r="N193" s="365">
        <f t="shared" si="68"/>
        <v>125</v>
      </c>
      <c r="O193" s="365">
        <f t="shared" si="68"/>
        <v>65</v>
      </c>
      <c r="P193" s="365">
        <f t="shared" si="68"/>
        <v>10</v>
      </c>
      <c r="Q193" s="365">
        <f t="shared" si="68"/>
        <v>27.5</v>
      </c>
      <c r="R193" s="366"/>
      <c r="S193" s="366"/>
      <c r="T193" s="366"/>
      <c r="U193" s="365">
        <f>U192*5</f>
        <v>765</v>
      </c>
      <c r="X193" s="103"/>
    </row>
    <row r="194" spans="1:24" s="102" customFormat="1" ht="39.75">
      <c r="A194" s="72"/>
      <c r="B194" s="360" t="s">
        <v>255</v>
      </c>
      <c r="C194" s="70" t="s">
        <v>163</v>
      </c>
      <c r="D194" s="193"/>
      <c r="E194" s="193"/>
      <c r="F194" s="193"/>
      <c r="G194" s="193"/>
      <c r="H194" s="193">
        <v>0</v>
      </c>
      <c r="I194" s="193">
        <v>0</v>
      </c>
      <c r="J194" s="193">
        <v>0</v>
      </c>
      <c r="K194" s="196">
        <v>0</v>
      </c>
      <c r="L194" s="193">
        <v>0</v>
      </c>
      <c r="M194" s="193">
        <v>0</v>
      </c>
      <c r="N194" s="193">
        <v>0</v>
      </c>
      <c r="O194" s="193">
        <v>0</v>
      </c>
      <c r="P194" s="193">
        <v>0</v>
      </c>
      <c r="Q194" s="193">
        <v>0</v>
      </c>
      <c r="R194" s="197"/>
      <c r="S194" s="197"/>
      <c r="T194" s="197"/>
      <c r="U194" s="363">
        <f>+SUM(D194:T194)</f>
        <v>0</v>
      </c>
      <c r="X194" s="103"/>
    </row>
    <row r="195" spans="1:24" s="102" customFormat="1" ht="39.75">
      <c r="A195" s="72"/>
      <c r="B195" s="248" t="s">
        <v>150</v>
      </c>
      <c r="C195" s="244"/>
      <c r="D195" s="361">
        <f>+D194*1</f>
        <v>0</v>
      </c>
      <c r="E195" s="361"/>
      <c r="F195" s="361"/>
      <c r="G195" s="361"/>
      <c r="H195" s="361">
        <f t="shared" ref="H195:Q195" si="69">+H194*1</f>
        <v>0</v>
      </c>
      <c r="I195" s="361">
        <f t="shared" si="69"/>
        <v>0</v>
      </c>
      <c r="J195" s="361">
        <f t="shared" si="69"/>
        <v>0</v>
      </c>
      <c r="K195" s="364">
        <f t="shared" si="69"/>
        <v>0</v>
      </c>
      <c r="L195" s="361">
        <f t="shared" si="69"/>
        <v>0</v>
      </c>
      <c r="M195" s="361">
        <f t="shared" si="69"/>
        <v>0</v>
      </c>
      <c r="N195" s="361">
        <f t="shared" si="69"/>
        <v>0</v>
      </c>
      <c r="O195" s="361">
        <f t="shared" si="69"/>
        <v>0</v>
      </c>
      <c r="P195" s="361">
        <f t="shared" si="69"/>
        <v>0</v>
      </c>
      <c r="Q195" s="361">
        <f t="shared" si="69"/>
        <v>0</v>
      </c>
      <c r="R195" s="362"/>
      <c r="S195" s="362"/>
      <c r="T195" s="362"/>
      <c r="U195" s="361">
        <f>+U194*1</f>
        <v>0</v>
      </c>
      <c r="X195" s="103"/>
    </row>
    <row r="196" spans="1:24" s="102" customFormat="1" ht="39.75">
      <c r="A196" s="72"/>
      <c r="B196" s="91" t="s">
        <v>254</v>
      </c>
      <c r="C196" s="70" t="s">
        <v>163</v>
      </c>
      <c r="D196" s="193"/>
      <c r="E196" s="193"/>
      <c r="F196" s="193"/>
      <c r="G196" s="193"/>
      <c r="H196" s="193">
        <v>2</v>
      </c>
      <c r="I196" s="193">
        <v>0.5</v>
      </c>
      <c r="J196" s="193">
        <v>6</v>
      </c>
      <c r="K196" s="196">
        <v>4</v>
      </c>
      <c r="L196" s="193">
        <v>5</v>
      </c>
      <c r="M196" s="193">
        <v>1</v>
      </c>
      <c r="N196" s="193">
        <v>8</v>
      </c>
      <c r="O196" s="193">
        <v>3</v>
      </c>
      <c r="P196" s="193">
        <v>3</v>
      </c>
      <c r="Q196" s="193">
        <v>0</v>
      </c>
      <c r="R196" s="197"/>
      <c r="S196" s="197"/>
      <c r="T196" s="197"/>
      <c r="U196" s="363">
        <f>+SUM(D196:T196)</f>
        <v>32.5</v>
      </c>
      <c r="X196" s="103"/>
    </row>
    <row r="197" spans="1:24" s="102" customFormat="1" ht="39.75">
      <c r="A197" s="72"/>
      <c r="B197" s="248" t="s">
        <v>150</v>
      </c>
      <c r="C197" s="244"/>
      <c r="D197" s="361">
        <f>+D196*3</f>
        <v>0</v>
      </c>
      <c r="E197" s="361"/>
      <c r="F197" s="361"/>
      <c r="G197" s="361"/>
      <c r="H197" s="361">
        <f t="shared" ref="H197:Q197" si="70">+H196*3</f>
        <v>6</v>
      </c>
      <c r="I197" s="361">
        <f t="shared" si="70"/>
        <v>1.5</v>
      </c>
      <c r="J197" s="361">
        <f t="shared" si="70"/>
        <v>18</v>
      </c>
      <c r="K197" s="364">
        <f t="shared" si="70"/>
        <v>12</v>
      </c>
      <c r="L197" s="361">
        <f t="shared" si="70"/>
        <v>15</v>
      </c>
      <c r="M197" s="361">
        <f t="shared" si="70"/>
        <v>3</v>
      </c>
      <c r="N197" s="361">
        <f t="shared" si="70"/>
        <v>24</v>
      </c>
      <c r="O197" s="361">
        <f t="shared" si="70"/>
        <v>9</v>
      </c>
      <c r="P197" s="361">
        <f t="shared" si="70"/>
        <v>9</v>
      </c>
      <c r="Q197" s="361">
        <f t="shared" si="70"/>
        <v>0</v>
      </c>
      <c r="R197" s="362"/>
      <c r="S197" s="362"/>
      <c r="T197" s="362"/>
      <c r="U197" s="361">
        <f>+U196*3</f>
        <v>97.5</v>
      </c>
      <c r="X197" s="103"/>
    </row>
    <row r="198" spans="1:24" s="102" customFormat="1" ht="39.75">
      <c r="A198" s="72"/>
      <c r="B198" s="91" t="s">
        <v>253</v>
      </c>
      <c r="C198" s="70" t="s">
        <v>163</v>
      </c>
      <c r="D198" s="193"/>
      <c r="E198" s="193"/>
      <c r="F198" s="193"/>
      <c r="G198" s="193"/>
      <c r="H198" s="193">
        <v>2</v>
      </c>
      <c r="I198" s="193">
        <v>2</v>
      </c>
      <c r="J198" s="193">
        <v>28</v>
      </c>
      <c r="K198" s="196">
        <v>32</v>
      </c>
      <c r="L198" s="193">
        <v>19</v>
      </c>
      <c r="M198" s="193">
        <v>3</v>
      </c>
      <c r="N198" s="193">
        <v>11</v>
      </c>
      <c r="O198" s="193">
        <v>1</v>
      </c>
      <c r="P198" s="193">
        <v>0</v>
      </c>
      <c r="Q198" s="193">
        <v>0</v>
      </c>
      <c r="R198" s="197"/>
      <c r="S198" s="197"/>
      <c r="T198" s="197"/>
      <c r="U198" s="363">
        <f>+SUM(D198:T198)</f>
        <v>98</v>
      </c>
      <c r="X198" s="103"/>
    </row>
    <row r="199" spans="1:24" s="102" customFormat="1" ht="39.75">
      <c r="A199" s="72"/>
      <c r="B199" s="248" t="s">
        <v>150</v>
      </c>
      <c r="C199" s="244"/>
      <c r="D199" s="361">
        <f>+D198*6</f>
        <v>0</v>
      </c>
      <c r="E199" s="361"/>
      <c r="F199" s="361"/>
      <c r="G199" s="361"/>
      <c r="H199" s="361">
        <f t="shared" ref="H199:Q199" si="71">+H198*6</f>
        <v>12</v>
      </c>
      <c r="I199" s="361">
        <f t="shared" si="71"/>
        <v>12</v>
      </c>
      <c r="J199" s="361">
        <f t="shared" si="71"/>
        <v>168</v>
      </c>
      <c r="K199" s="364">
        <f t="shared" si="71"/>
        <v>192</v>
      </c>
      <c r="L199" s="361">
        <f t="shared" si="71"/>
        <v>114</v>
      </c>
      <c r="M199" s="361">
        <f t="shared" si="71"/>
        <v>18</v>
      </c>
      <c r="N199" s="361">
        <f t="shared" si="71"/>
        <v>66</v>
      </c>
      <c r="O199" s="361">
        <f t="shared" si="71"/>
        <v>6</v>
      </c>
      <c r="P199" s="361">
        <f t="shared" si="71"/>
        <v>0</v>
      </c>
      <c r="Q199" s="361">
        <f t="shared" si="71"/>
        <v>0</v>
      </c>
      <c r="R199" s="362"/>
      <c r="S199" s="362"/>
      <c r="T199" s="362"/>
      <c r="U199" s="361">
        <f>+U198*6</f>
        <v>588</v>
      </c>
      <c r="X199" s="103"/>
    </row>
    <row r="200" spans="1:24" s="102" customFormat="1" ht="39.75">
      <c r="A200" s="72"/>
      <c r="B200" s="360" t="s">
        <v>252</v>
      </c>
      <c r="C200" s="70" t="s">
        <v>163</v>
      </c>
      <c r="D200" s="193"/>
      <c r="E200" s="193"/>
      <c r="F200" s="193"/>
      <c r="G200" s="193"/>
      <c r="H200" s="193">
        <v>0</v>
      </c>
      <c r="I200" s="193">
        <v>0</v>
      </c>
      <c r="J200" s="193">
        <v>0</v>
      </c>
      <c r="K200" s="196">
        <v>0</v>
      </c>
      <c r="L200" s="193">
        <v>0</v>
      </c>
      <c r="M200" s="193">
        <v>0</v>
      </c>
      <c r="N200" s="193">
        <v>0</v>
      </c>
      <c r="O200" s="193">
        <v>0</v>
      </c>
      <c r="P200" s="193">
        <v>0</v>
      </c>
      <c r="Q200" s="193">
        <v>0</v>
      </c>
      <c r="R200" s="197"/>
      <c r="S200" s="197"/>
      <c r="T200" s="197"/>
      <c r="U200" s="363">
        <f>+SUM(D200:T200)</f>
        <v>0</v>
      </c>
      <c r="X200" s="103"/>
    </row>
    <row r="201" spans="1:24" s="102" customFormat="1" ht="39.75">
      <c r="A201" s="72"/>
      <c r="B201" s="248" t="s">
        <v>150</v>
      </c>
      <c r="C201" s="244"/>
      <c r="D201" s="361">
        <f>+D200*3</f>
        <v>0</v>
      </c>
      <c r="E201" s="361"/>
      <c r="F201" s="361"/>
      <c r="G201" s="361"/>
      <c r="H201" s="361">
        <f t="shared" ref="H201:Q201" si="72">+H200*3</f>
        <v>0</v>
      </c>
      <c r="I201" s="361">
        <f t="shared" si="72"/>
        <v>0</v>
      </c>
      <c r="J201" s="361">
        <f t="shared" si="72"/>
        <v>0</v>
      </c>
      <c r="K201" s="364">
        <f t="shared" si="72"/>
        <v>0</v>
      </c>
      <c r="L201" s="361">
        <f t="shared" si="72"/>
        <v>0</v>
      </c>
      <c r="M201" s="361">
        <f t="shared" si="72"/>
        <v>0</v>
      </c>
      <c r="N201" s="361">
        <f t="shared" si="72"/>
        <v>0</v>
      </c>
      <c r="O201" s="361">
        <f t="shared" si="72"/>
        <v>0</v>
      </c>
      <c r="P201" s="361">
        <f t="shared" si="72"/>
        <v>0</v>
      </c>
      <c r="Q201" s="361">
        <f t="shared" si="72"/>
        <v>0</v>
      </c>
      <c r="R201" s="362"/>
      <c r="S201" s="362"/>
      <c r="T201" s="362"/>
      <c r="U201" s="361">
        <f>+U200*3</f>
        <v>0</v>
      </c>
      <c r="X201" s="103"/>
    </row>
    <row r="202" spans="1:24" s="102" customFormat="1" ht="39.75">
      <c r="A202" s="72"/>
      <c r="B202" s="91" t="s">
        <v>251</v>
      </c>
      <c r="C202" s="70" t="s">
        <v>163</v>
      </c>
      <c r="D202" s="193"/>
      <c r="E202" s="193"/>
      <c r="F202" s="193"/>
      <c r="G202" s="193"/>
      <c r="H202" s="193">
        <v>0</v>
      </c>
      <c r="I202" s="193">
        <v>0.5</v>
      </c>
      <c r="J202" s="193">
        <v>3</v>
      </c>
      <c r="K202" s="196">
        <v>2</v>
      </c>
      <c r="L202" s="193">
        <v>1</v>
      </c>
      <c r="M202" s="194">
        <v>2</v>
      </c>
      <c r="N202" s="193">
        <v>2</v>
      </c>
      <c r="O202" s="193">
        <v>0</v>
      </c>
      <c r="P202" s="193">
        <v>0</v>
      </c>
      <c r="Q202" s="193">
        <v>0</v>
      </c>
      <c r="R202" s="197"/>
      <c r="S202" s="197"/>
      <c r="T202" s="197"/>
      <c r="U202" s="363">
        <f>+SUM(D202:T202)</f>
        <v>10.5</v>
      </c>
      <c r="X202" s="103"/>
    </row>
    <row r="203" spans="1:24" s="102" customFormat="1" ht="39.75">
      <c r="A203" s="72"/>
      <c r="B203" s="248" t="s">
        <v>150</v>
      </c>
      <c r="C203" s="244"/>
      <c r="D203" s="361">
        <f>+D202*5</f>
        <v>0</v>
      </c>
      <c r="E203" s="361"/>
      <c r="F203" s="361"/>
      <c r="G203" s="361"/>
      <c r="H203" s="361">
        <f t="shared" ref="H203:Q203" si="73">+H202*5</f>
        <v>0</v>
      </c>
      <c r="I203" s="361">
        <f t="shared" si="73"/>
        <v>2.5</v>
      </c>
      <c r="J203" s="361">
        <f t="shared" si="73"/>
        <v>15</v>
      </c>
      <c r="K203" s="364">
        <f t="shared" si="73"/>
        <v>10</v>
      </c>
      <c r="L203" s="361">
        <f t="shared" si="73"/>
        <v>5</v>
      </c>
      <c r="M203" s="361">
        <f t="shared" si="73"/>
        <v>10</v>
      </c>
      <c r="N203" s="361">
        <f t="shared" si="73"/>
        <v>10</v>
      </c>
      <c r="O203" s="361">
        <f t="shared" si="73"/>
        <v>0</v>
      </c>
      <c r="P203" s="361">
        <f t="shared" si="73"/>
        <v>0</v>
      </c>
      <c r="Q203" s="361">
        <f t="shared" si="73"/>
        <v>0</v>
      </c>
      <c r="R203" s="362"/>
      <c r="S203" s="362"/>
      <c r="T203" s="362"/>
      <c r="U203" s="361">
        <f>+U202*5</f>
        <v>52.5</v>
      </c>
      <c r="X203" s="103"/>
    </row>
    <row r="204" spans="1:24" s="102" customFormat="1" ht="39.75">
      <c r="A204" s="72"/>
      <c r="B204" s="91" t="s">
        <v>250</v>
      </c>
      <c r="C204" s="70" t="s">
        <v>163</v>
      </c>
      <c r="D204" s="193"/>
      <c r="E204" s="193"/>
      <c r="F204" s="193"/>
      <c r="G204" s="193"/>
      <c r="H204" s="193">
        <v>1</v>
      </c>
      <c r="I204" s="193">
        <v>0</v>
      </c>
      <c r="J204" s="193">
        <v>5</v>
      </c>
      <c r="K204" s="196">
        <v>4</v>
      </c>
      <c r="L204" s="193">
        <v>7</v>
      </c>
      <c r="M204" s="194">
        <v>0</v>
      </c>
      <c r="N204" s="193">
        <v>0</v>
      </c>
      <c r="O204" s="193">
        <v>0.5</v>
      </c>
      <c r="P204" s="193">
        <v>0</v>
      </c>
      <c r="Q204" s="193">
        <v>2.5</v>
      </c>
      <c r="R204" s="197"/>
      <c r="S204" s="197"/>
      <c r="T204" s="197"/>
      <c r="U204" s="363">
        <f>+SUM(D204:T204)</f>
        <v>20</v>
      </c>
      <c r="X204" s="103"/>
    </row>
    <row r="205" spans="1:24" s="102" customFormat="1" ht="39.75">
      <c r="A205" s="72"/>
      <c r="B205" s="248" t="s">
        <v>150</v>
      </c>
      <c r="C205" s="70"/>
      <c r="D205" s="361">
        <f>+D204*8</f>
        <v>0</v>
      </c>
      <c r="E205" s="361"/>
      <c r="F205" s="361"/>
      <c r="G205" s="361"/>
      <c r="H205" s="361">
        <f t="shared" ref="H205:Q205" si="74">+H204*8</f>
        <v>8</v>
      </c>
      <c r="I205" s="361">
        <f t="shared" si="74"/>
        <v>0</v>
      </c>
      <c r="J205" s="361">
        <f t="shared" si="74"/>
        <v>40</v>
      </c>
      <c r="K205" s="364">
        <f t="shared" si="74"/>
        <v>32</v>
      </c>
      <c r="L205" s="361">
        <f t="shared" si="74"/>
        <v>56</v>
      </c>
      <c r="M205" s="361">
        <f t="shared" si="74"/>
        <v>0</v>
      </c>
      <c r="N205" s="361">
        <f t="shared" si="74"/>
        <v>0</v>
      </c>
      <c r="O205" s="361">
        <f t="shared" si="74"/>
        <v>4</v>
      </c>
      <c r="P205" s="361">
        <f t="shared" si="74"/>
        <v>0</v>
      </c>
      <c r="Q205" s="361">
        <f t="shared" si="74"/>
        <v>20</v>
      </c>
      <c r="R205" s="362"/>
      <c r="S205" s="362"/>
      <c r="T205" s="362"/>
      <c r="U205" s="361">
        <f>+U204*8</f>
        <v>160</v>
      </c>
      <c r="X205" s="103"/>
    </row>
    <row r="206" spans="1:24" s="102" customFormat="1" ht="39.75">
      <c r="A206" s="72"/>
      <c r="B206" s="360" t="s">
        <v>249</v>
      </c>
      <c r="C206" s="70" t="s">
        <v>163</v>
      </c>
      <c r="D206" s="193"/>
      <c r="E206" s="193"/>
      <c r="F206" s="193"/>
      <c r="G206" s="193"/>
      <c r="H206" s="193">
        <v>0</v>
      </c>
      <c r="I206" s="193">
        <v>0</v>
      </c>
      <c r="J206" s="193">
        <v>0</v>
      </c>
      <c r="K206" s="196">
        <v>0</v>
      </c>
      <c r="L206" s="193">
        <v>0</v>
      </c>
      <c r="M206" s="193">
        <v>0</v>
      </c>
      <c r="N206" s="193">
        <v>0</v>
      </c>
      <c r="O206" s="193">
        <v>0</v>
      </c>
      <c r="P206" s="193">
        <v>0</v>
      </c>
      <c r="Q206" s="193">
        <v>0</v>
      </c>
      <c r="R206" s="197"/>
      <c r="S206" s="197"/>
      <c r="T206" s="197"/>
      <c r="U206" s="363">
        <f>+SUM(D206:T206)</f>
        <v>0</v>
      </c>
      <c r="X206" s="103"/>
    </row>
    <row r="207" spans="1:24" s="102" customFormat="1" ht="39.75">
      <c r="A207" s="72"/>
      <c r="B207" s="248" t="s">
        <v>150</v>
      </c>
      <c r="C207" s="244"/>
      <c r="D207" s="361">
        <f>+D206*6</f>
        <v>0</v>
      </c>
      <c r="E207" s="361"/>
      <c r="F207" s="361"/>
      <c r="G207" s="361"/>
      <c r="H207" s="361">
        <f t="shared" ref="H207:Q207" si="75">+H206*6</f>
        <v>0</v>
      </c>
      <c r="I207" s="361">
        <f t="shared" si="75"/>
        <v>0</v>
      </c>
      <c r="J207" s="361">
        <f t="shared" si="75"/>
        <v>0</v>
      </c>
      <c r="K207" s="364">
        <f t="shared" si="75"/>
        <v>0</v>
      </c>
      <c r="L207" s="361">
        <f t="shared" si="75"/>
        <v>0</v>
      </c>
      <c r="M207" s="361">
        <f t="shared" si="75"/>
        <v>0</v>
      </c>
      <c r="N207" s="361">
        <f t="shared" si="75"/>
        <v>0</v>
      </c>
      <c r="O207" s="361">
        <f t="shared" si="75"/>
        <v>0</v>
      </c>
      <c r="P207" s="361">
        <f t="shared" si="75"/>
        <v>0</v>
      </c>
      <c r="Q207" s="361">
        <f t="shared" si="75"/>
        <v>0</v>
      </c>
      <c r="R207" s="362"/>
      <c r="S207" s="362"/>
      <c r="T207" s="362"/>
      <c r="U207" s="361">
        <f>+U206*6</f>
        <v>0</v>
      </c>
      <c r="X207" s="103"/>
    </row>
    <row r="208" spans="1:24" s="102" customFormat="1" ht="39.75">
      <c r="A208" s="72"/>
      <c r="B208" s="91" t="s">
        <v>248</v>
      </c>
      <c r="C208" s="70" t="s">
        <v>163</v>
      </c>
      <c r="D208" s="193"/>
      <c r="E208" s="193"/>
      <c r="F208" s="193"/>
      <c r="G208" s="193"/>
      <c r="H208" s="193">
        <v>0</v>
      </c>
      <c r="I208" s="193">
        <v>0</v>
      </c>
      <c r="J208" s="193">
        <v>0</v>
      </c>
      <c r="K208" s="196">
        <v>0</v>
      </c>
      <c r="L208" s="193">
        <v>0</v>
      </c>
      <c r="M208" s="193">
        <v>0</v>
      </c>
      <c r="N208" s="193">
        <v>0</v>
      </c>
      <c r="O208" s="193">
        <v>0</v>
      </c>
      <c r="P208" s="193">
        <v>0</v>
      </c>
      <c r="Q208" s="193">
        <v>0</v>
      </c>
      <c r="R208" s="197"/>
      <c r="S208" s="197"/>
      <c r="T208" s="197"/>
      <c r="U208" s="363">
        <f>+SUM(D208:T208)</f>
        <v>0</v>
      </c>
      <c r="W208" s="92"/>
      <c r="X208" s="103"/>
    </row>
    <row r="209" spans="1:24" s="102" customFormat="1" ht="39.75">
      <c r="A209" s="72"/>
      <c r="B209" s="248" t="s">
        <v>150</v>
      </c>
      <c r="C209" s="244"/>
      <c r="D209" s="361">
        <f>+D208*8</f>
        <v>0</v>
      </c>
      <c r="E209" s="361"/>
      <c r="F209" s="361"/>
      <c r="G209" s="361"/>
      <c r="H209" s="361">
        <f t="shared" ref="H209:Q209" si="76">+H208*8</f>
        <v>0</v>
      </c>
      <c r="I209" s="361">
        <f t="shared" si="76"/>
        <v>0</v>
      </c>
      <c r="J209" s="361">
        <f t="shared" si="76"/>
        <v>0</v>
      </c>
      <c r="K209" s="364">
        <f t="shared" si="76"/>
        <v>0</v>
      </c>
      <c r="L209" s="361">
        <f t="shared" si="76"/>
        <v>0</v>
      </c>
      <c r="M209" s="361">
        <f t="shared" si="76"/>
        <v>0</v>
      </c>
      <c r="N209" s="361">
        <f t="shared" si="76"/>
        <v>0</v>
      </c>
      <c r="O209" s="361">
        <f t="shared" si="76"/>
        <v>0</v>
      </c>
      <c r="P209" s="361">
        <f t="shared" si="76"/>
        <v>0</v>
      </c>
      <c r="Q209" s="361">
        <f t="shared" si="76"/>
        <v>0</v>
      </c>
      <c r="R209" s="362"/>
      <c r="S209" s="362"/>
      <c r="T209" s="362"/>
      <c r="U209" s="361">
        <f>+U208*8</f>
        <v>0</v>
      </c>
      <c r="W209" s="92"/>
      <c r="X209" s="103"/>
    </row>
    <row r="210" spans="1:24" s="102" customFormat="1" ht="39.75">
      <c r="A210" s="72"/>
      <c r="B210" s="91" t="s">
        <v>247</v>
      </c>
      <c r="C210" s="70" t="s">
        <v>163</v>
      </c>
      <c r="D210" s="193"/>
      <c r="E210" s="193"/>
      <c r="F210" s="193"/>
      <c r="G210" s="193"/>
      <c r="H210" s="193">
        <v>0</v>
      </c>
      <c r="I210" s="193">
        <v>0</v>
      </c>
      <c r="J210" s="193">
        <v>0</v>
      </c>
      <c r="K210" s="196">
        <v>1</v>
      </c>
      <c r="L210" s="193">
        <v>0</v>
      </c>
      <c r="M210" s="193">
        <v>0</v>
      </c>
      <c r="N210" s="193">
        <v>0</v>
      </c>
      <c r="O210" s="193">
        <v>0</v>
      </c>
      <c r="P210" s="193">
        <v>0</v>
      </c>
      <c r="Q210" s="193">
        <v>1</v>
      </c>
      <c r="R210" s="197"/>
      <c r="S210" s="197"/>
      <c r="T210" s="197"/>
      <c r="U210" s="363">
        <f>+SUM(D210:T210)</f>
        <v>2</v>
      </c>
      <c r="W210" s="92"/>
      <c r="X210" s="103"/>
    </row>
    <row r="211" spans="1:24" s="102" customFormat="1" ht="39.75">
      <c r="A211" s="72"/>
      <c r="B211" s="248" t="s">
        <v>150</v>
      </c>
      <c r="C211" s="244"/>
      <c r="D211" s="361">
        <f>+D210*10</f>
        <v>0</v>
      </c>
      <c r="E211" s="361"/>
      <c r="F211" s="361"/>
      <c r="G211" s="361"/>
      <c r="H211" s="361">
        <f t="shared" ref="H211:Q211" si="77">+H210*10</f>
        <v>0</v>
      </c>
      <c r="I211" s="361">
        <f t="shared" si="77"/>
        <v>0</v>
      </c>
      <c r="J211" s="361">
        <f t="shared" si="77"/>
        <v>0</v>
      </c>
      <c r="K211" s="361">
        <f t="shared" si="77"/>
        <v>10</v>
      </c>
      <c r="L211" s="361">
        <f t="shared" si="77"/>
        <v>0</v>
      </c>
      <c r="M211" s="361">
        <f t="shared" si="77"/>
        <v>0</v>
      </c>
      <c r="N211" s="361">
        <f t="shared" si="77"/>
        <v>0</v>
      </c>
      <c r="O211" s="361">
        <f t="shared" si="77"/>
        <v>0</v>
      </c>
      <c r="P211" s="361">
        <f t="shared" si="77"/>
        <v>0</v>
      </c>
      <c r="Q211" s="361">
        <f t="shared" si="77"/>
        <v>10</v>
      </c>
      <c r="R211" s="362"/>
      <c r="S211" s="362"/>
      <c r="T211" s="362"/>
      <c r="U211" s="361">
        <f>+U210*10</f>
        <v>20</v>
      </c>
      <c r="W211" s="92"/>
      <c r="X211" s="103"/>
    </row>
    <row r="212" spans="1:24" s="102" customFormat="1" ht="39.75">
      <c r="A212" s="72"/>
      <c r="B212" s="360" t="s">
        <v>246</v>
      </c>
      <c r="C212" s="70"/>
      <c r="D212" s="68">
        <f>SUM(D189,D195,D201,D207,D191,D197,D203,D209,D193,D199,D205,D211)</f>
        <v>0</v>
      </c>
      <c r="E212" s="68"/>
      <c r="F212" s="68"/>
      <c r="G212" s="68"/>
      <c r="H212" s="68">
        <f t="shared" ref="H212:Q212" si="78">SUM(H189,H195,H201,H207,H191,H197,H203,H209,H193,H199,H205,H211)</f>
        <v>160.5</v>
      </c>
      <c r="I212" s="68">
        <f t="shared" si="78"/>
        <v>57</v>
      </c>
      <c r="J212" s="68">
        <f t="shared" si="78"/>
        <v>556</v>
      </c>
      <c r="K212" s="68">
        <f t="shared" si="78"/>
        <v>365</v>
      </c>
      <c r="L212" s="68">
        <f t="shared" si="78"/>
        <v>311</v>
      </c>
      <c r="M212" s="68">
        <f t="shared" si="78"/>
        <v>60</v>
      </c>
      <c r="N212" s="68">
        <f t="shared" si="78"/>
        <v>367</v>
      </c>
      <c r="O212" s="68">
        <f t="shared" si="78"/>
        <v>187</v>
      </c>
      <c r="P212" s="68">
        <f t="shared" si="78"/>
        <v>57</v>
      </c>
      <c r="Q212" s="68">
        <f t="shared" si="78"/>
        <v>105.5</v>
      </c>
      <c r="R212" s="197"/>
      <c r="S212" s="197"/>
      <c r="T212" s="197"/>
      <c r="U212" s="68">
        <f>SUM(U189,U195,U201,U207,U191,U197,U203,U209,U193,U199,U205,U211)</f>
        <v>2226</v>
      </c>
      <c r="X212" s="103"/>
    </row>
    <row r="213" spans="1:24" s="102" customFormat="1" ht="39.75">
      <c r="A213" s="128"/>
      <c r="B213" s="147" t="s">
        <v>245</v>
      </c>
      <c r="C213" s="124"/>
      <c r="D213" s="677">
        <f>SUM(D188,D190,D196,D202,D208,D192,D198,D204,D210,D194,D200,D206)</f>
        <v>0</v>
      </c>
      <c r="E213" s="677"/>
      <c r="F213" s="677"/>
      <c r="G213" s="677"/>
      <c r="H213" s="677">
        <f t="shared" ref="H213:Q213" si="79">SUM(H188,H190,H196,H202,H208,H192,H198,H204,H210,H194,H200,H206)</f>
        <v>50</v>
      </c>
      <c r="I213" s="677">
        <f t="shared" si="79"/>
        <v>19</v>
      </c>
      <c r="J213" s="677">
        <f t="shared" si="79"/>
        <v>124</v>
      </c>
      <c r="K213" s="677">
        <f t="shared" si="79"/>
        <v>77</v>
      </c>
      <c r="L213" s="677">
        <f t="shared" si="79"/>
        <v>62</v>
      </c>
      <c r="M213" s="677">
        <f t="shared" si="79"/>
        <v>17.5</v>
      </c>
      <c r="N213" s="677">
        <f t="shared" si="79"/>
        <v>127</v>
      </c>
      <c r="O213" s="677">
        <f t="shared" si="79"/>
        <v>69</v>
      </c>
      <c r="P213" s="677">
        <f t="shared" si="79"/>
        <v>26</v>
      </c>
      <c r="Q213" s="677">
        <f t="shared" si="79"/>
        <v>33</v>
      </c>
      <c r="R213" s="191"/>
      <c r="S213" s="191"/>
      <c r="T213" s="191"/>
      <c r="U213" s="359">
        <f>SUM(U188,U190,U196,U202,U208,U192,U198,U204,U210,U194,U200,U206)</f>
        <v>604.5</v>
      </c>
      <c r="X213" s="103"/>
    </row>
    <row r="214" spans="1:24" ht="39.75">
      <c r="A214" s="145" t="s">
        <v>244</v>
      </c>
      <c r="B214" s="145"/>
      <c r="C214" s="144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1"/>
      <c r="R214" s="211"/>
      <c r="S214" s="211"/>
      <c r="T214" s="211"/>
      <c r="U214" s="141"/>
      <c r="X214" s="20"/>
    </row>
    <row r="215" spans="1:24" ht="39.75">
      <c r="A215" s="140" t="s">
        <v>86</v>
      </c>
      <c r="B215" s="358"/>
      <c r="C215" s="357"/>
      <c r="D215" s="356">
        <f>+SUM(D217,D226)/2</f>
        <v>0</v>
      </c>
      <c r="E215" s="356"/>
      <c r="F215" s="356"/>
      <c r="G215" s="356"/>
      <c r="H215" s="356">
        <f t="shared" ref="H215:Q215" si="80">+SUM(H217,H226)/2</f>
        <v>5</v>
      </c>
      <c r="I215" s="356">
        <f t="shared" si="80"/>
        <v>4</v>
      </c>
      <c r="J215" s="356">
        <f t="shared" si="80"/>
        <v>5</v>
      </c>
      <c r="K215" s="356">
        <f t="shared" si="80"/>
        <v>4.5</v>
      </c>
      <c r="L215" s="356">
        <f t="shared" si="80"/>
        <v>5</v>
      </c>
      <c r="M215" s="356">
        <f t="shared" si="80"/>
        <v>5</v>
      </c>
      <c r="N215" s="356">
        <f t="shared" si="80"/>
        <v>5</v>
      </c>
      <c r="O215" s="356">
        <f t="shared" si="80"/>
        <v>4</v>
      </c>
      <c r="P215" s="356">
        <f t="shared" si="80"/>
        <v>5</v>
      </c>
      <c r="Q215" s="356">
        <f t="shared" si="80"/>
        <v>4</v>
      </c>
      <c r="R215" s="355"/>
      <c r="S215" s="355"/>
      <c r="T215" s="355"/>
      <c r="U215" s="136">
        <f>+SUM(U217,U226)/2</f>
        <v>5</v>
      </c>
      <c r="X215" s="20"/>
    </row>
    <row r="216" spans="1:24" s="73" customFormat="1" ht="39.75">
      <c r="A216" s="85">
        <v>3.1</v>
      </c>
      <c r="B216" s="84" t="s">
        <v>243</v>
      </c>
      <c r="C216" s="96" t="s">
        <v>30</v>
      </c>
      <c r="D216" s="324">
        <f>+SUM(D218:D224)</f>
        <v>0</v>
      </c>
      <c r="E216" s="324"/>
      <c r="F216" s="324"/>
      <c r="G216" s="324"/>
      <c r="H216" s="324">
        <f t="shared" ref="H216:Q216" si="81">+SUM(H218:H224)</f>
        <v>7</v>
      </c>
      <c r="I216" s="324">
        <f t="shared" si="81"/>
        <v>7</v>
      </c>
      <c r="J216" s="324">
        <f t="shared" si="81"/>
        <v>7</v>
      </c>
      <c r="K216" s="324">
        <f t="shared" si="81"/>
        <v>7</v>
      </c>
      <c r="L216" s="324">
        <f t="shared" si="81"/>
        <v>7</v>
      </c>
      <c r="M216" s="324">
        <f t="shared" si="81"/>
        <v>7</v>
      </c>
      <c r="N216" s="324">
        <f t="shared" si="81"/>
        <v>7</v>
      </c>
      <c r="O216" s="324">
        <f t="shared" si="81"/>
        <v>7</v>
      </c>
      <c r="P216" s="324">
        <f t="shared" si="81"/>
        <v>7</v>
      </c>
      <c r="Q216" s="324">
        <f t="shared" si="81"/>
        <v>7</v>
      </c>
      <c r="R216" s="154"/>
      <c r="S216" s="154"/>
      <c r="T216" s="154"/>
      <c r="U216" s="324">
        <f>+SUM(U218:U224)</f>
        <v>7</v>
      </c>
      <c r="X216" s="74"/>
    </row>
    <row r="217" spans="1:24" s="73" customFormat="1" ht="39.75">
      <c r="A217" s="81"/>
      <c r="B217" s="80"/>
      <c r="C217" s="95" t="s">
        <v>10</v>
      </c>
      <c r="D217" s="94">
        <f>IF(D216&lt;1,0,IF(D216&lt;2,1,IF(D216&lt;4,2,IF(D216&lt;6,3,IF(D216&lt;7,4,IF(D216&gt;=7,5))))))</f>
        <v>0</v>
      </c>
      <c r="E217" s="94"/>
      <c r="F217" s="94"/>
      <c r="G217" s="94"/>
      <c r="H217" s="94">
        <f t="shared" ref="H217:Q217" si="82">IF(H216&lt;1,0,IF(H216&lt;2,1,IF(H216&lt;4,2,IF(H216&lt;6,3,IF(H216&lt;7,4,IF(H216&gt;=7,5))))))</f>
        <v>5</v>
      </c>
      <c r="I217" s="94">
        <f t="shared" si="82"/>
        <v>5</v>
      </c>
      <c r="J217" s="94">
        <f t="shared" si="82"/>
        <v>5</v>
      </c>
      <c r="K217" s="94">
        <f t="shared" si="82"/>
        <v>5</v>
      </c>
      <c r="L217" s="94">
        <f t="shared" si="82"/>
        <v>5</v>
      </c>
      <c r="M217" s="94">
        <f t="shared" si="82"/>
        <v>5</v>
      </c>
      <c r="N217" s="94">
        <f t="shared" si="82"/>
        <v>5</v>
      </c>
      <c r="O217" s="94">
        <f t="shared" si="82"/>
        <v>5</v>
      </c>
      <c r="P217" s="94">
        <f t="shared" si="82"/>
        <v>5</v>
      </c>
      <c r="Q217" s="94">
        <f t="shared" si="82"/>
        <v>5</v>
      </c>
      <c r="R217" s="152"/>
      <c r="S217" s="152"/>
      <c r="T217" s="152"/>
      <c r="U217" s="94">
        <f>IF(U216&lt;1,0,IF(U216&lt;2,1,IF(U216&lt;4,2,IF(U216&lt;6,3,IF(U216&lt;7,4,IF(U216&gt;=7,5))))))</f>
        <v>5</v>
      </c>
      <c r="X217" s="74"/>
    </row>
    <row r="218" spans="1:24" s="73" customFormat="1" ht="61.5">
      <c r="A218" s="75"/>
      <c r="B218" s="71" t="s">
        <v>242</v>
      </c>
      <c r="C218" s="70"/>
      <c r="D218" s="68"/>
      <c r="E218" s="68"/>
      <c r="F218" s="68"/>
      <c r="G218" s="68"/>
      <c r="H218" s="68">
        <v>1</v>
      </c>
      <c r="I218" s="68">
        <v>1</v>
      </c>
      <c r="J218" s="68">
        <v>1</v>
      </c>
      <c r="K218" s="69">
        <v>1</v>
      </c>
      <c r="L218" s="68">
        <v>1</v>
      </c>
      <c r="M218" s="68">
        <v>1</v>
      </c>
      <c r="N218" s="68">
        <v>1</v>
      </c>
      <c r="O218" s="68">
        <v>1</v>
      </c>
      <c r="P218" s="68">
        <v>1</v>
      </c>
      <c r="Q218" s="68">
        <v>1</v>
      </c>
      <c r="R218" s="149"/>
      <c r="S218" s="149"/>
      <c r="T218" s="149"/>
      <c r="U218" s="68">
        <v>1</v>
      </c>
      <c r="X218" s="74"/>
    </row>
    <row r="219" spans="1:24" s="73" customFormat="1" ht="39.75">
      <c r="A219" s="75"/>
      <c r="B219" s="71" t="s">
        <v>241</v>
      </c>
      <c r="C219" s="70"/>
      <c r="D219" s="68"/>
      <c r="E219" s="68"/>
      <c r="F219" s="68"/>
      <c r="G219" s="68"/>
      <c r="H219" s="68">
        <v>1</v>
      </c>
      <c r="I219" s="68">
        <v>1</v>
      </c>
      <c r="J219" s="68">
        <v>1</v>
      </c>
      <c r="K219" s="69">
        <v>1</v>
      </c>
      <c r="L219" s="68">
        <v>1</v>
      </c>
      <c r="M219" s="68">
        <v>1</v>
      </c>
      <c r="N219" s="68">
        <v>1</v>
      </c>
      <c r="O219" s="68">
        <v>1</v>
      </c>
      <c r="P219" s="68">
        <v>1</v>
      </c>
      <c r="Q219" s="68">
        <v>1</v>
      </c>
      <c r="R219" s="149"/>
      <c r="S219" s="149"/>
      <c r="T219" s="149"/>
      <c r="U219" s="68">
        <v>1</v>
      </c>
      <c r="X219" s="74"/>
    </row>
    <row r="220" spans="1:24" s="73" customFormat="1" ht="61.5">
      <c r="A220" s="75"/>
      <c r="B220" s="71" t="s">
        <v>240</v>
      </c>
      <c r="C220" s="70"/>
      <c r="D220" s="68"/>
      <c r="E220" s="68"/>
      <c r="F220" s="68"/>
      <c r="G220" s="68"/>
      <c r="H220" s="68">
        <v>1</v>
      </c>
      <c r="I220" s="68">
        <v>1</v>
      </c>
      <c r="J220" s="68">
        <v>1</v>
      </c>
      <c r="K220" s="69">
        <v>1</v>
      </c>
      <c r="L220" s="68">
        <v>1</v>
      </c>
      <c r="M220" s="68">
        <v>1</v>
      </c>
      <c r="N220" s="68">
        <v>1</v>
      </c>
      <c r="O220" s="68">
        <v>1</v>
      </c>
      <c r="P220" s="68">
        <v>1</v>
      </c>
      <c r="Q220" s="68">
        <v>1</v>
      </c>
      <c r="R220" s="149"/>
      <c r="S220" s="149"/>
      <c r="T220" s="149"/>
      <c r="U220" s="68">
        <v>1</v>
      </c>
      <c r="X220" s="74"/>
    </row>
    <row r="221" spans="1:24" s="73" customFormat="1" ht="39.75">
      <c r="A221" s="75"/>
      <c r="B221" s="71" t="s">
        <v>239</v>
      </c>
      <c r="C221" s="70"/>
      <c r="D221" s="68"/>
      <c r="E221" s="68"/>
      <c r="F221" s="68"/>
      <c r="G221" s="68"/>
      <c r="H221" s="68">
        <v>1</v>
      </c>
      <c r="I221" s="68">
        <v>1</v>
      </c>
      <c r="J221" s="68">
        <v>1</v>
      </c>
      <c r="K221" s="69">
        <v>1</v>
      </c>
      <c r="L221" s="68">
        <v>1</v>
      </c>
      <c r="M221" s="68">
        <v>1</v>
      </c>
      <c r="N221" s="68">
        <v>1</v>
      </c>
      <c r="O221" s="68">
        <v>1</v>
      </c>
      <c r="P221" s="68">
        <v>1</v>
      </c>
      <c r="Q221" s="68">
        <v>1</v>
      </c>
      <c r="R221" s="149"/>
      <c r="S221" s="149"/>
      <c r="T221" s="149"/>
      <c r="U221" s="68">
        <v>1</v>
      </c>
      <c r="X221" s="74"/>
    </row>
    <row r="222" spans="1:24" s="73" customFormat="1" ht="61.5">
      <c r="A222" s="75"/>
      <c r="B222" s="71" t="s">
        <v>238</v>
      </c>
      <c r="C222" s="70"/>
      <c r="D222" s="68"/>
      <c r="E222" s="68"/>
      <c r="F222" s="68"/>
      <c r="G222" s="68"/>
      <c r="H222" s="68">
        <v>1</v>
      </c>
      <c r="I222" s="68">
        <v>1</v>
      </c>
      <c r="J222" s="68">
        <v>1</v>
      </c>
      <c r="K222" s="69">
        <v>1</v>
      </c>
      <c r="L222" s="68">
        <v>1</v>
      </c>
      <c r="M222" s="68">
        <v>1</v>
      </c>
      <c r="N222" s="68">
        <v>1</v>
      </c>
      <c r="O222" s="68">
        <v>1</v>
      </c>
      <c r="P222" s="68">
        <v>1</v>
      </c>
      <c r="Q222" s="68">
        <v>1</v>
      </c>
      <c r="R222" s="149"/>
      <c r="S222" s="149"/>
      <c r="T222" s="149"/>
      <c r="U222" s="68">
        <v>1</v>
      </c>
      <c r="X222" s="74"/>
    </row>
    <row r="223" spans="1:24" s="73" customFormat="1" ht="61.5">
      <c r="A223" s="75"/>
      <c r="B223" s="71" t="s">
        <v>237</v>
      </c>
      <c r="C223" s="70"/>
      <c r="D223" s="68"/>
      <c r="E223" s="68"/>
      <c r="F223" s="68"/>
      <c r="G223" s="68"/>
      <c r="H223" s="68">
        <v>1</v>
      </c>
      <c r="I223" s="68">
        <v>1</v>
      </c>
      <c r="J223" s="68">
        <v>1</v>
      </c>
      <c r="K223" s="69">
        <v>1</v>
      </c>
      <c r="L223" s="68">
        <v>1</v>
      </c>
      <c r="M223" s="68">
        <v>1</v>
      </c>
      <c r="N223" s="68">
        <v>1</v>
      </c>
      <c r="O223" s="68">
        <v>1</v>
      </c>
      <c r="P223" s="68">
        <v>1</v>
      </c>
      <c r="Q223" s="68">
        <v>1</v>
      </c>
      <c r="R223" s="149"/>
      <c r="S223" s="149"/>
      <c r="T223" s="149"/>
      <c r="U223" s="68">
        <v>1</v>
      </c>
      <c r="X223" s="74"/>
    </row>
    <row r="224" spans="1:24" s="73" customFormat="1" ht="92.25">
      <c r="A224" s="148"/>
      <c r="B224" s="127" t="s">
        <v>236</v>
      </c>
      <c r="C224" s="124"/>
      <c r="D224" s="68"/>
      <c r="E224" s="68"/>
      <c r="F224" s="68"/>
      <c r="G224" s="68"/>
      <c r="H224" s="68">
        <v>1</v>
      </c>
      <c r="I224" s="68">
        <v>1</v>
      </c>
      <c r="J224" s="68">
        <v>1</v>
      </c>
      <c r="K224" s="69">
        <v>1</v>
      </c>
      <c r="L224" s="68">
        <v>1</v>
      </c>
      <c r="M224" s="68">
        <v>1</v>
      </c>
      <c r="N224" s="68">
        <v>1</v>
      </c>
      <c r="O224" s="68">
        <v>1</v>
      </c>
      <c r="P224" s="68">
        <v>1</v>
      </c>
      <c r="Q224" s="677">
        <v>1</v>
      </c>
      <c r="R224" s="146"/>
      <c r="S224" s="146"/>
      <c r="T224" s="146"/>
      <c r="U224" s="677">
        <v>1</v>
      </c>
      <c r="X224" s="74"/>
    </row>
    <row r="225" spans="1:24" ht="39.75">
      <c r="A225" s="84">
        <v>3.2</v>
      </c>
      <c r="B225" s="84" t="s">
        <v>235</v>
      </c>
      <c r="C225" s="96" t="s">
        <v>30</v>
      </c>
      <c r="D225" s="82">
        <f>SUM(D227:D237)</f>
        <v>0</v>
      </c>
      <c r="E225" s="82"/>
      <c r="F225" s="82"/>
      <c r="G225" s="82"/>
      <c r="H225" s="82">
        <f t="shared" ref="H225:Q225" si="83">SUM(H227:H237)</f>
        <v>6</v>
      </c>
      <c r="I225" s="82">
        <f t="shared" si="83"/>
        <v>3</v>
      </c>
      <c r="J225" s="82">
        <f t="shared" si="83"/>
        <v>6</v>
      </c>
      <c r="K225" s="82">
        <f t="shared" si="83"/>
        <v>5</v>
      </c>
      <c r="L225" s="82">
        <f t="shared" si="83"/>
        <v>6</v>
      </c>
      <c r="M225" s="82">
        <f t="shared" si="83"/>
        <v>6</v>
      </c>
      <c r="N225" s="82">
        <f t="shared" si="83"/>
        <v>6</v>
      </c>
      <c r="O225" s="82">
        <f t="shared" si="83"/>
        <v>4</v>
      </c>
      <c r="P225" s="82">
        <f t="shared" si="83"/>
        <v>6</v>
      </c>
      <c r="Q225" s="82">
        <f t="shared" si="83"/>
        <v>3</v>
      </c>
      <c r="R225" s="154"/>
      <c r="S225" s="154"/>
      <c r="T225" s="154"/>
      <c r="U225" s="82">
        <f>SUM(U227:U237)</f>
        <v>6</v>
      </c>
      <c r="X225" s="20"/>
    </row>
    <row r="226" spans="1:24" ht="39.75">
      <c r="A226" s="81"/>
      <c r="B226" s="80"/>
      <c r="C226" s="95" t="s">
        <v>10</v>
      </c>
      <c r="D226" s="132">
        <f>IF(D225&lt;1,0,IF(D225&lt;2,1,IF(D225&lt;3,2,IF(D225&lt;5,3,IF(D225=5,4,IF(D225=6,5,))))))</f>
        <v>0</v>
      </c>
      <c r="E226" s="132"/>
      <c r="F226" s="132"/>
      <c r="G226" s="132"/>
      <c r="H226" s="132">
        <f t="shared" ref="H226:Q226" si="84">IF(H225&lt;1,0,IF(H225&lt;2,1,IF(H225&lt;3,2,IF(H225&lt;5,3,IF(H225=5,4,IF(H225=6,5,))))))</f>
        <v>5</v>
      </c>
      <c r="I226" s="132">
        <f t="shared" si="84"/>
        <v>3</v>
      </c>
      <c r="J226" s="132">
        <f t="shared" si="84"/>
        <v>5</v>
      </c>
      <c r="K226" s="132">
        <f t="shared" si="84"/>
        <v>4</v>
      </c>
      <c r="L226" s="132">
        <f t="shared" si="84"/>
        <v>5</v>
      </c>
      <c r="M226" s="132">
        <f t="shared" si="84"/>
        <v>5</v>
      </c>
      <c r="N226" s="132">
        <f t="shared" si="84"/>
        <v>5</v>
      </c>
      <c r="O226" s="132">
        <f t="shared" si="84"/>
        <v>3</v>
      </c>
      <c r="P226" s="132">
        <f t="shared" si="84"/>
        <v>5</v>
      </c>
      <c r="Q226" s="132">
        <f t="shared" si="84"/>
        <v>3</v>
      </c>
      <c r="R226" s="330"/>
      <c r="S226" s="330"/>
      <c r="T226" s="330"/>
      <c r="U226" s="132">
        <f>IF(U225&lt;1,0,IF(U225&lt;2,1,IF(U225&lt;3,2,IF(U225&lt;5,3,IF(U225=5,4,IF(U225=6,5,))))))</f>
        <v>5</v>
      </c>
      <c r="X226" s="20"/>
    </row>
    <row r="227" spans="1:24" ht="55.5">
      <c r="A227" s="317"/>
      <c r="B227" s="354" t="s">
        <v>234</v>
      </c>
      <c r="C227" s="353"/>
      <c r="D227" s="68"/>
      <c r="E227" s="68"/>
      <c r="F227" s="68"/>
      <c r="G227" s="68"/>
      <c r="H227" s="68">
        <v>1</v>
      </c>
      <c r="I227" s="68">
        <v>1</v>
      </c>
      <c r="J227" s="68">
        <v>1</v>
      </c>
      <c r="K227" s="69">
        <v>1</v>
      </c>
      <c r="L227" s="68">
        <v>1</v>
      </c>
      <c r="M227" s="68">
        <v>1</v>
      </c>
      <c r="N227" s="68">
        <v>1</v>
      </c>
      <c r="O227" s="68">
        <v>1</v>
      </c>
      <c r="P227" s="68">
        <v>1</v>
      </c>
      <c r="Q227" s="679">
        <v>1</v>
      </c>
      <c r="R227" s="152"/>
      <c r="S227" s="152"/>
      <c r="T227" s="152"/>
      <c r="U227" s="679">
        <v>1</v>
      </c>
      <c r="X227" s="20"/>
    </row>
    <row r="228" spans="1:24" ht="39.75">
      <c r="A228" s="72"/>
      <c r="B228" s="210" t="s">
        <v>233</v>
      </c>
      <c r="C228" s="150"/>
      <c r="D228" s="68"/>
      <c r="E228" s="68"/>
      <c r="F228" s="68"/>
      <c r="G228" s="68"/>
      <c r="H228" s="68">
        <v>1</v>
      </c>
      <c r="I228" s="68">
        <v>1</v>
      </c>
      <c r="J228" s="68">
        <v>1</v>
      </c>
      <c r="K228" s="69">
        <v>1</v>
      </c>
      <c r="L228" s="68">
        <v>1</v>
      </c>
      <c r="M228" s="68">
        <v>1</v>
      </c>
      <c r="N228" s="68">
        <v>1</v>
      </c>
      <c r="O228" s="68">
        <v>1</v>
      </c>
      <c r="P228" s="68">
        <v>1</v>
      </c>
      <c r="Q228" s="68">
        <v>0</v>
      </c>
      <c r="R228" s="149"/>
      <c r="S228" s="149"/>
      <c r="T228" s="149"/>
      <c r="U228" s="68">
        <v>1</v>
      </c>
      <c r="X228" s="20"/>
    </row>
    <row r="229" spans="1:24" ht="123">
      <c r="A229" s="72"/>
      <c r="B229" s="71" t="s">
        <v>232</v>
      </c>
      <c r="C229" s="124"/>
      <c r="D229" s="711"/>
      <c r="E229" s="677"/>
      <c r="F229" s="677"/>
      <c r="G229" s="677"/>
      <c r="H229" s="711">
        <v>1</v>
      </c>
      <c r="I229" s="711">
        <v>0</v>
      </c>
      <c r="J229" s="711">
        <v>1</v>
      </c>
      <c r="K229" s="711">
        <v>1</v>
      </c>
      <c r="L229" s="711">
        <v>1</v>
      </c>
      <c r="M229" s="711">
        <v>1</v>
      </c>
      <c r="N229" s="711">
        <v>1</v>
      </c>
      <c r="O229" s="711">
        <v>1</v>
      </c>
      <c r="P229" s="711">
        <v>1</v>
      </c>
      <c r="Q229" s="711">
        <v>1</v>
      </c>
      <c r="R229" s="146"/>
      <c r="S229" s="146"/>
      <c r="T229" s="146"/>
      <c r="U229" s="711">
        <v>1</v>
      </c>
      <c r="V229" s="44"/>
      <c r="X229" s="20"/>
    </row>
    <row r="230" spans="1:24" ht="39.75">
      <c r="A230" s="72"/>
      <c r="B230" s="351" t="s">
        <v>231</v>
      </c>
      <c r="C230" s="352"/>
      <c r="D230" s="712"/>
      <c r="E230" s="678"/>
      <c r="F230" s="678"/>
      <c r="G230" s="678"/>
      <c r="H230" s="712"/>
      <c r="I230" s="712"/>
      <c r="J230" s="712"/>
      <c r="K230" s="712"/>
      <c r="L230" s="712"/>
      <c r="M230" s="712"/>
      <c r="N230" s="712"/>
      <c r="O230" s="712"/>
      <c r="P230" s="712"/>
      <c r="Q230" s="712"/>
      <c r="R230" s="330"/>
      <c r="S230" s="330"/>
      <c r="T230" s="330"/>
      <c r="U230" s="712"/>
      <c r="X230" s="20"/>
    </row>
    <row r="231" spans="1:24" ht="39.75">
      <c r="A231" s="72"/>
      <c r="B231" s="351" t="s">
        <v>230</v>
      </c>
      <c r="C231" s="352"/>
      <c r="D231" s="712"/>
      <c r="E231" s="678"/>
      <c r="F231" s="678"/>
      <c r="G231" s="678"/>
      <c r="H231" s="712"/>
      <c r="I231" s="712"/>
      <c r="J231" s="712"/>
      <c r="K231" s="712"/>
      <c r="L231" s="712"/>
      <c r="M231" s="712"/>
      <c r="N231" s="712"/>
      <c r="O231" s="712"/>
      <c r="P231" s="712"/>
      <c r="Q231" s="712"/>
      <c r="R231" s="330"/>
      <c r="S231" s="330"/>
      <c r="T231" s="330"/>
      <c r="U231" s="712"/>
      <c r="X231" s="20"/>
    </row>
    <row r="232" spans="1:24" ht="39.75">
      <c r="A232" s="72"/>
      <c r="B232" s="351" t="s">
        <v>229</v>
      </c>
      <c r="C232" s="352"/>
      <c r="D232" s="712"/>
      <c r="E232" s="678"/>
      <c r="F232" s="678"/>
      <c r="G232" s="678"/>
      <c r="H232" s="712"/>
      <c r="I232" s="712"/>
      <c r="J232" s="712"/>
      <c r="K232" s="712"/>
      <c r="L232" s="712"/>
      <c r="M232" s="712"/>
      <c r="N232" s="712"/>
      <c r="O232" s="712"/>
      <c r="P232" s="712"/>
      <c r="Q232" s="712"/>
      <c r="R232" s="330"/>
      <c r="S232" s="330"/>
      <c r="T232" s="330"/>
      <c r="U232" s="712"/>
      <c r="X232" s="20"/>
    </row>
    <row r="233" spans="1:24" ht="39.75">
      <c r="A233" s="72"/>
      <c r="B233" s="351" t="s">
        <v>228</v>
      </c>
      <c r="C233" s="352"/>
      <c r="D233" s="712"/>
      <c r="E233" s="678"/>
      <c r="F233" s="678"/>
      <c r="G233" s="678"/>
      <c r="H233" s="712"/>
      <c r="I233" s="712"/>
      <c r="J233" s="712"/>
      <c r="K233" s="712"/>
      <c r="L233" s="712"/>
      <c r="M233" s="712"/>
      <c r="N233" s="712"/>
      <c r="O233" s="712"/>
      <c r="P233" s="712"/>
      <c r="Q233" s="712"/>
      <c r="R233" s="330"/>
      <c r="S233" s="330"/>
      <c r="T233" s="330"/>
      <c r="U233" s="712"/>
      <c r="X233" s="20"/>
    </row>
    <row r="234" spans="1:24" ht="39.75">
      <c r="A234" s="72"/>
      <c r="B234" s="351" t="s">
        <v>227</v>
      </c>
      <c r="C234" s="350"/>
      <c r="D234" s="713"/>
      <c r="E234" s="679"/>
      <c r="F234" s="679"/>
      <c r="G234" s="679"/>
      <c r="H234" s="713"/>
      <c r="I234" s="713"/>
      <c r="J234" s="713"/>
      <c r="K234" s="713"/>
      <c r="L234" s="713"/>
      <c r="M234" s="713"/>
      <c r="N234" s="713"/>
      <c r="O234" s="713"/>
      <c r="P234" s="713"/>
      <c r="Q234" s="713"/>
      <c r="R234" s="152"/>
      <c r="S234" s="152"/>
      <c r="T234" s="152"/>
      <c r="U234" s="713"/>
      <c r="X234" s="20"/>
    </row>
    <row r="235" spans="1:24" ht="61.5">
      <c r="A235" s="72"/>
      <c r="B235" s="71" t="s">
        <v>226</v>
      </c>
      <c r="C235" s="70"/>
      <c r="D235" s="68"/>
      <c r="E235" s="68"/>
      <c r="F235" s="68"/>
      <c r="G235" s="68"/>
      <c r="H235" s="68">
        <v>1</v>
      </c>
      <c r="I235" s="68">
        <v>1</v>
      </c>
      <c r="J235" s="68">
        <v>1</v>
      </c>
      <c r="K235" s="69">
        <v>1</v>
      </c>
      <c r="L235" s="68">
        <v>1</v>
      </c>
      <c r="M235" s="68">
        <v>1</v>
      </c>
      <c r="N235" s="68">
        <v>1</v>
      </c>
      <c r="O235" s="68">
        <v>0</v>
      </c>
      <c r="P235" s="68">
        <v>1</v>
      </c>
      <c r="Q235" s="68">
        <v>1</v>
      </c>
      <c r="R235" s="149"/>
      <c r="S235" s="149"/>
      <c r="T235" s="149"/>
      <c r="U235" s="68">
        <v>1</v>
      </c>
      <c r="X235" s="20"/>
    </row>
    <row r="236" spans="1:24" ht="61.5">
      <c r="A236" s="72"/>
      <c r="B236" s="71" t="s">
        <v>225</v>
      </c>
      <c r="C236" s="70"/>
      <c r="D236" s="68"/>
      <c r="E236" s="68"/>
      <c r="F236" s="68"/>
      <c r="G236" s="68"/>
      <c r="H236" s="68">
        <v>1</v>
      </c>
      <c r="I236" s="68">
        <v>0</v>
      </c>
      <c r="J236" s="68">
        <v>1</v>
      </c>
      <c r="K236" s="69">
        <v>1</v>
      </c>
      <c r="L236" s="68">
        <v>1</v>
      </c>
      <c r="M236" s="68">
        <v>1</v>
      </c>
      <c r="N236" s="68">
        <v>1</v>
      </c>
      <c r="O236" s="68">
        <v>0</v>
      </c>
      <c r="P236" s="68">
        <v>1</v>
      </c>
      <c r="Q236" s="68">
        <v>0</v>
      </c>
      <c r="R236" s="149"/>
      <c r="S236" s="149"/>
      <c r="T236" s="149"/>
      <c r="U236" s="68">
        <v>1</v>
      </c>
      <c r="X236" s="20"/>
    </row>
    <row r="237" spans="1:24" ht="61.5">
      <c r="A237" s="128"/>
      <c r="B237" s="127" t="s">
        <v>224</v>
      </c>
      <c r="C237" s="124"/>
      <c r="D237" s="677"/>
      <c r="E237" s="677"/>
      <c r="F237" s="677"/>
      <c r="G237" s="677"/>
      <c r="H237" s="677">
        <v>1</v>
      </c>
      <c r="I237" s="677">
        <v>0</v>
      </c>
      <c r="J237" s="677">
        <v>1</v>
      </c>
      <c r="K237" s="677">
        <v>0</v>
      </c>
      <c r="L237" s="677">
        <v>1</v>
      </c>
      <c r="M237" s="677">
        <v>1</v>
      </c>
      <c r="N237" s="677">
        <v>1</v>
      </c>
      <c r="O237" s="68">
        <v>1</v>
      </c>
      <c r="P237" s="677">
        <v>1</v>
      </c>
      <c r="Q237" s="677">
        <v>0</v>
      </c>
      <c r="R237" s="146"/>
      <c r="S237" s="146"/>
      <c r="T237" s="146"/>
      <c r="U237" s="677">
        <v>1</v>
      </c>
      <c r="X237" s="20"/>
    </row>
    <row r="238" spans="1:24" ht="39.75">
      <c r="A238" s="145" t="s">
        <v>223</v>
      </c>
      <c r="B238" s="145"/>
      <c r="C238" s="144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1"/>
      <c r="R238" s="211"/>
      <c r="S238" s="211"/>
      <c r="T238" s="211"/>
      <c r="U238" s="141"/>
      <c r="X238" s="20"/>
    </row>
    <row r="239" spans="1:24" ht="39.75">
      <c r="A239" s="140" t="s">
        <v>86</v>
      </c>
      <c r="B239" s="139"/>
      <c r="C239" s="138"/>
      <c r="D239" s="137" t="e">
        <f>+SUM(D249,D264,D271)/3</f>
        <v>#DIV/0!</v>
      </c>
      <c r="E239" s="137"/>
      <c r="F239" s="137"/>
      <c r="G239" s="137"/>
      <c r="H239" s="137">
        <f t="shared" ref="H239:Q239" si="85">+SUM(H249,H264,H271)/3</f>
        <v>4.6628888888888893</v>
      </c>
      <c r="I239" s="137">
        <f t="shared" si="85"/>
        <v>3.4548245614035089</v>
      </c>
      <c r="J239" s="137">
        <f t="shared" si="85"/>
        <v>5</v>
      </c>
      <c r="K239" s="137">
        <f t="shared" si="85"/>
        <v>4</v>
      </c>
      <c r="L239" s="137">
        <f t="shared" si="85"/>
        <v>5</v>
      </c>
      <c r="M239" s="137">
        <f t="shared" si="85"/>
        <v>4</v>
      </c>
      <c r="N239" s="137">
        <f t="shared" si="85"/>
        <v>5</v>
      </c>
      <c r="O239" s="137">
        <f t="shared" si="85"/>
        <v>5</v>
      </c>
      <c r="P239" s="137">
        <f t="shared" si="85"/>
        <v>3.7246376811594204</v>
      </c>
      <c r="Q239" s="137">
        <f t="shared" si="85"/>
        <v>5</v>
      </c>
      <c r="R239" s="168"/>
      <c r="S239" s="168"/>
      <c r="T239" s="168"/>
      <c r="U239" s="136" t="e">
        <f>+SUM(U249,U264,U271)/3</f>
        <v>#DIV/0!</v>
      </c>
      <c r="X239" s="20"/>
    </row>
    <row r="240" spans="1:24" ht="39.75">
      <c r="A240" s="140" t="s">
        <v>85</v>
      </c>
      <c r="B240" s="139"/>
      <c r="C240" s="138"/>
      <c r="D240" s="137" t="e">
        <f>+SUM(D280,D305,D311)/3</f>
        <v>#DIV/0!</v>
      </c>
      <c r="E240" s="137"/>
      <c r="F240" s="137"/>
      <c r="G240" s="137"/>
      <c r="H240" s="137">
        <f t="shared" ref="H240:Q240" si="86">+SUM(H280,H305,H311)/3</f>
        <v>2.0751633986928106</v>
      </c>
      <c r="I240" s="137">
        <f t="shared" si="86"/>
        <v>1.8640350877192986</v>
      </c>
      <c r="J240" s="137">
        <f t="shared" si="86"/>
        <v>2.741935483870968</v>
      </c>
      <c r="K240" s="137">
        <f t="shared" si="86"/>
        <v>3.7662337662337664</v>
      </c>
      <c r="L240" s="137">
        <f t="shared" si="86"/>
        <v>2.419354838709677</v>
      </c>
      <c r="M240" s="137">
        <f t="shared" si="86"/>
        <v>3.8095238095238098</v>
      </c>
      <c r="N240" s="137">
        <f t="shared" si="86"/>
        <v>1.1811023622047243</v>
      </c>
      <c r="O240" s="137">
        <f t="shared" si="86"/>
        <v>3.3212560386473431</v>
      </c>
      <c r="P240" s="137">
        <f t="shared" si="86"/>
        <v>2.2435897435897432</v>
      </c>
      <c r="Q240" s="137">
        <f t="shared" si="86"/>
        <v>0.75757575757575746</v>
      </c>
      <c r="R240" s="168"/>
      <c r="S240" s="168"/>
      <c r="T240" s="168"/>
      <c r="U240" s="136" t="e">
        <f>+SUM(U280,U305,U311)/3</f>
        <v>#DIV/0!</v>
      </c>
      <c r="X240" s="20"/>
    </row>
    <row r="241" spans="1:24" ht="39.75">
      <c r="A241" s="140" t="s">
        <v>84</v>
      </c>
      <c r="B241" s="139"/>
      <c r="C241" s="138"/>
      <c r="D241" s="137" t="e">
        <f>+SUM(D249,D264,D271,D280,D305,D311)/6</f>
        <v>#DIV/0!</v>
      </c>
      <c r="E241" s="137"/>
      <c r="F241" s="137"/>
      <c r="G241" s="137"/>
      <c r="H241" s="137">
        <f t="shared" ref="H241:Q241" si="87">+SUM(H249,H264,H271,H280,H305,H311)/6</f>
        <v>3.3690261437908497</v>
      </c>
      <c r="I241" s="137">
        <f t="shared" si="87"/>
        <v>2.6594298245614039</v>
      </c>
      <c r="J241" s="137">
        <f t="shared" si="87"/>
        <v>3.870967741935484</v>
      </c>
      <c r="K241" s="137">
        <f t="shared" si="87"/>
        <v>3.8831168831168834</v>
      </c>
      <c r="L241" s="137">
        <f t="shared" si="87"/>
        <v>3.7096774193548385</v>
      </c>
      <c r="M241" s="137">
        <f t="shared" si="87"/>
        <v>3.9047619047619051</v>
      </c>
      <c r="N241" s="137">
        <f t="shared" si="87"/>
        <v>3.0905511811023625</v>
      </c>
      <c r="O241" s="137">
        <f t="shared" si="87"/>
        <v>4.1606280193236715</v>
      </c>
      <c r="P241" s="137">
        <f t="shared" si="87"/>
        <v>2.9841137123745818</v>
      </c>
      <c r="Q241" s="137">
        <f t="shared" si="87"/>
        <v>2.8787878787878789</v>
      </c>
      <c r="R241" s="168"/>
      <c r="S241" s="168"/>
      <c r="T241" s="168"/>
      <c r="U241" s="136" t="e">
        <f>+SUM(U249,U264,U271,U280,U305,U311)/6</f>
        <v>#DIV/0!</v>
      </c>
      <c r="X241" s="20"/>
    </row>
    <row r="242" spans="1:24" s="102" customFormat="1" ht="39.75">
      <c r="A242" s="349">
        <v>4.0999999999999996</v>
      </c>
      <c r="B242" s="349" t="s">
        <v>222</v>
      </c>
      <c r="C242" s="348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6"/>
      <c r="R242" s="156"/>
      <c r="S242" s="156"/>
      <c r="T242" s="156"/>
      <c r="U242" s="346"/>
      <c r="X242" s="103"/>
    </row>
    <row r="243" spans="1:24" s="102" customFormat="1" ht="39.75">
      <c r="A243" s="187"/>
      <c r="B243" s="345" t="s">
        <v>221</v>
      </c>
      <c r="C243" s="185" t="s">
        <v>30</v>
      </c>
      <c r="D243" s="183">
        <f>+SUM(D250:D260)</f>
        <v>0</v>
      </c>
      <c r="E243" s="183"/>
      <c r="F243" s="183"/>
      <c r="G243" s="183"/>
      <c r="H243" s="183">
        <f t="shared" ref="H243:Q243" si="88">+SUM(H250:H260)</f>
        <v>7</v>
      </c>
      <c r="I243" s="183">
        <f t="shared" si="88"/>
        <v>5</v>
      </c>
      <c r="J243" s="183">
        <f t="shared" si="88"/>
        <v>7</v>
      </c>
      <c r="K243" s="183">
        <f t="shared" si="88"/>
        <v>6</v>
      </c>
      <c r="L243" s="183">
        <f t="shared" si="88"/>
        <v>7</v>
      </c>
      <c r="M243" s="183">
        <f t="shared" si="88"/>
        <v>5</v>
      </c>
      <c r="N243" s="183">
        <f t="shared" si="88"/>
        <v>7</v>
      </c>
      <c r="O243" s="183">
        <f t="shared" si="88"/>
        <v>7</v>
      </c>
      <c r="P243" s="183">
        <f t="shared" si="88"/>
        <v>6</v>
      </c>
      <c r="Q243" s="183">
        <f t="shared" si="88"/>
        <v>7</v>
      </c>
      <c r="R243" s="149"/>
      <c r="S243" s="149"/>
      <c r="T243" s="149"/>
      <c r="U243" s="183">
        <f>+SUM(U250:U260)</f>
        <v>7</v>
      </c>
      <c r="X243" s="103"/>
    </row>
    <row r="244" spans="1:24" s="102" customFormat="1" ht="39.75">
      <c r="A244" s="344"/>
      <c r="B244" s="343" t="s">
        <v>220</v>
      </c>
      <c r="C244" s="342" t="s">
        <v>30</v>
      </c>
      <c r="D244" s="340">
        <f>+D262</f>
        <v>0</v>
      </c>
      <c r="E244" s="340"/>
      <c r="F244" s="340"/>
      <c r="G244" s="340"/>
      <c r="H244" s="340">
        <f t="shared" ref="H244:Q244" si="89">+H262</f>
        <v>0</v>
      </c>
      <c r="I244" s="340">
        <f t="shared" si="89"/>
        <v>0</v>
      </c>
      <c r="J244" s="340">
        <f t="shared" si="89"/>
        <v>1</v>
      </c>
      <c r="K244" s="340">
        <f t="shared" si="89"/>
        <v>0</v>
      </c>
      <c r="L244" s="340">
        <f t="shared" si="89"/>
        <v>1</v>
      </c>
      <c r="M244" s="340">
        <f t="shared" si="89"/>
        <v>0</v>
      </c>
      <c r="N244" s="340">
        <f t="shared" si="89"/>
        <v>1</v>
      </c>
      <c r="O244" s="340">
        <f t="shared" si="89"/>
        <v>1</v>
      </c>
      <c r="P244" s="340">
        <f t="shared" si="89"/>
        <v>1</v>
      </c>
      <c r="Q244" s="340">
        <f t="shared" si="89"/>
        <v>1</v>
      </c>
      <c r="R244" s="341"/>
      <c r="S244" s="341"/>
      <c r="T244" s="341"/>
      <c r="U244" s="340">
        <f>+U262</f>
        <v>1</v>
      </c>
      <c r="X244" s="103"/>
    </row>
    <row r="245" spans="1:24" s="102" customFormat="1" ht="39.75" hidden="1" customHeight="1">
      <c r="A245" s="339"/>
      <c r="B245" s="339"/>
      <c r="C245" s="338"/>
      <c r="D245" s="337">
        <f>IF(D243&lt;1,0,IF(D243&lt;2,1,IF(D243&lt;4,2,IF(D243&lt;6,3,IF(D243&lt;=7,4)))))</f>
        <v>0</v>
      </c>
      <c r="E245" s="337"/>
      <c r="F245" s="337"/>
      <c r="G245" s="337"/>
      <c r="H245" s="337">
        <f t="shared" ref="H245:Q245" si="90">IF(H243&lt;1,0,IF(H243&lt;2,1,IF(H243&lt;4,2,IF(H243&lt;6,3,IF(H243&lt;=7,4)))))</f>
        <v>4</v>
      </c>
      <c r="I245" s="337">
        <f t="shared" si="90"/>
        <v>3</v>
      </c>
      <c r="J245" s="337">
        <f t="shared" si="90"/>
        <v>4</v>
      </c>
      <c r="K245" s="337">
        <f t="shared" si="90"/>
        <v>4</v>
      </c>
      <c r="L245" s="337">
        <f t="shared" si="90"/>
        <v>4</v>
      </c>
      <c r="M245" s="337">
        <f t="shared" si="90"/>
        <v>3</v>
      </c>
      <c r="N245" s="337">
        <f t="shared" si="90"/>
        <v>4</v>
      </c>
      <c r="O245" s="337">
        <f t="shared" si="90"/>
        <v>4</v>
      </c>
      <c r="P245" s="337">
        <f t="shared" si="90"/>
        <v>4</v>
      </c>
      <c r="Q245" s="337">
        <f t="shared" si="90"/>
        <v>4</v>
      </c>
      <c r="R245" s="152"/>
      <c r="S245" s="152"/>
      <c r="T245" s="152"/>
      <c r="U245" s="337">
        <f>IF(U243&lt;1,0,IF(U243&lt;2,1,IF(U243&lt;4,2,IF(U243&lt;6,3,IF(U243&lt;=7,4)))))</f>
        <v>4</v>
      </c>
      <c r="X245" s="103"/>
    </row>
    <row r="246" spans="1:24" s="102" customFormat="1" ht="39.75" hidden="1" customHeight="1">
      <c r="A246" s="187"/>
      <c r="B246" s="187"/>
      <c r="C246" s="185"/>
      <c r="D246" s="336">
        <f>IF(D245&lt;1,0,IF(D245=1,1,IF(D245=2,2,IF(D245=3,3,IF(D245=4,4)))))</f>
        <v>0</v>
      </c>
      <c r="E246" s="336"/>
      <c r="F246" s="336"/>
      <c r="G246" s="336"/>
      <c r="H246" s="336">
        <f t="shared" ref="H246:Q246" si="91">IF(H245&lt;1,0,IF(H245=1,1,IF(H245=2,2,IF(H245=3,3,IF(H245=4,4)))))</f>
        <v>4</v>
      </c>
      <c r="I246" s="336">
        <f t="shared" si="91"/>
        <v>3</v>
      </c>
      <c r="J246" s="336">
        <f t="shared" si="91"/>
        <v>4</v>
      </c>
      <c r="K246" s="336">
        <f t="shared" si="91"/>
        <v>4</v>
      </c>
      <c r="L246" s="336">
        <f t="shared" si="91"/>
        <v>4</v>
      </c>
      <c r="M246" s="336">
        <f t="shared" si="91"/>
        <v>3</v>
      </c>
      <c r="N246" s="336">
        <f t="shared" si="91"/>
        <v>4</v>
      </c>
      <c r="O246" s="336">
        <f t="shared" si="91"/>
        <v>4</v>
      </c>
      <c r="P246" s="336">
        <f t="shared" si="91"/>
        <v>4</v>
      </c>
      <c r="Q246" s="336">
        <f t="shared" si="91"/>
        <v>4</v>
      </c>
      <c r="R246" s="149"/>
      <c r="S246" s="149"/>
      <c r="T246" s="149"/>
      <c r="U246" s="336">
        <f>IF(U245&lt;1,0,IF(U245=1,1,IF(U245=2,2,IF(U245=3,3,IF(U245=4,4)))))</f>
        <v>4</v>
      </c>
      <c r="X246" s="103"/>
    </row>
    <row r="247" spans="1:24" s="102" customFormat="1" ht="39.75" hidden="1" customHeight="1">
      <c r="A247" s="187"/>
      <c r="B247" s="187"/>
      <c r="C247" s="185"/>
      <c r="D247" s="336">
        <f>+D244</f>
        <v>0</v>
      </c>
      <c r="E247" s="336"/>
      <c r="F247" s="336"/>
      <c r="G247" s="336"/>
      <c r="H247" s="336">
        <f t="shared" ref="H247:Q247" si="92">+H244</f>
        <v>0</v>
      </c>
      <c r="I247" s="336">
        <f t="shared" si="92"/>
        <v>0</v>
      </c>
      <c r="J247" s="336">
        <f t="shared" si="92"/>
        <v>1</v>
      </c>
      <c r="K247" s="336">
        <f t="shared" si="92"/>
        <v>0</v>
      </c>
      <c r="L247" s="336">
        <f t="shared" si="92"/>
        <v>1</v>
      </c>
      <c r="M247" s="336">
        <f t="shared" si="92"/>
        <v>0</v>
      </c>
      <c r="N247" s="336">
        <f t="shared" si="92"/>
        <v>1</v>
      </c>
      <c r="O247" s="336">
        <f t="shared" si="92"/>
        <v>1</v>
      </c>
      <c r="P247" s="336">
        <f t="shared" si="92"/>
        <v>1</v>
      </c>
      <c r="Q247" s="336">
        <f t="shared" si="92"/>
        <v>1</v>
      </c>
      <c r="R247" s="149"/>
      <c r="S247" s="149"/>
      <c r="T247" s="149"/>
      <c r="U247" s="336">
        <f>+U244</f>
        <v>1</v>
      </c>
      <c r="X247" s="103"/>
    </row>
    <row r="248" spans="1:24" s="102" customFormat="1" ht="39.75" hidden="1" customHeight="1">
      <c r="A248" s="187"/>
      <c r="B248" s="187"/>
      <c r="C248" s="185"/>
      <c r="D248" s="335">
        <f>+D243+D244</f>
        <v>0</v>
      </c>
      <c r="E248" s="335"/>
      <c r="F248" s="335"/>
      <c r="G248" s="335"/>
      <c r="H248" s="335">
        <f t="shared" ref="H248:Q248" si="93">+H243+H244</f>
        <v>7</v>
      </c>
      <c r="I248" s="335">
        <f t="shared" si="93"/>
        <v>5</v>
      </c>
      <c r="J248" s="335">
        <f t="shared" si="93"/>
        <v>8</v>
      </c>
      <c r="K248" s="335">
        <f t="shared" si="93"/>
        <v>6</v>
      </c>
      <c r="L248" s="335">
        <f t="shared" si="93"/>
        <v>8</v>
      </c>
      <c r="M248" s="335">
        <f t="shared" si="93"/>
        <v>5</v>
      </c>
      <c r="N248" s="335">
        <f t="shared" si="93"/>
        <v>8</v>
      </c>
      <c r="O248" s="335">
        <f t="shared" si="93"/>
        <v>8</v>
      </c>
      <c r="P248" s="335">
        <f t="shared" si="93"/>
        <v>7</v>
      </c>
      <c r="Q248" s="335">
        <f t="shared" si="93"/>
        <v>8</v>
      </c>
      <c r="R248" s="149"/>
      <c r="S248" s="149"/>
      <c r="T248" s="149"/>
      <c r="U248" s="335">
        <f>+U243+U244</f>
        <v>8</v>
      </c>
      <c r="X248" s="103"/>
    </row>
    <row r="249" spans="1:24" s="102" customFormat="1" ht="39.75">
      <c r="A249" s="334"/>
      <c r="B249" s="334"/>
      <c r="C249" s="333" t="s">
        <v>10</v>
      </c>
      <c r="D249" s="332">
        <f>+D247+D246</f>
        <v>0</v>
      </c>
      <c r="E249" s="332"/>
      <c r="F249" s="332"/>
      <c r="G249" s="332"/>
      <c r="H249" s="332">
        <f t="shared" ref="H249:O249" si="94">+H247+H246</f>
        <v>4</v>
      </c>
      <c r="I249" s="332">
        <f t="shared" si="94"/>
        <v>3</v>
      </c>
      <c r="J249" s="332">
        <f t="shared" si="94"/>
        <v>5</v>
      </c>
      <c r="K249" s="332">
        <f t="shared" si="94"/>
        <v>4</v>
      </c>
      <c r="L249" s="332">
        <f t="shared" si="94"/>
        <v>5</v>
      </c>
      <c r="M249" s="332">
        <f t="shared" si="94"/>
        <v>3</v>
      </c>
      <c r="N249" s="332">
        <f t="shared" si="94"/>
        <v>5</v>
      </c>
      <c r="O249" s="332">
        <f t="shared" si="94"/>
        <v>5</v>
      </c>
      <c r="P249" s="332">
        <v>4</v>
      </c>
      <c r="Q249" s="332">
        <f>+Q247+Q246</f>
        <v>5</v>
      </c>
      <c r="R249" s="149"/>
      <c r="S249" s="149"/>
      <c r="T249" s="149"/>
      <c r="U249" s="332">
        <f>+U247+U246</f>
        <v>5</v>
      </c>
      <c r="X249" s="103"/>
    </row>
    <row r="250" spans="1:24" s="228" customFormat="1" ht="85.5">
      <c r="A250" s="72"/>
      <c r="B250" s="135" t="s">
        <v>219</v>
      </c>
      <c r="C250" s="134"/>
      <c r="D250" s="679"/>
      <c r="E250" s="679"/>
      <c r="F250" s="679"/>
      <c r="G250" s="679"/>
      <c r="H250" s="679">
        <v>1</v>
      </c>
      <c r="I250" s="679">
        <v>1</v>
      </c>
      <c r="J250" s="679">
        <v>1</v>
      </c>
      <c r="K250" s="331">
        <v>1</v>
      </c>
      <c r="L250" s="679">
        <v>1</v>
      </c>
      <c r="M250" s="679">
        <v>1</v>
      </c>
      <c r="N250" s="679">
        <v>1</v>
      </c>
      <c r="O250" s="679">
        <v>1</v>
      </c>
      <c r="P250" s="679">
        <v>1</v>
      </c>
      <c r="Q250" s="68">
        <v>1</v>
      </c>
      <c r="R250" s="149"/>
      <c r="S250" s="149"/>
      <c r="T250" s="149"/>
      <c r="U250" s="68">
        <v>1</v>
      </c>
      <c r="X250" s="229"/>
    </row>
    <row r="251" spans="1:24" s="228" customFormat="1" ht="57">
      <c r="A251" s="72"/>
      <c r="B251" s="135" t="s">
        <v>218</v>
      </c>
      <c r="C251" s="134"/>
      <c r="D251" s="68"/>
      <c r="E251" s="68"/>
      <c r="F251" s="68"/>
      <c r="G251" s="68"/>
      <c r="H251" s="68">
        <v>1</v>
      </c>
      <c r="I251" s="68">
        <v>0</v>
      </c>
      <c r="J251" s="68">
        <v>1</v>
      </c>
      <c r="K251" s="69">
        <v>1</v>
      </c>
      <c r="L251" s="68">
        <v>1</v>
      </c>
      <c r="M251" s="68">
        <v>1</v>
      </c>
      <c r="N251" s="68">
        <v>1</v>
      </c>
      <c r="O251" s="68">
        <v>1</v>
      </c>
      <c r="P251" s="68">
        <v>1</v>
      </c>
      <c r="Q251" s="68">
        <v>1</v>
      </c>
      <c r="R251" s="149"/>
      <c r="S251" s="149"/>
      <c r="T251" s="149"/>
      <c r="U251" s="68">
        <v>1</v>
      </c>
      <c r="X251" s="229"/>
    </row>
    <row r="252" spans="1:24" s="228" customFormat="1" ht="55.5">
      <c r="A252" s="72"/>
      <c r="B252" s="210" t="s">
        <v>217</v>
      </c>
      <c r="C252" s="150"/>
      <c r="D252" s="68"/>
      <c r="E252" s="68"/>
      <c r="F252" s="68"/>
      <c r="G252" s="68"/>
      <c r="H252" s="68">
        <v>1</v>
      </c>
      <c r="I252" s="68">
        <v>1</v>
      </c>
      <c r="J252" s="68">
        <v>1</v>
      </c>
      <c r="K252" s="69">
        <v>1</v>
      </c>
      <c r="L252" s="68">
        <v>1</v>
      </c>
      <c r="M252" s="68">
        <v>0</v>
      </c>
      <c r="N252" s="68">
        <v>1</v>
      </c>
      <c r="O252" s="68">
        <v>1</v>
      </c>
      <c r="P252" s="68">
        <v>1</v>
      </c>
      <c r="Q252" s="68">
        <v>1</v>
      </c>
      <c r="R252" s="149"/>
      <c r="S252" s="149"/>
      <c r="T252" s="149"/>
      <c r="U252" s="68">
        <v>1</v>
      </c>
      <c r="X252" s="229"/>
    </row>
    <row r="253" spans="1:24" s="228" customFormat="1" ht="61.5">
      <c r="A253" s="72"/>
      <c r="B253" s="71" t="s">
        <v>216</v>
      </c>
      <c r="C253" s="70"/>
      <c r="D253" s="68"/>
      <c r="E253" s="68"/>
      <c r="F253" s="68"/>
      <c r="G253" s="68"/>
      <c r="H253" s="68">
        <v>1</v>
      </c>
      <c r="I253" s="68">
        <v>1</v>
      </c>
      <c r="J253" s="68">
        <v>1</v>
      </c>
      <c r="K253" s="69">
        <v>1</v>
      </c>
      <c r="L253" s="68">
        <v>1</v>
      </c>
      <c r="M253" s="68">
        <v>1</v>
      </c>
      <c r="N253" s="68">
        <v>1</v>
      </c>
      <c r="O253" s="68">
        <v>1</v>
      </c>
      <c r="P253" s="68">
        <v>1</v>
      </c>
      <c r="Q253" s="68">
        <v>1</v>
      </c>
      <c r="R253" s="149"/>
      <c r="S253" s="149"/>
      <c r="T253" s="149"/>
      <c r="U253" s="68">
        <v>1</v>
      </c>
      <c r="X253" s="229"/>
    </row>
    <row r="254" spans="1:24" s="228" customFormat="1" ht="61.5">
      <c r="A254" s="72"/>
      <c r="B254" s="71" t="s">
        <v>215</v>
      </c>
      <c r="C254" s="124"/>
      <c r="D254" s="711"/>
      <c r="E254" s="677"/>
      <c r="F254" s="677"/>
      <c r="G254" s="677"/>
      <c r="H254" s="711">
        <v>1</v>
      </c>
      <c r="I254" s="711">
        <v>1</v>
      </c>
      <c r="J254" s="711">
        <v>1</v>
      </c>
      <c r="K254" s="711">
        <v>1</v>
      </c>
      <c r="L254" s="711">
        <v>1</v>
      </c>
      <c r="M254" s="711">
        <v>1</v>
      </c>
      <c r="N254" s="711">
        <v>1</v>
      </c>
      <c r="O254" s="711">
        <v>1</v>
      </c>
      <c r="P254" s="711">
        <v>1</v>
      </c>
      <c r="Q254" s="711">
        <v>1</v>
      </c>
      <c r="R254" s="146"/>
      <c r="S254" s="146"/>
      <c r="T254" s="146"/>
      <c r="U254" s="711">
        <v>1</v>
      </c>
      <c r="X254" s="229"/>
    </row>
    <row r="255" spans="1:24" s="228" customFormat="1" ht="48">
      <c r="A255" s="72"/>
      <c r="B255" s="121" t="s">
        <v>214</v>
      </c>
      <c r="C255" s="123"/>
      <c r="D255" s="712"/>
      <c r="E255" s="678"/>
      <c r="F255" s="678"/>
      <c r="G255" s="678"/>
      <c r="H255" s="712"/>
      <c r="I255" s="712"/>
      <c r="J255" s="712"/>
      <c r="K255" s="712"/>
      <c r="L255" s="712"/>
      <c r="M255" s="712"/>
      <c r="N255" s="712"/>
      <c r="O255" s="712"/>
      <c r="P255" s="712"/>
      <c r="Q255" s="712"/>
      <c r="R255" s="330"/>
      <c r="S255" s="330"/>
      <c r="T255" s="330"/>
      <c r="U255" s="712"/>
      <c r="X255" s="229"/>
    </row>
    <row r="256" spans="1:24" s="228" customFormat="1" ht="39.75">
      <c r="A256" s="72"/>
      <c r="B256" s="121" t="s">
        <v>213</v>
      </c>
      <c r="C256" s="123"/>
      <c r="D256" s="712"/>
      <c r="E256" s="678"/>
      <c r="F256" s="678"/>
      <c r="G256" s="678"/>
      <c r="H256" s="712"/>
      <c r="I256" s="712"/>
      <c r="J256" s="712"/>
      <c r="K256" s="712"/>
      <c r="L256" s="712"/>
      <c r="M256" s="712"/>
      <c r="N256" s="712"/>
      <c r="O256" s="712"/>
      <c r="P256" s="712"/>
      <c r="Q256" s="712"/>
      <c r="R256" s="330"/>
      <c r="S256" s="330"/>
      <c r="T256" s="330"/>
      <c r="U256" s="712"/>
      <c r="X256" s="229"/>
    </row>
    <row r="257" spans="1:24" s="228" customFormat="1" ht="48">
      <c r="A257" s="72"/>
      <c r="B257" s="121" t="s">
        <v>212</v>
      </c>
      <c r="C257" s="123"/>
      <c r="D257" s="712"/>
      <c r="E257" s="678"/>
      <c r="F257" s="678"/>
      <c r="G257" s="678"/>
      <c r="H257" s="712"/>
      <c r="I257" s="712"/>
      <c r="J257" s="712"/>
      <c r="K257" s="712"/>
      <c r="L257" s="712"/>
      <c r="M257" s="712"/>
      <c r="N257" s="712"/>
      <c r="O257" s="712"/>
      <c r="P257" s="712"/>
      <c r="Q257" s="712"/>
      <c r="R257" s="330"/>
      <c r="S257" s="330"/>
      <c r="T257" s="330"/>
      <c r="U257" s="712"/>
      <c r="X257" s="229"/>
    </row>
    <row r="258" spans="1:24" s="228" customFormat="1" ht="72">
      <c r="A258" s="72"/>
      <c r="B258" s="121" t="s">
        <v>211</v>
      </c>
      <c r="C258" s="120"/>
      <c r="D258" s="713"/>
      <c r="E258" s="679"/>
      <c r="F258" s="679"/>
      <c r="G258" s="679"/>
      <c r="H258" s="713"/>
      <c r="I258" s="713"/>
      <c r="J258" s="713"/>
      <c r="K258" s="713"/>
      <c r="L258" s="713"/>
      <c r="M258" s="713"/>
      <c r="N258" s="713"/>
      <c r="O258" s="713"/>
      <c r="P258" s="713"/>
      <c r="Q258" s="713"/>
      <c r="R258" s="152"/>
      <c r="S258" s="152"/>
      <c r="T258" s="152"/>
      <c r="U258" s="713"/>
      <c r="X258" s="229"/>
    </row>
    <row r="259" spans="1:24" s="228" customFormat="1" ht="61.5">
      <c r="A259" s="72"/>
      <c r="B259" s="71" t="s">
        <v>210</v>
      </c>
      <c r="C259" s="70"/>
      <c r="D259" s="68"/>
      <c r="E259" s="68"/>
      <c r="F259" s="68"/>
      <c r="G259" s="68"/>
      <c r="H259" s="68">
        <v>1</v>
      </c>
      <c r="I259" s="68">
        <v>0</v>
      </c>
      <c r="J259" s="68">
        <v>1</v>
      </c>
      <c r="K259" s="69">
        <v>1</v>
      </c>
      <c r="L259" s="68">
        <v>1</v>
      </c>
      <c r="M259" s="68">
        <v>1</v>
      </c>
      <c r="N259" s="68">
        <v>1</v>
      </c>
      <c r="O259" s="68">
        <v>1</v>
      </c>
      <c r="P259" s="68">
        <v>0</v>
      </c>
      <c r="Q259" s="68">
        <v>1</v>
      </c>
      <c r="R259" s="149"/>
      <c r="S259" s="149"/>
      <c r="T259" s="149"/>
      <c r="U259" s="68">
        <v>1</v>
      </c>
      <c r="X259" s="229"/>
    </row>
    <row r="260" spans="1:24" s="228" customFormat="1" ht="61.5">
      <c r="A260" s="72"/>
      <c r="B260" s="71" t="s">
        <v>209</v>
      </c>
      <c r="C260" s="70"/>
      <c r="D260" s="68"/>
      <c r="E260" s="68"/>
      <c r="F260" s="68"/>
      <c r="G260" s="68"/>
      <c r="H260" s="68">
        <v>1</v>
      </c>
      <c r="I260" s="68">
        <v>1</v>
      </c>
      <c r="J260" s="68">
        <v>1</v>
      </c>
      <c r="K260" s="69">
        <v>0</v>
      </c>
      <c r="L260" s="68">
        <v>1</v>
      </c>
      <c r="M260" s="68">
        <v>0</v>
      </c>
      <c r="N260" s="68">
        <v>1</v>
      </c>
      <c r="O260" s="68">
        <v>1</v>
      </c>
      <c r="P260" s="68">
        <v>1</v>
      </c>
      <c r="Q260" s="68">
        <v>1</v>
      </c>
      <c r="R260" s="149"/>
      <c r="S260" s="149"/>
      <c r="T260" s="149"/>
      <c r="U260" s="68">
        <v>1</v>
      </c>
      <c r="X260" s="229"/>
    </row>
    <row r="261" spans="1:24" s="228" customFormat="1" ht="39.75">
      <c r="A261" s="329"/>
      <c r="B261" s="328" t="s">
        <v>208</v>
      </c>
      <c r="C261" s="327"/>
      <c r="D261" s="326"/>
      <c r="E261" s="326"/>
      <c r="F261" s="326"/>
      <c r="G261" s="326"/>
      <c r="H261" s="326"/>
      <c r="I261" s="326"/>
      <c r="J261" s="326"/>
      <c r="K261" s="326"/>
      <c r="L261" s="325"/>
      <c r="M261" s="325"/>
      <c r="N261" s="325"/>
      <c r="O261" s="325"/>
      <c r="P261" s="325"/>
      <c r="Q261" s="325"/>
      <c r="R261" s="149"/>
      <c r="S261" s="149"/>
      <c r="T261" s="149"/>
      <c r="U261" s="325"/>
      <c r="X261" s="229"/>
    </row>
    <row r="262" spans="1:24" s="228" customFormat="1" ht="123">
      <c r="A262" s="128"/>
      <c r="B262" s="128" t="s">
        <v>207</v>
      </c>
      <c r="C262" s="124"/>
      <c r="D262" s="90"/>
      <c r="E262" s="90"/>
      <c r="F262" s="90"/>
      <c r="G262" s="90"/>
      <c r="H262" s="90">
        <v>0</v>
      </c>
      <c r="I262" s="68">
        <v>0</v>
      </c>
      <c r="J262" s="68">
        <v>1</v>
      </c>
      <c r="K262" s="69">
        <v>0</v>
      </c>
      <c r="L262" s="68">
        <v>1</v>
      </c>
      <c r="M262" s="68">
        <v>0</v>
      </c>
      <c r="N262" s="68">
        <v>1</v>
      </c>
      <c r="O262" s="68">
        <v>1</v>
      </c>
      <c r="P262" s="68">
        <v>1</v>
      </c>
      <c r="Q262" s="677">
        <v>1</v>
      </c>
      <c r="R262" s="146"/>
      <c r="S262" s="146"/>
      <c r="T262" s="146"/>
      <c r="U262" s="677">
        <v>1</v>
      </c>
      <c r="X262" s="229"/>
    </row>
    <row r="263" spans="1:24" s="228" customFormat="1" ht="39.75">
      <c r="A263" s="84">
        <v>4.2</v>
      </c>
      <c r="B263" s="84" t="s">
        <v>206</v>
      </c>
      <c r="C263" s="96" t="s">
        <v>30</v>
      </c>
      <c r="D263" s="324">
        <f>+SUM(D265:D269)</f>
        <v>0</v>
      </c>
      <c r="E263" s="324"/>
      <c r="F263" s="324"/>
      <c r="G263" s="324"/>
      <c r="H263" s="324">
        <f t="shared" ref="H263:Q263" si="95">+SUM(H265:H269)</f>
        <v>5</v>
      </c>
      <c r="I263" s="324">
        <f t="shared" si="95"/>
        <v>3</v>
      </c>
      <c r="J263" s="324">
        <f t="shared" si="95"/>
        <v>5</v>
      </c>
      <c r="K263" s="324">
        <f t="shared" si="95"/>
        <v>3</v>
      </c>
      <c r="L263" s="324">
        <f t="shared" si="95"/>
        <v>5</v>
      </c>
      <c r="M263" s="324">
        <f t="shared" si="95"/>
        <v>4</v>
      </c>
      <c r="N263" s="324">
        <f t="shared" si="95"/>
        <v>5</v>
      </c>
      <c r="O263" s="324">
        <f t="shared" si="95"/>
        <v>5</v>
      </c>
      <c r="P263" s="324">
        <f t="shared" si="95"/>
        <v>5</v>
      </c>
      <c r="Q263" s="324">
        <f t="shared" si="95"/>
        <v>5</v>
      </c>
      <c r="R263" s="154"/>
      <c r="S263" s="154"/>
      <c r="T263" s="154"/>
      <c r="U263" s="324">
        <f>+SUM(U265:U269)</f>
        <v>5</v>
      </c>
      <c r="X263" s="229"/>
    </row>
    <row r="264" spans="1:24" s="228" customFormat="1" ht="39.75">
      <c r="A264" s="80"/>
      <c r="B264" s="80"/>
      <c r="C264" s="95" t="s">
        <v>10</v>
      </c>
      <c r="D264" s="94">
        <f>IF(D263&lt;1,0,IF(D263&lt;2,1,IF(D263&lt;3,2,IF(D263&lt;4,3,IF(D263&lt;5,4,IF(D263=5,5,))))))</f>
        <v>0</v>
      </c>
      <c r="E264" s="94"/>
      <c r="F264" s="94"/>
      <c r="G264" s="94"/>
      <c r="H264" s="94">
        <f t="shared" ref="H264:Q264" si="96">IF(H263&lt;1,0,IF(H263&lt;2,1,IF(H263&lt;3,2,IF(H263&lt;4,3,IF(H263&lt;5,4,IF(H263=5,5,))))))</f>
        <v>5</v>
      </c>
      <c r="I264" s="94">
        <f t="shared" si="96"/>
        <v>3</v>
      </c>
      <c r="J264" s="94">
        <f t="shared" si="96"/>
        <v>5</v>
      </c>
      <c r="K264" s="94">
        <f t="shared" si="96"/>
        <v>3</v>
      </c>
      <c r="L264" s="94">
        <f t="shared" si="96"/>
        <v>5</v>
      </c>
      <c r="M264" s="94">
        <f t="shared" si="96"/>
        <v>4</v>
      </c>
      <c r="N264" s="94">
        <f t="shared" si="96"/>
        <v>5</v>
      </c>
      <c r="O264" s="94">
        <f t="shared" si="96"/>
        <v>5</v>
      </c>
      <c r="P264" s="94">
        <f t="shared" si="96"/>
        <v>5</v>
      </c>
      <c r="Q264" s="94">
        <f t="shared" si="96"/>
        <v>5</v>
      </c>
      <c r="R264" s="152"/>
      <c r="S264" s="152"/>
      <c r="T264" s="152"/>
      <c r="U264" s="94">
        <f>IF(U263&lt;1,0,IF(U263&lt;2,1,IF(U263&lt;3,2,IF(U263&lt;4,3,IF(U263&lt;5,4,IF(U263=5,5,))))))</f>
        <v>5</v>
      </c>
      <c r="X264" s="229"/>
    </row>
    <row r="265" spans="1:24" s="228" customFormat="1" ht="111">
      <c r="A265" s="72"/>
      <c r="B265" s="210" t="s">
        <v>205</v>
      </c>
      <c r="C265" s="150"/>
      <c r="D265" s="68"/>
      <c r="E265" s="68"/>
      <c r="F265" s="68"/>
      <c r="G265" s="68"/>
      <c r="H265" s="68">
        <v>1</v>
      </c>
      <c r="I265" s="68">
        <v>1</v>
      </c>
      <c r="J265" s="68">
        <v>1</v>
      </c>
      <c r="K265" s="69">
        <v>1</v>
      </c>
      <c r="L265" s="68">
        <v>1</v>
      </c>
      <c r="M265" s="68">
        <v>1</v>
      </c>
      <c r="N265" s="68">
        <v>1</v>
      </c>
      <c r="O265" s="68">
        <v>1</v>
      </c>
      <c r="P265" s="68">
        <v>1</v>
      </c>
      <c r="Q265" s="68">
        <v>1</v>
      </c>
      <c r="R265" s="149"/>
      <c r="S265" s="149"/>
      <c r="T265" s="149"/>
      <c r="U265" s="68">
        <v>1</v>
      </c>
      <c r="X265" s="229"/>
    </row>
    <row r="266" spans="1:24" s="228" customFormat="1" ht="83.25">
      <c r="A266" s="72"/>
      <c r="B266" s="151" t="s">
        <v>204</v>
      </c>
      <c r="C266" s="150"/>
      <c r="D266" s="68"/>
      <c r="E266" s="68"/>
      <c r="F266" s="68"/>
      <c r="G266" s="68"/>
      <c r="H266" s="68">
        <v>1</v>
      </c>
      <c r="I266" s="68">
        <v>0</v>
      </c>
      <c r="J266" s="68">
        <v>1</v>
      </c>
      <c r="K266" s="69">
        <v>0</v>
      </c>
      <c r="L266" s="68">
        <v>1</v>
      </c>
      <c r="M266" s="68">
        <v>0</v>
      </c>
      <c r="N266" s="68">
        <v>1</v>
      </c>
      <c r="O266" s="68">
        <v>1</v>
      </c>
      <c r="P266" s="68">
        <v>1</v>
      </c>
      <c r="Q266" s="68">
        <v>1</v>
      </c>
      <c r="R266" s="149"/>
      <c r="S266" s="149"/>
      <c r="T266" s="149"/>
      <c r="U266" s="68">
        <v>1</v>
      </c>
      <c r="V266" s="323"/>
      <c r="X266" s="229"/>
    </row>
    <row r="267" spans="1:24" s="228" customFormat="1" ht="61.5">
      <c r="A267" s="72"/>
      <c r="B267" s="71" t="s">
        <v>203</v>
      </c>
      <c r="C267" s="70"/>
      <c r="D267" s="68"/>
      <c r="E267" s="68"/>
      <c r="F267" s="68"/>
      <c r="G267" s="68"/>
      <c r="H267" s="68">
        <v>1</v>
      </c>
      <c r="I267" s="68">
        <v>0</v>
      </c>
      <c r="J267" s="68">
        <v>1</v>
      </c>
      <c r="K267" s="69">
        <v>0</v>
      </c>
      <c r="L267" s="68">
        <v>1</v>
      </c>
      <c r="M267" s="68">
        <v>1</v>
      </c>
      <c r="N267" s="68">
        <v>1</v>
      </c>
      <c r="O267" s="68">
        <v>1</v>
      </c>
      <c r="P267" s="68">
        <v>1</v>
      </c>
      <c r="Q267" s="68">
        <v>1</v>
      </c>
      <c r="R267" s="149"/>
      <c r="S267" s="149"/>
      <c r="T267" s="149"/>
      <c r="U267" s="68">
        <v>1</v>
      </c>
      <c r="X267" s="229"/>
    </row>
    <row r="268" spans="1:24" s="228" customFormat="1" ht="55.5">
      <c r="A268" s="72"/>
      <c r="B268" s="210" t="s">
        <v>202</v>
      </c>
      <c r="C268" s="150"/>
      <c r="D268" s="68"/>
      <c r="E268" s="68"/>
      <c r="F268" s="68"/>
      <c r="G268" s="68"/>
      <c r="H268" s="68">
        <v>1</v>
      </c>
      <c r="I268" s="68">
        <v>1</v>
      </c>
      <c r="J268" s="68">
        <v>1</v>
      </c>
      <c r="K268" s="69">
        <v>1</v>
      </c>
      <c r="L268" s="68">
        <v>1</v>
      </c>
      <c r="M268" s="68">
        <v>1</v>
      </c>
      <c r="N268" s="68">
        <v>1</v>
      </c>
      <c r="O268" s="68">
        <v>1</v>
      </c>
      <c r="P268" s="68">
        <v>1</v>
      </c>
      <c r="Q268" s="68">
        <v>1</v>
      </c>
      <c r="R268" s="149"/>
      <c r="S268" s="149"/>
      <c r="T268" s="149"/>
      <c r="U268" s="68">
        <v>1</v>
      </c>
      <c r="X268" s="229"/>
    </row>
    <row r="269" spans="1:24" s="228" customFormat="1" ht="55.5">
      <c r="A269" s="128"/>
      <c r="B269" s="322" t="s">
        <v>201</v>
      </c>
      <c r="C269" s="321"/>
      <c r="D269" s="68"/>
      <c r="E269" s="68"/>
      <c r="F269" s="68"/>
      <c r="G269" s="68"/>
      <c r="H269" s="68">
        <v>1</v>
      </c>
      <c r="I269" s="68">
        <v>1</v>
      </c>
      <c r="J269" s="68">
        <v>1</v>
      </c>
      <c r="K269" s="69">
        <v>1</v>
      </c>
      <c r="L269" s="68">
        <v>1</v>
      </c>
      <c r="M269" s="68">
        <v>1</v>
      </c>
      <c r="N269" s="68">
        <v>1</v>
      </c>
      <c r="O269" s="68">
        <v>1</v>
      </c>
      <c r="P269" s="68">
        <v>1</v>
      </c>
      <c r="Q269" s="677">
        <v>1</v>
      </c>
      <c r="R269" s="146"/>
      <c r="S269" s="146"/>
      <c r="T269" s="146"/>
      <c r="U269" s="677">
        <v>1</v>
      </c>
      <c r="X269" s="229"/>
    </row>
    <row r="270" spans="1:24" s="228" customFormat="1" ht="61.5">
      <c r="A270" s="85">
        <v>4.3</v>
      </c>
      <c r="B270" s="85" t="s">
        <v>200</v>
      </c>
      <c r="C270" s="96" t="s">
        <v>171</v>
      </c>
      <c r="D270" s="319" t="e">
        <f>+D272/D275</f>
        <v>#DIV/0!</v>
      </c>
      <c r="E270" s="319"/>
      <c r="F270" s="319"/>
      <c r="G270" s="319"/>
      <c r="H270" s="319">
        <f t="shared" ref="H270:Q270" si="97">+H272/H275</f>
        <v>49886.666666666664</v>
      </c>
      <c r="I270" s="319">
        <f t="shared" si="97"/>
        <v>43644.73684210526</v>
      </c>
      <c r="J270" s="319">
        <f t="shared" si="97"/>
        <v>85824.705882352937</v>
      </c>
      <c r="K270" s="319">
        <f t="shared" si="97"/>
        <v>108858.90410958904</v>
      </c>
      <c r="L270" s="319">
        <f t="shared" si="97"/>
        <v>147354.55172413794</v>
      </c>
      <c r="M270" s="319">
        <f t="shared" si="97"/>
        <v>30297.142857142859</v>
      </c>
      <c r="N270" s="319">
        <f t="shared" si="97"/>
        <v>26319.557522123894</v>
      </c>
      <c r="O270" s="319">
        <f t="shared" si="97"/>
        <v>55990.62295081967</v>
      </c>
      <c r="P270" s="319">
        <f t="shared" si="97"/>
        <v>10869.565217391304</v>
      </c>
      <c r="Q270" s="319">
        <f t="shared" si="97"/>
        <v>46363.045454545456</v>
      </c>
      <c r="R270" s="320"/>
      <c r="S270" s="320"/>
      <c r="T270" s="320"/>
      <c r="U270" s="319">
        <f>+U272/U275</f>
        <v>68974.167120799277</v>
      </c>
      <c r="V270" s="213"/>
      <c r="W270" s="312">
        <v>50000</v>
      </c>
      <c r="X270" s="229"/>
    </row>
    <row r="271" spans="1:24" s="228" customFormat="1" ht="39.75">
      <c r="A271" s="81"/>
      <c r="B271" s="81"/>
      <c r="C271" s="95" t="s">
        <v>10</v>
      </c>
      <c r="D271" s="94" t="e">
        <f>+IF(D270&lt;50000,D270*5/50000,IF(D270&gt;=50000,5))</f>
        <v>#DIV/0!</v>
      </c>
      <c r="E271" s="94"/>
      <c r="F271" s="94"/>
      <c r="G271" s="94"/>
      <c r="H271" s="94">
        <f>+IF(H270&lt;50000,H270*5/50000,IF(H270&gt;=50000,5))</f>
        <v>4.9886666666666661</v>
      </c>
      <c r="I271" s="94">
        <f>+IF(I270&lt;50000,I270*5/50000,IF(I270&gt;=50000,5))</f>
        <v>4.3644736842105258</v>
      </c>
      <c r="J271" s="94">
        <f>+IF(J270&lt;60000,J270*5/60000,IF(J270&gt;=60000,5))</f>
        <v>5</v>
      </c>
      <c r="K271" s="94">
        <f>+IF(K270&lt;60000,K270*5/60000,IF(K270&gt;=60000,5))</f>
        <v>5</v>
      </c>
      <c r="L271" s="94">
        <f>+IF(L270&lt;60000,L270*5/60000,IF(L270&gt;=60000,5))</f>
        <v>5</v>
      </c>
      <c r="M271" s="94">
        <f>+IF(M270&lt;25000,M270*5/25000,IF(M270&gt;=25000,5))</f>
        <v>5</v>
      </c>
      <c r="N271" s="94">
        <f>+IF(N270&lt;25000,N270*5/25000,IF(N270&gt;=25000,5))</f>
        <v>5</v>
      </c>
      <c r="O271" s="94">
        <f>+IF(O270&lt;25000,O270*5/25000,IF(O270&gt;=25000,5))</f>
        <v>5</v>
      </c>
      <c r="P271" s="94">
        <f>+IF(P270&lt;25000,P270*5/25000,IF(P270&gt;=25000,5))</f>
        <v>2.1739130434782608</v>
      </c>
      <c r="Q271" s="94">
        <f>+IF(Q270&lt;25000,Q270*5/25000,IF(Q270&gt;=25000,5))</f>
        <v>5</v>
      </c>
      <c r="R271" s="318"/>
      <c r="S271" s="318"/>
      <c r="T271" s="318"/>
      <c r="U271" s="293" t="e">
        <f>+SUM(D271:Q271)/11</f>
        <v>#DIV/0!</v>
      </c>
      <c r="V271" s="213"/>
      <c r="W271" s="312"/>
      <c r="X271" s="229"/>
    </row>
    <row r="272" spans="1:24" s="228" customFormat="1" ht="39.75">
      <c r="A272" s="317"/>
      <c r="B272" s="166" t="s">
        <v>199</v>
      </c>
      <c r="C272" s="164" t="s">
        <v>196</v>
      </c>
      <c r="D272" s="313">
        <f>+D273+D274</f>
        <v>0</v>
      </c>
      <c r="E272" s="313"/>
      <c r="F272" s="313"/>
      <c r="G272" s="313"/>
      <c r="H272" s="313">
        <f t="shared" ref="H272:Q272" si="98">+H273+H274</f>
        <v>2244900</v>
      </c>
      <c r="I272" s="313">
        <f t="shared" si="98"/>
        <v>829250</v>
      </c>
      <c r="J272" s="313">
        <f t="shared" si="98"/>
        <v>10213140</v>
      </c>
      <c r="K272" s="315">
        <f t="shared" si="98"/>
        <v>7946700</v>
      </c>
      <c r="L272" s="313">
        <f t="shared" si="98"/>
        <v>8546564</v>
      </c>
      <c r="M272" s="313">
        <f t="shared" si="98"/>
        <v>530200</v>
      </c>
      <c r="N272" s="315">
        <f t="shared" si="98"/>
        <v>2974110</v>
      </c>
      <c r="O272" s="315">
        <f t="shared" si="98"/>
        <v>3415428</v>
      </c>
      <c r="P272" s="315">
        <f t="shared" si="98"/>
        <v>250000</v>
      </c>
      <c r="Q272" s="313">
        <f t="shared" si="98"/>
        <v>1019987</v>
      </c>
      <c r="R272" s="314"/>
      <c r="S272" s="314"/>
      <c r="T272" s="314"/>
      <c r="U272" s="313">
        <f>+U273+U274</f>
        <v>37970279</v>
      </c>
      <c r="V272" s="213"/>
      <c r="W272" s="312">
        <v>60000</v>
      </c>
      <c r="X272" s="229"/>
    </row>
    <row r="273" spans="1:24" s="228" customFormat="1" ht="39.75">
      <c r="A273" s="72"/>
      <c r="B273" s="311" t="s">
        <v>198</v>
      </c>
      <c r="C273" s="244" t="s">
        <v>196</v>
      </c>
      <c r="D273" s="307"/>
      <c r="E273" s="310"/>
      <c r="F273" s="310"/>
      <c r="G273" s="310"/>
      <c r="H273" s="310">
        <v>805400</v>
      </c>
      <c r="I273" s="307">
        <v>629250</v>
      </c>
      <c r="J273" s="307">
        <v>2681300</v>
      </c>
      <c r="K273" s="310">
        <v>5380100</v>
      </c>
      <c r="L273" s="310">
        <v>3710400</v>
      </c>
      <c r="M273" s="307">
        <v>530200</v>
      </c>
      <c r="N273" s="307">
        <v>1558000</v>
      </c>
      <c r="O273" s="307">
        <v>1345060</v>
      </c>
      <c r="P273" s="307">
        <v>50000</v>
      </c>
      <c r="Q273" s="307">
        <v>263000</v>
      </c>
      <c r="R273" s="309"/>
      <c r="S273" s="309"/>
      <c r="T273" s="309"/>
      <c r="U273" s="307">
        <f>+SUM(D273:T273)</f>
        <v>16952710</v>
      </c>
      <c r="V273" s="213"/>
      <c r="W273" s="312">
        <v>25000</v>
      </c>
      <c r="X273" s="229"/>
    </row>
    <row r="274" spans="1:24" s="228" customFormat="1" ht="39.75">
      <c r="A274" s="72"/>
      <c r="B274" s="311" t="s">
        <v>197</v>
      </c>
      <c r="C274" s="244" t="s">
        <v>196</v>
      </c>
      <c r="D274" s="307"/>
      <c r="E274" s="310"/>
      <c r="F274" s="310"/>
      <c r="G274" s="310"/>
      <c r="H274" s="310">
        <v>1439500</v>
      </c>
      <c r="I274" s="307">
        <v>200000</v>
      </c>
      <c r="J274" s="307">
        <v>7531840</v>
      </c>
      <c r="K274" s="310">
        <v>2566600</v>
      </c>
      <c r="L274" s="310">
        <v>4836164</v>
      </c>
      <c r="M274" s="307">
        <v>0</v>
      </c>
      <c r="N274" s="307">
        <v>1416110</v>
      </c>
      <c r="O274" s="307">
        <v>2070368</v>
      </c>
      <c r="P274" s="307">
        <v>200000</v>
      </c>
      <c r="Q274" s="307">
        <v>756987</v>
      </c>
      <c r="R274" s="309"/>
      <c r="S274" s="308"/>
      <c r="T274" s="308"/>
      <c r="U274" s="307">
        <f>+SUM(D274:T274)</f>
        <v>21017569</v>
      </c>
      <c r="V274" s="39"/>
      <c r="X274" s="229"/>
    </row>
    <row r="275" spans="1:24" s="278" customFormat="1" ht="39.75">
      <c r="A275" s="306"/>
      <c r="B275" s="305" t="s">
        <v>195</v>
      </c>
      <c r="C275" s="244" t="s">
        <v>163</v>
      </c>
      <c r="D275" s="304">
        <f>+D276+D277</f>
        <v>0</v>
      </c>
      <c r="E275" s="304"/>
      <c r="F275" s="304"/>
      <c r="G275" s="304"/>
      <c r="H275" s="304">
        <f t="shared" ref="H275:Q275" si="99">+H276+H277</f>
        <v>45</v>
      </c>
      <c r="I275" s="304">
        <f t="shared" si="99"/>
        <v>19</v>
      </c>
      <c r="J275" s="304">
        <f t="shared" si="99"/>
        <v>119</v>
      </c>
      <c r="K275" s="304">
        <f t="shared" si="99"/>
        <v>73</v>
      </c>
      <c r="L275" s="304">
        <f t="shared" si="99"/>
        <v>58</v>
      </c>
      <c r="M275" s="304">
        <f t="shared" si="99"/>
        <v>17.5</v>
      </c>
      <c r="N275" s="304">
        <f t="shared" si="99"/>
        <v>113</v>
      </c>
      <c r="O275" s="304">
        <f t="shared" si="99"/>
        <v>61</v>
      </c>
      <c r="P275" s="304">
        <f t="shared" si="99"/>
        <v>23</v>
      </c>
      <c r="Q275" s="304">
        <f t="shared" si="99"/>
        <v>22</v>
      </c>
      <c r="R275" s="297"/>
      <c r="S275" s="297"/>
      <c r="T275" s="297"/>
      <c r="U275" s="303">
        <f>+U276+U277</f>
        <v>550.5</v>
      </c>
      <c r="X275" s="279"/>
    </row>
    <row r="276" spans="1:24" s="278" customFormat="1" ht="39.75">
      <c r="A276" s="285"/>
      <c r="B276" s="300" t="s">
        <v>194</v>
      </c>
      <c r="C276" s="271"/>
      <c r="D276" s="303">
        <f>+D39</f>
        <v>0</v>
      </c>
      <c r="E276" s="303"/>
      <c r="F276" s="303"/>
      <c r="G276" s="303"/>
      <c r="H276" s="303">
        <f t="shared" ref="H276:Q276" si="100">+H39</f>
        <v>44</v>
      </c>
      <c r="I276" s="303">
        <f t="shared" si="100"/>
        <v>19</v>
      </c>
      <c r="J276" s="303">
        <f t="shared" si="100"/>
        <v>119</v>
      </c>
      <c r="K276" s="303">
        <f t="shared" si="100"/>
        <v>73</v>
      </c>
      <c r="L276" s="303">
        <f t="shared" si="100"/>
        <v>58</v>
      </c>
      <c r="M276" s="303">
        <f t="shared" si="100"/>
        <v>17.5</v>
      </c>
      <c r="N276" s="303">
        <f t="shared" si="100"/>
        <v>113</v>
      </c>
      <c r="O276" s="303">
        <f t="shared" si="100"/>
        <v>61</v>
      </c>
      <c r="P276" s="303">
        <f t="shared" si="100"/>
        <v>23</v>
      </c>
      <c r="Q276" s="303">
        <f t="shared" si="100"/>
        <v>22</v>
      </c>
      <c r="R276" s="302"/>
      <c r="S276" s="302"/>
      <c r="T276" s="302"/>
      <c r="U276" s="301">
        <f>+SUM(D276:T276)</f>
        <v>549.5</v>
      </c>
      <c r="X276" s="279"/>
    </row>
    <row r="277" spans="1:24" s="278" customFormat="1" ht="39.75">
      <c r="A277" s="285"/>
      <c r="B277" s="300" t="s">
        <v>193</v>
      </c>
      <c r="C277" s="271"/>
      <c r="D277" s="299">
        <v>0</v>
      </c>
      <c r="E277" s="299"/>
      <c r="F277" s="299"/>
      <c r="G277" s="299"/>
      <c r="H277" s="299">
        <v>1</v>
      </c>
      <c r="I277" s="299">
        <v>0</v>
      </c>
      <c r="J277" s="299">
        <v>0</v>
      </c>
      <c r="K277" s="299">
        <v>0</v>
      </c>
      <c r="L277" s="299">
        <v>0</v>
      </c>
      <c r="M277" s="299">
        <v>0</v>
      </c>
      <c r="N277" s="299">
        <v>0</v>
      </c>
      <c r="O277" s="299">
        <v>0</v>
      </c>
      <c r="P277" s="299">
        <v>0</v>
      </c>
      <c r="Q277" s="298">
        <v>0</v>
      </c>
      <c r="R277" s="297"/>
      <c r="S277" s="297"/>
      <c r="T277" s="297"/>
      <c r="U277" s="296">
        <f>+SUM(D277:T277)</f>
        <v>1</v>
      </c>
      <c r="X277" s="279"/>
    </row>
    <row r="278" spans="1:24" s="228" customFormat="1" ht="39.75">
      <c r="A278" s="295">
        <v>4.4000000000000004</v>
      </c>
      <c r="B278" s="162" t="s">
        <v>192</v>
      </c>
      <c r="C278" s="161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59"/>
      <c r="R278" s="294"/>
      <c r="S278" s="294"/>
      <c r="T278" s="294"/>
      <c r="U278" s="159"/>
      <c r="X278" s="229"/>
    </row>
    <row r="279" spans="1:24" s="253" customFormat="1" ht="39.75">
      <c r="A279" s="270"/>
      <c r="B279" s="277" t="s">
        <v>191</v>
      </c>
      <c r="C279" s="96" t="s">
        <v>171</v>
      </c>
      <c r="D279" s="205" t="e">
        <f>+D281*100/D303</f>
        <v>#DIV/0!</v>
      </c>
      <c r="E279" s="205"/>
      <c r="F279" s="205"/>
      <c r="G279" s="205"/>
      <c r="H279" s="205">
        <f t="shared" ref="H279:Q279" si="101">+H281*100/H303</f>
        <v>21.568627450980394</v>
      </c>
      <c r="I279" s="205">
        <f t="shared" si="101"/>
        <v>1.3157894736842106</v>
      </c>
      <c r="J279" s="205">
        <f t="shared" si="101"/>
        <v>32.258064516129032</v>
      </c>
      <c r="K279" s="205">
        <f t="shared" si="101"/>
        <v>28.896103896103895</v>
      </c>
      <c r="L279" s="205">
        <f t="shared" si="101"/>
        <v>16.93548387096774</v>
      </c>
      <c r="M279" s="205">
        <f t="shared" si="101"/>
        <v>2.8571428571428572</v>
      </c>
      <c r="N279" s="205">
        <f t="shared" si="101"/>
        <v>2.7559055118110236</v>
      </c>
      <c r="O279" s="205">
        <f t="shared" si="101"/>
        <v>8.695652173913043</v>
      </c>
      <c r="P279" s="205">
        <f t="shared" si="101"/>
        <v>1.9230769230769231</v>
      </c>
      <c r="Q279" s="205">
        <f t="shared" si="101"/>
        <v>1.5151515151515151</v>
      </c>
      <c r="R279" s="206"/>
      <c r="S279" s="206"/>
      <c r="T279" s="206"/>
      <c r="U279" s="205">
        <f>+U281*100/U303</f>
        <v>15.715467328370554</v>
      </c>
      <c r="V279" s="213"/>
      <c r="W279" s="212">
        <v>20</v>
      </c>
      <c r="X279" s="254"/>
    </row>
    <row r="280" spans="1:24" s="253" customFormat="1" ht="39.75">
      <c r="A280" s="267"/>
      <c r="B280" s="276"/>
      <c r="C280" s="95" t="s">
        <v>10</v>
      </c>
      <c r="D280" s="94" t="e">
        <f>+IF(D279&lt;20,D279*5/20,IF(D279&gt;=20,5))</f>
        <v>#DIV/0!</v>
      </c>
      <c r="E280" s="94"/>
      <c r="F280" s="94"/>
      <c r="G280" s="94"/>
      <c r="H280" s="94">
        <f>+IF(H279&lt;20,H279*5/20,IF(H279&gt;=20,5))</f>
        <v>5</v>
      </c>
      <c r="I280" s="94">
        <f>+IF(I279&lt;20,I279*5/20,IF(I279&gt;=20,5))</f>
        <v>0.32894736842105265</v>
      </c>
      <c r="J280" s="94">
        <f>+IF(J279&lt;20,J279*5/20,IF(J279&gt;=20,5))</f>
        <v>5</v>
      </c>
      <c r="K280" s="94">
        <f>+IF(K279&lt;20,K279*5/20,IF(K279&gt;=20,5))</f>
        <v>5</v>
      </c>
      <c r="L280" s="94">
        <f>+IF(L279&lt;20,L279*5/20,IF(L279&gt;=20,5))</f>
        <v>4.2338709677419351</v>
      </c>
      <c r="M280" s="94">
        <f>+IF(M279&lt;10,M279*5/10,IF(M279&gt;=10,5))</f>
        <v>1.4285714285714286</v>
      </c>
      <c r="N280" s="94">
        <f>+IF(N279&lt;10,N279*5/10,IF(N279&gt;=10,5))</f>
        <v>1.3779527559055118</v>
      </c>
      <c r="O280" s="94">
        <f>+IF(O279&lt;10,O279*5/10,IF(O279&gt;=10,5))</f>
        <v>4.3478260869565215</v>
      </c>
      <c r="P280" s="94">
        <f>+IF(P279&lt;10,P279*5/10,IF(P279&gt;=10,5))</f>
        <v>0.96153846153846145</v>
      </c>
      <c r="Q280" s="94">
        <f>+IF(Q279&lt;10,Q279*5/10,IF(Q279&gt;=10,5))</f>
        <v>0.75757575757575757</v>
      </c>
      <c r="R280" s="264"/>
      <c r="S280" s="264"/>
      <c r="T280" s="264"/>
      <c r="U280" s="293" t="e">
        <f>+SUM(D280:Q280)/11</f>
        <v>#DIV/0!</v>
      </c>
      <c r="V280" s="213"/>
      <c r="W280" s="212"/>
      <c r="X280" s="254"/>
    </row>
    <row r="281" spans="1:24" s="102" customFormat="1" ht="39.75">
      <c r="A281" s="75"/>
      <c r="B281" s="249" t="s">
        <v>190</v>
      </c>
      <c r="C281" s="244"/>
      <c r="D281" s="291">
        <f>D285+D287+D289+D291+D294+D296+D298+D300+D302</f>
        <v>0</v>
      </c>
      <c r="E281" s="291"/>
      <c r="F281" s="291"/>
      <c r="G281" s="291"/>
      <c r="H281" s="292">
        <f t="shared" ref="H281:Q281" si="102">H285+H287+H289+H291+H294+H296+H298+H300+H302</f>
        <v>11</v>
      </c>
      <c r="I281" s="292">
        <f t="shared" si="102"/>
        <v>0.25</v>
      </c>
      <c r="J281" s="292">
        <f t="shared" si="102"/>
        <v>40</v>
      </c>
      <c r="K281" s="292">
        <f t="shared" si="102"/>
        <v>22.25</v>
      </c>
      <c r="L281" s="292">
        <f t="shared" si="102"/>
        <v>10.5</v>
      </c>
      <c r="M281" s="292">
        <f t="shared" si="102"/>
        <v>0.5</v>
      </c>
      <c r="N281" s="292">
        <f t="shared" si="102"/>
        <v>3.5</v>
      </c>
      <c r="O281" s="292">
        <f t="shared" si="102"/>
        <v>6</v>
      </c>
      <c r="P281" s="292">
        <f t="shared" si="102"/>
        <v>0.5</v>
      </c>
      <c r="Q281" s="292">
        <f t="shared" si="102"/>
        <v>0.5</v>
      </c>
      <c r="R281" s="261"/>
      <c r="S281" s="261"/>
      <c r="T281" s="261"/>
      <c r="U281" s="292">
        <f>U285+U287+U289+U291+U294+U296+U298+U300+U302</f>
        <v>95</v>
      </c>
      <c r="V281" s="213"/>
      <c r="W281" s="212">
        <v>20</v>
      </c>
      <c r="X281" s="103"/>
    </row>
    <row r="282" spans="1:24" s="102" customFormat="1" ht="39.75">
      <c r="A282" s="75"/>
      <c r="B282" s="249" t="s">
        <v>189</v>
      </c>
      <c r="C282" s="244"/>
      <c r="D282" s="291">
        <f>+D283+D292</f>
        <v>0</v>
      </c>
      <c r="E282" s="291"/>
      <c r="F282" s="291"/>
      <c r="G282" s="291"/>
      <c r="H282" s="291">
        <f t="shared" ref="H282:U282" si="103">+H283+H292</f>
        <v>20</v>
      </c>
      <c r="I282" s="291">
        <f t="shared" si="103"/>
        <v>1</v>
      </c>
      <c r="J282" s="291">
        <f t="shared" si="103"/>
        <v>57</v>
      </c>
      <c r="K282" s="291">
        <f t="shared" si="103"/>
        <v>55</v>
      </c>
      <c r="L282" s="291">
        <f t="shared" si="103"/>
        <v>21</v>
      </c>
      <c r="M282" s="291">
        <f t="shared" si="103"/>
        <v>2</v>
      </c>
      <c r="N282" s="291">
        <f t="shared" si="103"/>
        <v>12</v>
      </c>
      <c r="O282" s="291">
        <f t="shared" si="103"/>
        <v>17</v>
      </c>
      <c r="P282" s="291">
        <f t="shared" si="103"/>
        <v>2</v>
      </c>
      <c r="Q282" s="291">
        <f t="shared" si="103"/>
        <v>2</v>
      </c>
      <c r="R282" s="291">
        <f t="shared" si="103"/>
        <v>0</v>
      </c>
      <c r="S282" s="291">
        <f t="shared" si="103"/>
        <v>0</v>
      </c>
      <c r="T282" s="291">
        <f t="shared" si="103"/>
        <v>0</v>
      </c>
      <c r="U282" s="291">
        <f t="shared" si="103"/>
        <v>189</v>
      </c>
      <c r="V282" s="213"/>
      <c r="W282" s="212"/>
      <c r="X282" s="103"/>
    </row>
    <row r="283" spans="1:24" s="228" customFormat="1" ht="39.75">
      <c r="A283" s="72"/>
      <c r="B283" s="289" t="s">
        <v>188</v>
      </c>
      <c r="C283" s="288" t="s">
        <v>168</v>
      </c>
      <c r="D283" s="290">
        <f>+D284+D286+D288+D290</f>
        <v>0</v>
      </c>
      <c r="E283" s="290"/>
      <c r="F283" s="290"/>
      <c r="G283" s="290"/>
      <c r="H283" s="290">
        <f t="shared" ref="H283:Q283" si="104">+H284+H286+H288+H290</f>
        <v>20</v>
      </c>
      <c r="I283" s="290">
        <f t="shared" si="104"/>
        <v>1</v>
      </c>
      <c r="J283" s="290">
        <f t="shared" si="104"/>
        <v>57</v>
      </c>
      <c r="K283" s="290">
        <f t="shared" si="104"/>
        <v>55</v>
      </c>
      <c r="L283" s="290">
        <f t="shared" si="104"/>
        <v>21</v>
      </c>
      <c r="M283" s="290">
        <f t="shared" si="104"/>
        <v>1</v>
      </c>
      <c r="N283" s="290">
        <f t="shared" si="104"/>
        <v>12</v>
      </c>
      <c r="O283" s="290">
        <f t="shared" si="104"/>
        <v>17</v>
      </c>
      <c r="P283" s="290">
        <f t="shared" si="104"/>
        <v>2</v>
      </c>
      <c r="Q283" s="290">
        <f t="shared" si="104"/>
        <v>2</v>
      </c>
      <c r="R283" s="275"/>
      <c r="S283" s="275"/>
      <c r="T283" s="275"/>
      <c r="U283" s="290">
        <f>+U284+U286+U288+U290</f>
        <v>188</v>
      </c>
      <c r="V283" s="213"/>
      <c r="W283" s="212">
        <v>10</v>
      </c>
      <c r="X283" s="229"/>
    </row>
    <row r="284" spans="1:24" s="228" customFormat="1" ht="92.25">
      <c r="A284" s="72"/>
      <c r="B284" s="249" t="s">
        <v>187</v>
      </c>
      <c r="C284" s="244"/>
      <c r="D284" s="193"/>
      <c r="E284" s="193"/>
      <c r="F284" s="193"/>
      <c r="G284" s="193"/>
      <c r="H284" s="193">
        <v>12</v>
      </c>
      <c r="I284" s="193">
        <v>1</v>
      </c>
      <c r="J284" s="193">
        <v>20</v>
      </c>
      <c r="K284" s="196">
        <v>43</v>
      </c>
      <c r="L284" s="193">
        <v>12</v>
      </c>
      <c r="M284" s="193">
        <v>1</v>
      </c>
      <c r="N284" s="193">
        <v>10</v>
      </c>
      <c r="O284" s="194">
        <v>14</v>
      </c>
      <c r="P284" s="193">
        <v>2</v>
      </c>
      <c r="Q284" s="193">
        <v>2</v>
      </c>
      <c r="R284" s="197"/>
      <c r="S284" s="197"/>
      <c r="T284" s="197"/>
      <c r="U284" s="190">
        <f>+SUM(D284:T284)</f>
        <v>117</v>
      </c>
      <c r="V284" s="39"/>
      <c r="X284" s="229"/>
    </row>
    <row r="285" spans="1:24" s="228" customFormat="1" ht="39.75">
      <c r="A285" s="72"/>
      <c r="B285" s="248" t="s">
        <v>150</v>
      </c>
      <c r="C285" s="244"/>
      <c r="D285" s="68">
        <f>+D284*0.25</f>
        <v>0</v>
      </c>
      <c r="E285" s="68"/>
      <c r="F285" s="68"/>
      <c r="G285" s="68"/>
      <c r="H285" s="68">
        <f t="shared" ref="H285:Q285" si="105">+H284*0.25</f>
        <v>3</v>
      </c>
      <c r="I285" s="68">
        <f t="shared" si="105"/>
        <v>0.25</v>
      </c>
      <c r="J285" s="68">
        <f t="shared" si="105"/>
        <v>5</v>
      </c>
      <c r="K285" s="69">
        <f t="shared" si="105"/>
        <v>10.75</v>
      </c>
      <c r="L285" s="68">
        <f t="shared" si="105"/>
        <v>3</v>
      </c>
      <c r="M285" s="68">
        <f t="shared" si="105"/>
        <v>0.25</v>
      </c>
      <c r="N285" s="68">
        <f t="shared" si="105"/>
        <v>2.5</v>
      </c>
      <c r="O285" s="68">
        <f t="shared" si="105"/>
        <v>3.5</v>
      </c>
      <c r="P285" s="68">
        <f t="shared" si="105"/>
        <v>0.5</v>
      </c>
      <c r="Q285" s="68">
        <f t="shared" si="105"/>
        <v>0.5</v>
      </c>
      <c r="R285" s="197"/>
      <c r="S285" s="197"/>
      <c r="T285" s="197"/>
      <c r="U285" s="68">
        <f>+U284*0.25</f>
        <v>29.25</v>
      </c>
      <c r="X285" s="229"/>
    </row>
    <row r="286" spans="1:24" s="228" customFormat="1" ht="61.5">
      <c r="A286" s="72"/>
      <c r="B286" s="249" t="s">
        <v>186</v>
      </c>
      <c r="C286" s="244"/>
      <c r="D286" s="193"/>
      <c r="E286" s="193"/>
      <c r="F286" s="193"/>
      <c r="G286" s="193"/>
      <c r="H286" s="193">
        <v>0</v>
      </c>
      <c r="I286" s="193"/>
      <c r="J286" s="193">
        <v>3</v>
      </c>
      <c r="K286" s="196">
        <v>1</v>
      </c>
      <c r="L286" s="193">
        <v>3</v>
      </c>
      <c r="M286" s="193"/>
      <c r="N286" s="193">
        <v>2</v>
      </c>
      <c r="O286" s="193">
        <v>1</v>
      </c>
      <c r="P286" s="193"/>
      <c r="Q286" s="193">
        <v>0</v>
      </c>
      <c r="R286" s="197"/>
      <c r="S286" s="197"/>
      <c r="T286" s="197"/>
      <c r="U286" s="190">
        <f>+SUM(D286:T286)</f>
        <v>10</v>
      </c>
      <c r="X286" s="229"/>
    </row>
    <row r="287" spans="1:24" s="228" customFormat="1" ht="39.75">
      <c r="A287" s="72"/>
      <c r="B287" s="248" t="s">
        <v>150</v>
      </c>
      <c r="C287" s="244"/>
      <c r="D287" s="68">
        <f>+D286*0.5</f>
        <v>0</v>
      </c>
      <c r="E287" s="68"/>
      <c r="F287" s="68"/>
      <c r="G287" s="68"/>
      <c r="H287" s="68">
        <f t="shared" ref="H287:Q287" si="106">+H286*0.5</f>
        <v>0</v>
      </c>
      <c r="I287" s="68">
        <f t="shared" si="106"/>
        <v>0</v>
      </c>
      <c r="J287" s="68">
        <f t="shared" si="106"/>
        <v>1.5</v>
      </c>
      <c r="K287" s="69">
        <f t="shared" si="106"/>
        <v>0.5</v>
      </c>
      <c r="L287" s="68">
        <f t="shared" si="106"/>
        <v>1.5</v>
      </c>
      <c r="M287" s="68">
        <f t="shared" si="106"/>
        <v>0</v>
      </c>
      <c r="N287" s="68">
        <f t="shared" si="106"/>
        <v>1</v>
      </c>
      <c r="O287" s="68">
        <f t="shared" si="106"/>
        <v>0.5</v>
      </c>
      <c r="P287" s="68">
        <f t="shared" si="106"/>
        <v>0</v>
      </c>
      <c r="Q287" s="68">
        <f t="shared" si="106"/>
        <v>0</v>
      </c>
      <c r="R287" s="197"/>
      <c r="S287" s="197"/>
      <c r="T287" s="197"/>
      <c r="U287" s="68">
        <f>+U286*0.5</f>
        <v>5</v>
      </c>
      <c r="X287" s="229"/>
    </row>
    <row r="288" spans="1:24" s="228" customFormat="1" ht="184.5">
      <c r="A288" s="72"/>
      <c r="B288" s="249" t="s">
        <v>185</v>
      </c>
      <c r="C288" s="244"/>
      <c r="D288" s="193"/>
      <c r="E288" s="193"/>
      <c r="F288" s="193"/>
      <c r="G288" s="193"/>
      <c r="H288" s="193">
        <v>0</v>
      </c>
      <c r="I288" s="193">
        <v>0</v>
      </c>
      <c r="J288" s="193">
        <v>2</v>
      </c>
      <c r="K288" s="196">
        <v>0</v>
      </c>
      <c r="L288" s="193">
        <v>0</v>
      </c>
      <c r="M288" s="193"/>
      <c r="N288" s="193">
        <v>0</v>
      </c>
      <c r="O288" s="193">
        <v>0</v>
      </c>
      <c r="P288" s="193"/>
      <c r="Q288" s="193">
        <v>0</v>
      </c>
      <c r="R288" s="197"/>
      <c r="S288" s="197"/>
      <c r="T288" s="197"/>
      <c r="U288" s="190">
        <f>+SUM(D288:T288)</f>
        <v>2</v>
      </c>
      <c r="X288" s="229"/>
    </row>
    <row r="289" spans="1:24" s="228" customFormat="1" ht="39.75">
      <c r="A289" s="72"/>
      <c r="B289" s="248" t="s">
        <v>150</v>
      </c>
      <c r="C289" s="244"/>
      <c r="D289" s="68">
        <f>+D288*0.75</f>
        <v>0</v>
      </c>
      <c r="E289" s="68"/>
      <c r="F289" s="68"/>
      <c r="G289" s="68"/>
      <c r="H289" s="68">
        <f t="shared" ref="H289:Q289" si="107">+H288*0.75</f>
        <v>0</v>
      </c>
      <c r="I289" s="68">
        <f t="shared" si="107"/>
        <v>0</v>
      </c>
      <c r="J289" s="68">
        <f t="shared" si="107"/>
        <v>1.5</v>
      </c>
      <c r="K289" s="69">
        <f t="shared" si="107"/>
        <v>0</v>
      </c>
      <c r="L289" s="68">
        <f t="shared" si="107"/>
        <v>0</v>
      </c>
      <c r="M289" s="68">
        <f t="shared" si="107"/>
        <v>0</v>
      </c>
      <c r="N289" s="68">
        <f t="shared" si="107"/>
        <v>0</v>
      </c>
      <c r="O289" s="68">
        <f t="shared" si="107"/>
        <v>0</v>
      </c>
      <c r="P289" s="68">
        <f t="shared" si="107"/>
        <v>0</v>
      </c>
      <c r="Q289" s="68">
        <f t="shared" si="107"/>
        <v>0</v>
      </c>
      <c r="R289" s="197"/>
      <c r="S289" s="197"/>
      <c r="T289" s="197"/>
      <c r="U289" s="68">
        <f>+U288*0.75</f>
        <v>1.5</v>
      </c>
      <c r="X289" s="229"/>
    </row>
    <row r="290" spans="1:24" s="228" customFormat="1" ht="215.25">
      <c r="A290" s="72"/>
      <c r="B290" s="249" t="s">
        <v>184</v>
      </c>
      <c r="C290" s="244"/>
      <c r="D290" s="193"/>
      <c r="E290" s="193"/>
      <c r="F290" s="193"/>
      <c r="G290" s="193"/>
      <c r="H290" s="193">
        <v>8</v>
      </c>
      <c r="I290" s="193">
        <v>0</v>
      </c>
      <c r="J290" s="193">
        <v>32</v>
      </c>
      <c r="K290" s="196">
        <v>11</v>
      </c>
      <c r="L290" s="193">
        <v>6</v>
      </c>
      <c r="M290" s="193"/>
      <c r="N290" s="193">
        <v>0</v>
      </c>
      <c r="O290" s="193">
        <v>2</v>
      </c>
      <c r="P290" s="193"/>
      <c r="Q290" s="193">
        <v>0</v>
      </c>
      <c r="R290" s="197"/>
      <c r="S290" s="197"/>
      <c r="T290" s="197"/>
      <c r="U290" s="190">
        <f>+SUM(D290:T290)</f>
        <v>59</v>
      </c>
      <c r="V290" s="39"/>
      <c r="X290" s="229"/>
    </row>
    <row r="291" spans="1:24" s="228" customFormat="1" ht="39.75">
      <c r="A291" s="72"/>
      <c r="B291" s="248" t="s">
        <v>150</v>
      </c>
      <c r="C291" s="244"/>
      <c r="D291" s="68">
        <f>+D290*1</f>
        <v>0</v>
      </c>
      <c r="E291" s="68"/>
      <c r="F291" s="68"/>
      <c r="G291" s="68"/>
      <c r="H291" s="68">
        <f t="shared" ref="H291:Q291" si="108">+H290*1</f>
        <v>8</v>
      </c>
      <c r="I291" s="68">
        <f t="shared" si="108"/>
        <v>0</v>
      </c>
      <c r="J291" s="68">
        <f t="shared" si="108"/>
        <v>32</v>
      </c>
      <c r="K291" s="68">
        <f t="shared" si="108"/>
        <v>11</v>
      </c>
      <c r="L291" s="68">
        <f t="shared" si="108"/>
        <v>6</v>
      </c>
      <c r="M291" s="68">
        <f t="shared" si="108"/>
        <v>0</v>
      </c>
      <c r="N291" s="68">
        <f t="shared" si="108"/>
        <v>0</v>
      </c>
      <c r="O291" s="68">
        <f t="shared" si="108"/>
        <v>2</v>
      </c>
      <c r="P291" s="68">
        <f t="shared" si="108"/>
        <v>0</v>
      </c>
      <c r="Q291" s="68">
        <f t="shared" si="108"/>
        <v>0</v>
      </c>
      <c r="R291" s="197"/>
      <c r="S291" s="197"/>
      <c r="T291" s="197"/>
      <c r="U291" s="68">
        <f>+U290*1</f>
        <v>59</v>
      </c>
      <c r="X291" s="229"/>
    </row>
    <row r="292" spans="1:24" s="228" customFormat="1" ht="39.75">
      <c r="A292" s="72"/>
      <c r="B292" s="289" t="s">
        <v>183</v>
      </c>
      <c r="C292" s="288" t="s">
        <v>168</v>
      </c>
      <c r="D292" s="286">
        <f>+D293+D295+D297+D299+D301</f>
        <v>0</v>
      </c>
      <c r="E292" s="286"/>
      <c r="F292" s="286"/>
      <c r="G292" s="286"/>
      <c r="H292" s="286">
        <f t="shared" ref="H292:Q292" si="109">+H293+H295+H297+H299+H301</f>
        <v>0</v>
      </c>
      <c r="I292" s="286">
        <f t="shared" si="109"/>
        <v>0</v>
      </c>
      <c r="J292" s="286">
        <f t="shared" si="109"/>
        <v>0</v>
      </c>
      <c r="K292" s="286">
        <f t="shared" si="109"/>
        <v>0</v>
      </c>
      <c r="L292" s="286">
        <f t="shared" si="109"/>
        <v>0</v>
      </c>
      <c r="M292" s="286">
        <f t="shared" si="109"/>
        <v>1</v>
      </c>
      <c r="N292" s="286">
        <f t="shared" si="109"/>
        <v>0</v>
      </c>
      <c r="O292" s="286">
        <f t="shared" si="109"/>
        <v>0</v>
      </c>
      <c r="P292" s="286">
        <f t="shared" si="109"/>
        <v>0</v>
      </c>
      <c r="Q292" s="286">
        <f t="shared" si="109"/>
        <v>0</v>
      </c>
      <c r="R292" s="287"/>
      <c r="S292" s="287"/>
      <c r="T292" s="287"/>
      <c r="U292" s="286">
        <f>+U293+U295+U297+U299+U301</f>
        <v>1</v>
      </c>
      <c r="X292" s="229"/>
    </row>
    <row r="293" spans="1:24" s="228" customFormat="1" ht="39.75">
      <c r="A293" s="72"/>
      <c r="B293" s="252" t="s">
        <v>182</v>
      </c>
      <c r="C293" s="251"/>
      <c r="D293" s="193"/>
      <c r="E293" s="193"/>
      <c r="F293" s="193"/>
      <c r="G293" s="193"/>
      <c r="H293" s="193">
        <v>0</v>
      </c>
      <c r="I293" s="193">
        <v>0</v>
      </c>
      <c r="J293" s="193">
        <v>0</v>
      </c>
      <c r="K293" s="193">
        <v>0</v>
      </c>
      <c r="L293" s="193">
        <v>0</v>
      </c>
      <c r="M293" s="193"/>
      <c r="N293" s="193">
        <v>0</v>
      </c>
      <c r="O293" s="193">
        <v>0</v>
      </c>
      <c r="P293" s="193">
        <v>0</v>
      </c>
      <c r="Q293" s="193">
        <v>0</v>
      </c>
      <c r="R293" s="197"/>
      <c r="S293" s="197"/>
      <c r="T293" s="197"/>
      <c r="U293" s="190">
        <f>+SUM(D293:T293)</f>
        <v>0</v>
      </c>
      <c r="X293" s="229"/>
    </row>
    <row r="294" spans="1:24" s="228" customFormat="1" ht="39.75">
      <c r="A294" s="72"/>
      <c r="B294" s="248" t="s">
        <v>150</v>
      </c>
      <c r="C294" s="244"/>
      <c r="D294" s="68">
        <f>+D293*0.125</f>
        <v>0</v>
      </c>
      <c r="E294" s="68"/>
      <c r="F294" s="68"/>
      <c r="G294" s="68"/>
      <c r="H294" s="68">
        <f t="shared" ref="H294:Q294" si="110">+H293*0.125</f>
        <v>0</v>
      </c>
      <c r="I294" s="68">
        <f t="shared" si="110"/>
        <v>0</v>
      </c>
      <c r="J294" s="68">
        <f t="shared" si="110"/>
        <v>0</v>
      </c>
      <c r="K294" s="68">
        <f t="shared" si="110"/>
        <v>0</v>
      </c>
      <c r="L294" s="68">
        <f t="shared" si="110"/>
        <v>0</v>
      </c>
      <c r="M294" s="68">
        <f t="shared" si="110"/>
        <v>0</v>
      </c>
      <c r="N294" s="68">
        <f t="shared" si="110"/>
        <v>0</v>
      </c>
      <c r="O294" s="68">
        <f t="shared" si="110"/>
        <v>0</v>
      </c>
      <c r="P294" s="68">
        <f t="shared" si="110"/>
        <v>0</v>
      </c>
      <c r="Q294" s="68">
        <f t="shared" si="110"/>
        <v>0</v>
      </c>
      <c r="R294" s="197"/>
      <c r="S294" s="197"/>
      <c r="T294" s="197"/>
      <c r="U294" s="68">
        <f>+U293*0.125</f>
        <v>0</v>
      </c>
      <c r="X294" s="229"/>
    </row>
    <row r="295" spans="1:24" s="228" customFormat="1" ht="39.75">
      <c r="A295" s="72"/>
      <c r="B295" s="249" t="s">
        <v>181</v>
      </c>
      <c r="C295" s="244"/>
      <c r="D295" s="193"/>
      <c r="E295" s="193"/>
      <c r="F295" s="193"/>
      <c r="G295" s="193"/>
      <c r="H295" s="193">
        <v>0</v>
      </c>
      <c r="I295" s="193">
        <v>0</v>
      </c>
      <c r="J295" s="193">
        <v>0</v>
      </c>
      <c r="K295" s="193">
        <v>0</v>
      </c>
      <c r="L295" s="193">
        <v>0</v>
      </c>
      <c r="M295" s="193">
        <v>1</v>
      </c>
      <c r="N295" s="193">
        <v>0</v>
      </c>
      <c r="O295" s="193">
        <v>0</v>
      </c>
      <c r="P295" s="193">
        <v>0</v>
      </c>
      <c r="Q295" s="193">
        <v>0</v>
      </c>
      <c r="R295" s="197"/>
      <c r="S295" s="197"/>
      <c r="T295" s="197"/>
      <c r="U295" s="190">
        <f>+SUM(D295:T295)</f>
        <v>1</v>
      </c>
      <c r="X295" s="229"/>
    </row>
    <row r="296" spans="1:24" s="228" customFormat="1" ht="39.75">
      <c r="A296" s="72"/>
      <c r="B296" s="248" t="s">
        <v>150</v>
      </c>
      <c r="C296" s="244"/>
      <c r="D296" s="68">
        <f>+D295*0.25</f>
        <v>0</v>
      </c>
      <c r="E296" s="68"/>
      <c r="F296" s="68"/>
      <c r="G296" s="68"/>
      <c r="H296" s="68">
        <f t="shared" ref="H296:Q296" si="111">+H295*0.25</f>
        <v>0</v>
      </c>
      <c r="I296" s="68">
        <f t="shared" si="111"/>
        <v>0</v>
      </c>
      <c r="J296" s="68">
        <f t="shared" si="111"/>
        <v>0</v>
      </c>
      <c r="K296" s="68">
        <f t="shared" si="111"/>
        <v>0</v>
      </c>
      <c r="L296" s="68">
        <f t="shared" si="111"/>
        <v>0</v>
      </c>
      <c r="M296" s="68">
        <f t="shared" si="111"/>
        <v>0.25</v>
      </c>
      <c r="N296" s="68">
        <f t="shared" si="111"/>
        <v>0</v>
      </c>
      <c r="O296" s="68">
        <f t="shared" si="111"/>
        <v>0</v>
      </c>
      <c r="P296" s="68">
        <f t="shared" si="111"/>
        <v>0</v>
      </c>
      <c r="Q296" s="68">
        <f t="shared" si="111"/>
        <v>0</v>
      </c>
      <c r="R296" s="197"/>
      <c r="S296" s="197"/>
      <c r="T296" s="197"/>
      <c r="U296" s="68">
        <f>+U295*0.25</f>
        <v>0.25</v>
      </c>
      <c r="X296" s="229"/>
    </row>
    <row r="297" spans="1:24" s="228" customFormat="1" ht="61.5">
      <c r="A297" s="72"/>
      <c r="B297" s="249" t="s">
        <v>180</v>
      </c>
      <c r="C297" s="244"/>
      <c r="D297" s="193"/>
      <c r="E297" s="193"/>
      <c r="F297" s="193"/>
      <c r="G297" s="193"/>
      <c r="H297" s="193">
        <v>0</v>
      </c>
      <c r="I297" s="193">
        <v>0</v>
      </c>
      <c r="J297" s="193">
        <v>0</v>
      </c>
      <c r="K297" s="193">
        <v>0</v>
      </c>
      <c r="L297" s="193">
        <v>0</v>
      </c>
      <c r="M297" s="193"/>
      <c r="N297" s="193">
        <v>0</v>
      </c>
      <c r="O297" s="193">
        <v>0</v>
      </c>
      <c r="P297" s="193">
        <v>0</v>
      </c>
      <c r="Q297" s="193">
        <v>0</v>
      </c>
      <c r="R297" s="197"/>
      <c r="S297" s="197"/>
      <c r="T297" s="197"/>
      <c r="U297" s="190">
        <f>+SUM(D297:T297)</f>
        <v>0</v>
      </c>
      <c r="X297" s="229"/>
    </row>
    <row r="298" spans="1:24" s="228" customFormat="1" ht="39.75">
      <c r="A298" s="72"/>
      <c r="B298" s="248" t="s">
        <v>150</v>
      </c>
      <c r="C298" s="244"/>
      <c r="D298" s="68">
        <f>+D297*0.5</f>
        <v>0</v>
      </c>
      <c r="E298" s="68"/>
      <c r="F298" s="68"/>
      <c r="G298" s="68"/>
      <c r="H298" s="68">
        <f t="shared" ref="H298:Q298" si="112">+H297*0.5</f>
        <v>0</v>
      </c>
      <c r="I298" s="68">
        <f t="shared" si="112"/>
        <v>0</v>
      </c>
      <c r="J298" s="68">
        <f t="shared" si="112"/>
        <v>0</v>
      </c>
      <c r="K298" s="68">
        <f t="shared" si="112"/>
        <v>0</v>
      </c>
      <c r="L298" s="68">
        <f t="shared" si="112"/>
        <v>0</v>
      </c>
      <c r="M298" s="68">
        <f t="shared" si="112"/>
        <v>0</v>
      </c>
      <c r="N298" s="68">
        <f t="shared" si="112"/>
        <v>0</v>
      </c>
      <c r="O298" s="68">
        <f t="shared" si="112"/>
        <v>0</v>
      </c>
      <c r="P298" s="68">
        <f t="shared" si="112"/>
        <v>0</v>
      </c>
      <c r="Q298" s="68">
        <f t="shared" si="112"/>
        <v>0</v>
      </c>
      <c r="R298" s="197"/>
      <c r="S298" s="197"/>
      <c r="T298" s="197"/>
      <c r="U298" s="68">
        <f>+U297*0.5</f>
        <v>0</v>
      </c>
      <c r="X298" s="229"/>
    </row>
    <row r="299" spans="1:24" s="228" customFormat="1" ht="39.75">
      <c r="A299" s="72"/>
      <c r="B299" s="252" t="s">
        <v>179</v>
      </c>
      <c r="C299" s="251"/>
      <c r="D299" s="193"/>
      <c r="E299" s="193"/>
      <c r="F299" s="193"/>
      <c r="G299" s="193"/>
      <c r="H299" s="193">
        <v>0</v>
      </c>
      <c r="I299" s="193">
        <v>0</v>
      </c>
      <c r="J299" s="193">
        <v>0</v>
      </c>
      <c r="K299" s="193">
        <v>0</v>
      </c>
      <c r="L299" s="193">
        <v>0</v>
      </c>
      <c r="M299" s="193"/>
      <c r="N299" s="193">
        <v>0</v>
      </c>
      <c r="O299" s="193">
        <v>0</v>
      </c>
      <c r="P299" s="193">
        <v>0</v>
      </c>
      <c r="Q299" s="193">
        <v>0</v>
      </c>
      <c r="R299" s="197"/>
      <c r="S299" s="197"/>
      <c r="T299" s="197"/>
      <c r="U299" s="190">
        <f>+SUM(D299:T299)</f>
        <v>0</v>
      </c>
      <c r="X299" s="229"/>
    </row>
    <row r="300" spans="1:24" s="228" customFormat="1" ht="39.75">
      <c r="A300" s="72"/>
      <c r="B300" s="248" t="s">
        <v>150</v>
      </c>
      <c r="C300" s="244"/>
      <c r="D300" s="68">
        <f>+D299*0.75</f>
        <v>0</v>
      </c>
      <c r="E300" s="68"/>
      <c r="F300" s="68"/>
      <c r="G300" s="68"/>
      <c r="H300" s="68">
        <f t="shared" ref="H300:Q300" si="113">+H299*0.75</f>
        <v>0</v>
      </c>
      <c r="I300" s="68">
        <f t="shared" si="113"/>
        <v>0</v>
      </c>
      <c r="J300" s="68">
        <f t="shared" si="113"/>
        <v>0</v>
      </c>
      <c r="K300" s="68">
        <f t="shared" si="113"/>
        <v>0</v>
      </c>
      <c r="L300" s="68">
        <f t="shared" si="113"/>
        <v>0</v>
      </c>
      <c r="M300" s="68">
        <f t="shared" si="113"/>
        <v>0</v>
      </c>
      <c r="N300" s="68">
        <f t="shared" si="113"/>
        <v>0</v>
      </c>
      <c r="O300" s="68">
        <f t="shared" si="113"/>
        <v>0</v>
      </c>
      <c r="P300" s="68">
        <f t="shared" si="113"/>
        <v>0</v>
      </c>
      <c r="Q300" s="68">
        <f t="shared" si="113"/>
        <v>0</v>
      </c>
      <c r="R300" s="197"/>
      <c r="S300" s="197"/>
      <c r="T300" s="197"/>
      <c r="U300" s="68">
        <f>+U299*0.75</f>
        <v>0</v>
      </c>
      <c r="X300" s="229"/>
    </row>
    <row r="301" spans="1:24" s="228" customFormat="1" ht="39.75">
      <c r="A301" s="72"/>
      <c r="B301" s="249" t="s">
        <v>178</v>
      </c>
      <c r="C301" s="244"/>
      <c r="D301" s="193"/>
      <c r="E301" s="193"/>
      <c r="F301" s="193"/>
      <c r="G301" s="193"/>
      <c r="H301" s="193">
        <v>0</v>
      </c>
      <c r="I301" s="193">
        <v>0</v>
      </c>
      <c r="J301" s="193">
        <v>0</v>
      </c>
      <c r="K301" s="193">
        <v>0</v>
      </c>
      <c r="L301" s="193">
        <v>0</v>
      </c>
      <c r="M301" s="193"/>
      <c r="N301" s="193">
        <v>0</v>
      </c>
      <c r="O301" s="193">
        <v>0</v>
      </c>
      <c r="P301" s="193">
        <v>0</v>
      </c>
      <c r="Q301" s="193">
        <v>0</v>
      </c>
      <c r="R301" s="197"/>
      <c r="S301" s="197"/>
      <c r="T301" s="197"/>
      <c r="U301" s="190">
        <f>+SUM(D301:T301)</f>
        <v>0</v>
      </c>
      <c r="X301" s="229"/>
    </row>
    <row r="302" spans="1:24" s="228" customFormat="1" ht="39.75">
      <c r="A302" s="72"/>
      <c r="B302" s="248" t="s">
        <v>150</v>
      </c>
      <c r="C302" s="244"/>
      <c r="D302" s="68">
        <f>+D301*1</f>
        <v>0</v>
      </c>
      <c r="E302" s="68"/>
      <c r="F302" s="68"/>
      <c r="G302" s="68"/>
      <c r="H302" s="68">
        <f t="shared" ref="H302:Q302" si="114">+H301*1</f>
        <v>0</v>
      </c>
      <c r="I302" s="68">
        <f t="shared" si="114"/>
        <v>0</v>
      </c>
      <c r="J302" s="68">
        <f t="shared" si="114"/>
        <v>0</v>
      </c>
      <c r="K302" s="68">
        <f t="shared" si="114"/>
        <v>0</v>
      </c>
      <c r="L302" s="68">
        <f t="shared" si="114"/>
        <v>0</v>
      </c>
      <c r="M302" s="68">
        <f t="shared" si="114"/>
        <v>0</v>
      </c>
      <c r="N302" s="68">
        <f t="shared" si="114"/>
        <v>0</v>
      </c>
      <c r="O302" s="68">
        <f t="shared" si="114"/>
        <v>0</v>
      </c>
      <c r="P302" s="68">
        <f t="shared" si="114"/>
        <v>0</v>
      </c>
      <c r="Q302" s="68">
        <f t="shared" si="114"/>
        <v>0</v>
      </c>
      <c r="R302" s="197"/>
      <c r="S302" s="197"/>
      <c r="T302" s="197"/>
      <c r="U302" s="68">
        <f>+U301*1</f>
        <v>0</v>
      </c>
      <c r="X302" s="229"/>
    </row>
    <row r="303" spans="1:24" s="278" customFormat="1" ht="39.75">
      <c r="A303" s="285"/>
      <c r="B303" s="284" t="s">
        <v>157</v>
      </c>
      <c r="C303" s="271" t="s">
        <v>163</v>
      </c>
      <c r="D303" s="280">
        <f>+D56</f>
        <v>0</v>
      </c>
      <c r="E303" s="280"/>
      <c r="F303" s="280"/>
      <c r="G303" s="280"/>
      <c r="H303" s="283">
        <f>+H56+H277</f>
        <v>51</v>
      </c>
      <c r="I303" s="280">
        <f t="shared" ref="I303:Q303" si="115">+I56</f>
        <v>19</v>
      </c>
      <c r="J303" s="280">
        <f t="shared" si="115"/>
        <v>124</v>
      </c>
      <c r="K303" s="280">
        <f t="shared" si="115"/>
        <v>77</v>
      </c>
      <c r="L303" s="280">
        <f t="shared" si="115"/>
        <v>62</v>
      </c>
      <c r="M303" s="280">
        <f t="shared" si="115"/>
        <v>17.5</v>
      </c>
      <c r="N303" s="280">
        <f t="shared" si="115"/>
        <v>127</v>
      </c>
      <c r="O303" s="280">
        <f t="shared" si="115"/>
        <v>69</v>
      </c>
      <c r="P303" s="280">
        <f t="shared" si="115"/>
        <v>26</v>
      </c>
      <c r="Q303" s="280">
        <f t="shared" si="115"/>
        <v>33</v>
      </c>
      <c r="R303" s="282"/>
      <c r="S303" s="281"/>
      <c r="T303" s="281"/>
      <c r="U303" s="280">
        <f>+U56</f>
        <v>604.5</v>
      </c>
      <c r="X303" s="279"/>
    </row>
    <row r="304" spans="1:24" s="253" customFormat="1" ht="39.75">
      <c r="A304" s="270"/>
      <c r="B304" s="277" t="s">
        <v>177</v>
      </c>
      <c r="C304" s="268" t="s">
        <v>176</v>
      </c>
      <c r="D304" s="205" t="e">
        <f>+D306*100/D309</f>
        <v>#DIV/0!</v>
      </c>
      <c r="E304" s="205"/>
      <c r="F304" s="205"/>
      <c r="G304" s="205"/>
      <c r="H304" s="205">
        <f t="shared" ref="H304:Q304" si="116">+H306*100/H309</f>
        <v>3.9215686274509802</v>
      </c>
      <c r="I304" s="205">
        <f t="shared" si="116"/>
        <v>10.526315789473685</v>
      </c>
      <c r="J304" s="205">
        <f t="shared" si="116"/>
        <v>5.645161290322581</v>
      </c>
      <c r="K304" s="205">
        <f t="shared" si="116"/>
        <v>20.779220779220779</v>
      </c>
      <c r="L304" s="205">
        <f t="shared" si="116"/>
        <v>9.67741935483871</v>
      </c>
      <c r="M304" s="205">
        <f t="shared" si="116"/>
        <v>34.285714285714285</v>
      </c>
      <c r="N304" s="205">
        <f t="shared" si="116"/>
        <v>6.2992125984251972</v>
      </c>
      <c r="O304" s="205">
        <f t="shared" si="116"/>
        <v>14.492753623188406</v>
      </c>
      <c r="P304" s="205">
        <f t="shared" si="116"/>
        <v>11.538461538461538</v>
      </c>
      <c r="Q304" s="205">
        <f t="shared" si="116"/>
        <v>6.0606060606060606</v>
      </c>
      <c r="R304" s="206"/>
      <c r="S304" s="206"/>
      <c r="T304" s="206"/>
      <c r="U304" s="205">
        <f>+U306*100/U309</f>
        <v>10.256410256410257</v>
      </c>
      <c r="V304" s="39"/>
      <c r="X304" s="254"/>
    </row>
    <row r="305" spans="1:24" s="253" customFormat="1" ht="39.75">
      <c r="A305" s="267"/>
      <c r="B305" s="276"/>
      <c r="C305" s="265" t="s">
        <v>10</v>
      </c>
      <c r="D305" s="94" t="e">
        <f>+IF(D304&lt;20,D304*5/20,IF(D304&gt;=20,5))</f>
        <v>#DIV/0!</v>
      </c>
      <c r="E305" s="94"/>
      <c r="F305" s="94"/>
      <c r="G305" s="94"/>
      <c r="H305" s="94">
        <f t="shared" ref="H305:Q305" si="117">+IF(H304&lt;20,H304*5/20,IF(H304&gt;=20,5))</f>
        <v>0.98039215686274495</v>
      </c>
      <c r="I305" s="94">
        <f t="shared" si="117"/>
        <v>2.6315789473684212</v>
      </c>
      <c r="J305" s="94">
        <f t="shared" si="117"/>
        <v>1.4112903225806452</v>
      </c>
      <c r="K305" s="94">
        <f t="shared" si="117"/>
        <v>5</v>
      </c>
      <c r="L305" s="94">
        <f t="shared" si="117"/>
        <v>2.4193548387096775</v>
      </c>
      <c r="M305" s="94">
        <f t="shared" si="117"/>
        <v>5</v>
      </c>
      <c r="N305" s="94">
        <f t="shared" si="117"/>
        <v>1.5748031496062993</v>
      </c>
      <c r="O305" s="94">
        <f t="shared" si="117"/>
        <v>3.6231884057971016</v>
      </c>
      <c r="P305" s="94">
        <f t="shared" si="117"/>
        <v>2.8846153846153846</v>
      </c>
      <c r="Q305" s="94">
        <f t="shared" si="117"/>
        <v>1.5151515151515151</v>
      </c>
      <c r="R305" s="264"/>
      <c r="S305" s="264"/>
      <c r="T305" s="264"/>
      <c r="U305" s="94">
        <f>+IF(U304&lt;20,U304*5/20,IF(U304&gt;=20,5))</f>
        <v>2.5641025641025643</v>
      </c>
      <c r="V305" s="39"/>
      <c r="X305" s="254"/>
    </row>
    <row r="306" spans="1:24" s="228" customFormat="1" ht="61.5">
      <c r="A306" s="72"/>
      <c r="B306" s="249" t="s">
        <v>175</v>
      </c>
      <c r="C306" s="244" t="s">
        <v>168</v>
      </c>
      <c r="D306" s="274">
        <f>+D307+D308</f>
        <v>0</v>
      </c>
      <c r="E306" s="274"/>
      <c r="F306" s="274"/>
      <c r="G306" s="274"/>
      <c r="H306" s="274">
        <f t="shared" ref="H306:Q306" si="118">+H307+H308</f>
        <v>2</v>
      </c>
      <c r="I306" s="274">
        <f t="shared" si="118"/>
        <v>2</v>
      </c>
      <c r="J306" s="274">
        <f t="shared" si="118"/>
        <v>7</v>
      </c>
      <c r="K306" s="274">
        <f t="shared" si="118"/>
        <v>16</v>
      </c>
      <c r="L306" s="274">
        <f t="shared" si="118"/>
        <v>6</v>
      </c>
      <c r="M306" s="274">
        <f t="shared" si="118"/>
        <v>6</v>
      </c>
      <c r="N306" s="274">
        <f t="shared" si="118"/>
        <v>8</v>
      </c>
      <c r="O306" s="274">
        <f t="shared" si="118"/>
        <v>10</v>
      </c>
      <c r="P306" s="274">
        <f t="shared" si="118"/>
        <v>3</v>
      </c>
      <c r="Q306" s="274">
        <f t="shared" si="118"/>
        <v>2</v>
      </c>
      <c r="R306" s="275"/>
      <c r="S306" s="275"/>
      <c r="T306" s="275"/>
      <c r="U306" s="274">
        <f>+U307+U308</f>
        <v>62</v>
      </c>
      <c r="X306" s="229"/>
    </row>
    <row r="307" spans="1:24" s="228" customFormat="1" ht="39.75">
      <c r="A307" s="72"/>
      <c r="B307" s="273" t="s">
        <v>174</v>
      </c>
      <c r="C307" s="244" t="s">
        <v>168</v>
      </c>
      <c r="D307" s="193"/>
      <c r="E307" s="196"/>
      <c r="F307" s="196"/>
      <c r="G307" s="196"/>
      <c r="H307" s="196">
        <v>2</v>
      </c>
      <c r="I307" s="196">
        <v>2</v>
      </c>
      <c r="J307" s="193">
        <v>6</v>
      </c>
      <c r="K307" s="196">
        <v>16</v>
      </c>
      <c r="L307" s="196">
        <v>6</v>
      </c>
      <c r="M307" s="193">
        <v>6</v>
      </c>
      <c r="N307" s="193">
        <v>8</v>
      </c>
      <c r="O307" s="193">
        <v>10</v>
      </c>
      <c r="P307" s="193">
        <v>3</v>
      </c>
      <c r="Q307" s="193">
        <v>2</v>
      </c>
      <c r="R307" s="197"/>
      <c r="S307" s="197"/>
      <c r="T307" s="197"/>
      <c r="U307" s="190">
        <f>+SUM(D307:T307)</f>
        <v>61</v>
      </c>
      <c r="X307" s="229"/>
    </row>
    <row r="308" spans="1:24" s="228" customFormat="1" ht="39.75">
      <c r="A308" s="72"/>
      <c r="B308" s="273" t="s">
        <v>173</v>
      </c>
      <c r="C308" s="244" t="s">
        <v>168</v>
      </c>
      <c r="D308" s="193"/>
      <c r="E308" s="196"/>
      <c r="F308" s="196"/>
      <c r="G308" s="196"/>
      <c r="H308" s="196">
        <v>0</v>
      </c>
      <c r="I308" s="196">
        <v>0</v>
      </c>
      <c r="J308" s="193">
        <v>1</v>
      </c>
      <c r="K308" s="196">
        <v>0</v>
      </c>
      <c r="L308" s="196">
        <v>0</v>
      </c>
      <c r="M308" s="193">
        <v>0</v>
      </c>
      <c r="N308" s="193">
        <v>0</v>
      </c>
      <c r="O308" s="193">
        <v>0</v>
      </c>
      <c r="P308" s="193">
        <v>0</v>
      </c>
      <c r="Q308" s="193">
        <v>0</v>
      </c>
      <c r="R308" s="197"/>
      <c r="S308" s="197"/>
      <c r="T308" s="197"/>
      <c r="U308" s="190">
        <f>+SUM(D308:T308)</f>
        <v>1</v>
      </c>
      <c r="X308" s="229"/>
    </row>
    <row r="309" spans="1:24" s="228" customFormat="1" ht="39.75">
      <c r="A309" s="128"/>
      <c r="B309" s="272" t="s">
        <v>157</v>
      </c>
      <c r="C309" s="271" t="s">
        <v>163</v>
      </c>
      <c r="D309" s="677">
        <f>+D303</f>
        <v>0</v>
      </c>
      <c r="E309" s="677"/>
      <c r="F309" s="677"/>
      <c r="G309" s="677"/>
      <c r="H309" s="677">
        <f t="shared" ref="H309:Q309" si="119">+H303</f>
        <v>51</v>
      </c>
      <c r="I309" s="677">
        <f t="shared" si="119"/>
        <v>19</v>
      </c>
      <c r="J309" s="677">
        <f t="shared" si="119"/>
        <v>124</v>
      </c>
      <c r="K309" s="677">
        <f t="shared" si="119"/>
        <v>77</v>
      </c>
      <c r="L309" s="677">
        <f t="shared" si="119"/>
        <v>62</v>
      </c>
      <c r="M309" s="677">
        <f t="shared" si="119"/>
        <v>17.5</v>
      </c>
      <c r="N309" s="677">
        <f t="shared" si="119"/>
        <v>127</v>
      </c>
      <c r="O309" s="677">
        <f t="shared" si="119"/>
        <v>69</v>
      </c>
      <c r="P309" s="677">
        <f t="shared" si="119"/>
        <v>26</v>
      </c>
      <c r="Q309" s="677">
        <f t="shared" si="119"/>
        <v>33</v>
      </c>
      <c r="R309" s="191"/>
      <c r="S309" s="191"/>
      <c r="T309" s="191"/>
      <c r="U309" s="677">
        <f>+U303</f>
        <v>604.5</v>
      </c>
      <c r="X309" s="229"/>
    </row>
    <row r="310" spans="1:24" s="253" customFormat="1" ht="39.75">
      <c r="A310" s="270"/>
      <c r="B310" s="269" t="s">
        <v>172</v>
      </c>
      <c r="C310" s="268" t="s">
        <v>171</v>
      </c>
      <c r="D310" s="205" t="e">
        <f>+D312*100/D322</f>
        <v>#DIV/0!</v>
      </c>
      <c r="E310" s="205"/>
      <c r="F310" s="205"/>
      <c r="G310" s="205"/>
      <c r="H310" s="205">
        <f t="shared" ref="H310:Q310" si="120">+H312*100/H322</f>
        <v>0.49019607843137253</v>
      </c>
      <c r="I310" s="205">
        <f t="shared" si="120"/>
        <v>5.2631578947368425</v>
      </c>
      <c r="J310" s="205">
        <f t="shared" si="120"/>
        <v>3.629032258064516</v>
      </c>
      <c r="K310" s="205">
        <f t="shared" si="120"/>
        <v>2.5974025974025974</v>
      </c>
      <c r="L310" s="205">
        <f t="shared" si="120"/>
        <v>1.2096774193548387</v>
      </c>
      <c r="M310" s="205">
        <f t="shared" si="120"/>
        <v>15.714285714285714</v>
      </c>
      <c r="N310" s="205">
        <f t="shared" si="120"/>
        <v>1.1811023622047243</v>
      </c>
      <c r="O310" s="205">
        <f t="shared" si="120"/>
        <v>3.9855072463768115</v>
      </c>
      <c r="P310" s="205">
        <f t="shared" si="120"/>
        <v>5.7692307692307692</v>
      </c>
      <c r="Q310" s="205">
        <f t="shared" si="120"/>
        <v>0</v>
      </c>
      <c r="R310" s="206"/>
      <c r="S310" s="206"/>
      <c r="T310" s="206"/>
      <c r="U310" s="205">
        <f>+U312*100/U322</f>
        <v>2.8122415219189412</v>
      </c>
      <c r="V310" s="39"/>
      <c r="X310" s="254"/>
    </row>
    <row r="311" spans="1:24" s="253" customFormat="1" ht="39.75">
      <c r="A311" s="267"/>
      <c r="B311" s="266"/>
      <c r="C311" s="265" t="s">
        <v>10</v>
      </c>
      <c r="D311" s="94" t="e">
        <f>+IF(D310&lt;10,D310*5/10,IF(D310&gt;=10,5))</f>
        <v>#DIV/0!</v>
      </c>
      <c r="E311" s="94"/>
      <c r="F311" s="94"/>
      <c r="G311" s="94"/>
      <c r="H311" s="94">
        <f t="shared" ref="H311:Q311" si="121">+IF(H310&lt;10,H310*5/10,IF(H310&gt;=10,5))</f>
        <v>0.24509803921568624</v>
      </c>
      <c r="I311" s="94">
        <f t="shared" si="121"/>
        <v>2.6315789473684212</v>
      </c>
      <c r="J311" s="94">
        <f t="shared" si="121"/>
        <v>1.814516129032258</v>
      </c>
      <c r="K311" s="94">
        <f t="shared" si="121"/>
        <v>1.2987012987012987</v>
      </c>
      <c r="L311" s="94">
        <f t="shared" si="121"/>
        <v>0.60483870967741937</v>
      </c>
      <c r="M311" s="94">
        <f t="shared" si="121"/>
        <v>5</v>
      </c>
      <c r="N311" s="94">
        <f t="shared" si="121"/>
        <v>0.59055118110236215</v>
      </c>
      <c r="O311" s="94">
        <f t="shared" si="121"/>
        <v>1.9927536231884058</v>
      </c>
      <c r="P311" s="94">
        <f t="shared" si="121"/>
        <v>2.8846153846153846</v>
      </c>
      <c r="Q311" s="94">
        <f t="shared" si="121"/>
        <v>0</v>
      </c>
      <c r="R311" s="264"/>
      <c r="S311" s="264"/>
      <c r="T311" s="264"/>
      <c r="U311" s="94">
        <f>+IF(U310&lt;10,U310*5/10,IF(U310&gt;=10,5))</f>
        <v>1.4061207609594706</v>
      </c>
      <c r="V311" s="39"/>
      <c r="X311" s="254"/>
    </row>
    <row r="312" spans="1:24" s="228" customFormat="1" ht="39.75">
      <c r="A312" s="72"/>
      <c r="B312" s="263" t="s">
        <v>170</v>
      </c>
      <c r="C312" s="262"/>
      <c r="D312" s="260">
        <f>+SUM(D315+D317+D319+D321)</f>
        <v>0</v>
      </c>
      <c r="E312" s="260"/>
      <c r="F312" s="260"/>
      <c r="G312" s="260"/>
      <c r="H312" s="260">
        <f t="shared" ref="H312:Q312" si="122">+SUM(H315+H317+H319+H321)</f>
        <v>0.25</v>
      </c>
      <c r="I312" s="260">
        <f t="shared" si="122"/>
        <v>1</v>
      </c>
      <c r="J312" s="260">
        <f t="shared" si="122"/>
        <v>4.5</v>
      </c>
      <c r="K312" s="260">
        <f t="shared" si="122"/>
        <v>2</v>
      </c>
      <c r="L312" s="260">
        <f t="shared" si="122"/>
        <v>0.75</v>
      </c>
      <c r="M312" s="260">
        <f t="shared" si="122"/>
        <v>2.75</v>
      </c>
      <c r="N312" s="260">
        <f t="shared" si="122"/>
        <v>1.5</v>
      </c>
      <c r="O312" s="260">
        <f t="shared" si="122"/>
        <v>2.75</v>
      </c>
      <c r="P312" s="260">
        <f t="shared" si="122"/>
        <v>1.5</v>
      </c>
      <c r="Q312" s="260">
        <f t="shared" si="122"/>
        <v>0</v>
      </c>
      <c r="R312" s="261"/>
      <c r="S312" s="261"/>
      <c r="T312" s="261"/>
      <c r="U312" s="260">
        <f>+SUM(U315+U317+U319+U321)</f>
        <v>17</v>
      </c>
      <c r="X312" s="229"/>
    </row>
    <row r="313" spans="1:24" s="253" customFormat="1" ht="39.75">
      <c r="A313" s="259"/>
      <c r="B313" s="258" t="s">
        <v>169</v>
      </c>
      <c r="C313" s="257" t="s">
        <v>168</v>
      </c>
      <c r="D313" s="255">
        <f>+D314+D316+D318+D320</f>
        <v>0</v>
      </c>
      <c r="E313" s="255"/>
      <c r="F313" s="255"/>
      <c r="G313" s="255"/>
      <c r="H313" s="255">
        <f t="shared" ref="H313:Q313" si="123">+H314+H316+H318+H320</f>
        <v>1</v>
      </c>
      <c r="I313" s="255">
        <f t="shared" si="123"/>
        <v>1</v>
      </c>
      <c r="J313" s="255">
        <f t="shared" si="123"/>
        <v>12</v>
      </c>
      <c r="K313" s="255">
        <f t="shared" si="123"/>
        <v>5</v>
      </c>
      <c r="L313" s="255">
        <f t="shared" si="123"/>
        <v>2</v>
      </c>
      <c r="M313" s="255">
        <f t="shared" si="123"/>
        <v>11</v>
      </c>
      <c r="N313" s="255">
        <f t="shared" si="123"/>
        <v>4</v>
      </c>
      <c r="O313" s="255">
        <f t="shared" si="123"/>
        <v>5</v>
      </c>
      <c r="P313" s="255">
        <f t="shared" si="123"/>
        <v>6</v>
      </c>
      <c r="Q313" s="255">
        <f t="shared" si="123"/>
        <v>0</v>
      </c>
      <c r="R313" s="256"/>
      <c r="S313" s="256"/>
      <c r="T313" s="256"/>
      <c r="U313" s="255">
        <f>+U314+U316+U318+U320</f>
        <v>47</v>
      </c>
      <c r="X313" s="254"/>
    </row>
    <row r="314" spans="1:24" s="228" customFormat="1" ht="39.75">
      <c r="A314" s="72"/>
      <c r="B314" s="249" t="s">
        <v>167</v>
      </c>
      <c r="C314" s="244"/>
      <c r="D314" s="193"/>
      <c r="E314" s="193"/>
      <c r="F314" s="193"/>
      <c r="G314" s="193"/>
      <c r="H314" s="193">
        <v>1</v>
      </c>
      <c r="I314" s="193">
        <v>0</v>
      </c>
      <c r="J314" s="193">
        <v>10</v>
      </c>
      <c r="K314" s="196">
        <v>3</v>
      </c>
      <c r="L314" s="193">
        <v>1</v>
      </c>
      <c r="M314" s="193">
        <v>11</v>
      </c>
      <c r="N314" s="193">
        <v>3</v>
      </c>
      <c r="O314" s="193">
        <v>2</v>
      </c>
      <c r="P314" s="193">
        <v>6</v>
      </c>
      <c r="Q314" s="193">
        <v>0</v>
      </c>
      <c r="R314" s="197"/>
      <c r="S314" s="197"/>
      <c r="T314" s="197"/>
      <c r="U314" s="190">
        <f>+SUM(D314:T314)</f>
        <v>37</v>
      </c>
      <c r="X314" s="229"/>
    </row>
    <row r="315" spans="1:24" s="228" customFormat="1" ht="39.75">
      <c r="A315" s="72"/>
      <c r="B315" s="248" t="s">
        <v>150</v>
      </c>
      <c r="C315" s="244"/>
      <c r="D315" s="246">
        <f>D314*0.25</f>
        <v>0</v>
      </c>
      <c r="E315" s="246"/>
      <c r="F315" s="246"/>
      <c r="G315" s="246"/>
      <c r="H315" s="246">
        <f t="shared" ref="H315:Q315" si="124">H314*0.25</f>
        <v>0.25</v>
      </c>
      <c r="I315" s="246">
        <f t="shared" si="124"/>
        <v>0</v>
      </c>
      <c r="J315" s="246">
        <f t="shared" si="124"/>
        <v>2.5</v>
      </c>
      <c r="K315" s="250">
        <f t="shared" si="124"/>
        <v>0.75</v>
      </c>
      <c r="L315" s="246">
        <f t="shared" si="124"/>
        <v>0.25</v>
      </c>
      <c r="M315" s="246">
        <f t="shared" si="124"/>
        <v>2.75</v>
      </c>
      <c r="N315" s="246">
        <f t="shared" si="124"/>
        <v>0.75</v>
      </c>
      <c r="O315" s="246">
        <f t="shared" si="124"/>
        <v>0.5</v>
      </c>
      <c r="P315" s="246">
        <f t="shared" si="124"/>
        <v>1.5</v>
      </c>
      <c r="Q315" s="246">
        <f t="shared" si="124"/>
        <v>0</v>
      </c>
      <c r="R315" s="247"/>
      <c r="S315" s="247"/>
      <c r="T315" s="247"/>
      <c r="U315" s="246">
        <f>U314*0.25</f>
        <v>9.25</v>
      </c>
      <c r="X315" s="229"/>
    </row>
    <row r="316" spans="1:24" s="228" customFormat="1" ht="39.75">
      <c r="A316" s="72"/>
      <c r="B316" s="252" t="s">
        <v>166</v>
      </c>
      <c r="C316" s="251"/>
      <c r="D316" s="193"/>
      <c r="E316" s="193"/>
      <c r="F316" s="193"/>
      <c r="G316" s="193"/>
      <c r="H316" s="193">
        <v>0</v>
      </c>
      <c r="I316" s="193">
        <v>0</v>
      </c>
      <c r="J316" s="193">
        <v>0</v>
      </c>
      <c r="K316" s="196">
        <v>1</v>
      </c>
      <c r="L316" s="193">
        <v>1</v>
      </c>
      <c r="M316" s="193"/>
      <c r="N316" s="193">
        <v>0</v>
      </c>
      <c r="O316" s="193">
        <v>0</v>
      </c>
      <c r="P316" s="193"/>
      <c r="Q316" s="193">
        <v>0</v>
      </c>
      <c r="R316" s="197"/>
      <c r="S316" s="197"/>
      <c r="T316" s="197"/>
      <c r="U316" s="190">
        <f>+SUM(D316:T316)</f>
        <v>2</v>
      </c>
      <c r="X316" s="229"/>
    </row>
    <row r="317" spans="1:24" s="228" customFormat="1" ht="39.75">
      <c r="A317" s="72"/>
      <c r="B317" s="248" t="s">
        <v>150</v>
      </c>
      <c r="C317" s="244"/>
      <c r="D317" s="246">
        <f>D316*0.5</f>
        <v>0</v>
      </c>
      <c r="E317" s="246"/>
      <c r="F317" s="246"/>
      <c r="G317" s="246"/>
      <c r="H317" s="246">
        <f t="shared" ref="H317:Q317" si="125">H316*0.5</f>
        <v>0</v>
      </c>
      <c r="I317" s="246">
        <f t="shared" si="125"/>
        <v>0</v>
      </c>
      <c r="J317" s="246">
        <f t="shared" si="125"/>
        <v>0</v>
      </c>
      <c r="K317" s="250">
        <f t="shared" si="125"/>
        <v>0.5</v>
      </c>
      <c r="L317" s="246">
        <f t="shared" si="125"/>
        <v>0.5</v>
      </c>
      <c r="M317" s="246">
        <f t="shared" si="125"/>
        <v>0</v>
      </c>
      <c r="N317" s="246">
        <f t="shared" si="125"/>
        <v>0</v>
      </c>
      <c r="O317" s="246">
        <f t="shared" si="125"/>
        <v>0</v>
      </c>
      <c r="P317" s="246">
        <f t="shared" si="125"/>
        <v>0</v>
      </c>
      <c r="Q317" s="246">
        <f t="shared" si="125"/>
        <v>0</v>
      </c>
      <c r="R317" s="247"/>
      <c r="S317" s="247"/>
      <c r="T317" s="247"/>
      <c r="U317" s="246">
        <f>U316*0.5</f>
        <v>1</v>
      </c>
      <c r="X317" s="229"/>
    </row>
    <row r="318" spans="1:24" s="228" customFormat="1" ht="61.5">
      <c r="A318" s="72"/>
      <c r="B318" s="249" t="s">
        <v>165</v>
      </c>
      <c r="C318" s="244"/>
      <c r="D318" s="193"/>
      <c r="E318" s="193"/>
      <c r="F318" s="193"/>
      <c r="G318" s="193"/>
      <c r="H318" s="193">
        <v>0</v>
      </c>
      <c r="I318" s="193">
        <v>0</v>
      </c>
      <c r="J318" s="193">
        <v>0</v>
      </c>
      <c r="K318" s="196">
        <v>1</v>
      </c>
      <c r="L318" s="193">
        <v>0</v>
      </c>
      <c r="M318" s="193"/>
      <c r="N318" s="193">
        <v>1</v>
      </c>
      <c r="O318" s="193">
        <v>3</v>
      </c>
      <c r="P318" s="193"/>
      <c r="Q318" s="193">
        <v>0</v>
      </c>
      <c r="R318" s="197"/>
      <c r="S318" s="197"/>
      <c r="T318" s="197"/>
      <c r="U318" s="190">
        <f>+SUM(D318:T318)</f>
        <v>5</v>
      </c>
      <c r="X318" s="229"/>
    </row>
    <row r="319" spans="1:24" s="228" customFormat="1" ht="39.75">
      <c r="A319" s="72"/>
      <c r="B319" s="248" t="s">
        <v>150</v>
      </c>
      <c r="C319" s="244"/>
      <c r="D319" s="246">
        <f>D318*0.75</f>
        <v>0</v>
      </c>
      <c r="E319" s="246"/>
      <c r="F319" s="246"/>
      <c r="G319" s="246"/>
      <c r="H319" s="246">
        <f t="shared" ref="H319:Q319" si="126">H318*0.75</f>
        <v>0</v>
      </c>
      <c r="I319" s="246">
        <f t="shared" si="126"/>
        <v>0</v>
      </c>
      <c r="J319" s="246">
        <f t="shared" si="126"/>
        <v>0</v>
      </c>
      <c r="K319" s="250">
        <f t="shared" si="126"/>
        <v>0.75</v>
      </c>
      <c r="L319" s="246">
        <f t="shared" si="126"/>
        <v>0</v>
      </c>
      <c r="M319" s="246">
        <f t="shared" si="126"/>
        <v>0</v>
      </c>
      <c r="N319" s="246">
        <f t="shared" si="126"/>
        <v>0.75</v>
      </c>
      <c r="O319" s="246">
        <f t="shared" si="126"/>
        <v>2.25</v>
      </c>
      <c r="P319" s="246">
        <f t="shared" si="126"/>
        <v>0</v>
      </c>
      <c r="Q319" s="246">
        <f t="shared" si="126"/>
        <v>0</v>
      </c>
      <c r="R319" s="247"/>
      <c r="S319" s="247"/>
      <c r="T319" s="247"/>
      <c r="U319" s="246">
        <f>U318*0.75</f>
        <v>3.75</v>
      </c>
      <c r="X319" s="229"/>
    </row>
    <row r="320" spans="1:24" s="228" customFormat="1" ht="123">
      <c r="A320" s="72"/>
      <c r="B320" s="249" t="s">
        <v>164</v>
      </c>
      <c r="C320" s="244"/>
      <c r="D320" s="193"/>
      <c r="E320" s="193"/>
      <c r="F320" s="193"/>
      <c r="G320" s="193"/>
      <c r="H320" s="193">
        <v>0</v>
      </c>
      <c r="I320" s="193">
        <v>1</v>
      </c>
      <c r="J320" s="193">
        <v>2</v>
      </c>
      <c r="K320" s="196">
        <v>0</v>
      </c>
      <c r="L320" s="193">
        <v>0</v>
      </c>
      <c r="M320" s="193"/>
      <c r="N320" s="193">
        <v>0</v>
      </c>
      <c r="O320" s="193">
        <v>0</v>
      </c>
      <c r="P320" s="193"/>
      <c r="Q320" s="193">
        <v>0</v>
      </c>
      <c r="R320" s="197"/>
      <c r="S320" s="197"/>
      <c r="T320" s="197"/>
      <c r="U320" s="190">
        <f>+SUM(D320:T320)</f>
        <v>3</v>
      </c>
      <c r="X320" s="229"/>
    </row>
    <row r="321" spans="1:24" s="228" customFormat="1" ht="39.75">
      <c r="A321" s="72"/>
      <c r="B321" s="248" t="s">
        <v>150</v>
      </c>
      <c r="C321" s="244"/>
      <c r="D321" s="246">
        <f>D320*1</f>
        <v>0</v>
      </c>
      <c r="E321" s="246"/>
      <c r="F321" s="246"/>
      <c r="G321" s="246"/>
      <c r="H321" s="246">
        <f t="shared" ref="H321:Q321" si="127">H320*1</f>
        <v>0</v>
      </c>
      <c r="I321" s="246">
        <f t="shared" si="127"/>
        <v>1</v>
      </c>
      <c r="J321" s="246">
        <f t="shared" si="127"/>
        <v>2</v>
      </c>
      <c r="K321" s="246">
        <f t="shared" si="127"/>
        <v>0</v>
      </c>
      <c r="L321" s="246">
        <f t="shared" si="127"/>
        <v>0</v>
      </c>
      <c r="M321" s="246">
        <f t="shared" si="127"/>
        <v>0</v>
      </c>
      <c r="N321" s="246">
        <f t="shared" si="127"/>
        <v>0</v>
      </c>
      <c r="O321" s="246">
        <f t="shared" si="127"/>
        <v>0</v>
      </c>
      <c r="P321" s="246">
        <f t="shared" si="127"/>
        <v>0</v>
      </c>
      <c r="Q321" s="246">
        <f t="shared" si="127"/>
        <v>0</v>
      </c>
      <c r="R321" s="247"/>
      <c r="S321" s="247"/>
      <c r="T321" s="247"/>
      <c r="U321" s="246">
        <f>U320*1</f>
        <v>3</v>
      </c>
      <c r="X321" s="229"/>
    </row>
    <row r="322" spans="1:24" s="228" customFormat="1" ht="39.75">
      <c r="A322" s="72"/>
      <c r="B322" s="245" t="s">
        <v>157</v>
      </c>
      <c r="C322" s="244" t="s">
        <v>163</v>
      </c>
      <c r="D322" s="68">
        <f>+D309</f>
        <v>0</v>
      </c>
      <c r="E322" s="68"/>
      <c r="F322" s="68"/>
      <c r="G322" s="68"/>
      <c r="H322" s="68">
        <f t="shared" ref="H322:Q322" si="128">+H309</f>
        <v>51</v>
      </c>
      <c r="I322" s="68">
        <f t="shared" si="128"/>
        <v>19</v>
      </c>
      <c r="J322" s="68">
        <f t="shared" si="128"/>
        <v>124</v>
      </c>
      <c r="K322" s="68">
        <f t="shared" si="128"/>
        <v>77</v>
      </c>
      <c r="L322" s="68">
        <f t="shared" si="128"/>
        <v>62</v>
      </c>
      <c r="M322" s="68">
        <f t="shared" si="128"/>
        <v>17.5</v>
      </c>
      <c r="N322" s="68">
        <f t="shared" si="128"/>
        <v>127</v>
      </c>
      <c r="O322" s="68">
        <f t="shared" si="128"/>
        <v>69</v>
      </c>
      <c r="P322" s="68">
        <f t="shared" si="128"/>
        <v>26</v>
      </c>
      <c r="Q322" s="68">
        <f t="shared" si="128"/>
        <v>33</v>
      </c>
      <c r="R322" s="197"/>
      <c r="S322" s="197"/>
      <c r="T322" s="197"/>
      <c r="U322" s="68">
        <f>+U309</f>
        <v>604.5</v>
      </c>
      <c r="X322" s="229"/>
    </row>
    <row r="323" spans="1:24" ht="39.75">
      <c r="A323" s="145" t="s">
        <v>145</v>
      </c>
      <c r="B323" s="145"/>
      <c r="C323" s="144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1"/>
      <c r="R323" s="211"/>
      <c r="S323" s="211"/>
      <c r="T323" s="211"/>
      <c r="U323" s="141"/>
      <c r="X323" s="20"/>
    </row>
    <row r="324" spans="1:24" ht="39.75">
      <c r="A324" s="140" t="s">
        <v>86</v>
      </c>
      <c r="B324" s="139"/>
      <c r="C324" s="138"/>
      <c r="D324" s="137">
        <f>+SUM(D328,D335)/2</f>
        <v>0</v>
      </c>
      <c r="E324" s="137"/>
      <c r="F324" s="137"/>
      <c r="G324" s="137"/>
      <c r="H324" s="137">
        <f t="shared" ref="H324:Q324" si="129">+SUM(H328,H335)/2</f>
        <v>5</v>
      </c>
      <c r="I324" s="137">
        <f t="shared" si="129"/>
        <v>5</v>
      </c>
      <c r="J324" s="137">
        <f t="shared" si="129"/>
        <v>5</v>
      </c>
      <c r="K324" s="137">
        <f t="shared" si="129"/>
        <v>4</v>
      </c>
      <c r="L324" s="137">
        <f t="shared" si="129"/>
        <v>5</v>
      </c>
      <c r="M324" s="137">
        <f t="shared" si="129"/>
        <v>3</v>
      </c>
      <c r="N324" s="137">
        <f t="shared" si="129"/>
        <v>3</v>
      </c>
      <c r="O324" s="137">
        <f t="shared" si="129"/>
        <v>5</v>
      </c>
      <c r="P324" s="137">
        <f t="shared" si="129"/>
        <v>4.5</v>
      </c>
      <c r="Q324" s="137">
        <f t="shared" si="129"/>
        <v>5</v>
      </c>
      <c r="R324" s="168"/>
      <c r="S324" s="168"/>
      <c r="T324" s="168"/>
      <c r="U324" s="136">
        <f>+SUM(U328,U335)/2</f>
        <v>5</v>
      </c>
      <c r="X324" s="20"/>
    </row>
    <row r="325" spans="1:24" ht="39.75">
      <c r="A325" s="140" t="s">
        <v>85</v>
      </c>
      <c r="B325" s="139"/>
      <c r="C325" s="138"/>
      <c r="D325" s="137" t="e">
        <f>+SUM(D343,D350)/2</f>
        <v>#DIV/0!</v>
      </c>
      <c r="E325" s="137"/>
      <c r="F325" s="137"/>
      <c r="G325" s="137"/>
      <c r="H325" s="137">
        <f t="shared" ref="H325:Q325" si="130">+SUM(H343,H350)/2</f>
        <v>4</v>
      </c>
      <c r="I325" s="137">
        <f t="shared" si="130"/>
        <v>5</v>
      </c>
      <c r="J325" s="137">
        <f t="shared" si="130"/>
        <v>5</v>
      </c>
      <c r="K325" s="137">
        <f t="shared" si="130"/>
        <v>5</v>
      </c>
      <c r="L325" s="137">
        <f t="shared" si="130"/>
        <v>5</v>
      </c>
      <c r="M325" s="137">
        <f t="shared" si="130"/>
        <v>4</v>
      </c>
      <c r="N325" s="137">
        <f t="shared" si="130"/>
        <v>3.5</v>
      </c>
      <c r="O325" s="137">
        <f t="shared" si="130"/>
        <v>5</v>
      </c>
      <c r="P325" s="137">
        <f t="shared" si="130"/>
        <v>5</v>
      </c>
      <c r="Q325" s="137">
        <f t="shared" si="130"/>
        <v>5</v>
      </c>
      <c r="R325" s="168"/>
      <c r="S325" s="168"/>
      <c r="T325" s="168"/>
      <c r="U325" s="136">
        <f>+SUM(U343,U350)/2</f>
        <v>5</v>
      </c>
      <c r="X325" s="20"/>
    </row>
    <row r="326" spans="1:24" ht="39.75">
      <c r="A326" s="140" t="s">
        <v>84</v>
      </c>
      <c r="B326" s="139"/>
      <c r="C326" s="138"/>
      <c r="D326" s="137" t="e">
        <f>+SUM(D328,D335,D343,D350)/4</f>
        <v>#DIV/0!</v>
      </c>
      <c r="E326" s="137"/>
      <c r="F326" s="137"/>
      <c r="G326" s="137"/>
      <c r="H326" s="137">
        <f t="shared" ref="H326:Q326" si="131">+SUM(H328,H335,H343,H350)/4</f>
        <v>4.5</v>
      </c>
      <c r="I326" s="137">
        <f t="shared" si="131"/>
        <v>5</v>
      </c>
      <c r="J326" s="137">
        <f t="shared" si="131"/>
        <v>5</v>
      </c>
      <c r="K326" s="137">
        <f t="shared" si="131"/>
        <v>4.5</v>
      </c>
      <c r="L326" s="137">
        <f t="shared" si="131"/>
        <v>5</v>
      </c>
      <c r="M326" s="137">
        <f t="shared" si="131"/>
        <v>3.5</v>
      </c>
      <c r="N326" s="137">
        <f t="shared" si="131"/>
        <v>3.25</v>
      </c>
      <c r="O326" s="137">
        <f t="shared" si="131"/>
        <v>5</v>
      </c>
      <c r="P326" s="137">
        <f t="shared" si="131"/>
        <v>4.75</v>
      </c>
      <c r="Q326" s="137">
        <f t="shared" si="131"/>
        <v>5</v>
      </c>
      <c r="R326" s="168"/>
      <c r="S326" s="168"/>
      <c r="T326" s="168"/>
      <c r="U326" s="136">
        <f>+SUM(U328,U335,U343,U350)/4</f>
        <v>5</v>
      </c>
      <c r="X326" s="20"/>
    </row>
    <row r="327" spans="1:24" s="102" customFormat="1" ht="39.75">
      <c r="A327" s="84">
        <v>5.0999999999999996</v>
      </c>
      <c r="B327" s="84" t="s">
        <v>144</v>
      </c>
      <c r="C327" s="96" t="s">
        <v>30</v>
      </c>
      <c r="D327" s="82">
        <f>+SUM(D329:D333)</f>
        <v>0</v>
      </c>
      <c r="E327" s="82"/>
      <c r="F327" s="82"/>
      <c r="G327" s="82"/>
      <c r="H327" s="82">
        <f t="shared" ref="H327:Q327" si="132">+SUM(H329:H333)</f>
        <v>5</v>
      </c>
      <c r="I327" s="82">
        <f t="shared" si="132"/>
        <v>5</v>
      </c>
      <c r="J327" s="82">
        <f t="shared" si="132"/>
        <v>5</v>
      </c>
      <c r="K327" s="82">
        <f t="shared" si="132"/>
        <v>3</v>
      </c>
      <c r="L327" s="82">
        <f t="shared" si="132"/>
        <v>5</v>
      </c>
      <c r="M327" s="82">
        <f t="shared" si="132"/>
        <v>2</v>
      </c>
      <c r="N327" s="82">
        <f t="shared" si="132"/>
        <v>3</v>
      </c>
      <c r="O327" s="82">
        <f t="shared" si="132"/>
        <v>5</v>
      </c>
      <c r="P327" s="82">
        <f t="shared" si="132"/>
        <v>4</v>
      </c>
      <c r="Q327" s="82">
        <f t="shared" si="132"/>
        <v>5</v>
      </c>
      <c r="R327" s="154"/>
      <c r="S327" s="154"/>
      <c r="T327" s="154"/>
      <c r="U327" s="82">
        <f>+SUM(U329:U333)</f>
        <v>5</v>
      </c>
      <c r="X327" s="103"/>
    </row>
    <row r="328" spans="1:24" s="102" customFormat="1" ht="39.75">
      <c r="A328" s="80"/>
      <c r="B328" s="80"/>
      <c r="C328" s="95" t="s">
        <v>10</v>
      </c>
      <c r="D328" s="94">
        <f>IF(D327&lt;1,0,IF(D327&lt;2,1,IF(D327&lt;3,2,IF(D327&lt;4,3,IF(D327&lt;5,4,IF(D327&gt;=5,5,))))))</f>
        <v>0</v>
      </c>
      <c r="E328" s="94"/>
      <c r="F328" s="94"/>
      <c r="G328" s="94"/>
      <c r="H328" s="94">
        <f t="shared" ref="H328:Q328" si="133">IF(H327&lt;1,0,IF(H327&lt;2,1,IF(H327&lt;3,2,IF(H327&lt;4,3,IF(H327&lt;5,4,IF(H327&gt;=5,5,))))))</f>
        <v>5</v>
      </c>
      <c r="I328" s="94">
        <f t="shared" si="133"/>
        <v>5</v>
      </c>
      <c r="J328" s="94">
        <f t="shared" si="133"/>
        <v>5</v>
      </c>
      <c r="K328" s="94">
        <f t="shared" si="133"/>
        <v>3</v>
      </c>
      <c r="L328" s="94">
        <f t="shared" si="133"/>
        <v>5</v>
      </c>
      <c r="M328" s="94">
        <f t="shared" si="133"/>
        <v>2</v>
      </c>
      <c r="N328" s="94">
        <f t="shared" si="133"/>
        <v>3</v>
      </c>
      <c r="O328" s="94">
        <f t="shared" si="133"/>
        <v>5</v>
      </c>
      <c r="P328" s="94">
        <f t="shared" si="133"/>
        <v>4</v>
      </c>
      <c r="Q328" s="94">
        <f t="shared" si="133"/>
        <v>5</v>
      </c>
      <c r="R328" s="152"/>
      <c r="S328" s="152"/>
      <c r="T328" s="152"/>
      <c r="U328" s="94">
        <f>IF(U327&lt;1,0,IF(U327&lt;2,1,IF(U327&lt;3,2,IF(U327&lt;4,3,IF(U327&lt;5,4,IF(U327&gt;=5,5,))))))</f>
        <v>5</v>
      </c>
      <c r="X328" s="103"/>
    </row>
    <row r="329" spans="1:24" s="102" customFormat="1" ht="61.5">
      <c r="A329" s="72"/>
      <c r="B329" s="71" t="s">
        <v>143</v>
      </c>
      <c r="C329" s="70"/>
      <c r="D329" s="68"/>
      <c r="E329" s="68"/>
      <c r="F329" s="68"/>
      <c r="G329" s="68"/>
      <c r="H329" s="68">
        <v>1</v>
      </c>
      <c r="I329" s="68">
        <v>1</v>
      </c>
      <c r="J329" s="68">
        <v>1</v>
      </c>
      <c r="K329" s="69">
        <v>1</v>
      </c>
      <c r="L329" s="68">
        <v>1</v>
      </c>
      <c r="M329" s="68">
        <v>1</v>
      </c>
      <c r="N329" s="68">
        <v>1</v>
      </c>
      <c r="O329" s="68">
        <v>1</v>
      </c>
      <c r="P329" s="68">
        <v>1</v>
      </c>
      <c r="Q329" s="68">
        <v>1</v>
      </c>
      <c r="R329" s="149"/>
      <c r="S329" s="149"/>
      <c r="T329" s="149"/>
      <c r="U329" s="68">
        <v>1</v>
      </c>
      <c r="X329" s="103"/>
    </row>
    <row r="330" spans="1:24" s="102" customFormat="1" ht="61.5">
      <c r="A330" s="72"/>
      <c r="B330" s="71" t="s">
        <v>142</v>
      </c>
      <c r="C330" s="70"/>
      <c r="D330" s="68"/>
      <c r="E330" s="68"/>
      <c r="F330" s="68"/>
      <c r="G330" s="68"/>
      <c r="H330" s="68">
        <v>1</v>
      </c>
      <c r="I330" s="68">
        <v>1</v>
      </c>
      <c r="J330" s="68">
        <v>1</v>
      </c>
      <c r="K330" s="69">
        <v>1</v>
      </c>
      <c r="L330" s="68">
        <v>1</v>
      </c>
      <c r="M330" s="68">
        <v>1</v>
      </c>
      <c r="N330" s="68">
        <v>1</v>
      </c>
      <c r="O330" s="68">
        <v>1</v>
      </c>
      <c r="P330" s="68">
        <v>1</v>
      </c>
      <c r="Q330" s="68">
        <v>1</v>
      </c>
      <c r="R330" s="149"/>
      <c r="S330" s="149"/>
      <c r="T330" s="149"/>
      <c r="U330" s="68">
        <v>1</v>
      </c>
      <c r="X330" s="103"/>
    </row>
    <row r="331" spans="1:24" s="102" customFormat="1" ht="39.75">
      <c r="A331" s="72"/>
      <c r="B331" s="71" t="s">
        <v>141</v>
      </c>
      <c r="C331" s="70"/>
      <c r="D331" s="68"/>
      <c r="E331" s="68"/>
      <c r="F331" s="68"/>
      <c r="G331" s="68"/>
      <c r="H331" s="68">
        <v>1</v>
      </c>
      <c r="I331" s="68">
        <v>1</v>
      </c>
      <c r="J331" s="68">
        <v>1</v>
      </c>
      <c r="K331" s="69">
        <v>1</v>
      </c>
      <c r="L331" s="68">
        <v>1</v>
      </c>
      <c r="M331" s="68">
        <v>0</v>
      </c>
      <c r="N331" s="68">
        <v>1</v>
      </c>
      <c r="O331" s="68">
        <v>1</v>
      </c>
      <c r="P331" s="68">
        <v>1</v>
      </c>
      <c r="Q331" s="68">
        <v>1</v>
      </c>
      <c r="R331" s="149"/>
      <c r="S331" s="149"/>
      <c r="T331" s="149"/>
      <c r="U331" s="68">
        <v>1</v>
      </c>
      <c r="X331" s="103"/>
    </row>
    <row r="332" spans="1:24" s="102" customFormat="1" ht="61.5">
      <c r="A332" s="72"/>
      <c r="B332" s="71" t="s">
        <v>140</v>
      </c>
      <c r="C332" s="70"/>
      <c r="D332" s="68"/>
      <c r="E332" s="68"/>
      <c r="F332" s="68"/>
      <c r="G332" s="68"/>
      <c r="H332" s="68">
        <v>1</v>
      </c>
      <c r="I332" s="68">
        <v>1</v>
      </c>
      <c r="J332" s="68">
        <v>1</v>
      </c>
      <c r="K332" s="68">
        <v>0</v>
      </c>
      <c r="L332" s="68">
        <v>1</v>
      </c>
      <c r="M332" s="68">
        <v>0</v>
      </c>
      <c r="N332" s="68">
        <v>0</v>
      </c>
      <c r="O332" s="68">
        <v>1</v>
      </c>
      <c r="P332" s="68">
        <v>1</v>
      </c>
      <c r="Q332" s="68">
        <v>1</v>
      </c>
      <c r="R332" s="149"/>
      <c r="S332" s="149"/>
      <c r="T332" s="149"/>
      <c r="U332" s="68">
        <v>1</v>
      </c>
      <c r="X332" s="103"/>
    </row>
    <row r="333" spans="1:24" s="102" customFormat="1" ht="61.5">
      <c r="A333" s="128"/>
      <c r="B333" s="127" t="s">
        <v>139</v>
      </c>
      <c r="C333" s="124"/>
      <c r="D333" s="68"/>
      <c r="E333" s="68"/>
      <c r="F333" s="68"/>
      <c r="G333" s="68"/>
      <c r="H333" s="68">
        <v>1</v>
      </c>
      <c r="I333" s="68">
        <v>1</v>
      </c>
      <c r="J333" s="68">
        <v>1</v>
      </c>
      <c r="K333" s="68">
        <v>0</v>
      </c>
      <c r="L333" s="68">
        <v>1</v>
      </c>
      <c r="M333" s="68">
        <v>0</v>
      </c>
      <c r="N333" s="68">
        <v>0</v>
      </c>
      <c r="O333" s="68">
        <v>1</v>
      </c>
      <c r="P333" s="68">
        <v>0</v>
      </c>
      <c r="Q333" s="677">
        <v>1</v>
      </c>
      <c r="R333" s="146"/>
      <c r="S333" s="146"/>
      <c r="T333" s="146"/>
      <c r="U333" s="677">
        <v>1</v>
      </c>
      <c r="X333" s="103"/>
    </row>
    <row r="334" spans="1:24" s="102" customFormat="1" ht="39.75">
      <c r="A334" s="84">
        <v>5.2</v>
      </c>
      <c r="B334" s="84" t="s">
        <v>138</v>
      </c>
      <c r="C334" s="96" t="s">
        <v>30</v>
      </c>
      <c r="D334" s="82">
        <f>+SUM(D336:D340)</f>
        <v>0</v>
      </c>
      <c r="E334" s="82"/>
      <c r="F334" s="82"/>
      <c r="G334" s="82"/>
      <c r="H334" s="82">
        <f t="shared" ref="H334:Q334" si="134">+SUM(H336:H340)</f>
        <v>5</v>
      </c>
      <c r="I334" s="82">
        <f t="shared" si="134"/>
        <v>5</v>
      </c>
      <c r="J334" s="82">
        <f t="shared" si="134"/>
        <v>5</v>
      </c>
      <c r="K334" s="82">
        <f t="shared" si="134"/>
        <v>5</v>
      </c>
      <c r="L334" s="82">
        <f t="shared" si="134"/>
        <v>5</v>
      </c>
      <c r="M334" s="82">
        <f t="shared" si="134"/>
        <v>4</v>
      </c>
      <c r="N334" s="82">
        <f t="shared" si="134"/>
        <v>3</v>
      </c>
      <c r="O334" s="82">
        <f t="shared" si="134"/>
        <v>5</v>
      </c>
      <c r="P334" s="82">
        <f t="shared" si="134"/>
        <v>5</v>
      </c>
      <c r="Q334" s="82">
        <f t="shared" si="134"/>
        <v>5</v>
      </c>
      <c r="R334" s="154"/>
      <c r="S334" s="154"/>
      <c r="T334" s="154"/>
      <c r="U334" s="82">
        <f>+SUM(U336:U340)</f>
        <v>5</v>
      </c>
      <c r="X334" s="103"/>
    </row>
    <row r="335" spans="1:24" s="102" customFormat="1" ht="39.75">
      <c r="A335" s="80"/>
      <c r="B335" s="80"/>
      <c r="C335" s="95" t="s">
        <v>10</v>
      </c>
      <c r="D335" s="94">
        <f>IF(D334&lt;1,0,IF(D334&lt;2,1,IF(D334&lt;3,2,IF(D334&lt;4,3,IF(D334&lt;5,4,IF(D334&gt;=5,5))))))</f>
        <v>0</v>
      </c>
      <c r="E335" s="94"/>
      <c r="F335" s="94"/>
      <c r="G335" s="94"/>
      <c r="H335" s="94">
        <f t="shared" ref="H335:Q335" si="135">IF(H334&lt;1,0,IF(H334&lt;2,1,IF(H334&lt;3,2,IF(H334&lt;4,3,IF(H334&lt;5,4,IF(H334&gt;=5,5))))))</f>
        <v>5</v>
      </c>
      <c r="I335" s="94">
        <f t="shared" si="135"/>
        <v>5</v>
      </c>
      <c r="J335" s="94">
        <f t="shared" si="135"/>
        <v>5</v>
      </c>
      <c r="K335" s="94">
        <f t="shared" si="135"/>
        <v>5</v>
      </c>
      <c r="L335" s="94">
        <f t="shared" si="135"/>
        <v>5</v>
      </c>
      <c r="M335" s="94">
        <f t="shared" si="135"/>
        <v>4</v>
      </c>
      <c r="N335" s="94">
        <f t="shared" si="135"/>
        <v>3</v>
      </c>
      <c r="O335" s="94">
        <f t="shared" si="135"/>
        <v>5</v>
      </c>
      <c r="P335" s="94">
        <f t="shared" si="135"/>
        <v>5</v>
      </c>
      <c r="Q335" s="94">
        <f t="shared" si="135"/>
        <v>5</v>
      </c>
      <c r="R335" s="152"/>
      <c r="S335" s="152"/>
      <c r="T335" s="152"/>
      <c r="U335" s="94">
        <f>IF(U334&lt;1,0,IF(U334&lt;2,1,IF(U334&lt;3,2,IF(U334&lt;4,3,IF(U334&lt;5,4,IF(U334&gt;=5,5))))))</f>
        <v>5</v>
      </c>
      <c r="X335" s="103"/>
    </row>
    <row r="336" spans="1:24" s="102" customFormat="1" ht="83.25">
      <c r="A336" s="72"/>
      <c r="B336" s="210" t="s">
        <v>137</v>
      </c>
      <c r="C336" s="150"/>
      <c r="D336" s="68"/>
      <c r="E336" s="68"/>
      <c r="F336" s="68"/>
      <c r="G336" s="68"/>
      <c r="H336" s="68">
        <v>1</v>
      </c>
      <c r="I336" s="68">
        <v>1</v>
      </c>
      <c r="J336" s="68">
        <v>1</v>
      </c>
      <c r="K336" s="69">
        <v>1</v>
      </c>
      <c r="L336" s="68">
        <v>1</v>
      </c>
      <c r="M336" s="68">
        <v>1</v>
      </c>
      <c r="N336" s="68">
        <v>1</v>
      </c>
      <c r="O336" s="68">
        <v>1</v>
      </c>
      <c r="P336" s="68">
        <v>1</v>
      </c>
      <c r="Q336" s="68">
        <v>1</v>
      </c>
      <c r="R336" s="149"/>
      <c r="S336" s="149"/>
      <c r="T336" s="149"/>
      <c r="U336" s="68">
        <v>1</v>
      </c>
      <c r="X336" s="103"/>
    </row>
    <row r="337" spans="1:24" s="102" customFormat="1" ht="92.25">
      <c r="A337" s="72"/>
      <c r="B337" s="71" t="s">
        <v>136</v>
      </c>
      <c r="C337" s="70"/>
      <c r="D337" s="68"/>
      <c r="E337" s="68"/>
      <c r="F337" s="68"/>
      <c r="G337" s="68"/>
      <c r="H337" s="68">
        <v>1</v>
      </c>
      <c r="I337" s="68">
        <v>1</v>
      </c>
      <c r="J337" s="68">
        <v>1</v>
      </c>
      <c r="K337" s="69">
        <v>1</v>
      </c>
      <c r="L337" s="68">
        <v>1</v>
      </c>
      <c r="M337" s="68">
        <v>1</v>
      </c>
      <c r="N337" s="68">
        <v>1</v>
      </c>
      <c r="O337" s="68">
        <v>1</v>
      </c>
      <c r="P337" s="68">
        <v>1</v>
      </c>
      <c r="Q337" s="68">
        <v>1</v>
      </c>
      <c r="R337" s="149"/>
      <c r="S337" s="149"/>
      <c r="T337" s="149"/>
      <c r="U337" s="68">
        <v>1</v>
      </c>
      <c r="X337" s="103"/>
    </row>
    <row r="338" spans="1:24" s="102" customFormat="1" ht="61.5">
      <c r="A338" s="72"/>
      <c r="B338" s="71" t="s">
        <v>135</v>
      </c>
      <c r="C338" s="70"/>
      <c r="D338" s="68"/>
      <c r="E338" s="68"/>
      <c r="F338" s="68"/>
      <c r="G338" s="68"/>
      <c r="H338" s="68">
        <v>1</v>
      </c>
      <c r="I338" s="68">
        <v>1</v>
      </c>
      <c r="J338" s="68">
        <v>1</v>
      </c>
      <c r="K338" s="69">
        <v>1</v>
      </c>
      <c r="L338" s="68">
        <v>1</v>
      </c>
      <c r="M338" s="68">
        <v>1</v>
      </c>
      <c r="N338" s="68">
        <v>1</v>
      </c>
      <c r="O338" s="68">
        <v>1</v>
      </c>
      <c r="P338" s="68">
        <v>1</v>
      </c>
      <c r="Q338" s="68">
        <v>1</v>
      </c>
      <c r="R338" s="149"/>
      <c r="S338" s="149"/>
      <c r="T338" s="149"/>
      <c r="U338" s="68">
        <v>1</v>
      </c>
      <c r="X338" s="103"/>
    </row>
    <row r="339" spans="1:24" s="102" customFormat="1" ht="61.5">
      <c r="A339" s="72"/>
      <c r="B339" s="71" t="s">
        <v>134</v>
      </c>
      <c r="C339" s="70"/>
      <c r="D339" s="68"/>
      <c r="E339" s="68"/>
      <c r="F339" s="68"/>
      <c r="G339" s="68"/>
      <c r="H339" s="68">
        <v>1</v>
      </c>
      <c r="I339" s="68">
        <v>1</v>
      </c>
      <c r="J339" s="68">
        <v>1</v>
      </c>
      <c r="K339" s="69">
        <v>1</v>
      </c>
      <c r="L339" s="68">
        <v>1</v>
      </c>
      <c r="M339" s="68">
        <v>1</v>
      </c>
      <c r="N339" s="68">
        <v>0</v>
      </c>
      <c r="O339" s="68">
        <v>1</v>
      </c>
      <c r="P339" s="68">
        <v>1</v>
      </c>
      <c r="Q339" s="68">
        <v>1</v>
      </c>
      <c r="R339" s="149"/>
      <c r="S339" s="149"/>
      <c r="T339" s="149"/>
      <c r="U339" s="68">
        <v>1</v>
      </c>
      <c r="X339" s="103"/>
    </row>
    <row r="340" spans="1:24" s="102" customFormat="1" ht="57">
      <c r="A340" s="72"/>
      <c r="B340" s="135" t="s">
        <v>133</v>
      </c>
      <c r="C340" s="134"/>
      <c r="D340" s="68"/>
      <c r="E340" s="68"/>
      <c r="F340" s="68"/>
      <c r="G340" s="68"/>
      <c r="H340" s="68">
        <v>1</v>
      </c>
      <c r="I340" s="68">
        <v>1</v>
      </c>
      <c r="J340" s="68">
        <v>1</v>
      </c>
      <c r="K340" s="69">
        <v>1</v>
      </c>
      <c r="L340" s="68">
        <v>1</v>
      </c>
      <c r="M340" s="68">
        <v>0</v>
      </c>
      <c r="N340" s="68">
        <v>0</v>
      </c>
      <c r="O340" s="68">
        <v>1</v>
      </c>
      <c r="P340" s="68">
        <v>1</v>
      </c>
      <c r="Q340" s="68">
        <v>1</v>
      </c>
      <c r="R340" s="149"/>
      <c r="S340" s="149"/>
      <c r="T340" s="149"/>
      <c r="U340" s="68">
        <v>1</v>
      </c>
      <c r="X340" s="103"/>
    </row>
    <row r="341" spans="1:24" s="102" customFormat="1" ht="39.75">
      <c r="A341" s="118">
        <v>5.3</v>
      </c>
      <c r="B341" s="118" t="s">
        <v>132</v>
      </c>
      <c r="C341" s="116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114"/>
      <c r="R341" s="208"/>
      <c r="S341" s="208"/>
      <c r="T341" s="208"/>
      <c r="U341" s="114"/>
      <c r="X341" s="103"/>
    </row>
    <row r="342" spans="1:24" s="102" customFormat="1" ht="61.5">
      <c r="A342" s="84"/>
      <c r="B342" s="207" t="s">
        <v>131</v>
      </c>
      <c r="C342" s="83" t="s">
        <v>130</v>
      </c>
      <c r="D342" s="205" t="e">
        <f>+D344*100/D348</f>
        <v>#DIV/0!</v>
      </c>
      <c r="E342" s="205"/>
      <c r="F342" s="205"/>
      <c r="G342" s="205"/>
      <c r="H342" s="205">
        <f t="shared" ref="H342:Q342" si="136">+H344*100/H348</f>
        <v>71.428571428571431</v>
      </c>
      <c r="I342" s="205">
        <f t="shared" si="136"/>
        <v>50</v>
      </c>
      <c r="J342" s="205">
        <f t="shared" si="136"/>
        <v>68.181818181818187</v>
      </c>
      <c r="K342" s="205">
        <f t="shared" si="136"/>
        <v>86.666666666666671</v>
      </c>
      <c r="L342" s="205">
        <f t="shared" si="136"/>
        <v>64.285714285714292</v>
      </c>
      <c r="M342" s="205">
        <f t="shared" si="136"/>
        <v>33.333333333333336</v>
      </c>
      <c r="N342" s="205">
        <f t="shared" si="136"/>
        <v>90</v>
      </c>
      <c r="O342" s="205">
        <f t="shared" si="136"/>
        <v>61.53846153846154</v>
      </c>
      <c r="P342" s="205">
        <f t="shared" si="136"/>
        <v>50</v>
      </c>
      <c r="Q342" s="205">
        <f t="shared" si="136"/>
        <v>40</v>
      </c>
      <c r="R342" s="206"/>
      <c r="S342" s="206"/>
      <c r="T342" s="206"/>
      <c r="U342" s="205">
        <f>+U344*100/U348</f>
        <v>65.599999999999994</v>
      </c>
      <c r="V342" s="39"/>
      <c r="X342" s="103"/>
    </row>
    <row r="343" spans="1:24" s="102" customFormat="1" ht="39.75">
      <c r="A343" s="80"/>
      <c r="B343" s="204"/>
      <c r="C343" s="79" t="s">
        <v>10</v>
      </c>
      <c r="D343" s="94" t="e">
        <f>+IF(D342&lt;30,D342*5/30,IF(D342&gt;=30,5))</f>
        <v>#DIV/0!</v>
      </c>
      <c r="E343" s="94"/>
      <c r="F343" s="94"/>
      <c r="G343" s="94"/>
      <c r="H343" s="94">
        <f t="shared" ref="H343:Q343" si="137">+IF(H342&lt;30,H342*5/30,IF(H342&gt;=30,5))</f>
        <v>5</v>
      </c>
      <c r="I343" s="94">
        <f t="shared" si="137"/>
        <v>5</v>
      </c>
      <c r="J343" s="203">
        <f t="shared" si="137"/>
        <v>5</v>
      </c>
      <c r="K343" s="94">
        <f t="shared" si="137"/>
        <v>5</v>
      </c>
      <c r="L343" s="94">
        <f t="shared" si="137"/>
        <v>5</v>
      </c>
      <c r="M343" s="94">
        <f t="shared" si="137"/>
        <v>5</v>
      </c>
      <c r="N343" s="203">
        <f t="shared" si="137"/>
        <v>5</v>
      </c>
      <c r="O343" s="94">
        <f t="shared" si="137"/>
        <v>5</v>
      </c>
      <c r="P343" s="94">
        <f t="shared" si="137"/>
        <v>5</v>
      </c>
      <c r="Q343" s="94">
        <f t="shared" si="137"/>
        <v>5</v>
      </c>
      <c r="R343" s="202"/>
      <c r="S343" s="202"/>
      <c r="T343" s="202"/>
      <c r="U343" s="94">
        <f>+IF(U342&lt;30,U342*5/30,IF(U342&gt;=30,5))</f>
        <v>5</v>
      </c>
      <c r="V343" s="39"/>
      <c r="X343" s="103"/>
    </row>
    <row r="344" spans="1:24" s="102" customFormat="1" ht="61.5">
      <c r="A344" s="72"/>
      <c r="B344" s="91" t="s">
        <v>129</v>
      </c>
      <c r="C344" s="70"/>
      <c r="D344" s="199">
        <f>+D345+D346+D347</f>
        <v>0</v>
      </c>
      <c r="E344" s="199"/>
      <c r="F344" s="199"/>
      <c r="G344" s="199"/>
      <c r="H344" s="199">
        <f t="shared" ref="H344:Q344" si="138">+H345+H346+H347</f>
        <v>5</v>
      </c>
      <c r="I344" s="199">
        <f t="shared" si="138"/>
        <v>1</v>
      </c>
      <c r="J344" s="201">
        <f t="shared" si="138"/>
        <v>15</v>
      </c>
      <c r="K344" s="199">
        <f t="shared" si="138"/>
        <v>13</v>
      </c>
      <c r="L344" s="199">
        <f t="shared" si="138"/>
        <v>9</v>
      </c>
      <c r="M344" s="199">
        <f t="shared" si="138"/>
        <v>3</v>
      </c>
      <c r="N344" s="199">
        <f t="shared" si="138"/>
        <v>9</v>
      </c>
      <c r="O344" s="199">
        <f t="shared" si="138"/>
        <v>24</v>
      </c>
      <c r="P344" s="199">
        <f t="shared" si="138"/>
        <v>1</v>
      </c>
      <c r="Q344" s="199">
        <f t="shared" si="138"/>
        <v>2</v>
      </c>
      <c r="R344" s="200"/>
      <c r="S344" s="200"/>
      <c r="T344" s="200"/>
      <c r="U344" s="199">
        <f>+U345+U346+U347</f>
        <v>82</v>
      </c>
      <c r="V344" s="39"/>
      <c r="X344" s="103"/>
    </row>
    <row r="345" spans="1:24" s="102" customFormat="1" ht="39.75">
      <c r="A345" s="72"/>
      <c r="B345" s="198" t="s">
        <v>128</v>
      </c>
      <c r="C345" s="150"/>
      <c r="D345" s="193"/>
      <c r="E345" s="193"/>
      <c r="F345" s="193"/>
      <c r="G345" s="193"/>
      <c r="H345" s="193">
        <v>2</v>
      </c>
      <c r="I345" s="193">
        <v>0</v>
      </c>
      <c r="J345" s="194">
        <v>9</v>
      </c>
      <c r="K345" s="196">
        <v>3</v>
      </c>
      <c r="L345" s="193">
        <v>7</v>
      </c>
      <c r="M345" s="193">
        <v>2</v>
      </c>
      <c r="N345" s="193">
        <v>5</v>
      </c>
      <c r="O345" s="193">
        <v>18</v>
      </c>
      <c r="P345" s="193">
        <v>0</v>
      </c>
      <c r="Q345" s="193">
        <v>1</v>
      </c>
      <c r="R345" s="197"/>
      <c r="S345" s="197"/>
      <c r="T345" s="197"/>
      <c r="U345" s="190">
        <f>+SUM(D345:T345)</f>
        <v>47</v>
      </c>
      <c r="X345" s="103"/>
    </row>
    <row r="346" spans="1:24" s="102" customFormat="1" ht="39.75">
      <c r="A346" s="72"/>
      <c r="B346" s="198" t="s">
        <v>127</v>
      </c>
      <c r="C346" s="150"/>
      <c r="D346" s="193"/>
      <c r="E346" s="193"/>
      <c r="F346" s="193"/>
      <c r="G346" s="193"/>
      <c r="H346" s="193">
        <v>3</v>
      </c>
      <c r="I346" s="193">
        <v>0</v>
      </c>
      <c r="J346" s="194">
        <v>4</v>
      </c>
      <c r="K346" s="196">
        <v>4</v>
      </c>
      <c r="L346" s="193">
        <v>0</v>
      </c>
      <c r="M346" s="193">
        <v>0</v>
      </c>
      <c r="N346" s="193">
        <v>3</v>
      </c>
      <c r="O346" s="193">
        <v>2</v>
      </c>
      <c r="P346" s="193">
        <v>0</v>
      </c>
      <c r="Q346" s="193">
        <f>+SUM(A346:B346)</f>
        <v>0</v>
      </c>
      <c r="R346" s="197"/>
      <c r="S346" s="197"/>
      <c r="T346" s="197"/>
      <c r="U346" s="190">
        <f>+SUM(D346:T346)</f>
        <v>16</v>
      </c>
      <c r="X346" s="103"/>
    </row>
    <row r="347" spans="1:24" s="102" customFormat="1" ht="39.75">
      <c r="A347" s="72"/>
      <c r="B347" s="198" t="s">
        <v>126</v>
      </c>
      <c r="C347" s="150"/>
      <c r="D347" s="193"/>
      <c r="E347" s="193"/>
      <c r="F347" s="193"/>
      <c r="G347" s="193"/>
      <c r="H347" s="193">
        <v>0</v>
      </c>
      <c r="I347" s="193">
        <v>1</v>
      </c>
      <c r="J347" s="194">
        <v>2</v>
      </c>
      <c r="K347" s="196">
        <v>6</v>
      </c>
      <c r="L347" s="193">
        <v>2</v>
      </c>
      <c r="M347" s="193">
        <v>1</v>
      </c>
      <c r="N347" s="193">
        <v>1</v>
      </c>
      <c r="O347" s="193">
        <v>4</v>
      </c>
      <c r="P347" s="193">
        <v>1</v>
      </c>
      <c r="Q347" s="193">
        <v>1</v>
      </c>
      <c r="R347" s="197"/>
      <c r="S347" s="197"/>
      <c r="T347" s="197"/>
      <c r="U347" s="190">
        <f>+SUM(D347:T347)</f>
        <v>19</v>
      </c>
      <c r="X347" s="103"/>
    </row>
    <row r="348" spans="1:24" s="102" customFormat="1" ht="61.5">
      <c r="A348" s="128"/>
      <c r="B348" s="147" t="s">
        <v>125</v>
      </c>
      <c r="C348" s="124"/>
      <c r="D348" s="193"/>
      <c r="E348" s="193"/>
      <c r="F348" s="193"/>
      <c r="G348" s="193"/>
      <c r="H348" s="193">
        <v>7</v>
      </c>
      <c r="I348" s="193">
        <v>2</v>
      </c>
      <c r="J348" s="194">
        <v>22</v>
      </c>
      <c r="K348" s="196">
        <v>15</v>
      </c>
      <c r="L348" s="195">
        <v>14</v>
      </c>
      <c r="M348" s="193">
        <v>9</v>
      </c>
      <c r="N348" s="194">
        <v>10</v>
      </c>
      <c r="O348" s="193">
        <v>39</v>
      </c>
      <c r="P348" s="193">
        <v>2</v>
      </c>
      <c r="Q348" s="192">
        <v>5</v>
      </c>
      <c r="R348" s="191"/>
      <c r="S348" s="191"/>
      <c r="T348" s="191"/>
      <c r="U348" s="190">
        <f>+SUM(D348:T348)</f>
        <v>125</v>
      </c>
      <c r="X348" s="103"/>
    </row>
    <row r="349" spans="1:24" s="102" customFormat="1" ht="61.5">
      <c r="A349" s="84"/>
      <c r="B349" s="155" t="s">
        <v>124</v>
      </c>
      <c r="C349" s="83" t="s">
        <v>30</v>
      </c>
      <c r="D349" s="82">
        <f>+SUM(D351:D355)</f>
        <v>0</v>
      </c>
      <c r="E349" s="82"/>
      <c r="F349" s="82"/>
      <c r="G349" s="82"/>
      <c r="H349" s="82">
        <f t="shared" ref="H349:Q349" si="139">+SUM(H351:H355)</f>
        <v>3</v>
      </c>
      <c r="I349" s="82">
        <f t="shared" si="139"/>
        <v>5</v>
      </c>
      <c r="J349" s="82">
        <f t="shared" si="139"/>
        <v>5</v>
      </c>
      <c r="K349" s="82">
        <f t="shared" si="139"/>
        <v>5</v>
      </c>
      <c r="L349" s="82">
        <f t="shared" si="139"/>
        <v>5</v>
      </c>
      <c r="M349" s="82">
        <f t="shared" si="139"/>
        <v>3</v>
      </c>
      <c r="N349" s="82">
        <f t="shared" si="139"/>
        <v>2</v>
      </c>
      <c r="O349" s="82">
        <f t="shared" si="139"/>
        <v>5</v>
      </c>
      <c r="P349" s="82">
        <f t="shared" si="139"/>
        <v>5</v>
      </c>
      <c r="Q349" s="82">
        <f t="shared" si="139"/>
        <v>5</v>
      </c>
      <c r="R349" s="154"/>
      <c r="S349" s="154"/>
      <c r="T349" s="154"/>
      <c r="U349" s="82">
        <f>+SUM(U351:U355)</f>
        <v>5</v>
      </c>
      <c r="X349" s="103"/>
    </row>
    <row r="350" spans="1:24" s="102" customFormat="1" ht="39.75" customHeight="1">
      <c r="A350" s="80"/>
      <c r="B350" s="153"/>
      <c r="C350" s="79" t="s">
        <v>10</v>
      </c>
      <c r="D350" s="132">
        <f>IF(D349&lt;1,0,IF(D349&lt;2,1,IF(D349&lt;3,2,IF(D349&lt;4,3,IF(D349&lt;5,4,IF(D349=5,5,))))))</f>
        <v>0</v>
      </c>
      <c r="E350" s="132"/>
      <c r="F350" s="132"/>
      <c r="G350" s="132"/>
      <c r="H350" s="132">
        <f t="shared" ref="H350:Q350" si="140">IF(H349&lt;1,0,IF(H349&lt;2,1,IF(H349&lt;3,2,IF(H349&lt;4,3,IF(H349&lt;5,4,IF(H349=5,5,))))))</f>
        <v>3</v>
      </c>
      <c r="I350" s="132">
        <f t="shared" si="140"/>
        <v>5</v>
      </c>
      <c r="J350" s="132">
        <f t="shared" si="140"/>
        <v>5</v>
      </c>
      <c r="K350" s="132">
        <f t="shared" si="140"/>
        <v>5</v>
      </c>
      <c r="L350" s="132">
        <f t="shared" si="140"/>
        <v>5</v>
      </c>
      <c r="M350" s="132">
        <f t="shared" si="140"/>
        <v>3</v>
      </c>
      <c r="N350" s="132">
        <f t="shared" si="140"/>
        <v>2</v>
      </c>
      <c r="O350" s="132">
        <f t="shared" si="140"/>
        <v>5</v>
      </c>
      <c r="P350" s="132">
        <f t="shared" si="140"/>
        <v>5</v>
      </c>
      <c r="Q350" s="132">
        <f t="shared" si="140"/>
        <v>5</v>
      </c>
      <c r="R350" s="152"/>
      <c r="S350" s="152"/>
      <c r="T350" s="152"/>
      <c r="U350" s="132">
        <f>IF(U349&lt;1,0,IF(U349&lt;2,1,IF(U349&lt;3,2,IF(U349&lt;4,3,IF(U349&lt;5,4,IF(U349=5,5,))))))</f>
        <v>5</v>
      </c>
      <c r="X350" s="103"/>
    </row>
    <row r="351" spans="1:24" s="102" customFormat="1" ht="61.5">
      <c r="A351" s="72"/>
      <c r="B351" s="165" t="s">
        <v>123</v>
      </c>
      <c r="C351" s="164"/>
      <c r="D351" s="68"/>
      <c r="E351" s="68"/>
      <c r="F351" s="68"/>
      <c r="G351" s="68"/>
      <c r="H351" s="68">
        <v>1</v>
      </c>
      <c r="I351" s="68">
        <v>1</v>
      </c>
      <c r="J351" s="68">
        <v>1</v>
      </c>
      <c r="K351" s="69">
        <v>1</v>
      </c>
      <c r="L351" s="68">
        <v>1</v>
      </c>
      <c r="M351" s="68">
        <v>1</v>
      </c>
      <c r="N351" s="68">
        <v>1</v>
      </c>
      <c r="O351" s="68">
        <v>1</v>
      </c>
      <c r="P351" s="68">
        <v>1</v>
      </c>
      <c r="Q351" s="68">
        <v>1</v>
      </c>
      <c r="R351" s="149"/>
      <c r="S351" s="149"/>
      <c r="T351" s="149"/>
      <c r="U351" s="68">
        <v>1</v>
      </c>
      <c r="X351" s="103"/>
    </row>
    <row r="352" spans="1:24" s="102" customFormat="1" ht="39.75">
      <c r="A352" s="72"/>
      <c r="B352" s="91" t="s">
        <v>122</v>
      </c>
      <c r="C352" s="70"/>
      <c r="D352" s="68"/>
      <c r="E352" s="68"/>
      <c r="F352" s="68"/>
      <c r="G352" s="68"/>
      <c r="H352" s="68">
        <v>1</v>
      </c>
      <c r="I352" s="68">
        <v>1</v>
      </c>
      <c r="J352" s="68">
        <v>1</v>
      </c>
      <c r="K352" s="69">
        <v>1</v>
      </c>
      <c r="L352" s="68">
        <v>1</v>
      </c>
      <c r="M352" s="68">
        <v>1</v>
      </c>
      <c r="N352" s="68">
        <v>0</v>
      </c>
      <c r="O352" s="68">
        <v>1</v>
      </c>
      <c r="P352" s="68">
        <v>1</v>
      </c>
      <c r="Q352" s="68">
        <v>1</v>
      </c>
      <c r="R352" s="149"/>
      <c r="S352" s="149"/>
      <c r="T352" s="149"/>
      <c r="U352" s="68">
        <v>1</v>
      </c>
      <c r="X352" s="103"/>
    </row>
    <row r="353" spans="1:24" s="102" customFormat="1" ht="61.5">
      <c r="A353" s="72"/>
      <c r="B353" s="91" t="s">
        <v>121</v>
      </c>
      <c r="C353" s="70"/>
      <c r="D353" s="68"/>
      <c r="E353" s="68"/>
      <c r="F353" s="68"/>
      <c r="G353" s="68"/>
      <c r="H353" s="68">
        <v>1</v>
      </c>
      <c r="I353" s="68">
        <v>1</v>
      </c>
      <c r="J353" s="68">
        <v>1</v>
      </c>
      <c r="K353" s="69">
        <v>1</v>
      </c>
      <c r="L353" s="68">
        <v>1</v>
      </c>
      <c r="M353" s="68">
        <v>1</v>
      </c>
      <c r="N353" s="68">
        <v>0</v>
      </c>
      <c r="O353" s="68">
        <v>1</v>
      </c>
      <c r="P353" s="68">
        <v>1</v>
      </c>
      <c r="Q353" s="68">
        <v>1</v>
      </c>
      <c r="R353" s="149"/>
      <c r="S353" s="149"/>
      <c r="T353" s="149"/>
      <c r="U353" s="68">
        <v>1</v>
      </c>
      <c r="X353" s="103"/>
    </row>
    <row r="354" spans="1:24" s="102" customFormat="1" ht="57">
      <c r="A354" s="72"/>
      <c r="B354" s="163" t="s">
        <v>120</v>
      </c>
      <c r="C354" s="134"/>
      <c r="D354" s="68"/>
      <c r="E354" s="68"/>
      <c r="F354" s="68"/>
      <c r="G354" s="68"/>
      <c r="H354" s="68">
        <v>0</v>
      </c>
      <c r="I354" s="68">
        <v>1</v>
      </c>
      <c r="J354" s="68">
        <v>1</v>
      </c>
      <c r="K354" s="90">
        <v>1</v>
      </c>
      <c r="L354" s="68">
        <v>1</v>
      </c>
      <c r="M354" s="68">
        <v>0</v>
      </c>
      <c r="N354" s="68">
        <v>0</v>
      </c>
      <c r="O354" s="68">
        <v>1</v>
      </c>
      <c r="P354" s="68">
        <v>1</v>
      </c>
      <c r="Q354" s="68">
        <v>1</v>
      </c>
      <c r="R354" s="149"/>
      <c r="S354" s="149"/>
      <c r="T354" s="149"/>
      <c r="U354" s="68">
        <v>1</v>
      </c>
      <c r="X354" s="103"/>
    </row>
    <row r="355" spans="1:24" s="102" customFormat="1" ht="61.5">
      <c r="A355" s="72"/>
      <c r="B355" s="91" t="s">
        <v>119</v>
      </c>
      <c r="C355" s="70"/>
      <c r="D355" s="68"/>
      <c r="E355" s="68"/>
      <c r="F355" s="68"/>
      <c r="G355" s="68"/>
      <c r="H355" s="68">
        <v>0</v>
      </c>
      <c r="I355" s="68">
        <v>1</v>
      </c>
      <c r="J355" s="68">
        <v>1</v>
      </c>
      <c r="K355" s="69">
        <v>1</v>
      </c>
      <c r="L355" s="68">
        <v>1</v>
      </c>
      <c r="M355" s="68">
        <v>0</v>
      </c>
      <c r="N355" s="68">
        <v>1</v>
      </c>
      <c r="O355" s="68">
        <v>1</v>
      </c>
      <c r="P355" s="68">
        <v>1</v>
      </c>
      <c r="Q355" s="68">
        <v>1</v>
      </c>
      <c r="R355" s="149"/>
      <c r="S355" s="149"/>
      <c r="T355" s="149"/>
      <c r="U355" s="68">
        <v>1</v>
      </c>
      <c r="X355" s="103"/>
    </row>
    <row r="356" spans="1:24" ht="39.75">
      <c r="A356" s="173" t="s">
        <v>108</v>
      </c>
      <c r="B356" s="173"/>
      <c r="C356" s="172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69"/>
      <c r="R356" s="170"/>
      <c r="S356" s="170"/>
      <c r="T356" s="170"/>
      <c r="U356" s="169"/>
      <c r="X356" s="20"/>
    </row>
    <row r="357" spans="1:24" ht="39.75">
      <c r="A357" s="140" t="s">
        <v>86</v>
      </c>
      <c r="B357" s="139"/>
      <c r="C357" s="138"/>
      <c r="D357" s="137">
        <f>+D361</f>
        <v>0</v>
      </c>
      <c r="E357" s="137"/>
      <c r="F357" s="137"/>
      <c r="G357" s="137"/>
      <c r="H357" s="137">
        <f t="shared" ref="H357:Q357" si="141">+H361</f>
        <v>4</v>
      </c>
      <c r="I357" s="137">
        <f t="shared" si="141"/>
        <v>4</v>
      </c>
      <c r="J357" s="137">
        <f t="shared" si="141"/>
        <v>5</v>
      </c>
      <c r="K357" s="137">
        <f t="shared" si="141"/>
        <v>3</v>
      </c>
      <c r="L357" s="137">
        <f t="shared" si="141"/>
        <v>4</v>
      </c>
      <c r="M357" s="137">
        <f t="shared" si="141"/>
        <v>2</v>
      </c>
      <c r="N357" s="137">
        <f t="shared" si="141"/>
        <v>3</v>
      </c>
      <c r="O357" s="137">
        <f t="shared" si="141"/>
        <v>5</v>
      </c>
      <c r="P357" s="137">
        <f t="shared" si="141"/>
        <v>5</v>
      </c>
      <c r="Q357" s="137">
        <f t="shared" si="141"/>
        <v>5</v>
      </c>
      <c r="R357" s="168"/>
      <c r="S357" s="168"/>
      <c r="T357" s="168"/>
      <c r="U357" s="136">
        <f>+U361</f>
        <v>5</v>
      </c>
      <c r="X357" s="20"/>
    </row>
    <row r="358" spans="1:24" ht="39.75">
      <c r="A358" s="140" t="s">
        <v>85</v>
      </c>
      <c r="B358" s="139"/>
      <c r="C358" s="138"/>
      <c r="D358" s="137">
        <f>+SUM(D370,D377)/2</f>
        <v>0</v>
      </c>
      <c r="E358" s="137"/>
      <c r="F358" s="137"/>
      <c r="G358" s="137"/>
      <c r="H358" s="137">
        <f t="shared" ref="H358:Q358" si="142">+SUM(H370,H377)/2</f>
        <v>4.5</v>
      </c>
      <c r="I358" s="137">
        <f t="shared" si="142"/>
        <v>4.5</v>
      </c>
      <c r="J358" s="137">
        <f t="shared" si="142"/>
        <v>4.5</v>
      </c>
      <c r="K358" s="137">
        <f t="shared" si="142"/>
        <v>4.5</v>
      </c>
      <c r="L358" s="137">
        <f t="shared" si="142"/>
        <v>4.5</v>
      </c>
      <c r="M358" s="137">
        <f t="shared" si="142"/>
        <v>3.5</v>
      </c>
      <c r="N358" s="137">
        <f t="shared" si="142"/>
        <v>3.5</v>
      </c>
      <c r="O358" s="137">
        <f t="shared" si="142"/>
        <v>4</v>
      </c>
      <c r="P358" s="137">
        <f t="shared" si="142"/>
        <v>4</v>
      </c>
      <c r="Q358" s="137">
        <f t="shared" si="142"/>
        <v>3</v>
      </c>
      <c r="R358" s="168"/>
      <c r="S358" s="168"/>
      <c r="T358" s="168"/>
      <c r="U358" s="136">
        <f>+SUM(U370,U377)/2</f>
        <v>5</v>
      </c>
      <c r="X358" s="20"/>
    </row>
    <row r="359" spans="1:24" ht="39.75">
      <c r="A359" s="140" t="s">
        <v>84</v>
      </c>
      <c r="B359" s="139"/>
      <c r="C359" s="138"/>
      <c r="D359" s="137">
        <f>+SUM(D361,D370,D377)/3</f>
        <v>0</v>
      </c>
      <c r="E359" s="137"/>
      <c r="F359" s="137"/>
      <c r="G359" s="137"/>
      <c r="H359" s="137">
        <f t="shared" ref="H359:Q359" si="143">+SUM(H361,H370,H377)/3</f>
        <v>4.333333333333333</v>
      </c>
      <c r="I359" s="137">
        <f t="shared" si="143"/>
        <v>4.333333333333333</v>
      </c>
      <c r="J359" s="137">
        <f t="shared" si="143"/>
        <v>4.666666666666667</v>
      </c>
      <c r="K359" s="137">
        <f t="shared" si="143"/>
        <v>4</v>
      </c>
      <c r="L359" s="137">
        <f t="shared" si="143"/>
        <v>4.333333333333333</v>
      </c>
      <c r="M359" s="137">
        <f t="shared" si="143"/>
        <v>3</v>
      </c>
      <c r="N359" s="137">
        <f t="shared" si="143"/>
        <v>3.3333333333333335</v>
      </c>
      <c r="O359" s="137">
        <f t="shared" si="143"/>
        <v>4.333333333333333</v>
      </c>
      <c r="P359" s="137">
        <f t="shared" si="143"/>
        <v>4.333333333333333</v>
      </c>
      <c r="Q359" s="137">
        <f t="shared" si="143"/>
        <v>3.6666666666666665</v>
      </c>
      <c r="R359" s="168"/>
      <c r="S359" s="168"/>
      <c r="T359" s="168"/>
      <c r="U359" s="136">
        <f>+SUM(U361,U370,U377)/3</f>
        <v>5</v>
      </c>
      <c r="X359" s="20"/>
    </row>
    <row r="360" spans="1:24" s="73" customFormat="1" ht="39.75">
      <c r="A360" s="85">
        <v>6.1</v>
      </c>
      <c r="B360" s="85" t="s">
        <v>107</v>
      </c>
      <c r="C360" s="83" t="s">
        <v>30</v>
      </c>
      <c r="D360" s="82">
        <f>SUM(D362:D367)</f>
        <v>0</v>
      </c>
      <c r="E360" s="82"/>
      <c r="F360" s="82"/>
      <c r="G360" s="82"/>
      <c r="H360" s="82">
        <f t="shared" ref="H360:Q360" si="144">SUM(H362:H367)</f>
        <v>4</v>
      </c>
      <c r="I360" s="82">
        <f t="shared" si="144"/>
        <v>4</v>
      </c>
      <c r="J360" s="82">
        <f t="shared" si="144"/>
        <v>5</v>
      </c>
      <c r="K360" s="82">
        <f t="shared" si="144"/>
        <v>3</v>
      </c>
      <c r="L360" s="82">
        <f t="shared" si="144"/>
        <v>4</v>
      </c>
      <c r="M360" s="82">
        <f t="shared" si="144"/>
        <v>2</v>
      </c>
      <c r="N360" s="82">
        <f t="shared" si="144"/>
        <v>3</v>
      </c>
      <c r="O360" s="82">
        <f t="shared" si="144"/>
        <v>5</v>
      </c>
      <c r="P360" s="82">
        <f t="shared" si="144"/>
        <v>6</v>
      </c>
      <c r="Q360" s="82">
        <f t="shared" si="144"/>
        <v>5</v>
      </c>
      <c r="R360" s="154"/>
      <c r="S360" s="154"/>
      <c r="T360" s="154"/>
      <c r="U360" s="82">
        <f>SUM(U362:U367)</f>
        <v>5</v>
      </c>
      <c r="X360" s="74"/>
    </row>
    <row r="361" spans="1:24" s="73" customFormat="1" ht="39.75">
      <c r="A361" s="167"/>
      <c r="B361" s="167"/>
      <c r="C361" s="79" t="s">
        <v>10</v>
      </c>
      <c r="D361" s="132">
        <f>IF(D360&lt;1,0,IF(D360&lt;2,1,IF(D360&lt;3,2,IF(D360&lt;4,3,IF(D360&lt;5,4,IF(D360&gt;=5,5,))))))</f>
        <v>0</v>
      </c>
      <c r="E361" s="132"/>
      <c r="F361" s="132"/>
      <c r="G361" s="132"/>
      <c r="H361" s="132">
        <f t="shared" ref="H361:Q361" si="145">IF(H360&lt;1,0,IF(H360&lt;2,1,IF(H360&lt;3,2,IF(H360&lt;4,3,IF(H360&lt;5,4,IF(H360&gt;=5,5,))))))</f>
        <v>4</v>
      </c>
      <c r="I361" s="132">
        <f t="shared" si="145"/>
        <v>4</v>
      </c>
      <c r="J361" s="132">
        <f t="shared" si="145"/>
        <v>5</v>
      </c>
      <c r="K361" s="132">
        <f t="shared" si="145"/>
        <v>3</v>
      </c>
      <c r="L361" s="132">
        <f t="shared" si="145"/>
        <v>4</v>
      </c>
      <c r="M361" s="132">
        <f t="shared" si="145"/>
        <v>2</v>
      </c>
      <c r="N361" s="132">
        <f t="shared" si="145"/>
        <v>3</v>
      </c>
      <c r="O361" s="132">
        <f t="shared" si="145"/>
        <v>5</v>
      </c>
      <c r="P361" s="132">
        <f t="shared" si="145"/>
        <v>5</v>
      </c>
      <c r="Q361" s="132">
        <f t="shared" si="145"/>
        <v>5</v>
      </c>
      <c r="R361" s="152"/>
      <c r="S361" s="152"/>
      <c r="T361" s="152"/>
      <c r="U361" s="132">
        <f>IF(U360&lt;1,0,IF(U360&lt;2,1,IF(U360&lt;3,2,IF(U360&lt;4,3,IF(U360&lt;5,4,IF(U360&gt;=5,5,))))))</f>
        <v>5</v>
      </c>
      <c r="X361" s="74"/>
    </row>
    <row r="362" spans="1:24" s="73" customFormat="1" ht="61.5">
      <c r="A362" s="166"/>
      <c r="B362" s="165" t="s">
        <v>106</v>
      </c>
      <c r="C362" s="164"/>
      <c r="D362" s="68"/>
      <c r="E362" s="68"/>
      <c r="F362" s="68"/>
      <c r="G362" s="68"/>
      <c r="H362" s="68">
        <v>1</v>
      </c>
      <c r="I362" s="68">
        <v>1</v>
      </c>
      <c r="J362" s="68">
        <v>1</v>
      </c>
      <c r="K362" s="69">
        <v>1</v>
      </c>
      <c r="L362" s="68">
        <v>1</v>
      </c>
      <c r="M362" s="68">
        <v>0</v>
      </c>
      <c r="N362" s="68">
        <v>1</v>
      </c>
      <c r="O362" s="68">
        <v>1</v>
      </c>
      <c r="P362" s="68">
        <v>1</v>
      </c>
      <c r="Q362" s="679">
        <v>1</v>
      </c>
      <c r="R362" s="149"/>
      <c r="S362" s="149"/>
      <c r="T362" s="149"/>
      <c r="U362" s="679">
        <v>1</v>
      </c>
      <c r="X362" s="74"/>
    </row>
    <row r="363" spans="1:24" s="73" customFormat="1" ht="61.5">
      <c r="A363" s="75"/>
      <c r="B363" s="91" t="s">
        <v>105</v>
      </c>
      <c r="C363" s="70"/>
      <c r="D363" s="68"/>
      <c r="E363" s="68"/>
      <c r="F363" s="68"/>
      <c r="G363" s="68"/>
      <c r="H363" s="68">
        <v>1</v>
      </c>
      <c r="I363" s="68">
        <v>1</v>
      </c>
      <c r="J363" s="68">
        <v>1</v>
      </c>
      <c r="K363" s="69">
        <v>1</v>
      </c>
      <c r="L363" s="68">
        <v>1</v>
      </c>
      <c r="M363" s="68">
        <v>1</v>
      </c>
      <c r="N363" s="68">
        <v>1</v>
      </c>
      <c r="O363" s="68">
        <v>1</v>
      </c>
      <c r="P363" s="68">
        <v>1</v>
      </c>
      <c r="Q363" s="68">
        <v>1</v>
      </c>
      <c r="R363" s="149"/>
      <c r="S363" s="149"/>
      <c r="T363" s="149"/>
      <c r="U363" s="68">
        <v>1</v>
      </c>
      <c r="X363" s="74"/>
    </row>
    <row r="364" spans="1:24" s="73" customFormat="1" ht="61.5">
      <c r="A364" s="75"/>
      <c r="B364" s="91" t="s">
        <v>104</v>
      </c>
      <c r="C364" s="70"/>
      <c r="D364" s="68"/>
      <c r="E364" s="68"/>
      <c r="F364" s="68"/>
      <c r="G364" s="68"/>
      <c r="H364" s="68">
        <v>1</v>
      </c>
      <c r="I364" s="68">
        <v>1</v>
      </c>
      <c r="J364" s="68">
        <v>1</v>
      </c>
      <c r="K364" s="69">
        <v>1</v>
      </c>
      <c r="L364" s="68">
        <v>1</v>
      </c>
      <c r="M364" s="68">
        <v>1</v>
      </c>
      <c r="N364" s="68">
        <v>1</v>
      </c>
      <c r="O364" s="68">
        <v>1</v>
      </c>
      <c r="P364" s="68">
        <v>1</v>
      </c>
      <c r="Q364" s="68">
        <v>1</v>
      </c>
      <c r="R364" s="149"/>
      <c r="S364" s="149"/>
      <c r="T364" s="149"/>
      <c r="U364" s="68">
        <v>1</v>
      </c>
      <c r="X364" s="74"/>
    </row>
    <row r="365" spans="1:24" s="73" customFormat="1" ht="57">
      <c r="A365" s="75"/>
      <c r="B365" s="163" t="s">
        <v>103</v>
      </c>
      <c r="C365" s="134"/>
      <c r="D365" s="68"/>
      <c r="E365" s="68"/>
      <c r="F365" s="68"/>
      <c r="G365" s="68"/>
      <c r="H365" s="68">
        <v>1</v>
      </c>
      <c r="I365" s="68">
        <v>1</v>
      </c>
      <c r="J365" s="68">
        <v>1</v>
      </c>
      <c r="K365" s="69">
        <v>0</v>
      </c>
      <c r="L365" s="68">
        <v>1</v>
      </c>
      <c r="M365" s="68">
        <v>0</v>
      </c>
      <c r="N365" s="68">
        <v>0</v>
      </c>
      <c r="O365" s="68">
        <v>1</v>
      </c>
      <c r="P365" s="68">
        <v>1</v>
      </c>
      <c r="Q365" s="68">
        <v>1</v>
      </c>
      <c r="R365" s="149"/>
      <c r="S365" s="149"/>
      <c r="T365" s="149"/>
      <c r="U365" s="68">
        <v>1</v>
      </c>
      <c r="X365" s="74"/>
    </row>
    <row r="366" spans="1:24" s="73" customFormat="1" ht="55.5">
      <c r="A366" s="75"/>
      <c r="B366" s="151" t="s">
        <v>102</v>
      </c>
      <c r="C366" s="150"/>
      <c r="D366" s="68"/>
      <c r="E366" s="68"/>
      <c r="F366" s="68"/>
      <c r="G366" s="68"/>
      <c r="H366" s="68">
        <v>0</v>
      </c>
      <c r="I366" s="68">
        <v>0</v>
      </c>
      <c r="J366" s="68">
        <v>1</v>
      </c>
      <c r="K366" s="69">
        <v>0</v>
      </c>
      <c r="L366" s="68">
        <v>0</v>
      </c>
      <c r="M366" s="68">
        <v>0</v>
      </c>
      <c r="N366" s="68">
        <v>0</v>
      </c>
      <c r="O366" s="68">
        <v>1</v>
      </c>
      <c r="P366" s="68">
        <v>1</v>
      </c>
      <c r="Q366" s="68">
        <v>1</v>
      </c>
      <c r="R366" s="149"/>
      <c r="S366" s="149"/>
      <c r="T366" s="149"/>
      <c r="U366" s="68">
        <v>1</v>
      </c>
      <c r="X366" s="74"/>
    </row>
    <row r="367" spans="1:24" s="73" customFormat="1" ht="61.5">
      <c r="A367" s="75"/>
      <c r="B367" s="91" t="s">
        <v>101</v>
      </c>
      <c r="C367" s="70"/>
      <c r="D367" s="68"/>
      <c r="E367" s="68"/>
      <c r="F367" s="68"/>
      <c r="G367" s="68"/>
      <c r="H367" s="68">
        <v>0</v>
      </c>
      <c r="I367" s="68">
        <v>0</v>
      </c>
      <c r="J367" s="68">
        <v>0</v>
      </c>
      <c r="K367" s="69">
        <v>0</v>
      </c>
      <c r="L367" s="68">
        <v>0</v>
      </c>
      <c r="M367" s="68">
        <v>0</v>
      </c>
      <c r="N367" s="68">
        <v>0</v>
      </c>
      <c r="O367" s="68">
        <v>0</v>
      </c>
      <c r="P367" s="68">
        <v>1</v>
      </c>
      <c r="Q367" s="68">
        <v>0</v>
      </c>
      <c r="R367" s="149"/>
      <c r="S367" s="149"/>
      <c r="T367" s="149"/>
      <c r="U367" s="68">
        <v>0</v>
      </c>
      <c r="X367" s="74"/>
    </row>
    <row r="368" spans="1:24" s="73" customFormat="1" ht="39.75">
      <c r="A368" s="162">
        <v>6.2</v>
      </c>
      <c r="B368" s="162" t="s">
        <v>100</v>
      </c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59"/>
      <c r="R368" s="146"/>
      <c r="S368" s="146"/>
      <c r="T368" s="146"/>
      <c r="U368" s="159"/>
      <c r="X368" s="74"/>
    </row>
    <row r="369" spans="1:24" s="73" customFormat="1" ht="61.5">
      <c r="A369" s="85"/>
      <c r="B369" s="158" t="s">
        <v>99</v>
      </c>
      <c r="C369" s="83" t="s">
        <v>30</v>
      </c>
      <c r="D369" s="82">
        <f>+SUM(D371:D375)</f>
        <v>0</v>
      </c>
      <c r="E369" s="82"/>
      <c r="F369" s="82"/>
      <c r="G369" s="82"/>
      <c r="H369" s="82">
        <f t="shared" ref="H369:Q369" si="146">+SUM(H371:H375)</f>
        <v>4</v>
      </c>
      <c r="I369" s="82">
        <f t="shared" si="146"/>
        <v>4</v>
      </c>
      <c r="J369" s="82">
        <f t="shared" si="146"/>
        <v>4</v>
      </c>
      <c r="K369" s="82">
        <f t="shared" si="146"/>
        <v>4</v>
      </c>
      <c r="L369" s="82">
        <f t="shared" si="146"/>
        <v>4</v>
      </c>
      <c r="M369" s="82">
        <f t="shared" si="146"/>
        <v>2</v>
      </c>
      <c r="N369" s="82">
        <f t="shared" si="146"/>
        <v>2</v>
      </c>
      <c r="O369" s="82">
        <f t="shared" si="146"/>
        <v>3</v>
      </c>
      <c r="P369" s="82">
        <f t="shared" si="146"/>
        <v>4</v>
      </c>
      <c r="Q369" s="82">
        <f t="shared" si="146"/>
        <v>1</v>
      </c>
      <c r="R369" s="154"/>
      <c r="S369" s="154"/>
      <c r="T369" s="154"/>
      <c r="U369" s="82">
        <f>+SUM(U371:U375)</f>
        <v>5</v>
      </c>
      <c r="X369" s="74"/>
    </row>
    <row r="370" spans="1:24" s="73" customFormat="1" ht="39.75">
      <c r="A370" s="81"/>
      <c r="B370" s="157"/>
      <c r="C370" s="79" t="s">
        <v>10</v>
      </c>
      <c r="D370" s="132">
        <f>IF(D369&lt;1,0,IF(D369&lt;2,1,IF(D369&lt;3,2,IF(D369&lt;4,3,IF(D369&lt;5,4,IF(D369=5,5,))))))</f>
        <v>0</v>
      </c>
      <c r="E370" s="132"/>
      <c r="F370" s="132"/>
      <c r="G370" s="132"/>
      <c r="H370" s="132">
        <f t="shared" ref="H370:Q370" si="147">IF(H369&lt;1,0,IF(H369&lt;2,1,IF(H369&lt;3,2,IF(H369&lt;4,3,IF(H369&lt;5,4,IF(H369=5,5,))))))</f>
        <v>4</v>
      </c>
      <c r="I370" s="132">
        <f t="shared" si="147"/>
        <v>4</v>
      </c>
      <c r="J370" s="132">
        <f t="shared" si="147"/>
        <v>4</v>
      </c>
      <c r="K370" s="132">
        <f t="shared" si="147"/>
        <v>4</v>
      </c>
      <c r="L370" s="132">
        <f t="shared" si="147"/>
        <v>4</v>
      </c>
      <c r="M370" s="132">
        <f t="shared" si="147"/>
        <v>2</v>
      </c>
      <c r="N370" s="132">
        <f t="shared" si="147"/>
        <v>2</v>
      </c>
      <c r="O370" s="132">
        <f t="shared" si="147"/>
        <v>3</v>
      </c>
      <c r="P370" s="132">
        <f t="shared" si="147"/>
        <v>4</v>
      </c>
      <c r="Q370" s="132">
        <f t="shared" si="147"/>
        <v>1</v>
      </c>
      <c r="R370" s="156"/>
      <c r="S370" s="156"/>
      <c r="T370" s="156"/>
      <c r="U370" s="132">
        <f>IF(U369&lt;1,0,IF(U369&lt;2,1,IF(U369&lt;3,2,IF(U369&lt;4,3,IF(U369&lt;5,4,IF(U369=5,5,))))))</f>
        <v>5</v>
      </c>
      <c r="X370" s="74"/>
    </row>
    <row r="371" spans="1:24" s="73" customFormat="1" ht="39.75">
      <c r="A371" s="75"/>
      <c r="B371" s="91" t="s">
        <v>98</v>
      </c>
      <c r="C371" s="70"/>
      <c r="D371" s="68"/>
      <c r="E371" s="68"/>
      <c r="F371" s="68"/>
      <c r="G371" s="68"/>
      <c r="H371" s="68">
        <v>1</v>
      </c>
      <c r="I371" s="68">
        <v>1</v>
      </c>
      <c r="J371" s="68">
        <v>1</v>
      </c>
      <c r="K371" s="69">
        <v>1</v>
      </c>
      <c r="L371" s="68">
        <v>1</v>
      </c>
      <c r="M371" s="68">
        <v>0</v>
      </c>
      <c r="N371" s="68">
        <v>1</v>
      </c>
      <c r="O371" s="68">
        <v>1</v>
      </c>
      <c r="P371" s="68">
        <v>1</v>
      </c>
      <c r="Q371" s="679">
        <v>1</v>
      </c>
      <c r="R371" s="152"/>
      <c r="S371" s="152"/>
      <c r="T371" s="152"/>
      <c r="U371" s="679">
        <v>1</v>
      </c>
      <c r="X371" s="74"/>
    </row>
    <row r="372" spans="1:24" s="73" customFormat="1" ht="39.75">
      <c r="A372" s="75"/>
      <c r="B372" s="91" t="s">
        <v>97</v>
      </c>
      <c r="C372" s="70"/>
      <c r="D372" s="68"/>
      <c r="E372" s="68"/>
      <c r="F372" s="68"/>
      <c r="G372" s="68"/>
      <c r="H372" s="68">
        <v>1</v>
      </c>
      <c r="I372" s="68">
        <v>1</v>
      </c>
      <c r="J372" s="68">
        <v>1</v>
      </c>
      <c r="K372" s="69">
        <v>1</v>
      </c>
      <c r="L372" s="68">
        <v>1</v>
      </c>
      <c r="M372" s="68">
        <v>0</v>
      </c>
      <c r="N372" s="68">
        <v>0</v>
      </c>
      <c r="O372" s="68">
        <v>1</v>
      </c>
      <c r="P372" s="68">
        <v>1</v>
      </c>
      <c r="Q372" s="68">
        <v>0</v>
      </c>
      <c r="R372" s="149"/>
      <c r="S372" s="149"/>
      <c r="T372" s="149"/>
      <c r="U372" s="68">
        <v>1</v>
      </c>
      <c r="X372" s="74"/>
    </row>
    <row r="373" spans="1:24" s="73" customFormat="1" ht="39.75">
      <c r="A373" s="75"/>
      <c r="B373" s="91" t="s">
        <v>96</v>
      </c>
      <c r="C373" s="70"/>
      <c r="D373" s="68"/>
      <c r="E373" s="68"/>
      <c r="F373" s="68"/>
      <c r="G373" s="68"/>
      <c r="H373" s="68">
        <v>1</v>
      </c>
      <c r="I373" s="68">
        <v>1</v>
      </c>
      <c r="J373" s="68">
        <v>1</v>
      </c>
      <c r="K373" s="69">
        <v>1</v>
      </c>
      <c r="L373" s="68">
        <v>1</v>
      </c>
      <c r="M373" s="68">
        <v>1</v>
      </c>
      <c r="N373" s="68">
        <v>1</v>
      </c>
      <c r="O373" s="68">
        <v>1</v>
      </c>
      <c r="P373" s="68">
        <v>1</v>
      </c>
      <c r="Q373" s="68">
        <v>0</v>
      </c>
      <c r="R373" s="149"/>
      <c r="S373" s="149"/>
      <c r="T373" s="149"/>
      <c r="U373" s="68">
        <v>1</v>
      </c>
      <c r="X373" s="74"/>
    </row>
    <row r="374" spans="1:24" s="73" customFormat="1" ht="39.75">
      <c r="A374" s="75"/>
      <c r="B374" s="91" t="s">
        <v>95</v>
      </c>
      <c r="C374" s="70"/>
      <c r="D374" s="68"/>
      <c r="E374" s="68"/>
      <c r="F374" s="68"/>
      <c r="G374" s="68"/>
      <c r="H374" s="68">
        <v>1</v>
      </c>
      <c r="I374" s="68">
        <v>1</v>
      </c>
      <c r="J374" s="68">
        <v>1</v>
      </c>
      <c r="K374" s="69">
        <v>1</v>
      </c>
      <c r="L374" s="68">
        <v>0</v>
      </c>
      <c r="M374" s="68">
        <v>1</v>
      </c>
      <c r="N374" s="68">
        <v>0</v>
      </c>
      <c r="O374" s="68">
        <v>0</v>
      </c>
      <c r="P374" s="68">
        <v>1</v>
      </c>
      <c r="Q374" s="68">
        <v>0</v>
      </c>
      <c r="R374" s="149"/>
      <c r="S374" s="149"/>
      <c r="T374" s="149"/>
      <c r="U374" s="68">
        <v>1</v>
      </c>
      <c r="X374" s="74"/>
    </row>
    <row r="375" spans="1:24" s="73" customFormat="1" ht="39.75">
      <c r="A375" s="148"/>
      <c r="B375" s="147" t="s">
        <v>94</v>
      </c>
      <c r="C375" s="124"/>
      <c r="D375" s="68"/>
      <c r="E375" s="68"/>
      <c r="F375" s="68"/>
      <c r="G375" s="68"/>
      <c r="H375" s="68">
        <v>0</v>
      </c>
      <c r="I375" s="68">
        <v>0</v>
      </c>
      <c r="J375" s="68">
        <v>0</v>
      </c>
      <c r="K375" s="68">
        <v>0</v>
      </c>
      <c r="L375" s="68">
        <v>1</v>
      </c>
      <c r="M375" s="68">
        <v>0</v>
      </c>
      <c r="N375" s="68">
        <v>0</v>
      </c>
      <c r="O375" s="68">
        <v>0</v>
      </c>
      <c r="P375" s="68">
        <v>0</v>
      </c>
      <c r="Q375" s="677">
        <v>0</v>
      </c>
      <c r="R375" s="146"/>
      <c r="S375" s="146"/>
      <c r="T375" s="146"/>
      <c r="U375" s="677">
        <v>1</v>
      </c>
      <c r="X375" s="74"/>
    </row>
    <row r="376" spans="1:24" s="73" customFormat="1" ht="61.5">
      <c r="A376" s="85"/>
      <c r="B376" s="155" t="s">
        <v>93</v>
      </c>
      <c r="C376" s="83" t="s">
        <v>30</v>
      </c>
      <c r="D376" s="82">
        <f>+SUM(D378:D382)</f>
        <v>0</v>
      </c>
      <c r="E376" s="82"/>
      <c r="F376" s="82"/>
      <c r="G376" s="82"/>
      <c r="H376" s="82">
        <f t="shared" ref="H376:Q376" si="148">+SUM(H378:H382)</f>
        <v>5</v>
      </c>
      <c r="I376" s="82">
        <f t="shared" si="148"/>
        <v>5</v>
      </c>
      <c r="J376" s="82">
        <f t="shared" si="148"/>
        <v>5</v>
      </c>
      <c r="K376" s="82">
        <f t="shared" si="148"/>
        <v>5</v>
      </c>
      <c r="L376" s="82">
        <f t="shared" si="148"/>
        <v>5</v>
      </c>
      <c r="M376" s="82">
        <f t="shared" si="148"/>
        <v>5</v>
      </c>
      <c r="N376" s="82">
        <f t="shared" si="148"/>
        <v>5</v>
      </c>
      <c r="O376" s="82">
        <f t="shared" si="148"/>
        <v>5</v>
      </c>
      <c r="P376" s="82">
        <f t="shared" si="148"/>
        <v>4</v>
      </c>
      <c r="Q376" s="82">
        <f t="shared" si="148"/>
        <v>5</v>
      </c>
      <c r="R376" s="154"/>
      <c r="S376" s="154"/>
      <c r="T376" s="154"/>
      <c r="U376" s="82">
        <f>+SUM(U378:U382)</f>
        <v>5</v>
      </c>
      <c r="X376" s="74"/>
    </row>
    <row r="377" spans="1:24" s="73" customFormat="1" ht="39.75">
      <c r="A377" s="81"/>
      <c r="B377" s="153"/>
      <c r="C377" s="79" t="s">
        <v>10</v>
      </c>
      <c r="D377" s="132">
        <f>IF(D376&lt;1,0,IF(D376&lt;2,1,IF(D376&lt;3,2,IF(D376&lt;4,3,IF(D376&lt;5,4,IF(D376=5,5,))))))</f>
        <v>0</v>
      </c>
      <c r="E377" s="132"/>
      <c r="F377" s="132"/>
      <c r="G377" s="132"/>
      <c r="H377" s="132">
        <f t="shared" ref="H377:Q377" si="149">IF(H376&lt;1,0,IF(H376&lt;2,1,IF(H376&lt;3,2,IF(H376&lt;4,3,IF(H376&lt;5,4,IF(H376=5,5,))))))</f>
        <v>5</v>
      </c>
      <c r="I377" s="132">
        <f t="shared" si="149"/>
        <v>5</v>
      </c>
      <c r="J377" s="132">
        <f t="shared" si="149"/>
        <v>5</v>
      </c>
      <c r="K377" s="132">
        <f t="shared" si="149"/>
        <v>5</v>
      </c>
      <c r="L377" s="132">
        <f t="shared" si="149"/>
        <v>5</v>
      </c>
      <c r="M377" s="132">
        <f t="shared" si="149"/>
        <v>5</v>
      </c>
      <c r="N377" s="132">
        <f t="shared" si="149"/>
        <v>5</v>
      </c>
      <c r="O377" s="132">
        <f t="shared" si="149"/>
        <v>5</v>
      </c>
      <c r="P377" s="132">
        <f t="shared" si="149"/>
        <v>4</v>
      </c>
      <c r="Q377" s="132">
        <f t="shared" si="149"/>
        <v>5</v>
      </c>
      <c r="R377" s="152"/>
      <c r="S377" s="152"/>
      <c r="T377" s="152"/>
      <c r="U377" s="132">
        <f>IF(U376&lt;1,0,IF(U376&lt;2,1,IF(U376&lt;3,2,IF(U376&lt;4,3,IF(U376&lt;5,4,IF(U376=5,5,))))))</f>
        <v>5</v>
      </c>
      <c r="X377" s="74"/>
    </row>
    <row r="378" spans="1:24" s="73" customFormat="1" ht="39.75">
      <c r="A378" s="75"/>
      <c r="B378" s="151" t="s">
        <v>92</v>
      </c>
      <c r="C378" s="150"/>
      <c r="D378" s="68"/>
      <c r="E378" s="68"/>
      <c r="F378" s="68"/>
      <c r="G378" s="68"/>
      <c r="H378" s="68">
        <v>1</v>
      </c>
      <c r="I378" s="68">
        <v>1</v>
      </c>
      <c r="J378" s="68">
        <v>1</v>
      </c>
      <c r="K378" s="69">
        <v>1</v>
      </c>
      <c r="L378" s="68">
        <v>1</v>
      </c>
      <c r="M378" s="68">
        <v>1</v>
      </c>
      <c r="N378" s="68">
        <v>1</v>
      </c>
      <c r="O378" s="68">
        <v>1</v>
      </c>
      <c r="P378" s="68">
        <v>1</v>
      </c>
      <c r="Q378" s="68">
        <v>1</v>
      </c>
      <c r="R378" s="149"/>
      <c r="S378" s="149"/>
      <c r="T378" s="149"/>
      <c r="U378" s="68">
        <v>1</v>
      </c>
      <c r="X378" s="74"/>
    </row>
    <row r="379" spans="1:24" s="73" customFormat="1" ht="61.5">
      <c r="A379" s="75"/>
      <c r="B379" s="91" t="s">
        <v>91</v>
      </c>
      <c r="C379" s="70"/>
      <c r="D379" s="68"/>
      <c r="E379" s="68"/>
      <c r="F379" s="68"/>
      <c r="G379" s="68"/>
      <c r="H379" s="68">
        <v>1</v>
      </c>
      <c r="I379" s="68">
        <v>1</v>
      </c>
      <c r="J379" s="68">
        <v>1</v>
      </c>
      <c r="K379" s="69">
        <v>1</v>
      </c>
      <c r="L379" s="68">
        <v>1</v>
      </c>
      <c r="M379" s="68">
        <v>1</v>
      </c>
      <c r="N379" s="68">
        <v>1</v>
      </c>
      <c r="O379" s="68">
        <v>1</v>
      </c>
      <c r="P379" s="68">
        <v>0</v>
      </c>
      <c r="Q379" s="68">
        <v>1</v>
      </c>
      <c r="R379" s="149"/>
      <c r="S379" s="149"/>
      <c r="T379" s="149"/>
      <c r="U379" s="68">
        <v>1</v>
      </c>
      <c r="X379" s="74"/>
    </row>
    <row r="380" spans="1:24" s="73" customFormat="1" ht="61.5">
      <c r="A380" s="75"/>
      <c r="B380" s="91" t="s">
        <v>90</v>
      </c>
      <c r="C380" s="70"/>
      <c r="D380" s="68"/>
      <c r="E380" s="68"/>
      <c r="F380" s="68"/>
      <c r="G380" s="68"/>
      <c r="H380" s="68">
        <v>1</v>
      </c>
      <c r="I380" s="68">
        <v>1</v>
      </c>
      <c r="J380" s="68">
        <v>1</v>
      </c>
      <c r="K380" s="69">
        <v>1</v>
      </c>
      <c r="L380" s="68">
        <v>1</v>
      </c>
      <c r="M380" s="68">
        <v>1</v>
      </c>
      <c r="N380" s="68">
        <v>1</v>
      </c>
      <c r="O380" s="68">
        <v>1</v>
      </c>
      <c r="P380" s="68">
        <v>1</v>
      </c>
      <c r="Q380" s="68">
        <v>1</v>
      </c>
      <c r="R380" s="149"/>
      <c r="S380" s="149"/>
      <c r="T380" s="149"/>
      <c r="U380" s="68">
        <v>1</v>
      </c>
      <c r="X380" s="74"/>
    </row>
    <row r="381" spans="1:24" s="73" customFormat="1" ht="61.5">
      <c r="A381" s="75"/>
      <c r="B381" s="91" t="s">
        <v>89</v>
      </c>
      <c r="C381" s="70"/>
      <c r="D381" s="68"/>
      <c r="E381" s="68"/>
      <c r="F381" s="68"/>
      <c r="G381" s="68"/>
      <c r="H381" s="68">
        <v>1</v>
      </c>
      <c r="I381" s="68">
        <v>1</v>
      </c>
      <c r="J381" s="68">
        <v>1</v>
      </c>
      <c r="K381" s="69">
        <v>1</v>
      </c>
      <c r="L381" s="68">
        <v>1</v>
      </c>
      <c r="M381" s="68">
        <v>1</v>
      </c>
      <c r="N381" s="68">
        <v>1</v>
      </c>
      <c r="O381" s="68">
        <v>1</v>
      </c>
      <c r="P381" s="68">
        <v>1</v>
      </c>
      <c r="Q381" s="68">
        <v>1</v>
      </c>
      <c r="R381" s="149"/>
      <c r="S381" s="149"/>
      <c r="T381" s="149"/>
      <c r="U381" s="68">
        <v>1</v>
      </c>
      <c r="X381" s="74"/>
    </row>
    <row r="382" spans="1:24" s="73" customFormat="1" ht="61.5">
      <c r="A382" s="148"/>
      <c r="B382" s="147" t="s">
        <v>88</v>
      </c>
      <c r="C382" s="124"/>
      <c r="D382" s="677"/>
      <c r="E382" s="677"/>
      <c r="F382" s="677"/>
      <c r="G382" s="677"/>
      <c r="H382" s="677">
        <v>1</v>
      </c>
      <c r="I382" s="677">
        <v>1</v>
      </c>
      <c r="J382" s="677">
        <v>1</v>
      </c>
      <c r="K382" s="69">
        <v>1</v>
      </c>
      <c r="L382" s="677">
        <v>1</v>
      </c>
      <c r="M382" s="677">
        <v>1</v>
      </c>
      <c r="N382" s="677">
        <v>1</v>
      </c>
      <c r="O382" s="68">
        <v>1</v>
      </c>
      <c r="P382" s="677">
        <v>1</v>
      </c>
      <c r="Q382" s="677">
        <v>1</v>
      </c>
      <c r="R382" s="146"/>
      <c r="S382" s="146"/>
      <c r="T382" s="146"/>
      <c r="U382" s="677">
        <v>1</v>
      </c>
      <c r="X382" s="74"/>
    </row>
    <row r="383" spans="1:24" ht="39.75">
      <c r="A383" s="145" t="s">
        <v>87</v>
      </c>
      <c r="B383" s="145"/>
      <c r="C383" s="144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1"/>
      <c r="R383" s="142"/>
      <c r="S383" s="142"/>
      <c r="T383" s="142"/>
      <c r="U383" s="141"/>
      <c r="X383" s="20"/>
    </row>
    <row r="384" spans="1:24" ht="39.75">
      <c r="A384" s="140" t="s">
        <v>86</v>
      </c>
      <c r="B384" s="139"/>
      <c r="C384" s="138"/>
      <c r="D384" s="137">
        <f>+SUM(D388,D397,D404,D411)/4</f>
        <v>0</v>
      </c>
      <c r="E384" s="137"/>
      <c r="F384" s="137"/>
      <c r="G384" s="137"/>
      <c r="H384" s="137">
        <f t="shared" ref="H384:U384" si="150">+SUM(H388,H397,H404,H411)/4</f>
        <v>4.75</v>
      </c>
      <c r="I384" s="137">
        <f t="shared" si="150"/>
        <v>3.75</v>
      </c>
      <c r="J384" s="137">
        <f t="shared" si="150"/>
        <v>5</v>
      </c>
      <c r="K384" s="137">
        <f t="shared" si="150"/>
        <v>4.25</v>
      </c>
      <c r="L384" s="137">
        <f t="shared" si="150"/>
        <v>5</v>
      </c>
      <c r="M384" s="137">
        <f t="shared" si="150"/>
        <v>4.25</v>
      </c>
      <c r="N384" s="137">
        <f t="shared" si="150"/>
        <v>3.25</v>
      </c>
      <c r="O384" s="137">
        <f t="shared" si="150"/>
        <v>4.75</v>
      </c>
      <c r="P384" s="137">
        <f t="shared" si="150"/>
        <v>4.5</v>
      </c>
      <c r="Q384" s="137">
        <f t="shared" si="150"/>
        <v>4.25</v>
      </c>
      <c r="R384" s="137">
        <f t="shared" si="150"/>
        <v>5</v>
      </c>
      <c r="S384" s="137">
        <f t="shared" si="150"/>
        <v>5</v>
      </c>
      <c r="T384" s="137">
        <f t="shared" si="150"/>
        <v>4.25</v>
      </c>
      <c r="U384" s="136">
        <f t="shared" si="150"/>
        <v>5</v>
      </c>
      <c r="X384" s="20"/>
    </row>
    <row r="385" spans="1:24" ht="39.75">
      <c r="A385" s="140" t="s">
        <v>85</v>
      </c>
      <c r="B385" s="139"/>
      <c r="C385" s="138"/>
      <c r="D385" s="137">
        <f>+D426</f>
        <v>0</v>
      </c>
      <c r="E385" s="137"/>
      <c r="F385" s="137"/>
      <c r="G385" s="137"/>
      <c r="H385" s="137">
        <f t="shared" ref="H385:T385" si="151">+H426</f>
        <v>4.41</v>
      </c>
      <c r="I385" s="137">
        <f t="shared" si="151"/>
        <v>3.4</v>
      </c>
      <c r="J385" s="137">
        <f t="shared" si="151"/>
        <v>4.6399999999999997</v>
      </c>
      <c r="K385" s="137">
        <f t="shared" si="151"/>
        <v>4.45</v>
      </c>
      <c r="L385" s="137">
        <f t="shared" si="151"/>
        <v>4.47</v>
      </c>
      <c r="M385" s="137">
        <f t="shared" si="151"/>
        <v>4.46</v>
      </c>
      <c r="N385" s="137">
        <f t="shared" si="151"/>
        <v>4.3</v>
      </c>
      <c r="O385" s="137">
        <f t="shared" si="151"/>
        <v>4.3499999999999996</v>
      </c>
      <c r="P385" s="137">
        <f t="shared" si="151"/>
        <v>3.95</v>
      </c>
      <c r="Q385" s="137">
        <f t="shared" si="151"/>
        <v>4</v>
      </c>
      <c r="R385" s="137">
        <f t="shared" si="151"/>
        <v>4.57</v>
      </c>
      <c r="S385" s="137">
        <f t="shared" si="151"/>
        <v>4.5999999999999996</v>
      </c>
      <c r="T385" s="137">
        <f t="shared" si="151"/>
        <v>3.8</v>
      </c>
      <c r="U385" s="136">
        <f>+SUM(U425:U426)/2</f>
        <v>4.2349999999999994</v>
      </c>
      <c r="X385" s="20"/>
    </row>
    <row r="386" spans="1:24" ht="39.75">
      <c r="A386" s="140" t="s">
        <v>84</v>
      </c>
      <c r="B386" s="139"/>
      <c r="C386" s="138"/>
      <c r="D386" s="137">
        <f>+SUM(D388,D397,D404,D411,D426)/5</f>
        <v>0</v>
      </c>
      <c r="E386" s="137"/>
      <c r="F386" s="137"/>
      <c r="G386" s="137"/>
      <c r="H386" s="137">
        <f t="shared" ref="H386:T386" si="152">+SUM(H388,H397,H404,H411,H426)/5</f>
        <v>4.6820000000000004</v>
      </c>
      <c r="I386" s="137">
        <f t="shared" si="152"/>
        <v>3.6799999999999997</v>
      </c>
      <c r="J386" s="137">
        <f t="shared" si="152"/>
        <v>4.9279999999999999</v>
      </c>
      <c r="K386" s="137">
        <f t="shared" si="152"/>
        <v>4.29</v>
      </c>
      <c r="L386" s="137">
        <f t="shared" si="152"/>
        <v>4.8940000000000001</v>
      </c>
      <c r="M386" s="137">
        <f t="shared" si="152"/>
        <v>4.2919999999999998</v>
      </c>
      <c r="N386" s="137">
        <f t="shared" si="152"/>
        <v>3.46</v>
      </c>
      <c r="O386" s="137">
        <f t="shared" si="152"/>
        <v>4.67</v>
      </c>
      <c r="P386" s="137">
        <f t="shared" si="152"/>
        <v>4.3899999999999997</v>
      </c>
      <c r="Q386" s="137">
        <f t="shared" si="152"/>
        <v>4.2</v>
      </c>
      <c r="R386" s="137">
        <f t="shared" si="152"/>
        <v>4.9139999999999997</v>
      </c>
      <c r="S386" s="137">
        <f t="shared" si="152"/>
        <v>4.92</v>
      </c>
      <c r="T386" s="137">
        <f t="shared" si="152"/>
        <v>4.16</v>
      </c>
      <c r="U386" s="136">
        <f>+SUM(U388,U397,U404,U411,U426,U425)/6</f>
        <v>4.7450000000000001</v>
      </c>
      <c r="X386" s="20"/>
    </row>
    <row r="387" spans="1:24" s="73" customFormat="1" ht="39.75">
      <c r="A387" s="85">
        <v>7.1</v>
      </c>
      <c r="B387" s="84" t="s">
        <v>83</v>
      </c>
      <c r="C387" s="83" t="s">
        <v>30</v>
      </c>
      <c r="D387" s="82">
        <f>+SUM(D389:D395)</f>
        <v>0</v>
      </c>
      <c r="E387" s="82"/>
      <c r="F387" s="82"/>
      <c r="G387" s="82"/>
      <c r="H387" s="82">
        <f t="shared" ref="H387:U387" si="153">+SUM(H389:H395)</f>
        <v>7</v>
      </c>
      <c r="I387" s="82">
        <f t="shared" si="153"/>
        <v>6</v>
      </c>
      <c r="J387" s="82">
        <f t="shared" si="153"/>
        <v>7</v>
      </c>
      <c r="K387" s="82">
        <f t="shared" si="153"/>
        <v>7</v>
      </c>
      <c r="L387" s="82">
        <f t="shared" si="153"/>
        <v>7</v>
      </c>
      <c r="M387" s="82">
        <f t="shared" si="153"/>
        <v>4</v>
      </c>
      <c r="N387" s="82">
        <f t="shared" si="153"/>
        <v>7</v>
      </c>
      <c r="O387" s="82">
        <f t="shared" si="153"/>
        <v>6</v>
      </c>
      <c r="P387" s="82">
        <f t="shared" si="153"/>
        <v>7</v>
      </c>
      <c r="Q387" s="82">
        <f t="shared" si="153"/>
        <v>7</v>
      </c>
      <c r="R387" s="82">
        <f t="shared" si="153"/>
        <v>7</v>
      </c>
      <c r="S387" s="82">
        <f t="shared" si="153"/>
        <v>7</v>
      </c>
      <c r="T387" s="82">
        <f t="shared" si="153"/>
        <v>6</v>
      </c>
      <c r="U387" s="82">
        <f t="shared" si="153"/>
        <v>7</v>
      </c>
      <c r="X387" s="74"/>
    </row>
    <row r="388" spans="1:24" s="73" customFormat="1" ht="39.75">
      <c r="A388" s="81"/>
      <c r="B388" s="80"/>
      <c r="C388" s="79" t="s">
        <v>10</v>
      </c>
      <c r="D388" s="132">
        <f>IF(D387&lt;1,0,IF(D387&lt;2,1,IF(D387&lt;4,2,IF(D387&lt;6,3,IF(D387=6,4,IF(D387=7,5,))))))</f>
        <v>0</v>
      </c>
      <c r="E388" s="132"/>
      <c r="F388" s="132"/>
      <c r="G388" s="132"/>
      <c r="H388" s="132">
        <f t="shared" ref="H388:U388" si="154">IF(H387&lt;1,0,IF(H387&lt;2,1,IF(H387&lt;4,2,IF(H387&lt;6,3,IF(H387=6,4,IF(H387=7,5,))))))</f>
        <v>5</v>
      </c>
      <c r="I388" s="132">
        <f t="shared" si="154"/>
        <v>4</v>
      </c>
      <c r="J388" s="132">
        <f t="shared" si="154"/>
        <v>5</v>
      </c>
      <c r="K388" s="132">
        <f t="shared" si="154"/>
        <v>5</v>
      </c>
      <c r="L388" s="132">
        <f t="shared" si="154"/>
        <v>5</v>
      </c>
      <c r="M388" s="132">
        <f t="shared" si="154"/>
        <v>3</v>
      </c>
      <c r="N388" s="132">
        <f t="shared" si="154"/>
        <v>5</v>
      </c>
      <c r="O388" s="132">
        <f t="shared" si="154"/>
        <v>4</v>
      </c>
      <c r="P388" s="132">
        <f t="shared" si="154"/>
        <v>5</v>
      </c>
      <c r="Q388" s="132">
        <f t="shared" si="154"/>
        <v>5</v>
      </c>
      <c r="R388" s="132">
        <f t="shared" si="154"/>
        <v>5</v>
      </c>
      <c r="S388" s="132">
        <f t="shared" si="154"/>
        <v>5</v>
      </c>
      <c r="T388" s="132">
        <f t="shared" si="154"/>
        <v>4</v>
      </c>
      <c r="U388" s="132">
        <f t="shared" si="154"/>
        <v>5</v>
      </c>
      <c r="V388" s="93" t="s">
        <v>39</v>
      </c>
      <c r="X388" s="74"/>
    </row>
    <row r="389" spans="1:24" s="73" customFormat="1" ht="61.5">
      <c r="A389" s="75"/>
      <c r="B389" s="71" t="s">
        <v>82</v>
      </c>
      <c r="C389" s="70"/>
      <c r="D389" s="68"/>
      <c r="E389" s="68"/>
      <c r="F389" s="68"/>
      <c r="G389" s="68"/>
      <c r="H389" s="68">
        <v>1</v>
      </c>
      <c r="I389" s="68">
        <v>1</v>
      </c>
      <c r="J389" s="68">
        <v>1</v>
      </c>
      <c r="K389" s="69">
        <v>1</v>
      </c>
      <c r="L389" s="68">
        <v>1</v>
      </c>
      <c r="M389" s="68">
        <v>0</v>
      </c>
      <c r="N389" s="68">
        <v>1</v>
      </c>
      <c r="O389" s="68">
        <v>1</v>
      </c>
      <c r="P389" s="68">
        <v>1</v>
      </c>
      <c r="Q389" s="68">
        <v>1</v>
      </c>
      <c r="R389" s="68">
        <v>1</v>
      </c>
      <c r="S389" s="125">
        <v>1</v>
      </c>
      <c r="T389" s="68">
        <v>1</v>
      </c>
      <c r="U389" s="68">
        <v>1</v>
      </c>
      <c r="X389" s="74"/>
    </row>
    <row r="390" spans="1:24" s="102" customFormat="1" ht="85.5">
      <c r="A390" s="72"/>
      <c r="B390" s="135" t="s">
        <v>81</v>
      </c>
      <c r="C390" s="134"/>
      <c r="D390" s="68"/>
      <c r="E390" s="68"/>
      <c r="F390" s="68"/>
      <c r="G390" s="68"/>
      <c r="H390" s="68">
        <v>1</v>
      </c>
      <c r="I390" s="68">
        <v>1</v>
      </c>
      <c r="J390" s="68">
        <v>1</v>
      </c>
      <c r="K390" s="69">
        <v>1</v>
      </c>
      <c r="L390" s="68">
        <v>1</v>
      </c>
      <c r="M390" s="68">
        <v>1</v>
      </c>
      <c r="N390" s="68">
        <v>1</v>
      </c>
      <c r="O390" s="68">
        <v>1</v>
      </c>
      <c r="P390" s="68">
        <v>1</v>
      </c>
      <c r="Q390" s="68">
        <v>1</v>
      </c>
      <c r="R390" s="68">
        <v>1</v>
      </c>
      <c r="S390" s="125">
        <v>1</v>
      </c>
      <c r="T390" s="68">
        <v>1</v>
      </c>
      <c r="U390" s="68">
        <v>1</v>
      </c>
      <c r="X390" s="103"/>
    </row>
    <row r="391" spans="1:24" s="102" customFormat="1" ht="92.25">
      <c r="A391" s="72"/>
      <c r="B391" s="71" t="s">
        <v>80</v>
      </c>
      <c r="C391" s="70"/>
      <c r="D391" s="68"/>
      <c r="E391" s="68"/>
      <c r="F391" s="68"/>
      <c r="G391" s="68"/>
      <c r="H391" s="68">
        <v>1</v>
      </c>
      <c r="I391" s="68">
        <v>1</v>
      </c>
      <c r="J391" s="68">
        <v>1</v>
      </c>
      <c r="K391" s="69">
        <v>1</v>
      </c>
      <c r="L391" s="68">
        <v>1</v>
      </c>
      <c r="M391" s="68">
        <v>1</v>
      </c>
      <c r="N391" s="68">
        <v>1</v>
      </c>
      <c r="O391" s="68">
        <v>1</v>
      </c>
      <c r="P391" s="68">
        <v>1</v>
      </c>
      <c r="Q391" s="68">
        <v>1</v>
      </c>
      <c r="R391" s="68">
        <v>1</v>
      </c>
      <c r="S391" s="125">
        <v>1</v>
      </c>
      <c r="T391" s="68">
        <v>1</v>
      </c>
      <c r="U391" s="68">
        <v>1</v>
      </c>
      <c r="X391" s="103"/>
    </row>
    <row r="392" spans="1:24" s="102" customFormat="1" ht="57">
      <c r="A392" s="72"/>
      <c r="B392" s="135" t="s">
        <v>79</v>
      </c>
      <c r="C392" s="134"/>
      <c r="D392" s="68"/>
      <c r="E392" s="68"/>
      <c r="F392" s="68"/>
      <c r="G392" s="68"/>
      <c r="H392" s="68">
        <v>1</v>
      </c>
      <c r="I392" s="68">
        <v>1</v>
      </c>
      <c r="J392" s="68">
        <v>1</v>
      </c>
      <c r="K392" s="69">
        <v>1</v>
      </c>
      <c r="L392" s="68">
        <v>1</v>
      </c>
      <c r="M392" s="68">
        <v>1</v>
      </c>
      <c r="N392" s="68">
        <v>1</v>
      </c>
      <c r="O392" s="68">
        <v>1</v>
      </c>
      <c r="P392" s="68">
        <v>1</v>
      </c>
      <c r="Q392" s="68">
        <v>1</v>
      </c>
      <c r="R392" s="68">
        <v>1</v>
      </c>
      <c r="S392" s="125">
        <v>1</v>
      </c>
      <c r="T392" s="68">
        <v>1</v>
      </c>
      <c r="U392" s="68">
        <v>1</v>
      </c>
      <c r="X392" s="103"/>
    </row>
    <row r="393" spans="1:24" s="102" customFormat="1" ht="61.5">
      <c r="A393" s="72"/>
      <c r="B393" s="71" t="s">
        <v>78</v>
      </c>
      <c r="C393" s="70"/>
      <c r="D393" s="68"/>
      <c r="E393" s="68"/>
      <c r="F393" s="68"/>
      <c r="G393" s="68"/>
      <c r="H393" s="68">
        <v>1</v>
      </c>
      <c r="I393" s="68">
        <v>1</v>
      </c>
      <c r="J393" s="68">
        <v>1</v>
      </c>
      <c r="K393" s="69">
        <v>1</v>
      </c>
      <c r="L393" s="68">
        <v>1</v>
      </c>
      <c r="M393" s="68">
        <v>1</v>
      </c>
      <c r="N393" s="68">
        <v>1</v>
      </c>
      <c r="O393" s="68">
        <v>1</v>
      </c>
      <c r="P393" s="68">
        <v>1</v>
      </c>
      <c r="Q393" s="68">
        <v>1</v>
      </c>
      <c r="R393" s="68">
        <v>1</v>
      </c>
      <c r="S393" s="125">
        <v>1</v>
      </c>
      <c r="T393" s="68">
        <v>1</v>
      </c>
      <c r="U393" s="68">
        <v>1</v>
      </c>
      <c r="X393" s="103"/>
    </row>
    <row r="394" spans="1:24" s="102" customFormat="1" ht="61.5">
      <c r="A394" s="72"/>
      <c r="B394" s="71" t="s">
        <v>77</v>
      </c>
      <c r="C394" s="70"/>
      <c r="D394" s="68"/>
      <c r="E394" s="68"/>
      <c r="F394" s="68"/>
      <c r="G394" s="68"/>
      <c r="H394" s="68">
        <v>1</v>
      </c>
      <c r="I394" s="68">
        <v>1</v>
      </c>
      <c r="J394" s="68">
        <v>1</v>
      </c>
      <c r="K394" s="69">
        <v>1</v>
      </c>
      <c r="L394" s="68">
        <v>1</v>
      </c>
      <c r="M394" s="68">
        <v>0</v>
      </c>
      <c r="N394" s="68">
        <v>1</v>
      </c>
      <c r="O394" s="68">
        <v>1</v>
      </c>
      <c r="P394" s="68">
        <v>1</v>
      </c>
      <c r="Q394" s="68">
        <v>1</v>
      </c>
      <c r="R394" s="68">
        <v>1</v>
      </c>
      <c r="S394" s="125">
        <v>1</v>
      </c>
      <c r="T394" s="68">
        <v>1</v>
      </c>
      <c r="U394" s="90">
        <v>1</v>
      </c>
      <c r="V394" s="92" t="s">
        <v>76</v>
      </c>
      <c r="X394" s="103"/>
    </row>
    <row r="395" spans="1:24" s="102" customFormat="1" ht="61.5">
      <c r="A395" s="128"/>
      <c r="B395" s="127" t="s">
        <v>75</v>
      </c>
      <c r="C395" s="124"/>
      <c r="D395" s="68"/>
      <c r="E395" s="68"/>
      <c r="F395" s="68"/>
      <c r="G395" s="68"/>
      <c r="H395" s="68">
        <v>1</v>
      </c>
      <c r="I395" s="68">
        <v>0</v>
      </c>
      <c r="J395" s="68">
        <v>1</v>
      </c>
      <c r="K395" s="69">
        <v>1</v>
      </c>
      <c r="L395" s="68">
        <v>1</v>
      </c>
      <c r="M395" s="68">
        <v>0</v>
      </c>
      <c r="N395" s="68">
        <v>1</v>
      </c>
      <c r="O395" s="68">
        <v>0</v>
      </c>
      <c r="P395" s="68">
        <v>1</v>
      </c>
      <c r="Q395" s="677">
        <v>1</v>
      </c>
      <c r="R395" s="68">
        <v>1</v>
      </c>
      <c r="S395" s="125">
        <v>1</v>
      </c>
      <c r="T395" s="68">
        <v>0</v>
      </c>
      <c r="U395" s="133">
        <v>1</v>
      </c>
      <c r="V395" s="92" t="s">
        <v>74</v>
      </c>
      <c r="X395" s="103"/>
    </row>
    <row r="396" spans="1:24" s="102" customFormat="1" ht="39.75">
      <c r="A396" s="84">
        <v>7.2</v>
      </c>
      <c r="B396" s="84" t="s">
        <v>73</v>
      </c>
      <c r="C396" s="83" t="s">
        <v>30</v>
      </c>
      <c r="D396" s="82">
        <f>+SUM(D398:D402)</f>
        <v>0</v>
      </c>
      <c r="E396" s="82"/>
      <c r="F396" s="82"/>
      <c r="G396" s="82"/>
      <c r="H396" s="82">
        <f t="shared" ref="H396:U396" si="155">+SUM(H398:H402)</f>
        <v>4</v>
      </c>
      <c r="I396" s="82">
        <f t="shared" si="155"/>
        <v>3</v>
      </c>
      <c r="J396" s="82">
        <f t="shared" si="155"/>
        <v>5</v>
      </c>
      <c r="K396" s="82">
        <f t="shared" si="155"/>
        <v>3</v>
      </c>
      <c r="L396" s="82">
        <f t="shared" si="155"/>
        <v>5</v>
      </c>
      <c r="M396" s="82">
        <f t="shared" si="155"/>
        <v>4</v>
      </c>
      <c r="N396" s="82">
        <f t="shared" si="155"/>
        <v>0</v>
      </c>
      <c r="O396" s="82">
        <f t="shared" si="155"/>
        <v>5</v>
      </c>
      <c r="P396" s="82">
        <f t="shared" si="155"/>
        <v>3</v>
      </c>
      <c r="Q396" s="82">
        <f t="shared" si="155"/>
        <v>3</v>
      </c>
      <c r="R396" s="82">
        <f t="shared" si="155"/>
        <v>5</v>
      </c>
      <c r="S396" s="82">
        <f t="shared" si="155"/>
        <v>5</v>
      </c>
      <c r="T396" s="82">
        <f t="shared" si="155"/>
        <v>3</v>
      </c>
      <c r="U396" s="82">
        <f t="shared" si="155"/>
        <v>5</v>
      </c>
      <c r="X396" s="103"/>
    </row>
    <row r="397" spans="1:24" s="102" customFormat="1" ht="39.75">
      <c r="A397" s="80"/>
      <c r="B397" s="80"/>
      <c r="C397" s="79" t="s">
        <v>10</v>
      </c>
      <c r="D397" s="132">
        <f>IF(D396&lt;1,0,IF(D396&lt;2,1,IF(D396&lt;3,2,IF(D396&lt;4,3,IF(D396&lt;5,4,IF(D396=5,5))))))</f>
        <v>0</v>
      </c>
      <c r="E397" s="132"/>
      <c r="F397" s="132"/>
      <c r="G397" s="132"/>
      <c r="H397" s="132">
        <f t="shared" ref="H397:U397" si="156">IF(H396&lt;1,0,IF(H396&lt;2,1,IF(H396&lt;3,2,IF(H396&lt;4,3,IF(H396&lt;5,4,IF(H396=5,5))))))</f>
        <v>4</v>
      </c>
      <c r="I397" s="132">
        <f t="shared" si="156"/>
        <v>3</v>
      </c>
      <c r="J397" s="132">
        <f t="shared" si="156"/>
        <v>5</v>
      </c>
      <c r="K397" s="132">
        <f t="shared" si="156"/>
        <v>3</v>
      </c>
      <c r="L397" s="132">
        <f t="shared" si="156"/>
        <v>5</v>
      </c>
      <c r="M397" s="132">
        <f t="shared" si="156"/>
        <v>4</v>
      </c>
      <c r="N397" s="132">
        <f t="shared" si="156"/>
        <v>0</v>
      </c>
      <c r="O397" s="132">
        <f t="shared" si="156"/>
        <v>5</v>
      </c>
      <c r="P397" s="132">
        <f t="shared" si="156"/>
        <v>3</v>
      </c>
      <c r="Q397" s="132">
        <f t="shared" si="156"/>
        <v>3</v>
      </c>
      <c r="R397" s="132">
        <f t="shared" si="156"/>
        <v>5</v>
      </c>
      <c r="S397" s="132">
        <f t="shared" si="156"/>
        <v>5</v>
      </c>
      <c r="T397" s="132">
        <f t="shared" si="156"/>
        <v>3</v>
      </c>
      <c r="U397" s="132">
        <f t="shared" si="156"/>
        <v>5</v>
      </c>
      <c r="X397" s="103"/>
    </row>
    <row r="398" spans="1:24" s="102" customFormat="1" ht="92.25">
      <c r="A398" s="72"/>
      <c r="B398" s="71" t="s">
        <v>72</v>
      </c>
      <c r="C398" s="70"/>
      <c r="D398" s="68"/>
      <c r="E398" s="68"/>
      <c r="F398" s="68"/>
      <c r="G398" s="68"/>
      <c r="H398" s="68">
        <v>0</v>
      </c>
      <c r="I398" s="68">
        <v>1</v>
      </c>
      <c r="J398" s="68">
        <v>1</v>
      </c>
      <c r="K398" s="131">
        <v>1</v>
      </c>
      <c r="L398" s="68">
        <v>1</v>
      </c>
      <c r="M398" s="68">
        <v>1</v>
      </c>
      <c r="N398" s="68">
        <v>0</v>
      </c>
      <c r="O398" s="68">
        <v>1</v>
      </c>
      <c r="P398" s="68">
        <v>1</v>
      </c>
      <c r="Q398" s="68">
        <v>1</v>
      </c>
      <c r="R398" s="68">
        <v>1</v>
      </c>
      <c r="S398" s="125">
        <v>1</v>
      </c>
      <c r="T398" s="68">
        <v>1</v>
      </c>
      <c r="U398" s="68">
        <v>1</v>
      </c>
      <c r="V398" s="92" t="s">
        <v>71</v>
      </c>
      <c r="X398" s="103"/>
    </row>
    <row r="399" spans="1:24" s="102" customFormat="1" ht="92.25">
      <c r="A399" s="72"/>
      <c r="B399" s="71" t="s">
        <v>70</v>
      </c>
      <c r="C399" s="70"/>
      <c r="D399" s="68"/>
      <c r="E399" s="68"/>
      <c r="F399" s="68"/>
      <c r="G399" s="68"/>
      <c r="H399" s="68">
        <v>1</v>
      </c>
      <c r="I399" s="68">
        <v>1</v>
      </c>
      <c r="J399" s="68">
        <v>1</v>
      </c>
      <c r="K399" s="131">
        <v>1</v>
      </c>
      <c r="L399" s="68">
        <v>1</v>
      </c>
      <c r="M399" s="68">
        <v>1</v>
      </c>
      <c r="N399" s="68">
        <v>0</v>
      </c>
      <c r="O399" s="68">
        <v>1</v>
      </c>
      <c r="P399" s="68">
        <v>1</v>
      </c>
      <c r="Q399" s="68">
        <v>1</v>
      </c>
      <c r="R399" s="68">
        <v>1</v>
      </c>
      <c r="S399" s="125">
        <v>1</v>
      </c>
      <c r="T399" s="68">
        <v>1</v>
      </c>
      <c r="U399" s="68">
        <v>1</v>
      </c>
      <c r="X399" s="103"/>
    </row>
    <row r="400" spans="1:24" s="102" customFormat="1" ht="123">
      <c r="A400" s="72"/>
      <c r="B400" s="71" t="s">
        <v>69</v>
      </c>
      <c r="C400" s="70"/>
      <c r="D400" s="68"/>
      <c r="E400" s="68"/>
      <c r="F400" s="68"/>
      <c r="G400" s="68"/>
      <c r="H400" s="68">
        <v>1</v>
      </c>
      <c r="I400" s="68">
        <v>1</v>
      </c>
      <c r="J400" s="68">
        <v>1</v>
      </c>
      <c r="K400" s="131">
        <v>1</v>
      </c>
      <c r="L400" s="68">
        <v>1</v>
      </c>
      <c r="M400" s="68">
        <v>1</v>
      </c>
      <c r="N400" s="68">
        <v>0</v>
      </c>
      <c r="O400" s="68">
        <v>1</v>
      </c>
      <c r="P400" s="68">
        <v>1</v>
      </c>
      <c r="Q400" s="68">
        <v>1</v>
      </c>
      <c r="R400" s="68">
        <v>1</v>
      </c>
      <c r="S400" s="125">
        <v>1</v>
      </c>
      <c r="T400" s="68">
        <v>1</v>
      </c>
      <c r="U400" s="68">
        <v>1</v>
      </c>
      <c r="X400" s="103"/>
    </row>
    <row r="401" spans="1:24" s="102" customFormat="1" ht="123">
      <c r="A401" s="72"/>
      <c r="B401" s="71" t="s">
        <v>68</v>
      </c>
      <c r="C401" s="70"/>
      <c r="D401" s="68"/>
      <c r="E401" s="68"/>
      <c r="F401" s="68"/>
      <c r="G401" s="68"/>
      <c r="H401" s="68">
        <v>1</v>
      </c>
      <c r="I401" s="68">
        <v>0</v>
      </c>
      <c r="J401" s="68">
        <v>1</v>
      </c>
      <c r="K401" s="69">
        <v>0</v>
      </c>
      <c r="L401" s="68">
        <v>1</v>
      </c>
      <c r="M401" s="68">
        <v>1</v>
      </c>
      <c r="N401" s="68">
        <v>0</v>
      </c>
      <c r="O401" s="68">
        <v>1</v>
      </c>
      <c r="P401" s="68">
        <v>0</v>
      </c>
      <c r="Q401" s="68">
        <v>0</v>
      </c>
      <c r="R401" s="68">
        <v>1</v>
      </c>
      <c r="S401" s="68">
        <v>1</v>
      </c>
      <c r="T401" s="68">
        <v>0</v>
      </c>
      <c r="U401" s="68">
        <v>1</v>
      </c>
      <c r="X401" s="103"/>
    </row>
    <row r="402" spans="1:24" s="102" customFormat="1" ht="153.75">
      <c r="A402" s="128"/>
      <c r="B402" s="127" t="s">
        <v>67</v>
      </c>
      <c r="C402" s="124"/>
      <c r="D402" s="68"/>
      <c r="E402" s="68"/>
      <c r="F402" s="68"/>
      <c r="G402" s="68"/>
      <c r="H402" s="68">
        <v>1</v>
      </c>
      <c r="I402" s="68">
        <v>0</v>
      </c>
      <c r="J402" s="68">
        <v>1</v>
      </c>
      <c r="K402" s="69">
        <v>0</v>
      </c>
      <c r="L402" s="68">
        <v>1</v>
      </c>
      <c r="M402" s="68">
        <v>0</v>
      </c>
      <c r="N402" s="68">
        <v>0</v>
      </c>
      <c r="O402" s="68">
        <v>1</v>
      </c>
      <c r="P402" s="68">
        <v>0</v>
      </c>
      <c r="Q402" s="677">
        <v>0</v>
      </c>
      <c r="R402" s="68">
        <v>1</v>
      </c>
      <c r="S402" s="125">
        <v>1</v>
      </c>
      <c r="T402" s="68">
        <v>0</v>
      </c>
      <c r="U402" s="677">
        <v>1</v>
      </c>
      <c r="X402" s="103"/>
    </row>
    <row r="403" spans="1:24" s="102" customFormat="1" ht="39.75">
      <c r="A403" s="84">
        <v>7.3</v>
      </c>
      <c r="B403" s="84" t="s">
        <v>66</v>
      </c>
      <c r="C403" s="83" t="s">
        <v>30</v>
      </c>
      <c r="D403" s="82">
        <f>+SUM(D405:D409)</f>
        <v>0</v>
      </c>
      <c r="E403" s="82"/>
      <c r="F403" s="82"/>
      <c r="G403" s="82"/>
      <c r="H403" s="82">
        <f t="shared" ref="H403:U403" si="157">+SUM(H405:H409)</f>
        <v>5</v>
      </c>
      <c r="I403" s="82">
        <f t="shared" si="157"/>
        <v>3</v>
      </c>
      <c r="J403" s="82">
        <f t="shared" si="157"/>
        <v>5</v>
      </c>
      <c r="K403" s="82">
        <f t="shared" si="157"/>
        <v>5</v>
      </c>
      <c r="L403" s="82">
        <f t="shared" si="157"/>
        <v>5</v>
      </c>
      <c r="M403" s="82">
        <f t="shared" si="157"/>
        <v>5</v>
      </c>
      <c r="N403" s="82">
        <f t="shared" si="157"/>
        <v>5</v>
      </c>
      <c r="O403" s="82">
        <f t="shared" si="157"/>
        <v>5</v>
      </c>
      <c r="P403" s="82">
        <f t="shared" si="157"/>
        <v>5</v>
      </c>
      <c r="Q403" s="82">
        <f t="shared" si="157"/>
        <v>4</v>
      </c>
      <c r="R403" s="82">
        <f t="shared" si="157"/>
        <v>5</v>
      </c>
      <c r="S403" s="82">
        <f t="shared" si="157"/>
        <v>5</v>
      </c>
      <c r="T403" s="82">
        <f t="shared" si="157"/>
        <v>5</v>
      </c>
      <c r="U403" s="82">
        <f t="shared" si="157"/>
        <v>5</v>
      </c>
      <c r="X403" s="103"/>
    </row>
    <row r="404" spans="1:24" s="102" customFormat="1" ht="39.75">
      <c r="A404" s="80"/>
      <c r="B404" s="80"/>
      <c r="C404" s="79" t="s">
        <v>10</v>
      </c>
      <c r="D404" s="94">
        <f>IF(D403&lt;1,0,IF(D403&lt;2,1,IF(D403&lt;3,2,IF(D403&lt;4,3,IF(D403=4,4,IF(D403=5,5,))))))</f>
        <v>0</v>
      </c>
      <c r="E404" s="94"/>
      <c r="F404" s="94"/>
      <c r="G404" s="94"/>
      <c r="H404" s="94">
        <f t="shared" ref="H404:U404" si="158">IF(H403&lt;1,0,IF(H403&lt;2,1,IF(H403&lt;3,2,IF(H403&lt;4,3,IF(H403=4,4,IF(H403=5,5,))))))</f>
        <v>5</v>
      </c>
      <c r="I404" s="94">
        <f t="shared" si="158"/>
        <v>3</v>
      </c>
      <c r="J404" s="94">
        <f t="shared" si="158"/>
        <v>5</v>
      </c>
      <c r="K404" s="94">
        <f t="shared" si="158"/>
        <v>5</v>
      </c>
      <c r="L404" s="94">
        <f t="shared" si="158"/>
        <v>5</v>
      </c>
      <c r="M404" s="94">
        <f t="shared" si="158"/>
        <v>5</v>
      </c>
      <c r="N404" s="94">
        <f t="shared" si="158"/>
        <v>5</v>
      </c>
      <c r="O404" s="94">
        <f t="shared" si="158"/>
        <v>5</v>
      </c>
      <c r="P404" s="94">
        <f t="shared" si="158"/>
        <v>5</v>
      </c>
      <c r="Q404" s="94">
        <f t="shared" si="158"/>
        <v>4</v>
      </c>
      <c r="R404" s="94">
        <f t="shared" si="158"/>
        <v>5</v>
      </c>
      <c r="S404" s="94">
        <f t="shared" si="158"/>
        <v>5</v>
      </c>
      <c r="T404" s="94">
        <f t="shared" si="158"/>
        <v>5</v>
      </c>
      <c r="U404" s="94">
        <f t="shared" si="158"/>
        <v>5</v>
      </c>
      <c r="X404" s="103"/>
    </row>
    <row r="405" spans="1:24" s="102" customFormat="1" ht="39.75">
      <c r="A405" s="72"/>
      <c r="B405" s="71" t="s">
        <v>65</v>
      </c>
      <c r="C405" s="130"/>
      <c r="D405" s="68"/>
      <c r="E405" s="68"/>
      <c r="F405" s="68"/>
      <c r="G405" s="68"/>
      <c r="H405" s="68">
        <v>1</v>
      </c>
      <c r="I405" s="68">
        <v>1</v>
      </c>
      <c r="J405" s="68">
        <v>1</v>
      </c>
      <c r="K405" s="69">
        <v>1</v>
      </c>
      <c r="L405" s="68">
        <v>1</v>
      </c>
      <c r="M405" s="68">
        <v>1</v>
      </c>
      <c r="N405" s="68">
        <v>1</v>
      </c>
      <c r="O405" s="68">
        <v>1</v>
      </c>
      <c r="P405" s="68">
        <v>1</v>
      </c>
      <c r="Q405" s="68">
        <v>1</v>
      </c>
      <c r="R405" s="68">
        <v>1</v>
      </c>
      <c r="S405" s="125">
        <v>1</v>
      </c>
      <c r="T405" s="68">
        <v>1</v>
      </c>
      <c r="U405" s="68">
        <v>1</v>
      </c>
      <c r="X405" s="103"/>
    </row>
    <row r="406" spans="1:24" s="102" customFormat="1" ht="123">
      <c r="A406" s="72"/>
      <c r="B406" s="71" t="s">
        <v>64</v>
      </c>
      <c r="C406" s="130"/>
      <c r="D406" s="68"/>
      <c r="E406" s="68"/>
      <c r="F406" s="68"/>
      <c r="G406" s="68"/>
      <c r="H406" s="68">
        <v>1</v>
      </c>
      <c r="I406" s="68">
        <v>1</v>
      </c>
      <c r="J406" s="68">
        <v>1</v>
      </c>
      <c r="K406" s="69">
        <v>1</v>
      </c>
      <c r="L406" s="68">
        <v>1</v>
      </c>
      <c r="M406" s="68">
        <v>1</v>
      </c>
      <c r="N406" s="68">
        <v>1</v>
      </c>
      <c r="O406" s="68">
        <v>1</v>
      </c>
      <c r="P406" s="68">
        <v>1</v>
      </c>
      <c r="Q406" s="68">
        <v>1</v>
      </c>
      <c r="R406" s="68">
        <v>1</v>
      </c>
      <c r="S406" s="125">
        <v>1</v>
      </c>
      <c r="T406" s="68">
        <v>1</v>
      </c>
      <c r="U406" s="68">
        <v>1</v>
      </c>
      <c r="X406" s="103"/>
    </row>
    <row r="407" spans="1:24" s="102" customFormat="1" ht="39.75">
      <c r="A407" s="72"/>
      <c r="B407" s="71" t="s">
        <v>63</v>
      </c>
      <c r="C407" s="130"/>
      <c r="D407" s="68"/>
      <c r="E407" s="68"/>
      <c r="F407" s="68"/>
      <c r="G407" s="68"/>
      <c r="H407" s="68">
        <v>1</v>
      </c>
      <c r="I407" s="68">
        <v>0</v>
      </c>
      <c r="J407" s="68">
        <v>1</v>
      </c>
      <c r="K407" s="69">
        <v>1</v>
      </c>
      <c r="L407" s="68">
        <v>1</v>
      </c>
      <c r="M407" s="68">
        <v>1</v>
      </c>
      <c r="N407" s="68">
        <v>1</v>
      </c>
      <c r="O407" s="68">
        <v>1</v>
      </c>
      <c r="P407" s="68">
        <v>1</v>
      </c>
      <c r="Q407" s="68">
        <v>1</v>
      </c>
      <c r="R407" s="68">
        <v>1</v>
      </c>
      <c r="S407" s="125">
        <v>1</v>
      </c>
      <c r="T407" s="68">
        <v>1</v>
      </c>
      <c r="U407" s="68">
        <v>1</v>
      </c>
      <c r="X407" s="103"/>
    </row>
    <row r="408" spans="1:24" s="102" customFormat="1" ht="61.5">
      <c r="A408" s="72"/>
      <c r="B408" s="71" t="s">
        <v>62</v>
      </c>
      <c r="C408" s="130"/>
      <c r="D408" s="68"/>
      <c r="E408" s="68"/>
      <c r="F408" s="68"/>
      <c r="G408" s="68"/>
      <c r="H408" s="68">
        <v>1</v>
      </c>
      <c r="I408" s="68">
        <v>0</v>
      </c>
      <c r="J408" s="68">
        <v>1</v>
      </c>
      <c r="K408" s="69">
        <v>1</v>
      </c>
      <c r="L408" s="68">
        <v>1</v>
      </c>
      <c r="M408" s="68">
        <v>1</v>
      </c>
      <c r="N408" s="68">
        <v>1</v>
      </c>
      <c r="O408" s="68">
        <v>1</v>
      </c>
      <c r="P408" s="68">
        <v>1</v>
      </c>
      <c r="Q408" s="68">
        <v>0</v>
      </c>
      <c r="R408" s="68">
        <v>1</v>
      </c>
      <c r="S408" s="125">
        <v>1</v>
      </c>
      <c r="T408" s="68">
        <v>1</v>
      </c>
      <c r="U408" s="129">
        <v>1</v>
      </c>
      <c r="V408" s="92" t="s">
        <v>61</v>
      </c>
      <c r="X408" s="103"/>
    </row>
    <row r="409" spans="1:24" s="102" customFormat="1" ht="61.5">
      <c r="A409" s="128"/>
      <c r="B409" s="127" t="s">
        <v>60</v>
      </c>
      <c r="C409" s="126"/>
      <c r="D409" s="68"/>
      <c r="E409" s="68"/>
      <c r="F409" s="68"/>
      <c r="G409" s="68"/>
      <c r="H409" s="68">
        <v>1</v>
      </c>
      <c r="I409" s="68">
        <v>1</v>
      </c>
      <c r="J409" s="68">
        <v>1</v>
      </c>
      <c r="K409" s="69">
        <v>1</v>
      </c>
      <c r="L409" s="68">
        <v>1</v>
      </c>
      <c r="M409" s="68">
        <v>1</v>
      </c>
      <c r="N409" s="68">
        <v>1</v>
      </c>
      <c r="O409" s="68">
        <v>1</v>
      </c>
      <c r="P409" s="68">
        <v>1</v>
      </c>
      <c r="Q409" s="677">
        <v>1</v>
      </c>
      <c r="R409" s="68">
        <v>1</v>
      </c>
      <c r="S409" s="125">
        <v>1</v>
      </c>
      <c r="T409" s="68">
        <v>1</v>
      </c>
      <c r="U409" s="677">
        <v>1</v>
      </c>
      <c r="X409" s="103"/>
    </row>
    <row r="410" spans="1:24" s="102" customFormat="1" ht="39.75">
      <c r="A410" s="84">
        <v>7.4</v>
      </c>
      <c r="B410" s="84" t="s">
        <v>59</v>
      </c>
      <c r="C410" s="83" t="s">
        <v>30</v>
      </c>
      <c r="D410" s="82">
        <f>+SUM(D412:D423)</f>
        <v>0</v>
      </c>
      <c r="E410" s="82"/>
      <c r="F410" s="82"/>
      <c r="G410" s="82"/>
      <c r="H410" s="82">
        <f t="shared" ref="H410:U410" si="159">+SUM(H412:H423)</f>
        <v>6</v>
      </c>
      <c r="I410" s="82">
        <f t="shared" si="159"/>
        <v>6</v>
      </c>
      <c r="J410" s="82">
        <f t="shared" si="159"/>
        <v>6</v>
      </c>
      <c r="K410" s="82">
        <f t="shared" si="159"/>
        <v>5</v>
      </c>
      <c r="L410" s="82">
        <f t="shared" si="159"/>
        <v>6</v>
      </c>
      <c r="M410" s="82">
        <f t="shared" si="159"/>
        <v>6</v>
      </c>
      <c r="N410" s="82">
        <f t="shared" si="159"/>
        <v>3</v>
      </c>
      <c r="O410" s="82">
        <f t="shared" si="159"/>
        <v>6</v>
      </c>
      <c r="P410" s="82">
        <f t="shared" si="159"/>
        <v>6</v>
      </c>
      <c r="Q410" s="82">
        <f t="shared" si="159"/>
        <v>6</v>
      </c>
      <c r="R410" s="82">
        <f t="shared" si="159"/>
        <v>6</v>
      </c>
      <c r="S410" s="82">
        <f t="shared" si="159"/>
        <v>6</v>
      </c>
      <c r="T410" s="82">
        <f t="shared" si="159"/>
        <v>6</v>
      </c>
      <c r="U410" s="82">
        <f t="shared" si="159"/>
        <v>6</v>
      </c>
      <c r="X410" s="103"/>
    </row>
    <row r="411" spans="1:24" s="102" customFormat="1" ht="39.75">
      <c r="A411" s="80"/>
      <c r="B411" s="80"/>
      <c r="C411" s="79" t="s">
        <v>10</v>
      </c>
      <c r="D411" s="94">
        <f>IF(D410&lt;1,0,IF(D410&lt;2,1,IF(D410&lt;3,2,IF(D410&lt;5,3,IF(D410=5,4,IF(D410&gt;=6,5,))))))</f>
        <v>0</v>
      </c>
      <c r="E411" s="94"/>
      <c r="F411" s="94"/>
      <c r="G411" s="94"/>
      <c r="H411" s="94">
        <f t="shared" ref="H411:U411" si="160">IF(H410&lt;1,0,IF(H410&lt;2,1,IF(H410&lt;3,2,IF(H410&lt;5,3,IF(H410=5,4,IF(H410&gt;=6,5,))))))</f>
        <v>5</v>
      </c>
      <c r="I411" s="94">
        <f t="shared" si="160"/>
        <v>5</v>
      </c>
      <c r="J411" s="94">
        <f t="shared" si="160"/>
        <v>5</v>
      </c>
      <c r="K411" s="94">
        <f t="shared" si="160"/>
        <v>4</v>
      </c>
      <c r="L411" s="94">
        <f t="shared" si="160"/>
        <v>5</v>
      </c>
      <c r="M411" s="94">
        <f t="shared" si="160"/>
        <v>5</v>
      </c>
      <c r="N411" s="94">
        <f t="shared" si="160"/>
        <v>3</v>
      </c>
      <c r="O411" s="94">
        <f t="shared" si="160"/>
        <v>5</v>
      </c>
      <c r="P411" s="94">
        <f t="shared" si="160"/>
        <v>5</v>
      </c>
      <c r="Q411" s="94">
        <f t="shared" si="160"/>
        <v>5</v>
      </c>
      <c r="R411" s="94">
        <f t="shared" si="160"/>
        <v>5</v>
      </c>
      <c r="S411" s="94">
        <f t="shared" si="160"/>
        <v>5</v>
      </c>
      <c r="T411" s="94">
        <f t="shared" si="160"/>
        <v>5</v>
      </c>
      <c r="U411" s="94">
        <f t="shared" si="160"/>
        <v>5</v>
      </c>
      <c r="X411" s="103"/>
    </row>
    <row r="412" spans="1:24" s="102" customFormat="1" ht="61.5" customHeight="1">
      <c r="A412" s="72"/>
      <c r="B412" s="71" t="s">
        <v>58</v>
      </c>
      <c r="C412" s="70"/>
      <c r="D412" s="68"/>
      <c r="E412" s="68"/>
      <c r="F412" s="68"/>
      <c r="G412" s="68"/>
      <c r="H412" s="68">
        <v>1</v>
      </c>
      <c r="I412" s="68">
        <v>1</v>
      </c>
      <c r="J412" s="68">
        <v>1</v>
      </c>
      <c r="K412" s="69">
        <v>1</v>
      </c>
      <c r="L412" s="68">
        <v>1</v>
      </c>
      <c r="M412" s="68">
        <v>1</v>
      </c>
      <c r="N412" s="68">
        <v>1</v>
      </c>
      <c r="O412" s="68">
        <v>1</v>
      </c>
      <c r="P412" s="68">
        <v>1</v>
      </c>
      <c r="Q412" s="68">
        <v>1</v>
      </c>
      <c r="R412" s="68">
        <v>1</v>
      </c>
      <c r="S412" s="68">
        <v>1</v>
      </c>
      <c r="T412" s="68">
        <v>1</v>
      </c>
      <c r="U412" s="68">
        <v>1</v>
      </c>
      <c r="V412" s="93" t="s">
        <v>39</v>
      </c>
      <c r="X412" s="103"/>
    </row>
    <row r="413" spans="1:24" s="102" customFormat="1" ht="92.25">
      <c r="A413" s="72"/>
      <c r="B413" s="71" t="s">
        <v>57</v>
      </c>
      <c r="C413" s="124"/>
      <c r="D413" s="711"/>
      <c r="E413" s="677"/>
      <c r="F413" s="677"/>
      <c r="G413" s="677"/>
      <c r="H413" s="711">
        <v>1</v>
      </c>
      <c r="I413" s="711">
        <v>1</v>
      </c>
      <c r="J413" s="711">
        <v>1</v>
      </c>
      <c r="K413" s="711">
        <v>1</v>
      </c>
      <c r="L413" s="711">
        <v>1</v>
      </c>
      <c r="M413" s="711">
        <v>1</v>
      </c>
      <c r="N413" s="711">
        <v>1</v>
      </c>
      <c r="O413" s="711">
        <v>1</v>
      </c>
      <c r="P413" s="711">
        <v>1</v>
      </c>
      <c r="Q413" s="711">
        <v>1</v>
      </c>
      <c r="R413" s="711">
        <v>1</v>
      </c>
      <c r="S413" s="711">
        <v>1</v>
      </c>
      <c r="T413" s="711">
        <v>1</v>
      </c>
      <c r="U413" s="711">
        <v>1</v>
      </c>
      <c r="X413" s="103"/>
    </row>
    <row r="414" spans="1:24" s="102" customFormat="1" ht="48">
      <c r="A414" s="72"/>
      <c r="B414" s="121" t="s">
        <v>56</v>
      </c>
      <c r="C414" s="123"/>
      <c r="D414" s="712"/>
      <c r="E414" s="678"/>
      <c r="F414" s="678"/>
      <c r="G414" s="678"/>
      <c r="H414" s="712"/>
      <c r="I414" s="712"/>
      <c r="J414" s="712"/>
      <c r="K414" s="712"/>
      <c r="L414" s="712"/>
      <c r="M414" s="712"/>
      <c r="N414" s="712"/>
      <c r="O414" s="712"/>
      <c r="P414" s="712"/>
      <c r="Q414" s="712"/>
      <c r="R414" s="712"/>
      <c r="S414" s="712"/>
      <c r="T414" s="712"/>
      <c r="U414" s="712"/>
      <c r="X414" s="103"/>
    </row>
    <row r="415" spans="1:24" s="102" customFormat="1" ht="39.75">
      <c r="A415" s="72"/>
      <c r="B415" s="121" t="s">
        <v>55</v>
      </c>
      <c r="C415" s="123"/>
      <c r="D415" s="712"/>
      <c r="E415" s="678"/>
      <c r="F415" s="678"/>
      <c r="G415" s="678"/>
      <c r="H415" s="712"/>
      <c r="I415" s="712"/>
      <c r="J415" s="712"/>
      <c r="K415" s="712"/>
      <c r="L415" s="712"/>
      <c r="M415" s="712"/>
      <c r="N415" s="712"/>
      <c r="O415" s="712"/>
      <c r="P415" s="712"/>
      <c r="Q415" s="712"/>
      <c r="R415" s="712"/>
      <c r="S415" s="712"/>
      <c r="T415" s="712"/>
      <c r="U415" s="712"/>
      <c r="X415" s="103"/>
    </row>
    <row r="416" spans="1:24" s="102" customFormat="1" ht="39.75">
      <c r="A416" s="72"/>
      <c r="B416" s="121" t="s">
        <v>54</v>
      </c>
      <c r="C416" s="123"/>
      <c r="D416" s="712"/>
      <c r="E416" s="678"/>
      <c r="F416" s="678"/>
      <c r="G416" s="678"/>
      <c r="H416" s="712"/>
      <c r="I416" s="712"/>
      <c r="J416" s="712"/>
      <c r="K416" s="712"/>
      <c r="L416" s="712"/>
      <c r="M416" s="712"/>
      <c r="N416" s="712"/>
      <c r="O416" s="712"/>
      <c r="P416" s="712"/>
      <c r="Q416" s="712"/>
      <c r="R416" s="712"/>
      <c r="S416" s="712"/>
      <c r="T416" s="712"/>
      <c r="U416" s="712"/>
      <c r="X416" s="103"/>
    </row>
    <row r="417" spans="1:24" s="102" customFormat="1" ht="48">
      <c r="A417" s="72"/>
      <c r="B417" s="121" t="s">
        <v>53</v>
      </c>
      <c r="C417" s="123"/>
      <c r="D417" s="712"/>
      <c r="E417" s="678"/>
      <c r="F417" s="678"/>
      <c r="G417" s="678"/>
      <c r="H417" s="712"/>
      <c r="I417" s="712"/>
      <c r="J417" s="712"/>
      <c r="K417" s="712"/>
      <c r="L417" s="712"/>
      <c r="M417" s="712"/>
      <c r="N417" s="712"/>
      <c r="O417" s="712"/>
      <c r="P417" s="712"/>
      <c r="Q417" s="712"/>
      <c r="R417" s="712"/>
      <c r="S417" s="712"/>
      <c r="T417" s="712"/>
      <c r="U417" s="712"/>
      <c r="X417" s="103"/>
    </row>
    <row r="418" spans="1:24" s="102" customFormat="1" ht="48">
      <c r="A418" s="72"/>
      <c r="B418" s="121" t="s">
        <v>52</v>
      </c>
      <c r="C418" s="123"/>
      <c r="D418" s="712"/>
      <c r="E418" s="678"/>
      <c r="F418" s="678"/>
      <c r="G418" s="678"/>
      <c r="H418" s="712"/>
      <c r="I418" s="712"/>
      <c r="J418" s="712"/>
      <c r="K418" s="712"/>
      <c r="L418" s="712"/>
      <c r="M418" s="712"/>
      <c r="N418" s="712"/>
      <c r="O418" s="712"/>
      <c r="P418" s="712"/>
      <c r="Q418" s="712"/>
      <c r="R418" s="712"/>
      <c r="S418" s="712"/>
      <c r="T418" s="712"/>
      <c r="U418" s="712"/>
      <c r="X418" s="103"/>
    </row>
    <row r="419" spans="1:24" s="102" customFormat="1" ht="39.75">
      <c r="A419" s="72"/>
      <c r="B419" s="121" t="s">
        <v>51</v>
      </c>
      <c r="C419" s="120"/>
      <c r="D419" s="713"/>
      <c r="E419" s="679"/>
      <c r="F419" s="679"/>
      <c r="G419" s="679"/>
      <c r="H419" s="713"/>
      <c r="I419" s="713"/>
      <c r="J419" s="713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  <c r="X419" s="103"/>
    </row>
    <row r="420" spans="1:24" s="102" customFormat="1" ht="61.5">
      <c r="A420" s="72"/>
      <c r="B420" s="71" t="s">
        <v>50</v>
      </c>
      <c r="C420" s="70"/>
      <c r="D420" s="68"/>
      <c r="E420" s="68"/>
      <c r="F420" s="68"/>
      <c r="G420" s="68"/>
      <c r="H420" s="68">
        <v>1</v>
      </c>
      <c r="I420" s="68">
        <v>1</v>
      </c>
      <c r="J420" s="68">
        <v>1</v>
      </c>
      <c r="K420" s="69">
        <v>1</v>
      </c>
      <c r="L420" s="68">
        <v>1</v>
      </c>
      <c r="M420" s="68">
        <v>1</v>
      </c>
      <c r="N420" s="68">
        <v>1</v>
      </c>
      <c r="O420" s="68">
        <v>1</v>
      </c>
      <c r="P420" s="68">
        <v>1</v>
      </c>
      <c r="Q420" s="68">
        <v>1</v>
      </c>
      <c r="R420" s="68">
        <v>1</v>
      </c>
      <c r="S420" s="68">
        <v>1</v>
      </c>
      <c r="T420" s="68">
        <v>1</v>
      </c>
      <c r="U420" s="68">
        <v>1</v>
      </c>
      <c r="X420" s="103"/>
    </row>
    <row r="421" spans="1:24" s="102" customFormat="1" ht="61.5">
      <c r="A421" s="72"/>
      <c r="B421" s="71" t="s">
        <v>49</v>
      </c>
      <c r="C421" s="70"/>
      <c r="D421" s="68"/>
      <c r="E421" s="68"/>
      <c r="F421" s="68"/>
      <c r="G421" s="68"/>
      <c r="H421" s="68">
        <v>1</v>
      </c>
      <c r="I421" s="68">
        <v>1</v>
      </c>
      <c r="J421" s="68">
        <v>1</v>
      </c>
      <c r="K421" s="69">
        <v>1</v>
      </c>
      <c r="L421" s="68">
        <v>1</v>
      </c>
      <c r="M421" s="68">
        <v>1</v>
      </c>
      <c r="N421" s="68">
        <v>0</v>
      </c>
      <c r="O421" s="68">
        <v>1</v>
      </c>
      <c r="P421" s="68">
        <v>1</v>
      </c>
      <c r="Q421" s="68">
        <v>1</v>
      </c>
      <c r="R421" s="68">
        <v>1</v>
      </c>
      <c r="S421" s="68">
        <v>1</v>
      </c>
      <c r="T421" s="68">
        <v>1</v>
      </c>
      <c r="U421" s="68">
        <v>1</v>
      </c>
      <c r="X421" s="103"/>
    </row>
    <row r="422" spans="1:24" s="102" customFormat="1" ht="61.5">
      <c r="A422" s="72"/>
      <c r="B422" s="71" t="s">
        <v>48</v>
      </c>
      <c r="C422" s="70"/>
      <c r="D422" s="68"/>
      <c r="E422" s="68"/>
      <c r="F422" s="68"/>
      <c r="G422" s="68"/>
      <c r="H422" s="68">
        <v>1</v>
      </c>
      <c r="I422" s="68">
        <v>1</v>
      </c>
      <c r="J422" s="68">
        <v>1</v>
      </c>
      <c r="K422" s="69">
        <v>1</v>
      </c>
      <c r="L422" s="68">
        <v>1</v>
      </c>
      <c r="M422" s="68">
        <v>1</v>
      </c>
      <c r="N422" s="68">
        <v>0</v>
      </c>
      <c r="O422" s="68">
        <v>1</v>
      </c>
      <c r="P422" s="68">
        <v>1</v>
      </c>
      <c r="Q422" s="68">
        <v>1</v>
      </c>
      <c r="R422" s="68">
        <v>1</v>
      </c>
      <c r="S422" s="68">
        <v>1</v>
      </c>
      <c r="T422" s="68">
        <v>1</v>
      </c>
      <c r="U422" s="68">
        <v>1</v>
      </c>
      <c r="X422" s="103"/>
    </row>
    <row r="423" spans="1:24" s="102" customFormat="1" ht="61.5">
      <c r="A423" s="72"/>
      <c r="B423" s="91" t="s">
        <v>47</v>
      </c>
      <c r="C423" s="70"/>
      <c r="D423" s="68"/>
      <c r="E423" s="68"/>
      <c r="F423" s="68"/>
      <c r="G423" s="68"/>
      <c r="H423" s="68">
        <v>1</v>
      </c>
      <c r="I423" s="68">
        <v>1</v>
      </c>
      <c r="J423" s="68">
        <v>1</v>
      </c>
      <c r="K423" s="69">
        <v>0</v>
      </c>
      <c r="L423" s="68">
        <v>1</v>
      </c>
      <c r="M423" s="68">
        <v>1</v>
      </c>
      <c r="N423" s="68">
        <v>0</v>
      </c>
      <c r="O423" s="68">
        <v>1</v>
      </c>
      <c r="P423" s="68">
        <v>1</v>
      </c>
      <c r="Q423" s="68">
        <v>1</v>
      </c>
      <c r="R423" s="68">
        <v>1</v>
      </c>
      <c r="S423" s="68">
        <v>1</v>
      </c>
      <c r="T423" s="68">
        <v>1</v>
      </c>
      <c r="U423" s="68">
        <v>1</v>
      </c>
      <c r="X423" s="103"/>
    </row>
    <row r="424" spans="1:24" s="102" customFormat="1" ht="39.75">
      <c r="A424" s="118">
        <v>7.5</v>
      </c>
      <c r="B424" s="117" t="s">
        <v>46</v>
      </c>
      <c r="C424" s="116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4"/>
      <c r="R424" s="114"/>
      <c r="S424" s="114"/>
      <c r="T424" s="114"/>
      <c r="U424" s="114"/>
      <c r="X424" s="103"/>
    </row>
    <row r="425" spans="1:24" s="102" customFormat="1" ht="39.75">
      <c r="A425" s="109"/>
      <c r="B425" s="113" t="s">
        <v>45</v>
      </c>
      <c r="C425" s="112" t="s">
        <v>10</v>
      </c>
      <c r="D425" s="111" t="s">
        <v>44</v>
      </c>
      <c r="E425" s="111"/>
      <c r="F425" s="111"/>
      <c r="G425" s="111"/>
      <c r="H425" s="111" t="s">
        <v>44</v>
      </c>
      <c r="I425" s="111" t="s">
        <v>44</v>
      </c>
      <c r="J425" s="111" t="s">
        <v>44</v>
      </c>
      <c r="K425" s="111" t="s">
        <v>44</v>
      </c>
      <c r="L425" s="111" t="s">
        <v>44</v>
      </c>
      <c r="M425" s="111" t="s">
        <v>44</v>
      </c>
      <c r="N425" s="111" t="s">
        <v>44</v>
      </c>
      <c r="O425" s="111" t="s">
        <v>44</v>
      </c>
      <c r="P425" s="111" t="s">
        <v>44</v>
      </c>
      <c r="Q425" s="111" t="s">
        <v>44</v>
      </c>
      <c r="R425" s="111" t="s">
        <v>44</v>
      </c>
      <c r="S425" s="111" t="s">
        <v>44</v>
      </c>
      <c r="T425" s="111" t="s">
        <v>44</v>
      </c>
      <c r="U425" s="110">
        <v>4.25</v>
      </c>
      <c r="X425" s="103"/>
    </row>
    <row r="426" spans="1:24" s="102" customFormat="1" ht="61.5">
      <c r="A426" s="109"/>
      <c r="B426" s="108" t="s">
        <v>43</v>
      </c>
      <c r="C426" s="107" t="s">
        <v>10</v>
      </c>
      <c r="D426" s="106"/>
      <c r="E426" s="106"/>
      <c r="F426" s="106"/>
      <c r="G426" s="106"/>
      <c r="H426" s="106">
        <v>4.41</v>
      </c>
      <c r="I426" s="106">
        <v>3.4</v>
      </c>
      <c r="J426" s="106">
        <v>4.6399999999999997</v>
      </c>
      <c r="K426" s="105">
        <v>4.45</v>
      </c>
      <c r="L426" s="106">
        <v>4.47</v>
      </c>
      <c r="M426" s="106">
        <v>4.46</v>
      </c>
      <c r="N426" s="106">
        <v>4.3</v>
      </c>
      <c r="O426" s="106">
        <v>4.3499999999999996</v>
      </c>
      <c r="P426" s="106">
        <v>3.95</v>
      </c>
      <c r="Q426" s="105">
        <v>4</v>
      </c>
      <c r="R426" s="105">
        <v>4.57</v>
      </c>
      <c r="S426" s="105">
        <v>4.5999999999999996</v>
      </c>
      <c r="T426" s="105">
        <v>3.8</v>
      </c>
      <c r="U426" s="104">
        <v>4.22</v>
      </c>
      <c r="X426" s="103"/>
    </row>
    <row r="427" spans="1:24" ht="39.75">
      <c r="A427" s="101" t="s">
        <v>42</v>
      </c>
      <c r="B427" s="100"/>
      <c r="C427" s="99"/>
      <c r="D427" s="98">
        <f>+D429</f>
        <v>0</v>
      </c>
      <c r="E427" s="98"/>
      <c r="F427" s="98"/>
      <c r="G427" s="98"/>
      <c r="H427" s="98">
        <f t="shared" ref="H427:U427" si="161">+H429</f>
        <v>5</v>
      </c>
      <c r="I427" s="98">
        <f t="shared" si="161"/>
        <v>5</v>
      </c>
      <c r="J427" s="98">
        <f t="shared" si="161"/>
        <v>5</v>
      </c>
      <c r="K427" s="98">
        <f t="shared" si="161"/>
        <v>5</v>
      </c>
      <c r="L427" s="98">
        <f t="shared" si="161"/>
        <v>5</v>
      </c>
      <c r="M427" s="98">
        <f t="shared" si="161"/>
        <v>3</v>
      </c>
      <c r="N427" s="98">
        <f t="shared" si="161"/>
        <v>4</v>
      </c>
      <c r="O427" s="98">
        <f t="shared" si="161"/>
        <v>5</v>
      </c>
      <c r="P427" s="98">
        <f t="shared" si="161"/>
        <v>5</v>
      </c>
      <c r="Q427" s="98">
        <f t="shared" si="161"/>
        <v>5</v>
      </c>
      <c r="R427" s="98">
        <f t="shared" si="161"/>
        <v>2</v>
      </c>
      <c r="S427" s="98">
        <f t="shared" si="161"/>
        <v>4</v>
      </c>
      <c r="T427" s="98">
        <f t="shared" si="161"/>
        <v>3</v>
      </c>
      <c r="U427" s="97">
        <f t="shared" si="161"/>
        <v>4</v>
      </c>
      <c r="X427" s="20"/>
    </row>
    <row r="428" spans="1:24" s="73" customFormat="1" ht="39.75">
      <c r="A428" s="85">
        <v>8.1</v>
      </c>
      <c r="B428" s="85" t="s">
        <v>41</v>
      </c>
      <c r="C428" s="96" t="s">
        <v>30</v>
      </c>
      <c r="D428" s="82">
        <f>+SUM(D430:D436)</f>
        <v>0</v>
      </c>
      <c r="E428" s="82"/>
      <c r="F428" s="82"/>
      <c r="G428" s="82"/>
      <c r="H428" s="82">
        <f t="shared" ref="H428:U428" si="162">+SUM(H430:H436)</f>
        <v>7</v>
      </c>
      <c r="I428" s="82">
        <f t="shared" si="162"/>
        <v>7</v>
      </c>
      <c r="J428" s="82">
        <f t="shared" si="162"/>
        <v>7</v>
      </c>
      <c r="K428" s="82">
        <f t="shared" si="162"/>
        <v>7</v>
      </c>
      <c r="L428" s="82">
        <f t="shared" si="162"/>
        <v>7</v>
      </c>
      <c r="M428" s="82">
        <f t="shared" si="162"/>
        <v>4</v>
      </c>
      <c r="N428" s="82">
        <f t="shared" si="162"/>
        <v>6</v>
      </c>
      <c r="O428" s="82">
        <f t="shared" si="162"/>
        <v>7</v>
      </c>
      <c r="P428" s="82">
        <f t="shared" si="162"/>
        <v>7</v>
      </c>
      <c r="Q428" s="82">
        <f t="shared" si="162"/>
        <v>7</v>
      </c>
      <c r="R428" s="82">
        <f t="shared" si="162"/>
        <v>3</v>
      </c>
      <c r="S428" s="82">
        <f t="shared" si="162"/>
        <v>6</v>
      </c>
      <c r="T428" s="82">
        <f t="shared" si="162"/>
        <v>4</v>
      </c>
      <c r="U428" s="82">
        <f t="shared" si="162"/>
        <v>6</v>
      </c>
      <c r="X428" s="74"/>
    </row>
    <row r="429" spans="1:24" s="73" customFormat="1" ht="39.75">
      <c r="A429" s="81"/>
      <c r="B429" s="81"/>
      <c r="C429" s="95" t="s">
        <v>10</v>
      </c>
      <c r="D429" s="94">
        <f>IF(D428&lt;1,0,IF(D428&lt;2,1,IF(D428&lt;4,2,IF(D428&lt;6,3,IF(D428&lt;7,4,IF(D428=7,5))))))</f>
        <v>0</v>
      </c>
      <c r="E429" s="94"/>
      <c r="F429" s="94"/>
      <c r="G429" s="94"/>
      <c r="H429" s="94">
        <f t="shared" ref="H429:U429" si="163">IF(H428&lt;1,0,IF(H428&lt;2,1,IF(H428&lt;4,2,IF(H428&lt;6,3,IF(H428&lt;7,4,IF(H428=7,5))))))</f>
        <v>5</v>
      </c>
      <c r="I429" s="94">
        <f t="shared" si="163"/>
        <v>5</v>
      </c>
      <c r="J429" s="94">
        <f t="shared" si="163"/>
        <v>5</v>
      </c>
      <c r="K429" s="94">
        <f t="shared" si="163"/>
        <v>5</v>
      </c>
      <c r="L429" s="94">
        <f t="shared" si="163"/>
        <v>5</v>
      </c>
      <c r="M429" s="94">
        <f t="shared" si="163"/>
        <v>3</v>
      </c>
      <c r="N429" s="94">
        <f t="shared" si="163"/>
        <v>4</v>
      </c>
      <c r="O429" s="94">
        <f t="shared" si="163"/>
        <v>5</v>
      </c>
      <c r="P429" s="94">
        <f t="shared" si="163"/>
        <v>5</v>
      </c>
      <c r="Q429" s="94">
        <f t="shared" si="163"/>
        <v>5</v>
      </c>
      <c r="R429" s="94">
        <f t="shared" si="163"/>
        <v>2</v>
      </c>
      <c r="S429" s="94">
        <f t="shared" si="163"/>
        <v>4</v>
      </c>
      <c r="T429" s="94">
        <f t="shared" si="163"/>
        <v>3</v>
      </c>
      <c r="U429" s="94">
        <f t="shared" si="163"/>
        <v>4</v>
      </c>
      <c r="X429" s="74"/>
    </row>
    <row r="430" spans="1:24" s="73" customFormat="1" ht="61.5">
      <c r="A430" s="75"/>
      <c r="B430" s="91" t="s">
        <v>40</v>
      </c>
      <c r="C430" s="70"/>
      <c r="D430" s="68"/>
      <c r="E430" s="68"/>
      <c r="F430" s="68"/>
      <c r="G430" s="68"/>
      <c r="H430" s="68">
        <v>1</v>
      </c>
      <c r="I430" s="68">
        <v>1</v>
      </c>
      <c r="J430" s="68">
        <v>1</v>
      </c>
      <c r="K430" s="69">
        <v>1</v>
      </c>
      <c r="L430" s="68">
        <v>1</v>
      </c>
      <c r="M430" s="68">
        <v>0</v>
      </c>
      <c r="N430" s="68">
        <v>0</v>
      </c>
      <c r="O430" s="68">
        <v>1</v>
      </c>
      <c r="P430" s="68">
        <v>1</v>
      </c>
      <c r="Q430" s="68">
        <v>1</v>
      </c>
      <c r="R430" s="68">
        <v>0</v>
      </c>
      <c r="S430" s="68">
        <v>0</v>
      </c>
      <c r="T430" s="68">
        <v>0</v>
      </c>
      <c r="U430" s="90">
        <v>1</v>
      </c>
      <c r="V430" s="93" t="s">
        <v>39</v>
      </c>
      <c r="X430" s="74"/>
    </row>
    <row r="431" spans="1:24" s="73" customFormat="1" ht="92.25">
      <c r="A431" s="75"/>
      <c r="B431" s="91" t="s">
        <v>38</v>
      </c>
      <c r="C431" s="70"/>
      <c r="D431" s="68"/>
      <c r="E431" s="68"/>
      <c r="F431" s="68"/>
      <c r="G431" s="68"/>
      <c r="H431" s="68">
        <v>1</v>
      </c>
      <c r="I431" s="68">
        <v>1</v>
      </c>
      <c r="J431" s="68">
        <v>1</v>
      </c>
      <c r="K431" s="69">
        <v>1</v>
      </c>
      <c r="L431" s="68">
        <v>1</v>
      </c>
      <c r="M431" s="68">
        <v>0</v>
      </c>
      <c r="N431" s="68">
        <v>1</v>
      </c>
      <c r="O431" s="68">
        <v>1</v>
      </c>
      <c r="P431" s="68">
        <v>1</v>
      </c>
      <c r="Q431" s="68">
        <v>1</v>
      </c>
      <c r="R431" s="68">
        <v>0</v>
      </c>
      <c r="S431" s="68">
        <v>1</v>
      </c>
      <c r="T431" s="68">
        <v>1</v>
      </c>
      <c r="U431" s="90">
        <v>1</v>
      </c>
      <c r="X431" s="74"/>
    </row>
    <row r="432" spans="1:24" s="73" customFormat="1" ht="61.5">
      <c r="A432" s="75"/>
      <c r="B432" s="91" t="s">
        <v>37</v>
      </c>
      <c r="C432" s="70"/>
      <c r="D432" s="68"/>
      <c r="E432" s="68"/>
      <c r="F432" s="68"/>
      <c r="G432" s="68"/>
      <c r="H432" s="68">
        <v>1</v>
      </c>
      <c r="I432" s="68">
        <v>1</v>
      </c>
      <c r="J432" s="68">
        <v>1</v>
      </c>
      <c r="K432" s="69">
        <v>1</v>
      </c>
      <c r="L432" s="68">
        <v>1</v>
      </c>
      <c r="M432" s="68">
        <v>1</v>
      </c>
      <c r="N432" s="68">
        <v>1</v>
      </c>
      <c r="O432" s="68">
        <v>1</v>
      </c>
      <c r="P432" s="68">
        <v>1</v>
      </c>
      <c r="Q432" s="68">
        <v>1</v>
      </c>
      <c r="R432" s="68">
        <v>1</v>
      </c>
      <c r="S432" s="68">
        <v>1</v>
      </c>
      <c r="T432" s="68">
        <v>0</v>
      </c>
      <c r="U432" s="90">
        <v>1</v>
      </c>
      <c r="X432" s="74"/>
    </row>
    <row r="433" spans="1:24" s="73" customFormat="1" ht="61.5">
      <c r="A433" s="75"/>
      <c r="B433" s="91" t="s">
        <v>36</v>
      </c>
      <c r="C433" s="70"/>
      <c r="D433" s="68"/>
      <c r="E433" s="68"/>
      <c r="F433" s="68"/>
      <c r="G433" s="68"/>
      <c r="H433" s="68">
        <v>1</v>
      </c>
      <c r="I433" s="68">
        <v>1</v>
      </c>
      <c r="J433" s="68">
        <v>1</v>
      </c>
      <c r="K433" s="69">
        <v>1</v>
      </c>
      <c r="L433" s="68">
        <v>1</v>
      </c>
      <c r="M433" s="68">
        <v>1</v>
      </c>
      <c r="N433" s="68">
        <v>1</v>
      </c>
      <c r="O433" s="68">
        <v>1</v>
      </c>
      <c r="P433" s="68">
        <v>1</v>
      </c>
      <c r="Q433" s="68">
        <v>1</v>
      </c>
      <c r="R433" s="68">
        <v>1</v>
      </c>
      <c r="S433" s="68">
        <v>1</v>
      </c>
      <c r="T433" s="68">
        <v>0</v>
      </c>
      <c r="U433" s="90">
        <v>0</v>
      </c>
      <c r="X433" s="74"/>
    </row>
    <row r="434" spans="1:24" s="73" customFormat="1" ht="92.25">
      <c r="A434" s="75"/>
      <c r="B434" s="91" t="s">
        <v>35</v>
      </c>
      <c r="C434" s="70"/>
      <c r="D434" s="68"/>
      <c r="E434" s="68"/>
      <c r="F434" s="68"/>
      <c r="G434" s="68"/>
      <c r="H434" s="68">
        <v>1</v>
      </c>
      <c r="I434" s="68">
        <v>1</v>
      </c>
      <c r="J434" s="68">
        <v>1</v>
      </c>
      <c r="K434" s="69">
        <v>1</v>
      </c>
      <c r="L434" s="68">
        <v>1</v>
      </c>
      <c r="M434" s="68">
        <v>0</v>
      </c>
      <c r="N434" s="68">
        <v>1</v>
      </c>
      <c r="O434" s="68">
        <v>1</v>
      </c>
      <c r="P434" s="68">
        <v>1</v>
      </c>
      <c r="Q434" s="68">
        <v>1</v>
      </c>
      <c r="R434" s="68">
        <v>0</v>
      </c>
      <c r="S434" s="68">
        <v>1</v>
      </c>
      <c r="T434" s="68">
        <v>1</v>
      </c>
      <c r="U434" s="90">
        <v>1</v>
      </c>
      <c r="X434" s="74"/>
    </row>
    <row r="435" spans="1:24" s="73" customFormat="1" ht="92.25">
      <c r="A435" s="75"/>
      <c r="B435" s="91" t="s">
        <v>34</v>
      </c>
      <c r="C435" s="70"/>
      <c r="D435" s="68"/>
      <c r="E435" s="68"/>
      <c r="F435" s="68"/>
      <c r="G435" s="68"/>
      <c r="H435" s="68">
        <v>1</v>
      </c>
      <c r="I435" s="68">
        <v>1</v>
      </c>
      <c r="J435" s="68">
        <v>1</v>
      </c>
      <c r="K435" s="69">
        <v>1</v>
      </c>
      <c r="L435" s="68">
        <v>1</v>
      </c>
      <c r="M435" s="68">
        <v>1</v>
      </c>
      <c r="N435" s="68">
        <v>1</v>
      </c>
      <c r="O435" s="68">
        <v>1</v>
      </c>
      <c r="P435" s="68">
        <v>1</v>
      </c>
      <c r="Q435" s="68">
        <v>1</v>
      </c>
      <c r="R435" s="68">
        <v>1</v>
      </c>
      <c r="S435" s="68">
        <v>1</v>
      </c>
      <c r="T435" s="68">
        <v>1</v>
      </c>
      <c r="U435" s="68">
        <v>1</v>
      </c>
      <c r="V435" s="92"/>
      <c r="X435" s="74"/>
    </row>
    <row r="436" spans="1:24" s="73" customFormat="1" ht="92.25">
      <c r="A436" s="75"/>
      <c r="B436" s="91" t="s">
        <v>33</v>
      </c>
      <c r="C436" s="70"/>
      <c r="D436" s="68"/>
      <c r="E436" s="68"/>
      <c r="F436" s="68"/>
      <c r="G436" s="68"/>
      <c r="H436" s="68">
        <v>1</v>
      </c>
      <c r="I436" s="68">
        <v>1</v>
      </c>
      <c r="J436" s="68">
        <v>1</v>
      </c>
      <c r="K436" s="69">
        <v>1</v>
      </c>
      <c r="L436" s="68">
        <v>1</v>
      </c>
      <c r="M436" s="68">
        <v>1</v>
      </c>
      <c r="N436" s="68">
        <v>1</v>
      </c>
      <c r="O436" s="68">
        <v>1</v>
      </c>
      <c r="P436" s="68">
        <v>1</v>
      </c>
      <c r="Q436" s="68">
        <v>1</v>
      </c>
      <c r="R436" s="68">
        <v>0</v>
      </c>
      <c r="S436" s="68">
        <v>1</v>
      </c>
      <c r="T436" s="68">
        <v>1</v>
      </c>
      <c r="U436" s="90">
        <v>1</v>
      </c>
      <c r="X436" s="74"/>
    </row>
    <row r="437" spans="1:24" ht="39.75">
      <c r="A437" s="89" t="s">
        <v>32</v>
      </c>
      <c r="B437" s="89"/>
      <c r="C437" s="88"/>
      <c r="D437" s="87">
        <f>+D439</f>
        <v>0</v>
      </c>
      <c r="E437" s="87"/>
      <c r="F437" s="87"/>
      <c r="G437" s="87"/>
      <c r="H437" s="87">
        <f t="shared" ref="H437:U437" si="164">+H439</f>
        <v>4</v>
      </c>
      <c r="I437" s="87">
        <f t="shared" si="164"/>
        <v>3</v>
      </c>
      <c r="J437" s="87">
        <f t="shared" si="164"/>
        <v>5</v>
      </c>
      <c r="K437" s="87">
        <f t="shared" si="164"/>
        <v>4</v>
      </c>
      <c r="L437" s="87">
        <f t="shared" si="164"/>
        <v>5</v>
      </c>
      <c r="M437" s="87">
        <f t="shared" si="164"/>
        <v>4</v>
      </c>
      <c r="N437" s="87">
        <f t="shared" si="164"/>
        <v>4</v>
      </c>
      <c r="O437" s="87">
        <f t="shared" si="164"/>
        <v>4</v>
      </c>
      <c r="P437" s="87">
        <f t="shared" si="164"/>
        <v>4</v>
      </c>
      <c r="Q437" s="87">
        <f t="shared" si="164"/>
        <v>4</v>
      </c>
      <c r="R437" s="87">
        <f t="shared" si="164"/>
        <v>4</v>
      </c>
      <c r="S437" s="87">
        <f t="shared" si="164"/>
        <v>4</v>
      </c>
      <c r="T437" s="87">
        <f t="shared" si="164"/>
        <v>4</v>
      </c>
      <c r="U437" s="86">
        <f t="shared" si="164"/>
        <v>4</v>
      </c>
      <c r="X437" s="20"/>
    </row>
    <row r="438" spans="1:24" s="73" customFormat="1" ht="39.75">
      <c r="A438" s="85">
        <v>9.1</v>
      </c>
      <c r="B438" s="84" t="s">
        <v>31</v>
      </c>
      <c r="C438" s="83" t="s">
        <v>30</v>
      </c>
      <c r="D438" s="82">
        <f>+SUM(D440:D448)</f>
        <v>0</v>
      </c>
      <c r="E438" s="82"/>
      <c r="F438" s="82"/>
      <c r="G438" s="82"/>
      <c r="H438" s="82">
        <f t="shared" ref="H438:U438" si="165">+SUM(H440:H448)</f>
        <v>7</v>
      </c>
      <c r="I438" s="82">
        <f t="shared" si="165"/>
        <v>5</v>
      </c>
      <c r="J438" s="82">
        <f t="shared" si="165"/>
        <v>9</v>
      </c>
      <c r="K438" s="82">
        <f t="shared" si="165"/>
        <v>8</v>
      </c>
      <c r="L438" s="82">
        <f t="shared" si="165"/>
        <v>9</v>
      </c>
      <c r="M438" s="82">
        <f t="shared" si="165"/>
        <v>8</v>
      </c>
      <c r="N438" s="82">
        <f t="shared" si="165"/>
        <v>7</v>
      </c>
      <c r="O438" s="82">
        <f t="shared" si="165"/>
        <v>8</v>
      </c>
      <c r="P438" s="82">
        <f t="shared" si="165"/>
        <v>8</v>
      </c>
      <c r="Q438" s="82">
        <f t="shared" si="165"/>
        <v>7</v>
      </c>
      <c r="R438" s="82">
        <f t="shared" si="165"/>
        <v>8</v>
      </c>
      <c r="S438" s="82">
        <f t="shared" si="165"/>
        <v>7</v>
      </c>
      <c r="T438" s="82">
        <f t="shared" si="165"/>
        <v>7</v>
      </c>
      <c r="U438" s="82">
        <f t="shared" si="165"/>
        <v>8</v>
      </c>
      <c r="X438" s="74"/>
    </row>
    <row r="439" spans="1:24" s="73" customFormat="1" ht="39.75">
      <c r="A439" s="81"/>
      <c r="B439" s="80"/>
      <c r="C439" s="79" t="s">
        <v>10</v>
      </c>
      <c r="D439" s="78">
        <f>IF(D438&lt;1,0,IF(D438&lt;2,1,IF(D438&lt;4,2,IF(D438&lt;7,3,IF(D438&lt;9,4,IF(D438=9,5))))))</f>
        <v>0</v>
      </c>
      <c r="E439" s="78"/>
      <c r="F439" s="78"/>
      <c r="G439" s="78"/>
      <c r="H439" s="78">
        <f t="shared" ref="H439:U439" si="166">IF(H438&lt;1,0,IF(H438&lt;2,1,IF(H438&lt;4,2,IF(H438&lt;7,3,IF(H438&lt;9,4,IF(H438=9,5))))))</f>
        <v>4</v>
      </c>
      <c r="I439" s="78">
        <f t="shared" si="166"/>
        <v>3</v>
      </c>
      <c r="J439" s="78">
        <f t="shared" si="166"/>
        <v>5</v>
      </c>
      <c r="K439" s="78">
        <f t="shared" si="166"/>
        <v>4</v>
      </c>
      <c r="L439" s="78">
        <f t="shared" si="166"/>
        <v>5</v>
      </c>
      <c r="M439" s="78">
        <f t="shared" si="166"/>
        <v>4</v>
      </c>
      <c r="N439" s="78">
        <f t="shared" si="166"/>
        <v>4</v>
      </c>
      <c r="O439" s="78">
        <f t="shared" si="166"/>
        <v>4</v>
      </c>
      <c r="P439" s="78">
        <f t="shared" si="166"/>
        <v>4</v>
      </c>
      <c r="Q439" s="78">
        <f t="shared" si="166"/>
        <v>4</v>
      </c>
      <c r="R439" s="78">
        <f t="shared" si="166"/>
        <v>4</v>
      </c>
      <c r="S439" s="78">
        <f t="shared" si="166"/>
        <v>4</v>
      </c>
      <c r="T439" s="78">
        <f t="shared" si="166"/>
        <v>4</v>
      </c>
      <c r="U439" s="78">
        <f t="shared" si="166"/>
        <v>4</v>
      </c>
      <c r="X439" s="74"/>
    </row>
    <row r="440" spans="1:24" s="73" customFormat="1" ht="123">
      <c r="A440" s="75"/>
      <c r="B440" s="71" t="s">
        <v>29</v>
      </c>
      <c r="C440" s="70"/>
      <c r="D440" s="677"/>
      <c r="E440" s="677"/>
      <c r="F440" s="677"/>
      <c r="G440" s="677"/>
      <c r="H440" s="677">
        <v>1</v>
      </c>
      <c r="I440" s="677">
        <v>1</v>
      </c>
      <c r="J440" s="677">
        <v>1</v>
      </c>
      <c r="K440" s="77">
        <v>1</v>
      </c>
      <c r="L440" s="677">
        <v>1</v>
      </c>
      <c r="M440" s="677">
        <v>1</v>
      </c>
      <c r="N440" s="677">
        <v>1</v>
      </c>
      <c r="O440" s="677">
        <v>1</v>
      </c>
      <c r="P440" s="677">
        <v>1</v>
      </c>
      <c r="Q440" s="68">
        <v>1</v>
      </c>
      <c r="R440" s="677">
        <v>1</v>
      </c>
      <c r="S440" s="677">
        <v>1</v>
      </c>
      <c r="T440" s="677">
        <v>1</v>
      </c>
      <c r="U440" s="68">
        <v>1</v>
      </c>
      <c r="X440" s="74"/>
    </row>
    <row r="441" spans="1:24" s="73" customFormat="1" ht="92.25">
      <c r="A441" s="75"/>
      <c r="B441" s="71" t="s">
        <v>28</v>
      </c>
      <c r="C441" s="70"/>
      <c r="D441" s="68"/>
      <c r="E441" s="68"/>
      <c r="F441" s="68"/>
      <c r="G441" s="68"/>
      <c r="H441" s="68">
        <v>1</v>
      </c>
      <c r="I441" s="68">
        <v>1</v>
      </c>
      <c r="J441" s="68">
        <v>1</v>
      </c>
      <c r="K441" s="69">
        <v>1</v>
      </c>
      <c r="L441" s="68">
        <v>1</v>
      </c>
      <c r="M441" s="68">
        <v>1</v>
      </c>
      <c r="N441" s="68">
        <v>1</v>
      </c>
      <c r="O441" s="68">
        <v>1</v>
      </c>
      <c r="P441" s="68">
        <v>1</v>
      </c>
      <c r="Q441" s="68">
        <v>1</v>
      </c>
      <c r="R441" s="68">
        <v>1</v>
      </c>
      <c r="S441" s="68">
        <v>1</v>
      </c>
      <c r="T441" s="68">
        <v>1</v>
      </c>
      <c r="U441" s="68">
        <v>1</v>
      </c>
      <c r="X441" s="74"/>
    </row>
    <row r="442" spans="1:24" s="73" customFormat="1" ht="39.75">
      <c r="A442" s="75"/>
      <c r="B442" s="71" t="s">
        <v>27</v>
      </c>
      <c r="C442" s="70"/>
      <c r="D442" s="68"/>
      <c r="E442" s="68"/>
      <c r="F442" s="68"/>
      <c r="G442" s="68"/>
      <c r="H442" s="68">
        <v>1</v>
      </c>
      <c r="I442" s="68">
        <v>1</v>
      </c>
      <c r="J442" s="68">
        <v>1</v>
      </c>
      <c r="K442" s="69">
        <v>1</v>
      </c>
      <c r="L442" s="68">
        <v>1</v>
      </c>
      <c r="M442" s="68">
        <v>1</v>
      </c>
      <c r="N442" s="68">
        <v>1</v>
      </c>
      <c r="O442" s="68">
        <v>1</v>
      </c>
      <c r="P442" s="68">
        <v>1</v>
      </c>
      <c r="Q442" s="68">
        <v>1</v>
      </c>
      <c r="R442" s="68">
        <v>1</v>
      </c>
      <c r="S442" s="68">
        <v>1</v>
      </c>
      <c r="T442" s="68">
        <v>1</v>
      </c>
      <c r="U442" s="68">
        <v>1</v>
      </c>
      <c r="X442" s="74"/>
    </row>
    <row r="443" spans="1:24" s="73" customFormat="1" ht="276.75">
      <c r="A443" s="75"/>
      <c r="B443" s="71" t="s">
        <v>26</v>
      </c>
      <c r="C443" s="70"/>
      <c r="D443" s="68"/>
      <c r="E443" s="68"/>
      <c r="F443" s="68"/>
      <c r="G443" s="68"/>
      <c r="H443" s="68">
        <v>1</v>
      </c>
      <c r="I443" s="68">
        <v>0</v>
      </c>
      <c r="J443" s="68">
        <v>1</v>
      </c>
      <c r="K443" s="69">
        <v>1</v>
      </c>
      <c r="L443" s="68">
        <v>1</v>
      </c>
      <c r="M443" s="68">
        <v>1</v>
      </c>
      <c r="N443" s="68">
        <v>0</v>
      </c>
      <c r="O443" s="68">
        <v>1</v>
      </c>
      <c r="P443" s="68">
        <v>1</v>
      </c>
      <c r="Q443" s="68">
        <v>0</v>
      </c>
      <c r="R443" s="68">
        <v>1</v>
      </c>
      <c r="S443" s="68">
        <v>1</v>
      </c>
      <c r="T443" s="68">
        <v>1</v>
      </c>
      <c r="U443" s="68">
        <v>1</v>
      </c>
      <c r="X443" s="74"/>
    </row>
    <row r="444" spans="1:24" s="73" customFormat="1" ht="92.25">
      <c r="A444" s="75"/>
      <c r="B444" s="71" t="s">
        <v>25</v>
      </c>
      <c r="C444" s="70"/>
      <c r="D444" s="68"/>
      <c r="E444" s="68"/>
      <c r="F444" s="68"/>
      <c r="G444" s="68"/>
      <c r="H444" s="68">
        <v>0</v>
      </c>
      <c r="I444" s="68">
        <v>0</v>
      </c>
      <c r="J444" s="68">
        <v>1</v>
      </c>
      <c r="K444" s="69">
        <v>1</v>
      </c>
      <c r="L444" s="68">
        <v>1</v>
      </c>
      <c r="M444" s="68">
        <v>1</v>
      </c>
      <c r="N444" s="68">
        <v>1</v>
      </c>
      <c r="O444" s="68">
        <v>1</v>
      </c>
      <c r="P444" s="68">
        <v>1</v>
      </c>
      <c r="Q444" s="68">
        <v>1</v>
      </c>
      <c r="R444" s="68">
        <v>1</v>
      </c>
      <c r="S444" s="68">
        <v>0</v>
      </c>
      <c r="T444" s="68">
        <v>0</v>
      </c>
      <c r="U444" s="68">
        <v>1</v>
      </c>
      <c r="X444" s="74"/>
    </row>
    <row r="445" spans="1:24" s="73" customFormat="1" ht="61.5" customHeight="1">
      <c r="A445" s="75"/>
      <c r="B445" s="71" t="s">
        <v>24</v>
      </c>
      <c r="C445" s="70"/>
      <c r="D445" s="68"/>
      <c r="E445" s="68"/>
      <c r="F445" s="68"/>
      <c r="G445" s="68"/>
      <c r="H445" s="68">
        <v>1</v>
      </c>
      <c r="I445" s="68">
        <v>0</v>
      </c>
      <c r="J445" s="68">
        <v>1</v>
      </c>
      <c r="K445" s="69">
        <v>1</v>
      </c>
      <c r="L445" s="68">
        <v>1</v>
      </c>
      <c r="M445" s="68">
        <v>1</v>
      </c>
      <c r="N445" s="68">
        <v>1</v>
      </c>
      <c r="O445" s="68">
        <v>1</v>
      </c>
      <c r="P445" s="68">
        <v>1</v>
      </c>
      <c r="Q445" s="68">
        <v>1</v>
      </c>
      <c r="R445" s="68">
        <v>1</v>
      </c>
      <c r="S445" s="68">
        <v>1</v>
      </c>
      <c r="T445" s="68">
        <v>1</v>
      </c>
      <c r="U445" s="68">
        <v>1</v>
      </c>
      <c r="X445" s="74"/>
    </row>
    <row r="446" spans="1:24" ht="92.25">
      <c r="A446" s="72"/>
      <c r="B446" s="71" t="s">
        <v>23</v>
      </c>
      <c r="C446" s="70"/>
      <c r="D446" s="68"/>
      <c r="E446" s="68"/>
      <c r="F446" s="68"/>
      <c r="G446" s="68"/>
      <c r="H446" s="68">
        <v>1</v>
      </c>
      <c r="I446" s="68">
        <v>1</v>
      </c>
      <c r="J446" s="68">
        <v>1</v>
      </c>
      <c r="K446" s="69">
        <v>1</v>
      </c>
      <c r="L446" s="68">
        <v>1</v>
      </c>
      <c r="M446" s="68">
        <v>1</v>
      </c>
      <c r="N446" s="68">
        <v>1</v>
      </c>
      <c r="O446" s="68">
        <v>1</v>
      </c>
      <c r="P446" s="68">
        <v>1</v>
      </c>
      <c r="Q446" s="68">
        <v>1</v>
      </c>
      <c r="R446" s="68">
        <v>1</v>
      </c>
      <c r="S446" s="68">
        <v>1</v>
      </c>
      <c r="T446" s="68">
        <v>1</v>
      </c>
      <c r="U446" s="68">
        <v>1</v>
      </c>
      <c r="X446" s="20"/>
    </row>
    <row r="447" spans="1:24" ht="61.5">
      <c r="A447" s="72"/>
      <c r="B447" s="71" t="s">
        <v>22</v>
      </c>
      <c r="C447" s="70"/>
      <c r="D447" s="68"/>
      <c r="E447" s="68"/>
      <c r="F447" s="68"/>
      <c r="G447" s="68"/>
      <c r="H447" s="68">
        <v>1</v>
      </c>
      <c r="I447" s="68">
        <v>1</v>
      </c>
      <c r="J447" s="68">
        <v>1</v>
      </c>
      <c r="K447" s="69">
        <v>1</v>
      </c>
      <c r="L447" s="68">
        <v>1</v>
      </c>
      <c r="M447" s="68">
        <v>1</v>
      </c>
      <c r="N447" s="68">
        <v>1</v>
      </c>
      <c r="O447" s="68">
        <v>1</v>
      </c>
      <c r="P447" s="68">
        <v>1</v>
      </c>
      <c r="Q447" s="68">
        <v>1</v>
      </c>
      <c r="R447" s="68">
        <v>1</v>
      </c>
      <c r="S447" s="68">
        <v>1</v>
      </c>
      <c r="T447" s="68">
        <v>1</v>
      </c>
      <c r="U447" s="68">
        <v>1</v>
      </c>
      <c r="X447" s="20"/>
    </row>
    <row r="448" spans="1:24" ht="92.25">
      <c r="A448" s="67"/>
      <c r="B448" s="66" t="s">
        <v>21</v>
      </c>
      <c r="C448" s="65"/>
      <c r="D448" s="63"/>
      <c r="E448" s="63"/>
      <c r="F448" s="63"/>
      <c r="G448" s="63"/>
      <c r="H448" s="63">
        <v>0</v>
      </c>
      <c r="I448" s="63">
        <v>0</v>
      </c>
      <c r="J448" s="63">
        <v>1</v>
      </c>
      <c r="K448" s="64">
        <v>0</v>
      </c>
      <c r="L448" s="63">
        <v>1</v>
      </c>
      <c r="M448" s="63">
        <v>0</v>
      </c>
      <c r="N448" s="63">
        <v>0</v>
      </c>
      <c r="O448" s="63">
        <v>0</v>
      </c>
      <c r="P448" s="63">
        <v>0</v>
      </c>
      <c r="Q448" s="63">
        <v>0</v>
      </c>
      <c r="R448" s="63">
        <v>0</v>
      </c>
      <c r="S448" s="63">
        <v>0</v>
      </c>
      <c r="T448" s="63">
        <v>0</v>
      </c>
      <c r="U448" s="63">
        <v>0</v>
      </c>
      <c r="X448" s="20"/>
    </row>
    <row r="449" spans="1:24" s="44" customFormat="1" ht="61.5">
      <c r="A449" s="688"/>
      <c r="B449" s="689" t="str">
        <f>+[1]เป้าหมาย!A66</f>
        <v>ตัวบ่งชี้ที่ 9.2.1 ระดับความสำเร็จของการเตรียมความพร้อมในการก้าวเข้าสู่ประชาคมอาเซียนฯ</v>
      </c>
      <c r="C449" s="60"/>
      <c r="D449" s="702" t="e">
        <f>+D450*100/D451</f>
        <v>#DIV/0!</v>
      </c>
      <c r="E449" s="58"/>
      <c r="F449" s="58"/>
      <c r="G449" s="694" t="s">
        <v>480</v>
      </c>
      <c r="H449" s="58">
        <f t="shared" ref="H449:Q449" si="167">+H450*100/H451</f>
        <v>72.535211267605632</v>
      </c>
      <c r="I449" s="58">
        <f t="shared" si="167"/>
        <v>80.555555555555557</v>
      </c>
      <c r="J449" s="58">
        <f t="shared" si="167"/>
        <v>48.986486486486484</v>
      </c>
      <c r="K449" s="58">
        <f t="shared" si="167"/>
        <v>49.434571890145399</v>
      </c>
      <c r="L449" s="58">
        <f t="shared" si="167"/>
        <v>23.721881390593047</v>
      </c>
      <c r="M449" s="58">
        <f t="shared" si="167"/>
        <v>14.285714285714286</v>
      </c>
      <c r="N449" s="58">
        <f t="shared" si="167"/>
        <v>47.554806070826309</v>
      </c>
      <c r="O449" s="58">
        <f t="shared" si="167"/>
        <v>40.702087286527515</v>
      </c>
      <c r="P449" s="58">
        <f t="shared" si="167"/>
        <v>32.776617954070979</v>
      </c>
      <c r="Q449" s="58">
        <f t="shared" si="167"/>
        <v>28.405797101449274</v>
      </c>
      <c r="R449" s="59"/>
      <c r="S449" s="59"/>
      <c r="T449" s="59"/>
      <c r="U449" s="58">
        <f>+U450*100/U451</f>
        <v>40.977777777777774</v>
      </c>
      <c r="V449" s="57">
        <f>+V450*100/V451</f>
        <v>31.081081081081081</v>
      </c>
      <c r="W449" s="56" t="s">
        <v>20</v>
      </c>
      <c r="X449" s="45"/>
    </row>
    <row r="450" spans="1:24" s="44" customFormat="1" ht="39.75">
      <c r="A450" s="690"/>
      <c r="B450" s="691" t="s">
        <v>19</v>
      </c>
      <c r="C450" s="53"/>
      <c r="D450" s="703"/>
      <c r="E450" s="51"/>
      <c r="F450" s="51"/>
      <c r="G450" s="695" t="s">
        <v>439</v>
      </c>
      <c r="H450" s="51">
        <v>103</v>
      </c>
      <c r="I450" s="51">
        <v>29</v>
      </c>
      <c r="J450" s="51">
        <v>290</v>
      </c>
      <c r="K450" s="51">
        <v>306</v>
      </c>
      <c r="L450" s="51">
        <v>116</v>
      </c>
      <c r="M450" s="51">
        <v>11</v>
      </c>
      <c r="N450" s="51">
        <v>282</v>
      </c>
      <c r="O450" s="51">
        <v>429</v>
      </c>
      <c r="P450" s="51">
        <v>157</v>
      </c>
      <c r="Q450" s="51">
        <v>98</v>
      </c>
      <c r="R450" s="52"/>
      <c r="S450" s="52"/>
      <c r="T450" s="52"/>
      <c r="U450" s="51">
        <f>+SUM(D450:T450)+V450</f>
        <v>1844</v>
      </c>
      <c r="V450" s="51">
        <v>23</v>
      </c>
      <c r="X450" s="45"/>
    </row>
    <row r="451" spans="1:24" s="44" customFormat="1" ht="39.75">
      <c r="A451" s="692"/>
      <c r="B451" s="693" t="s">
        <v>18</v>
      </c>
      <c r="C451" s="48"/>
      <c r="D451" s="704"/>
      <c r="E451" s="46"/>
      <c r="F451" s="46"/>
      <c r="G451" s="696" t="s">
        <v>439</v>
      </c>
      <c r="H451" s="46">
        <v>142</v>
      </c>
      <c r="I451" s="46">
        <v>36</v>
      </c>
      <c r="J451" s="46">
        <v>592</v>
      </c>
      <c r="K451" s="46">
        <v>619</v>
      </c>
      <c r="L451" s="46">
        <v>489</v>
      </c>
      <c r="M451" s="46">
        <v>77</v>
      </c>
      <c r="N451" s="46">
        <v>593</v>
      </c>
      <c r="O451" s="46">
        <v>1054</v>
      </c>
      <c r="P451" s="46">
        <v>479</v>
      </c>
      <c r="Q451" s="46">
        <v>345</v>
      </c>
      <c r="R451" s="47"/>
      <c r="S451" s="47"/>
      <c r="T451" s="47"/>
      <c r="U451" s="46">
        <f>+SUM(D451:T451)+V451</f>
        <v>4500</v>
      </c>
      <c r="V451" s="46">
        <v>74</v>
      </c>
      <c r="X451" s="45"/>
    </row>
    <row r="452" spans="1:24" ht="39.75" hidden="1">
      <c r="A452" s="43" t="s">
        <v>438</v>
      </c>
      <c r="B452" s="42" t="s">
        <v>16</v>
      </c>
      <c r="C452" s="41"/>
      <c r="D452" s="40" t="e">
        <f>+D453</f>
        <v>#DIV/0!</v>
      </c>
      <c r="E452" s="40"/>
      <c r="F452" s="40"/>
      <c r="G452" s="40"/>
      <c r="H452" s="40">
        <f t="shared" ref="H452:U452" si="168">+H453</f>
        <v>4.6058478260869569</v>
      </c>
      <c r="I452" s="40">
        <f t="shared" si="168"/>
        <v>3.9288901601830664</v>
      </c>
      <c r="J452" s="40">
        <f t="shared" si="168"/>
        <v>4.7748948106591858</v>
      </c>
      <c r="K452" s="40">
        <f t="shared" si="168"/>
        <v>4.2892904197252024</v>
      </c>
      <c r="L452" s="40">
        <f t="shared" si="168"/>
        <v>4.7522206638616176</v>
      </c>
      <c r="M452" s="40">
        <f t="shared" si="168"/>
        <v>3.7660455486542443</v>
      </c>
      <c r="N452" s="40">
        <f t="shared" si="168"/>
        <v>4.0044505306401916</v>
      </c>
      <c r="O452" s="40">
        <f t="shared" si="168"/>
        <v>4.4085459987397604</v>
      </c>
      <c r="P452" s="40">
        <f t="shared" si="168"/>
        <v>4.3469287722359562</v>
      </c>
      <c r="Q452" s="40">
        <f t="shared" si="168"/>
        <v>4.3660518225735618</v>
      </c>
      <c r="R452" s="40">
        <f t="shared" si="168"/>
        <v>4.4285714285714288</v>
      </c>
      <c r="S452" s="40">
        <f t="shared" si="168"/>
        <v>4.5714285714285712</v>
      </c>
      <c r="T452" s="40">
        <f t="shared" si="168"/>
        <v>4</v>
      </c>
      <c r="U452" s="40" t="e">
        <f t="shared" si="168"/>
        <v>#DIV/0!</v>
      </c>
      <c r="V452" s="39"/>
      <c r="X452" s="20"/>
    </row>
    <row r="453" spans="1:24" ht="39.75" hidden="1">
      <c r="A453" s="714" t="s">
        <v>15</v>
      </c>
      <c r="B453" s="714"/>
      <c r="C453" s="38" t="s">
        <v>10</v>
      </c>
      <c r="D453" s="37" t="e">
        <f>+SUM(D11,D28,D36,D49,D61,D70,D79,D88,D95,D217,D226,D249,D264,D271,D328,D335,D361,D388,D397,D404,D411,D429,D439)/23</f>
        <v>#DIV/0!</v>
      </c>
      <c r="E453" s="37"/>
      <c r="F453" s="37"/>
      <c r="G453" s="37"/>
      <c r="H453" s="37">
        <f>+SUM(H11,H28,H36,H50,H61,H70,H79,H88,H95,H217,H226,H249,H264,H271,H328,H335,H361,H388,H397,H404,H411,H429,H439)/23</f>
        <v>4.6058478260869569</v>
      </c>
      <c r="I453" s="37">
        <f>+SUM(I11,I28,I37,I50,I61,I70,I79,I88,I95,I217,I226,I249,I264,I271,I328,I335,I361,I388,I397,I404,I411,I429,I439)/23</f>
        <v>3.9288901601830664</v>
      </c>
      <c r="J453" s="37">
        <f>+SUM(J11,J28,J36,J49,J61,J70,J79,J88,J95,J217,J226,J249,J264,J271,J328,J335,J361,J388,J397,J404,J411,J429,J439)/23</f>
        <v>4.7748948106591858</v>
      </c>
      <c r="K453" s="37">
        <f>+SUM(K11,K28,K36,K49,K61,K70,K79,K88,K95,K217,K226,K249,K264,K271,K328,K335,K361,K388,K397,K404,K411,K429,K439)/23</f>
        <v>4.2892904197252024</v>
      </c>
      <c r="L453" s="37">
        <f>+SUM(L11,L28,L36,L49,L61,L70,L79,L88,L95,L217,L226,L249,L264,L271,L328,L335,L361,L388,L397,L404,L411,L429,L439)/23</f>
        <v>4.7522206638616176</v>
      </c>
      <c r="M453" s="37">
        <f>+SUM(M11,M28,M36,M49,M61,M70,M79,M88,M95,M217,M226,M249,M264,M271,M328,M335,M361,M388,M397,M404,M411,M429,M439)/23</f>
        <v>3.7660455486542443</v>
      </c>
      <c r="N453" s="37">
        <f>+SUM(N11,N28,N36,N49,N61,N70,N79,N88,N95,N217,N226,N249,N264,N271,N328,N335,N361,N388,N397,N404,N411,N429,N439)/23</f>
        <v>4.0044505306401916</v>
      </c>
      <c r="O453" s="37">
        <f>+SUM(O11,O28,O37,O50,O61,O70,O79,O88,O95,O217,O226,O249,O264,O271,O328,O335,O361,O388,O397,O404,O411,O429,O439)/23</f>
        <v>4.4085459987397604</v>
      </c>
      <c r="P453" s="37">
        <f>+SUM(P11,P28,P37,P50,P61,P70,P79,P88,P95,P217,P226,P249,P264,P271,P328,P335,P361,P388,P397,P404,P411,P429,P439)/23</f>
        <v>4.3469287722359562</v>
      </c>
      <c r="Q453" s="37">
        <f>+SUM(Q11,Q28,Q37,Q50,Q61,Q70,Q79,Q88,Q95,Q217,Q226,Q249,Q264,Q271,Q328,Q335,Q361,Q388,Q397,Q404,Q411,Q429,Q439)/23</f>
        <v>4.3660518225735618</v>
      </c>
      <c r="R453" s="37">
        <f>+SUM(R11,R28,R37,R50,R61,R70,R79,R88,R95,R217,R226,R249,R264,R271,R328,R335,R361,R388,R397,R404,R411,R429,R439)/7</f>
        <v>4.4285714285714288</v>
      </c>
      <c r="S453" s="37">
        <f>+SUM(S11,S28,S37,S50,S61,S70,S79,S88,S95,S217,S226,S249,S264,S271,S328,S335,S361,S388,S397,S404,S411,S429,S439)/7</f>
        <v>4.5714285714285712</v>
      </c>
      <c r="T453" s="37">
        <f>+SUM(T11,T28,T37,T50,T61,T70,T79,T88,T95,T217,T226,T249,T264,T271,T328,T335,T361,T388,T397,T404,T411,T429,T439)/7</f>
        <v>4</v>
      </c>
      <c r="U453" s="37" t="e">
        <f>+SUM(U11,U28,U36,U49,U61,U70,U79,U88,U95,U217,U226,U249,U264,U271,U328,U335,U361,U388,U397,U404,U411,U429,U439)/23</f>
        <v>#DIV/0!</v>
      </c>
      <c r="X453" s="20"/>
    </row>
    <row r="454" spans="1:24" ht="39.75" hidden="1">
      <c r="A454" s="715" t="s">
        <v>14</v>
      </c>
      <c r="B454" s="716"/>
      <c r="C454" s="681" t="s">
        <v>10</v>
      </c>
      <c r="D454" s="34" t="e">
        <f>+D463/D455</f>
        <v>#DIV/0!</v>
      </c>
      <c r="E454" s="34"/>
      <c r="F454" s="34"/>
      <c r="G454" s="34"/>
      <c r="H454" s="34">
        <f t="shared" ref="H454:Q454" si="169">+H463/H455</f>
        <v>3.5841487706193584</v>
      </c>
      <c r="I454" s="34">
        <f t="shared" si="169"/>
        <v>3.5131578947368425</v>
      </c>
      <c r="J454" s="34">
        <f t="shared" si="169"/>
        <v>4.1678982458356506</v>
      </c>
      <c r="K454" s="34">
        <f t="shared" si="169"/>
        <v>4.4298915027499879</v>
      </c>
      <c r="L454" s="34">
        <f t="shared" si="169"/>
        <v>3.9721978328283725</v>
      </c>
      <c r="M454" s="34">
        <f t="shared" si="169"/>
        <v>3.64530303030303</v>
      </c>
      <c r="N454" s="34">
        <f t="shared" si="169"/>
        <v>3.0689819691656188</v>
      </c>
      <c r="O454" s="34">
        <f t="shared" si="169"/>
        <v>3.9335788898041226</v>
      </c>
      <c r="P454" s="34">
        <f t="shared" si="169"/>
        <v>3.6985168426344899</v>
      </c>
      <c r="Q454" s="34">
        <f t="shared" si="169"/>
        <v>2.3255438877485619</v>
      </c>
      <c r="R454" s="35">
        <v>0</v>
      </c>
      <c r="S454" s="35">
        <v>0</v>
      </c>
      <c r="T454" s="35">
        <v>0</v>
      </c>
      <c r="U454" s="34" t="e">
        <f>+U463/U455</f>
        <v>#DIV/0!</v>
      </c>
      <c r="X454" s="20"/>
    </row>
    <row r="455" spans="1:24" ht="39.75" hidden="1">
      <c r="A455" s="32"/>
      <c r="B455" s="33" t="s">
        <v>9</v>
      </c>
      <c r="C455" s="19"/>
      <c r="D455" s="16">
        <v>10</v>
      </c>
      <c r="E455" s="16"/>
      <c r="F455" s="16"/>
      <c r="G455" s="16"/>
      <c r="H455" s="16">
        <v>9</v>
      </c>
      <c r="I455" s="16">
        <v>7</v>
      </c>
      <c r="J455" s="16">
        <v>11</v>
      </c>
      <c r="K455" s="16">
        <v>11</v>
      </c>
      <c r="L455" s="16">
        <v>10</v>
      </c>
      <c r="M455" s="16">
        <v>11</v>
      </c>
      <c r="N455" s="16">
        <v>10</v>
      </c>
      <c r="O455" s="16">
        <v>11</v>
      </c>
      <c r="P455" s="16">
        <v>9</v>
      </c>
      <c r="Q455" s="16">
        <v>11</v>
      </c>
      <c r="R455" s="16"/>
      <c r="S455" s="16"/>
      <c r="T455" s="16"/>
      <c r="U455" s="16">
        <v>11</v>
      </c>
      <c r="X455" s="20"/>
    </row>
    <row r="456" spans="1:24" ht="39.75" hidden="1">
      <c r="A456" s="708" t="s">
        <v>13</v>
      </c>
      <c r="B456" s="709"/>
      <c r="C456" s="680" t="s">
        <v>10</v>
      </c>
      <c r="D456" s="26" t="e">
        <f>SUM(D463:D464)/D457</f>
        <v>#DIV/0!</v>
      </c>
      <c r="E456" s="26"/>
      <c r="F456" s="26"/>
      <c r="G456" s="26"/>
      <c r="H456" s="26">
        <f t="shared" ref="H456:Q456" si="170">SUM(H463:H464)/H457</f>
        <v>3.6623488968050988</v>
      </c>
      <c r="I456" s="26">
        <f t="shared" si="170"/>
        <v>3.4420995423340961</v>
      </c>
      <c r="J456" s="26">
        <f t="shared" si="170"/>
        <v>4.2141667610454494</v>
      </c>
      <c r="K456" s="26">
        <f t="shared" si="170"/>
        <v>4.387022385727966</v>
      </c>
      <c r="L456" s="26">
        <f t="shared" si="170"/>
        <v>4.0864851168482357</v>
      </c>
      <c r="M456" s="26">
        <f t="shared" si="170"/>
        <v>3.6558229813664593</v>
      </c>
      <c r="N456" s="26">
        <f t="shared" si="170"/>
        <v>3.1848005157873862</v>
      </c>
      <c r="O456" s="26">
        <f t="shared" si="170"/>
        <v>3.8775977066332357</v>
      </c>
      <c r="P456" s="26">
        <f t="shared" si="170"/>
        <v>3.6175419527391206</v>
      </c>
      <c r="Q456" s="26">
        <f t="shared" si="170"/>
        <v>2.6150840001392259</v>
      </c>
      <c r="R456" s="26">
        <f>+R426</f>
        <v>4.57</v>
      </c>
      <c r="S456" s="26">
        <f>+S426</f>
        <v>4.5999999999999996</v>
      </c>
      <c r="T456" s="26">
        <f>+T426</f>
        <v>3.8</v>
      </c>
      <c r="U456" s="26" t="e">
        <f>SUM(U463:U464)/U457</f>
        <v>#DIV/0!</v>
      </c>
      <c r="X456" s="20"/>
    </row>
    <row r="457" spans="1:24" ht="39.75" hidden="1">
      <c r="A457" s="32"/>
      <c r="B457" s="18" t="s">
        <v>9</v>
      </c>
      <c r="C457" s="31"/>
      <c r="D457" s="30">
        <f>+D455+3</f>
        <v>13</v>
      </c>
      <c r="E457" s="30"/>
      <c r="F457" s="30"/>
      <c r="G457" s="30"/>
      <c r="H457" s="30">
        <f t="shared" ref="H457:Q457" si="171">+H455+3</f>
        <v>12</v>
      </c>
      <c r="I457" s="30">
        <f t="shared" si="171"/>
        <v>10</v>
      </c>
      <c r="J457" s="30">
        <f t="shared" si="171"/>
        <v>14</v>
      </c>
      <c r="K457" s="30">
        <f t="shared" si="171"/>
        <v>14</v>
      </c>
      <c r="L457" s="30">
        <f t="shared" si="171"/>
        <v>13</v>
      </c>
      <c r="M457" s="30">
        <f t="shared" si="171"/>
        <v>14</v>
      </c>
      <c r="N457" s="30">
        <f t="shared" si="171"/>
        <v>13</v>
      </c>
      <c r="O457" s="30">
        <f t="shared" si="171"/>
        <v>14</v>
      </c>
      <c r="P457" s="30">
        <f t="shared" si="171"/>
        <v>12</v>
      </c>
      <c r="Q457" s="30">
        <f t="shared" si="171"/>
        <v>14</v>
      </c>
      <c r="R457" s="30">
        <v>1</v>
      </c>
      <c r="S457" s="30">
        <v>1</v>
      </c>
      <c r="T457" s="30">
        <v>1</v>
      </c>
      <c r="U457" s="30">
        <f>+U455+4</f>
        <v>15</v>
      </c>
      <c r="X457" s="20"/>
    </row>
    <row r="458" spans="1:24" ht="39.75" hidden="1">
      <c r="A458" s="682"/>
      <c r="B458" s="683" t="s">
        <v>12</v>
      </c>
      <c r="C458" s="680" t="s">
        <v>10</v>
      </c>
      <c r="D458" s="26">
        <v>5</v>
      </c>
      <c r="E458" s="26"/>
      <c r="F458" s="26"/>
      <c r="G458" s="26"/>
      <c r="H458" s="24">
        <v>0</v>
      </c>
      <c r="I458" s="24">
        <v>0</v>
      </c>
      <c r="J458" s="24">
        <v>0</v>
      </c>
      <c r="K458" s="24">
        <v>0</v>
      </c>
      <c r="L458" s="24">
        <v>0</v>
      </c>
      <c r="M458" s="24">
        <v>0</v>
      </c>
      <c r="N458" s="24">
        <v>0</v>
      </c>
      <c r="O458" s="24">
        <v>0</v>
      </c>
      <c r="P458" s="24">
        <v>0</v>
      </c>
      <c r="Q458" s="24">
        <v>0</v>
      </c>
      <c r="R458" s="25">
        <v>4.1399999999999997</v>
      </c>
      <c r="S458" s="25">
        <v>4.4000000000000004</v>
      </c>
      <c r="T458" s="25">
        <v>4.67</v>
      </c>
      <c r="U458" s="24">
        <v>0</v>
      </c>
      <c r="X458" s="20"/>
    </row>
    <row r="459" spans="1:24" ht="39.75" hidden="1">
      <c r="A459" s="710" t="s">
        <v>11</v>
      </c>
      <c r="B459" s="710"/>
      <c r="C459" s="684" t="s">
        <v>10</v>
      </c>
      <c r="D459" s="21" t="e">
        <f>+SUM(D461:D464)/D460</f>
        <v>#DIV/0!</v>
      </c>
      <c r="E459" s="21"/>
      <c r="F459" s="21"/>
      <c r="G459" s="21"/>
      <c r="H459" s="21">
        <f t="shared" ref="H459:Q459" si="172">+SUM(H461:H464)/H460</f>
        <v>4.2823624789046049</v>
      </c>
      <c r="I459" s="21">
        <f t="shared" si="172"/>
        <v>3.7813778517439847</v>
      </c>
      <c r="J459" s="21">
        <f t="shared" si="172"/>
        <v>4.5627274405350695</v>
      </c>
      <c r="K459" s="21">
        <f t="shared" si="172"/>
        <v>4.326270082537059</v>
      </c>
      <c r="L459" s="21">
        <f t="shared" si="172"/>
        <v>4.5118161607734519</v>
      </c>
      <c r="M459" s="21">
        <f t="shared" si="172"/>
        <v>3.7243397123831907</v>
      </c>
      <c r="N459" s="21">
        <f t="shared" si="172"/>
        <v>3.7084658030544566</v>
      </c>
      <c r="O459" s="21">
        <f t="shared" si="172"/>
        <v>4.2076466449697234</v>
      </c>
      <c r="P459" s="21">
        <f t="shared" si="172"/>
        <v>4.0968532912656119</v>
      </c>
      <c r="Q459" s="21">
        <f t="shared" si="172"/>
        <v>3.7035234573281373</v>
      </c>
      <c r="R459" s="21">
        <v>4.3</v>
      </c>
      <c r="S459" s="22">
        <v>4.4800000000000004</v>
      </c>
      <c r="T459" s="22">
        <v>4.2699999999999996</v>
      </c>
      <c r="U459" s="21" t="e">
        <f>+SUM(U461:U464)/U460</f>
        <v>#DIV/0!</v>
      </c>
      <c r="X459" s="20"/>
    </row>
    <row r="460" spans="1:24" ht="39.75" hidden="1">
      <c r="A460" s="19"/>
      <c r="B460" s="18" t="s">
        <v>9</v>
      </c>
      <c r="C460" s="17"/>
      <c r="D460" s="16">
        <f>+D457+23</f>
        <v>36</v>
      </c>
      <c r="E460" s="16"/>
      <c r="F460" s="16"/>
      <c r="G460" s="16"/>
      <c r="H460" s="16">
        <f t="shared" ref="H460:Q460" si="173">+H457+23</f>
        <v>35</v>
      </c>
      <c r="I460" s="16">
        <f t="shared" si="173"/>
        <v>33</v>
      </c>
      <c r="J460" s="16">
        <f t="shared" si="173"/>
        <v>37</v>
      </c>
      <c r="K460" s="16">
        <f t="shared" si="173"/>
        <v>37</v>
      </c>
      <c r="L460" s="16">
        <f t="shared" si="173"/>
        <v>36</v>
      </c>
      <c r="M460" s="16">
        <f t="shared" si="173"/>
        <v>37</v>
      </c>
      <c r="N460" s="16">
        <f t="shared" si="173"/>
        <v>36</v>
      </c>
      <c r="O460" s="16">
        <f t="shared" si="173"/>
        <v>37</v>
      </c>
      <c r="P460" s="16">
        <f t="shared" si="173"/>
        <v>35</v>
      </c>
      <c r="Q460" s="16">
        <f t="shared" si="173"/>
        <v>37</v>
      </c>
      <c r="R460" s="16"/>
      <c r="S460" s="16"/>
      <c r="T460" s="16"/>
      <c r="U460" s="16">
        <f>+U457+23</f>
        <v>38</v>
      </c>
    </row>
    <row r="461" spans="1:24" ht="39.75" hidden="1" customHeight="1">
      <c r="A461" s="14"/>
      <c r="B461" s="14" t="s">
        <v>8</v>
      </c>
      <c r="C461" s="13"/>
      <c r="D461" s="15" t="e">
        <f>+SUM(D11,D28,D36,D49,D61,D70,D79,D88,D95,D217,D226,D249,D264,D271)</f>
        <v>#DIV/0!</v>
      </c>
      <c r="E461" s="15"/>
      <c r="F461" s="15"/>
      <c r="G461" s="15"/>
      <c r="H461" s="15">
        <f>+SUM(H11,H28,H36,H50,H61,H70,H79,H88,H95,H217,H226,H249,H264,H271)</f>
        <v>63.9345</v>
      </c>
      <c r="I461" s="15">
        <f>+SUM(I11,I28,I37,I50,I61,I70,I79,I88,I95,I217,I226,I249,I264,I271)</f>
        <v>53.364473684210523</v>
      </c>
      <c r="J461" s="15">
        <f>+SUM(J11,J28,J36,J49,J61,J70,J79,J88,J95,J217,J226,J249,J264,J271)</f>
        <v>64.822580645161281</v>
      </c>
      <c r="K461" s="15">
        <f>+SUM(K11,K28,K36,K49,K61,K70,K79,K88,K95,K217,K226,K249,K264,K271)</f>
        <v>61.653679653679653</v>
      </c>
      <c r="L461" s="15">
        <f>+SUM(L11,L28,L36,L49,L61,L70,L79,L88,L95,L217,L226,L249,L264,L271)</f>
        <v>65.3010752688172</v>
      </c>
      <c r="M461" s="15">
        <f>+SUM(M11,M28,M36,M49,M61,M70,M79,M88,M95,M217,M226,M249,M264,M271)</f>
        <v>54.61904761904762</v>
      </c>
      <c r="N461" s="15">
        <f>+SUM(N11,N28,N36,N49,N61,N70,N79,N88,N95,N217,N226,N249,N264,N271)</f>
        <v>62.102362204724407</v>
      </c>
      <c r="O461" s="15">
        <f>+SUM(O11,O28,O37,O50,O61,O70,O79,O88,O95,O217,O226,O249,O264,O271)</f>
        <v>58.396557971014495</v>
      </c>
      <c r="P461" s="15">
        <f>+SUM(P11,P28,P37,P50,P61,P70,P79,P88,P95,P217,P226,P249,P264,P271)</f>
        <v>58.979361761426979</v>
      </c>
      <c r="Q461" s="15">
        <f>+SUM(Q11,Q28,Q37,Q50,Q61,Q70,Q79,Q88,Q95,Q217,Q226,Q249,Q264,Q271)</f>
        <v>59.419191919191917</v>
      </c>
      <c r="R461" s="12"/>
      <c r="S461" s="12"/>
      <c r="T461" s="12"/>
      <c r="U461" s="15" t="e">
        <f>+SUM(U11,U28,U36,U49,U61,U70,U79,U88,U95,U217,U226,U249,U264,U271)</f>
        <v>#DIV/0!</v>
      </c>
    </row>
    <row r="462" spans="1:24" ht="39.75" hidden="1">
      <c r="A462" s="14"/>
      <c r="B462" s="14" t="s">
        <v>7</v>
      </c>
      <c r="C462" s="13"/>
      <c r="D462" s="15">
        <f>+SUM(D328,D335,D361,D388,D397,D404,D411,D429,D439)</f>
        <v>0</v>
      </c>
      <c r="E462" s="15"/>
      <c r="F462" s="15"/>
      <c r="G462" s="15"/>
      <c r="H462" s="15">
        <f t="shared" ref="H462:Q462" si="174">+SUM(H328,H335,H361,H388,H397,H404,H411,H429,H439)</f>
        <v>42</v>
      </c>
      <c r="I462" s="15">
        <f t="shared" si="174"/>
        <v>37</v>
      </c>
      <c r="J462" s="15">
        <f t="shared" si="174"/>
        <v>45</v>
      </c>
      <c r="K462" s="15">
        <f t="shared" si="174"/>
        <v>37</v>
      </c>
      <c r="L462" s="15">
        <f t="shared" si="174"/>
        <v>44</v>
      </c>
      <c r="M462" s="15">
        <f t="shared" si="174"/>
        <v>32</v>
      </c>
      <c r="N462" s="15">
        <f t="shared" si="174"/>
        <v>30</v>
      </c>
      <c r="O462" s="15">
        <f t="shared" si="174"/>
        <v>43</v>
      </c>
      <c r="P462" s="15">
        <f t="shared" si="174"/>
        <v>41</v>
      </c>
      <c r="Q462" s="15">
        <f t="shared" si="174"/>
        <v>41</v>
      </c>
      <c r="R462" s="12"/>
      <c r="S462" s="12"/>
      <c r="T462" s="12"/>
      <c r="U462" s="15">
        <f>+SUM(U328,U335,U361,U388,U397,U404,U411,U429,U439)</f>
        <v>43</v>
      </c>
    </row>
    <row r="463" spans="1:24" ht="39.75" hidden="1">
      <c r="A463" s="14"/>
      <c r="B463" s="14" t="s">
        <v>6</v>
      </c>
      <c r="C463" s="13"/>
      <c r="D463" s="15" t="e">
        <f>+SUM(D103,D118,D139,D163,D280,D305,D311,D343,D350,D370,D377)</f>
        <v>#DIV/0!</v>
      </c>
      <c r="E463" s="15"/>
      <c r="F463" s="15"/>
      <c r="G463" s="15"/>
      <c r="H463" s="15">
        <f t="shared" ref="H463:Q463" si="175">+SUM(H103,H118,H139,H163,H280,H305,H311,H343,H350,H370,H377)</f>
        <v>32.257338935574225</v>
      </c>
      <c r="I463" s="15">
        <f t="shared" si="175"/>
        <v>24.592105263157897</v>
      </c>
      <c r="J463" s="15">
        <f t="shared" si="175"/>
        <v>45.846880704192159</v>
      </c>
      <c r="K463" s="15">
        <f t="shared" si="175"/>
        <v>48.728806530249869</v>
      </c>
      <c r="L463" s="15">
        <f t="shared" si="175"/>
        <v>39.721978328283726</v>
      </c>
      <c r="M463" s="15">
        <f t="shared" si="175"/>
        <v>40.098333333333329</v>
      </c>
      <c r="N463" s="15">
        <f t="shared" si="175"/>
        <v>30.68981969165619</v>
      </c>
      <c r="O463" s="15">
        <f t="shared" si="175"/>
        <v>43.269367787845347</v>
      </c>
      <c r="P463" s="15">
        <f t="shared" si="175"/>
        <v>33.286651583710409</v>
      </c>
      <c r="Q463" s="15">
        <f t="shared" si="175"/>
        <v>25.580982765234182</v>
      </c>
      <c r="R463" s="12"/>
      <c r="S463" s="12"/>
      <c r="T463" s="12"/>
      <c r="U463" s="15" t="e">
        <f>+SUM(U103,U118,U139,U163,U280,U305,U311,U343,U350,U370,U377)</f>
        <v>#DIV/0!</v>
      </c>
    </row>
    <row r="464" spans="1:24" ht="39.75" hidden="1">
      <c r="A464" s="14"/>
      <c r="B464" s="14" t="s">
        <v>5</v>
      </c>
      <c r="C464" s="13"/>
      <c r="D464" s="15" t="e">
        <f>+D426+D187+D452</f>
        <v>#DIV/0!</v>
      </c>
      <c r="E464" s="15"/>
      <c r="F464" s="15"/>
      <c r="G464" s="15"/>
      <c r="H464" s="15">
        <f t="shared" ref="H464:Q464" si="176">+H426+H187+H452</f>
        <v>11.690847826086959</v>
      </c>
      <c r="I464" s="15">
        <f t="shared" si="176"/>
        <v>9.8288901601830663</v>
      </c>
      <c r="J464" s="15">
        <f t="shared" si="176"/>
        <v>13.151453950444131</v>
      </c>
      <c r="K464" s="15">
        <f t="shared" si="176"/>
        <v>12.689506869941653</v>
      </c>
      <c r="L464" s="15">
        <f t="shared" si="176"/>
        <v>13.402328190743338</v>
      </c>
      <c r="M464" s="15">
        <f t="shared" si="176"/>
        <v>11.083188405797101</v>
      </c>
      <c r="N464" s="15">
        <f t="shared" si="176"/>
        <v>10.712587013579824</v>
      </c>
      <c r="O464" s="15">
        <f t="shared" si="176"/>
        <v>11.017000105019953</v>
      </c>
      <c r="P464" s="15">
        <f t="shared" si="176"/>
        <v>10.123851849159035</v>
      </c>
      <c r="Q464" s="15">
        <f t="shared" si="176"/>
        <v>11.030193236714975</v>
      </c>
      <c r="R464" s="12"/>
      <c r="S464" s="12"/>
      <c r="T464" s="12"/>
      <c r="U464" s="15" t="e">
        <f>+U426+U187+U452+U425</f>
        <v>#DIV/0!</v>
      </c>
    </row>
    <row r="465" spans="1:23" ht="39.75" hidden="1">
      <c r="A465" s="14"/>
      <c r="B465" s="14"/>
      <c r="C465" s="13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1"/>
    </row>
    <row r="466" spans="1:23" hidden="1">
      <c r="M466" s="10" t="s">
        <v>4</v>
      </c>
      <c r="O466" s="10" t="s">
        <v>4</v>
      </c>
      <c r="P466" s="10" t="s">
        <v>4</v>
      </c>
      <c r="Q466" s="10" t="s">
        <v>4</v>
      </c>
    </row>
    <row r="469" spans="1:23">
      <c r="E469" s="3" t="s">
        <v>3</v>
      </c>
      <c r="W469" s="8"/>
    </row>
    <row r="470" spans="1:23">
      <c r="E470" s="3" t="s">
        <v>2</v>
      </c>
      <c r="W470" s="7"/>
    </row>
    <row r="471" spans="1:23">
      <c r="E471" s="3" t="s">
        <v>1</v>
      </c>
      <c r="W471" s="7"/>
    </row>
    <row r="472" spans="1:23">
      <c r="E472" s="3" t="s">
        <v>0</v>
      </c>
    </row>
    <row r="473" spans="1:23" ht="39.75" customHeight="1"/>
    <row r="475" spans="1:23" ht="39.75" customHeight="1"/>
  </sheetData>
  <mergeCells count="60">
    <mergeCell ref="U413:U419"/>
    <mergeCell ref="A453:B453"/>
    <mergeCell ref="A454:B454"/>
    <mergeCell ref="A456:B456"/>
    <mergeCell ref="A459:B459"/>
    <mergeCell ref="O413:O419"/>
    <mergeCell ref="P413:P419"/>
    <mergeCell ref="Q413:Q419"/>
    <mergeCell ref="R413:R419"/>
    <mergeCell ref="S413:S419"/>
    <mergeCell ref="T413:T419"/>
    <mergeCell ref="H413:H419"/>
    <mergeCell ref="I413:I419"/>
    <mergeCell ref="J413:J419"/>
    <mergeCell ref="K413:K419"/>
    <mergeCell ref="U31:U32"/>
    <mergeCell ref="H229:H234"/>
    <mergeCell ref="U229:U234"/>
    <mergeCell ref="H254:H258"/>
    <mergeCell ref="U254:U258"/>
    <mergeCell ref="L254:L258"/>
    <mergeCell ref="M254:M258"/>
    <mergeCell ref="N254:N258"/>
    <mergeCell ref="M229:M234"/>
    <mergeCell ref="N229:N234"/>
    <mergeCell ref="O229:O234"/>
    <mergeCell ref="P229:P234"/>
    <mergeCell ref="M31:M32"/>
    <mergeCell ref="N31:N32"/>
    <mergeCell ref="O31:O32"/>
    <mergeCell ref="P31:P32"/>
    <mergeCell ref="A1:G1"/>
    <mergeCell ref="A3:G3"/>
    <mergeCell ref="D4:Q4"/>
    <mergeCell ref="H31:H32"/>
    <mergeCell ref="D413:D419"/>
    <mergeCell ref="L413:L419"/>
    <mergeCell ref="M413:M419"/>
    <mergeCell ref="N413:N419"/>
    <mergeCell ref="O254:O258"/>
    <mergeCell ref="P254:P258"/>
    <mergeCell ref="Q254:Q258"/>
    <mergeCell ref="Q229:Q234"/>
    <mergeCell ref="D254:D258"/>
    <mergeCell ref="I254:I258"/>
    <mergeCell ref="J254:J258"/>
    <mergeCell ref="K254:K258"/>
    <mergeCell ref="D229:D234"/>
    <mergeCell ref="I229:I234"/>
    <mergeCell ref="J229:J234"/>
    <mergeCell ref="K229:K234"/>
    <mergeCell ref="L229:L234"/>
    <mergeCell ref="Q31:Q32"/>
    <mergeCell ref="A4:B7"/>
    <mergeCell ref="C4:C7"/>
    <mergeCell ref="D31:D32"/>
    <mergeCell ref="I31:I32"/>
    <mergeCell ref="J31:J32"/>
    <mergeCell ref="K31:K32"/>
    <mergeCell ref="L31:L3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S470"/>
  <sheetViews>
    <sheetView zoomScale="80" zoomScaleNormal="80" workbookViewId="0">
      <selection sqref="A1:G1"/>
    </sheetView>
  </sheetViews>
  <sheetFormatPr defaultColWidth="10" defaultRowHeight="30.75"/>
  <cols>
    <col min="1" max="1" width="8.375" style="3" customWidth="1"/>
    <col min="2" max="2" width="62.375" style="3" customWidth="1"/>
    <col min="3" max="3" width="9.5" style="6" customWidth="1"/>
    <col min="4" max="4" width="14.625" style="3" customWidth="1"/>
    <col min="5" max="5" width="10.625" style="3" hidden="1" customWidth="1"/>
    <col min="6" max="6" width="10" style="3" hidden="1" customWidth="1"/>
    <col min="7" max="7" width="43.875" style="3" customWidth="1"/>
    <col min="8" max="17" width="14.625" style="3" hidden="1" customWidth="1"/>
    <col min="18" max="18" width="12.5" style="5" hidden="1" customWidth="1"/>
    <col min="19" max="19" width="12.5" style="4" hidden="1" customWidth="1"/>
    <col min="20" max="20" width="12.5" style="3" hidden="1" customWidth="1"/>
    <col min="21" max="21" width="18" style="2" hidden="1" customWidth="1"/>
    <col min="22" max="22" width="21.25" style="1" hidden="1" customWidth="1"/>
    <col min="23" max="23" width="24.25" style="1" hidden="1" customWidth="1"/>
    <col min="24" max="16384" width="10" style="1"/>
  </cols>
  <sheetData>
    <row r="1" spans="1:71" ht="36">
      <c r="A1" s="717" t="s">
        <v>433</v>
      </c>
      <c r="B1" s="717"/>
      <c r="C1" s="717"/>
      <c r="D1" s="717"/>
      <c r="E1" s="717"/>
      <c r="F1" s="717"/>
      <c r="G1" s="717"/>
      <c r="H1" s="662"/>
      <c r="I1" s="662"/>
      <c r="J1" s="662"/>
      <c r="K1" s="662"/>
      <c r="L1" s="662"/>
      <c r="M1" s="662"/>
      <c r="N1" s="662"/>
      <c r="O1" s="662"/>
      <c r="P1" s="662"/>
      <c r="Q1" s="662"/>
      <c r="R1" s="662"/>
      <c r="S1" s="662"/>
      <c r="T1" s="662"/>
      <c r="U1" s="661" t="s">
        <v>431</v>
      </c>
    </row>
    <row r="2" spans="1:71">
      <c r="A2" s="660"/>
      <c r="B2" s="660"/>
      <c r="C2" s="660"/>
      <c r="D2" s="660"/>
      <c r="E2" s="660"/>
      <c r="F2" s="660"/>
      <c r="G2" s="660"/>
      <c r="H2" s="659"/>
      <c r="I2" s="659"/>
      <c r="J2" s="659"/>
      <c r="K2" s="659"/>
      <c r="L2" s="659"/>
      <c r="M2" s="659"/>
      <c r="N2" s="659"/>
      <c r="O2" s="659"/>
      <c r="P2" s="659"/>
      <c r="Q2" s="659"/>
      <c r="R2" s="659"/>
      <c r="S2" s="659"/>
      <c r="T2" s="659"/>
      <c r="U2" s="658"/>
    </row>
    <row r="3" spans="1:71">
      <c r="A3" s="718" t="s">
        <v>478</v>
      </c>
      <c r="B3" s="718"/>
      <c r="C3" s="718"/>
      <c r="D3" s="718"/>
      <c r="E3" s="718"/>
      <c r="F3" s="718"/>
      <c r="G3" s="718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7"/>
      <c r="S3" s="656"/>
      <c r="T3" s="656"/>
      <c r="U3" s="655"/>
    </row>
    <row r="4" spans="1:71" s="641" customFormat="1">
      <c r="A4" s="719" t="s">
        <v>430</v>
      </c>
      <c r="B4" s="720"/>
      <c r="C4" s="725" t="s">
        <v>429</v>
      </c>
      <c r="D4" s="728" t="s">
        <v>428</v>
      </c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654"/>
      <c r="S4" s="654"/>
      <c r="T4" s="653"/>
      <c r="U4" s="652" t="s">
        <v>427</v>
      </c>
      <c r="X4" s="642"/>
    </row>
    <row r="5" spans="1:71" s="641" customFormat="1" ht="48">
      <c r="A5" s="723"/>
      <c r="B5" s="724"/>
      <c r="C5" s="727"/>
      <c r="D5" s="646" t="s">
        <v>440</v>
      </c>
      <c r="E5" s="646" t="s">
        <v>410</v>
      </c>
      <c r="F5" s="646" t="s">
        <v>409</v>
      </c>
      <c r="G5" s="645" t="s">
        <v>436</v>
      </c>
      <c r="H5" s="644"/>
      <c r="I5" s="644"/>
      <c r="J5" s="644"/>
      <c r="K5" s="644"/>
      <c r="L5" s="644"/>
      <c r="M5" s="644"/>
      <c r="N5" s="644"/>
      <c r="O5" s="644"/>
      <c r="P5" s="644"/>
      <c r="Q5" s="644"/>
      <c r="R5" s="643"/>
      <c r="S5" s="643"/>
      <c r="T5" s="643"/>
      <c r="U5" s="643"/>
      <c r="X5" s="642"/>
    </row>
    <row r="6" spans="1:71" s="73" customFormat="1">
      <c r="A6" s="640" t="s">
        <v>407</v>
      </c>
      <c r="B6" s="636"/>
      <c r="C6" s="639"/>
      <c r="D6" s="637"/>
      <c r="E6" s="638"/>
      <c r="F6" s="638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6"/>
      <c r="S6" s="636"/>
      <c r="T6" s="636"/>
      <c r="U6" s="635"/>
      <c r="X6" s="74"/>
    </row>
    <row r="7" spans="1:71" s="631" customFormat="1" ht="39.75">
      <c r="A7" s="140" t="s">
        <v>406</v>
      </c>
      <c r="B7" s="634"/>
      <c r="C7" s="633" t="s">
        <v>10</v>
      </c>
      <c r="D7" s="632">
        <f>+D9/1</f>
        <v>0</v>
      </c>
      <c r="E7" s="632"/>
      <c r="F7" s="632"/>
      <c r="G7" s="632"/>
      <c r="H7" s="632">
        <f t="shared" ref="H7:U7" si="0">+H9/1</f>
        <v>5</v>
      </c>
      <c r="I7" s="632">
        <f t="shared" si="0"/>
        <v>2</v>
      </c>
      <c r="J7" s="632">
        <f t="shared" si="0"/>
        <v>5</v>
      </c>
      <c r="K7" s="632">
        <f t="shared" si="0"/>
        <v>5</v>
      </c>
      <c r="L7" s="632">
        <f t="shared" si="0"/>
        <v>5</v>
      </c>
      <c r="M7" s="632">
        <f t="shared" si="0"/>
        <v>4</v>
      </c>
      <c r="N7" s="632">
        <f t="shared" si="0"/>
        <v>4</v>
      </c>
      <c r="O7" s="632">
        <f t="shared" si="0"/>
        <v>5</v>
      </c>
      <c r="P7" s="632">
        <f t="shared" si="0"/>
        <v>5</v>
      </c>
      <c r="Q7" s="632">
        <f t="shared" si="0"/>
        <v>4</v>
      </c>
      <c r="R7" s="632">
        <f t="shared" si="0"/>
        <v>5</v>
      </c>
      <c r="S7" s="632">
        <f t="shared" si="0"/>
        <v>4</v>
      </c>
      <c r="T7" s="632">
        <f t="shared" si="0"/>
        <v>4</v>
      </c>
      <c r="U7" s="632">
        <f t="shared" si="0"/>
        <v>5</v>
      </c>
      <c r="V7" s="73"/>
      <c r="W7" s="73"/>
      <c r="X7" s="74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</row>
    <row r="8" spans="1:71" s="73" customFormat="1" ht="39.75">
      <c r="A8" s="85">
        <v>1.1000000000000001</v>
      </c>
      <c r="B8" s="84" t="s">
        <v>405</v>
      </c>
      <c r="C8" s="96" t="s">
        <v>30</v>
      </c>
      <c r="D8" s="82">
        <f>+SUM(D10:D17)</f>
        <v>0</v>
      </c>
      <c r="E8" s="82"/>
      <c r="F8" s="82"/>
      <c r="G8" s="82"/>
      <c r="H8" s="82">
        <f t="shared" ref="H8:U8" si="1">+SUM(H10:H17)</f>
        <v>8</v>
      </c>
      <c r="I8" s="82">
        <f t="shared" si="1"/>
        <v>2</v>
      </c>
      <c r="J8" s="82">
        <f t="shared" si="1"/>
        <v>8</v>
      </c>
      <c r="K8" s="82">
        <f t="shared" si="1"/>
        <v>8</v>
      </c>
      <c r="L8" s="82">
        <f t="shared" si="1"/>
        <v>8</v>
      </c>
      <c r="M8" s="82">
        <f t="shared" si="1"/>
        <v>6</v>
      </c>
      <c r="N8" s="82">
        <f t="shared" si="1"/>
        <v>6</v>
      </c>
      <c r="O8" s="82">
        <f t="shared" si="1"/>
        <v>8</v>
      </c>
      <c r="P8" s="82">
        <f t="shared" si="1"/>
        <v>8</v>
      </c>
      <c r="Q8" s="82">
        <f t="shared" si="1"/>
        <v>7</v>
      </c>
      <c r="R8" s="82">
        <f t="shared" si="1"/>
        <v>8</v>
      </c>
      <c r="S8" s="82">
        <f t="shared" si="1"/>
        <v>6</v>
      </c>
      <c r="T8" s="82">
        <f t="shared" si="1"/>
        <v>6</v>
      </c>
      <c r="U8" s="82">
        <f t="shared" si="1"/>
        <v>8</v>
      </c>
      <c r="X8" s="74"/>
    </row>
    <row r="9" spans="1:71" s="630" customFormat="1" ht="39.75">
      <c r="A9" s="81"/>
      <c r="B9" s="80"/>
      <c r="C9" s="469" t="s">
        <v>10</v>
      </c>
      <c r="D9" s="94">
        <f>IF(D8&lt;1,0,IF(D8&lt;2,1,IF(D8&lt;4,2,IF(D8&lt;6,3,IF(D8&lt;8,4,IF(D8=8,5))))))</f>
        <v>0</v>
      </c>
      <c r="E9" s="94"/>
      <c r="F9" s="94"/>
      <c r="G9" s="94"/>
      <c r="H9" s="94">
        <f t="shared" ref="H9:U9" si="2">IF(H8&lt;1,0,IF(H8&lt;2,1,IF(H8&lt;4,2,IF(H8&lt;6,3,IF(H8&lt;8,4,IF(H8=8,5))))))</f>
        <v>5</v>
      </c>
      <c r="I9" s="94">
        <f t="shared" si="2"/>
        <v>2</v>
      </c>
      <c r="J9" s="94">
        <f t="shared" si="2"/>
        <v>5</v>
      </c>
      <c r="K9" s="94">
        <f t="shared" si="2"/>
        <v>5</v>
      </c>
      <c r="L9" s="94">
        <f t="shared" si="2"/>
        <v>5</v>
      </c>
      <c r="M9" s="94">
        <f t="shared" si="2"/>
        <v>4</v>
      </c>
      <c r="N9" s="94">
        <f t="shared" si="2"/>
        <v>4</v>
      </c>
      <c r="O9" s="94">
        <f t="shared" si="2"/>
        <v>5</v>
      </c>
      <c r="P9" s="94">
        <f t="shared" si="2"/>
        <v>5</v>
      </c>
      <c r="Q9" s="94">
        <f t="shared" si="2"/>
        <v>4</v>
      </c>
      <c r="R9" s="94">
        <f t="shared" si="2"/>
        <v>5</v>
      </c>
      <c r="S9" s="94">
        <f t="shared" si="2"/>
        <v>4</v>
      </c>
      <c r="T9" s="94">
        <f t="shared" si="2"/>
        <v>4</v>
      </c>
      <c r="U9" s="94">
        <f t="shared" si="2"/>
        <v>5</v>
      </c>
      <c r="V9" s="93" t="s">
        <v>39</v>
      </c>
      <c r="W9" s="73"/>
      <c r="X9" s="74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</row>
    <row r="10" spans="1:71" s="73" customFormat="1" ht="199.5">
      <c r="A10" s="75"/>
      <c r="B10" s="135" t="s">
        <v>404</v>
      </c>
      <c r="C10" s="629"/>
      <c r="D10" s="68"/>
      <c r="E10" s="68"/>
      <c r="F10" s="68"/>
      <c r="G10" s="68"/>
      <c r="H10" s="68">
        <v>1</v>
      </c>
      <c r="I10" s="68">
        <v>1</v>
      </c>
      <c r="J10" s="68">
        <v>1</v>
      </c>
      <c r="K10" s="69">
        <v>1</v>
      </c>
      <c r="L10" s="68">
        <v>1</v>
      </c>
      <c r="M10" s="68">
        <v>1</v>
      </c>
      <c r="N10" s="68">
        <v>1</v>
      </c>
      <c r="O10" s="68">
        <v>1</v>
      </c>
      <c r="P10" s="68">
        <v>1</v>
      </c>
      <c r="Q10" s="68">
        <v>1</v>
      </c>
      <c r="R10" s="68">
        <v>1</v>
      </c>
      <c r="S10" s="125">
        <v>1</v>
      </c>
      <c r="T10" s="68">
        <v>1</v>
      </c>
      <c r="U10" s="90">
        <v>1</v>
      </c>
      <c r="X10" s="74"/>
    </row>
    <row r="11" spans="1:71" s="73" customFormat="1" ht="39.75">
      <c r="A11" s="75"/>
      <c r="B11" s="135" t="s">
        <v>403</v>
      </c>
      <c r="C11" s="134"/>
      <c r="D11" s="68"/>
      <c r="E11" s="68"/>
      <c r="F11" s="68"/>
      <c r="G11" s="68"/>
      <c r="H11" s="68">
        <v>1</v>
      </c>
      <c r="I11" s="68">
        <v>0</v>
      </c>
      <c r="J11" s="68">
        <v>1</v>
      </c>
      <c r="K11" s="69">
        <v>1</v>
      </c>
      <c r="L11" s="68">
        <v>1</v>
      </c>
      <c r="M11" s="68">
        <v>1</v>
      </c>
      <c r="N11" s="68">
        <v>1</v>
      </c>
      <c r="O11" s="68">
        <v>1</v>
      </c>
      <c r="P11" s="68">
        <v>1</v>
      </c>
      <c r="Q11" s="68">
        <v>1</v>
      </c>
      <c r="R11" s="68">
        <v>1</v>
      </c>
      <c r="S11" s="125">
        <v>1</v>
      </c>
      <c r="T11" s="68">
        <v>1</v>
      </c>
      <c r="U11" s="90">
        <v>1</v>
      </c>
      <c r="X11" s="74"/>
    </row>
    <row r="12" spans="1:71" s="73" customFormat="1" ht="92.25">
      <c r="A12" s="75"/>
      <c r="B12" s="71" t="s">
        <v>402</v>
      </c>
      <c r="C12" s="70"/>
      <c r="D12" s="68"/>
      <c r="E12" s="68"/>
      <c r="F12" s="68"/>
      <c r="G12" s="68"/>
      <c r="H12" s="68">
        <v>1</v>
      </c>
      <c r="I12" s="68">
        <v>0</v>
      </c>
      <c r="J12" s="68">
        <v>1</v>
      </c>
      <c r="K12" s="69">
        <v>1</v>
      </c>
      <c r="L12" s="68">
        <v>1</v>
      </c>
      <c r="M12" s="68">
        <v>1</v>
      </c>
      <c r="N12" s="68">
        <v>1</v>
      </c>
      <c r="O12" s="68">
        <v>1</v>
      </c>
      <c r="P12" s="68">
        <v>1</v>
      </c>
      <c r="Q12" s="68">
        <v>1</v>
      </c>
      <c r="R12" s="68">
        <v>1</v>
      </c>
      <c r="S12" s="125">
        <v>1</v>
      </c>
      <c r="T12" s="68">
        <v>1</v>
      </c>
      <c r="U12" s="90">
        <v>1</v>
      </c>
      <c r="X12" s="74"/>
    </row>
    <row r="13" spans="1:71" s="73" customFormat="1" ht="92.25">
      <c r="A13" s="75"/>
      <c r="B13" s="71" t="s">
        <v>401</v>
      </c>
      <c r="C13" s="70"/>
      <c r="D13" s="68"/>
      <c r="E13" s="68"/>
      <c r="F13" s="68"/>
      <c r="G13" s="68"/>
      <c r="H13" s="68">
        <v>1</v>
      </c>
      <c r="I13" s="68">
        <v>0</v>
      </c>
      <c r="J13" s="68">
        <v>1</v>
      </c>
      <c r="K13" s="69">
        <v>1</v>
      </c>
      <c r="L13" s="68">
        <v>1</v>
      </c>
      <c r="M13" s="68">
        <v>1</v>
      </c>
      <c r="N13" s="68">
        <v>1</v>
      </c>
      <c r="O13" s="68">
        <v>1</v>
      </c>
      <c r="P13" s="68">
        <v>1</v>
      </c>
      <c r="Q13" s="68">
        <v>1</v>
      </c>
      <c r="R13" s="68">
        <v>1</v>
      </c>
      <c r="S13" s="125">
        <v>1</v>
      </c>
      <c r="T13" s="68">
        <v>1</v>
      </c>
      <c r="U13" s="90">
        <v>1</v>
      </c>
      <c r="X13" s="74"/>
    </row>
    <row r="14" spans="1:71" s="73" customFormat="1" ht="39.75">
      <c r="A14" s="75"/>
      <c r="B14" s="71" t="s">
        <v>400</v>
      </c>
      <c r="C14" s="70"/>
      <c r="D14" s="68"/>
      <c r="E14" s="68"/>
      <c r="F14" s="68"/>
      <c r="G14" s="68"/>
      <c r="H14" s="68">
        <v>1</v>
      </c>
      <c r="I14" s="68">
        <v>1</v>
      </c>
      <c r="J14" s="68">
        <v>1</v>
      </c>
      <c r="K14" s="69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68">
        <v>1</v>
      </c>
      <c r="S14" s="125">
        <v>1</v>
      </c>
      <c r="T14" s="68">
        <v>1</v>
      </c>
      <c r="U14" s="90">
        <v>1</v>
      </c>
      <c r="X14" s="74"/>
    </row>
    <row r="15" spans="1:71" s="73" customFormat="1" ht="57">
      <c r="A15" s="75"/>
      <c r="B15" s="135" t="s">
        <v>399</v>
      </c>
      <c r="C15" s="134"/>
      <c r="D15" s="68"/>
      <c r="E15" s="68"/>
      <c r="F15" s="68"/>
      <c r="G15" s="68"/>
      <c r="H15" s="68">
        <v>1</v>
      </c>
      <c r="I15" s="68">
        <v>0</v>
      </c>
      <c r="J15" s="68">
        <v>1</v>
      </c>
      <c r="K15" s="69">
        <v>1</v>
      </c>
      <c r="L15" s="68">
        <v>1</v>
      </c>
      <c r="M15" s="68">
        <v>1</v>
      </c>
      <c r="N15" s="68">
        <v>0</v>
      </c>
      <c r="O15" s="68">
        <v>1</v>
      </c>
      <c r="P15" s="68">
        <v>1</v>
      </c>
      <c r="Q15" s="68">
        <v>1</v>
      </c>
      <c r="R15" s="68">
        <v>1</v>
      </c>
      <c r="S15" s="125">
        <v>1</v>
      </c>
      <c r="T15" s="68">
        <v>1</v>
      </c>
      <c r="U15" s="90">
        <v>1</v>
      </c>
      <c r="X15" s="74"/>
    </row>
    <row r="16" spans="1:71" s="73" customFormat="1" ht="55.5">
      <c r="A16" s="75"/>
      <c r="B16" s="210" t="s">
        <v>398</v>
      </c>
      <c r="C16" s="150"/>
      <c r="D16" s="68"/>
      <c r="E16" s="68"/>
      <c r="F16" s="68"/>
      <c r="G16" s="68"/>
      <c r="H16" s="68">
        <v>1</v>
      </c>
      <c r="I16" s="68">
        <v>0</v>
      </c>
      <c r="J16" s="68">
        <v>1</v>
      </c>
      <c r="K16" s="69">
        <v>1</v>
      </c>
      <c r="L16" s="68">
        <v>1</v>
      </c>
      <c r="M16" s="68">
        <v>0</v>
      </c>
      <c r="N16" s="68">
        <v>0</v>
      </c>
      <c r="O16" s="68">
        <v>1</v>
      </c>
      <c r="P16" s="68">
        <v>1</v>
      </c>
      <c r="Q16" s="68">
        <v>1</v>
      </c>
      <c r="R16" s="68">
        <v>1</v>
      </c>
      <c r="S16" s="125">
        <v>0</v>
      </c>
      <c r="T16" s="68">
        <v>0</v>
      </c>
      <c r="U16" s="90">
        <v>1</v>
      </c>
      <c r="X16" s="74"/>
    </row>
    <row r="17" spans="1:71" ht="61.5">
      <c r="A17" s="72"/>
      <c r="B17" s="71" t="s">
        <v>397</v>
      </c>
      <c r="C17" s="70"/>
      <c r="D17" s="628"/>
      <c r="E17" s="628"/>
      <c r="F17" s="628"/>
      <c r="G17" s="628"/>
      <c r="H17" s="626">
        <v>1</v>
      </c>
      <c r="I17" s="626">
        <v>0</v>
      </c>
      <c r="J17" s="626">
        <v>1</v>
      </c>
      <c r="K17" s="627">
        <v>1</v>
      </c>
      <c r="L17" s="626">
        <v>1</v>
      </c>
      <c r="M17" s="626">
        <v>0</v>
      </c>
      <c r="N17" s="626">
        <v>1</v>
      </c>
      <c r="O17" s="626">
        <v>1</v>
      </c>
      <c r="P17" s="626">
        <v>1</v>
      </c>
      <c r="Q17" s="626">
        <v>0</v>
      </c>
      <c r="R17" s="626">
        <v>1</v>
      </c>
      <c r="S17" s="125">
        <v>0</v>
      </c>
      <c r="T17" s="626">
        <v>0</v>
      </c>
      <c r="U17" s="625">
        <v>1</v>
      </c>
      <c r="X17" s="20"/>
    </row>
    <row r="18" spans="1:71" ht="39.75">
      <c r="A18" s="145" t="s">
        <v>375</v>
      </c>
      <c r="B18" s="145"/>
      <c r="C18" s="590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1"/>
      <c r="R18" s="589"/>
      <c r="S18" s="589"/>
      <c r="T18" s="589"/>
      <c r="U18" s="141"/>
      <c r="X18" s="20"/>
    </row>
    <row r="19" spans="1:71" ht="39.75">
      <c r="A19" s="140" t="s">
        <v>374</v>
      </c>
      <c r="B19" s="139"/>
      <c r="C19" s="138"/>
      <c r="D19" s="137" t="e">
        <f>+SUM(D26,D34,D47,D59,D68,D77,D86,D93)/D23</f>
        <v>#DIV/0!</v>
      </c>
      <c r="E19" s="137"/>
      <c r="F19" s="137"/>
      <c r="G19" s="137"/>
      <c r="H19" s="137">
        <f>+SUM(H26,H34,H48,H59,H68,H77,H86,H93)/8</f>
        <v>4.3682291666666666</v>
      </c>
      <c r="I19" s="137">
        <f>+SUM(I26,I35,I48,I59,I68,I77,I86,I93)/8</f>
        <v>4.125</v>
      </c>
      <c r="J19" s="137">
        <f t="shared" ref="J19:O19" si="3">+SUM(J26,J34,J47,J59,J68,J77,J86,J93)/8</f>
        <v>4.352822580645161</v>
      </c>
      <c r="K19" s="137">
        <f t="shared" si="3"/>
        <v>4.4567099567099566</v>
      </c>
      <c r="L19" s="137">
        <f t="shared" si="3"/>
        <v>4.4126344086021501</v>
      </c>
      <c r="M19" s="137">
        <f t="shared" si="3"/>
        <v>3.5773809523809526</v>
      </c>
      <c r="N19" s="137">
        <f t="shared" si="3"/>
        <v>4.1377952755905509</v>
      </c>
      <c r="O19" s="137">
        <f t="shared" si="3"/>
        <v>3.5057367149758454</v>
      </c>
      <c r="P19" s="137">
        <f>+SUM(P26,P35,P48,P59,P68,P77,P86,P93)/8</f>
        <v>4.1006810897435901</v>
      </c>
      <c r="Q19" s="137">
        <f>+SUM(Q26,Q35,Q48,Q59,Q68,Q77,Q86,Q93)/8</f>
        <v>4.0523989898989896</v>
      </c>
      <c r="R19" s="168"/>
      <c r="S19" s="168"/>
      <c r="T19" s="168"/>
      <c r="U19" s="136">
        <f>+SUM(U26,U34,U47,U59,U68,U77,U86,U93)/8</f>
        <v>4.0308795147504828</v>
      </c>
      <c r="X19" s="20"/>
    </row>
    <row r="20" spans="1:71" ht="39.75">
      <c r="A20" s="140" t="s">
        <v>85</v>
      </c>
      <c r="B20" s="139"/>
      <c r="C20" s="138"/>
      <c r="D20" s="137" t="e">
        <f>+SUM(D101,D116,D137,D161,D185)/D24</f>
        <v>#DIV/0!</v>
      </c>
      <c r="E20" s="137"/>
      <c r="F20" s="137"/>
      <c r="G20" s="137"/>
      <c r="H20" s="137">
        <f t="shared" ref="H20:Q20" si="4">+SUM(H101,H116,H137,H161,H185)/H24</f>
        <v>3.9022829131652661</v>
      </c>
      <c r="I20" s="137">
        <f t="shared" si="4"/>
        <v>2.5</v>
      </c>
      <c r="J20" s="137">
        <f t="shared" si="4"/>
        <v>4.4715266784728414</v>
      </c>
      <c r="K20" s="137">
        <f t="shared" si="4"/>
        <v>4.476064336353005</v>
      </c>
      <c r="L20" s="137">
        <f t="shared" si="4"/>
        <v>4.4110053347591043</v>
      </c>
      <c r="M20" s="137">
        <f t="shared" si="4"/>
        <v>3.3053809523809519</v>
      </c>
      <c r="N20" s="137">
        <f t="shared" si="4"/>
        <v>3.8886622719954125</v>
      </c>
      <c r="O20" s="137">
        <f t="shared" si="4"/>
        <v>3.5128107556367021</v>
      </c>
      <c r="P20" s="137">
        <f t="shared" si="4"/>
        <v>3.4609351432880846</v>
      </c>
      <c r="Q20" s="137">
        <f t="shared" si="4"/>
        <v>1.9944793813296648</v>
      </c>
      <c r="R20" s="168"/>
      <c r="S20" s="168"/>
      <c r="T20" s="168"/>
      <c r="U20" s="136">
        <f>+SUM(U101,U116,U137,U161,U185)/U24</f>
        <v>4.2466005501799078</v>
      </c>
      <c r="X20" s="20"/>
    </row>
    <row r="21" spans="1:71" ht="39.75">
      <c r="A21" s="140" t="s">
        <v>84</v>
      </c>
      <c r="B21" s="139"/>
      <c r="C21" s="138"/>
      <c r="D21" s="137" t="e">
        <f>+SUM(D26,D34,D47,D59,D68,D77,D86,D93,D101,D116,D137,D161,D185)/D22</f>
        <v>#DIV/0!</v>
      </c>
      <c r="E21" s="137"/>
      <c r="F21" s="137"/>
      <c r="G21" s="137"/>
      <c r="H21" s="137">
        <f>+SUM(H26,H34,H48,H59,H68,H77,H86,H93,H101,H116,H137,H161,H185)/H22</f>
        <v>4.241152915711738</v>
      </c>
      <c r="I21" s="137">
        <f>+SUM(I26,I35,I48,I59,I68,I77,I86,I93,I101,I116,I137,I161,I185)/I22</f>
        <v>3.9444444444444446</v>
      </c>
      <c r="J21" s="137">
        <f t="shared" ref="J21:O21" si="5">+SUM(J26,J34,J47,J59,J68,J77,J86,J93,J101,J116,J137,J161,J185)/J22</f>
        <v>4.3984780028865762</v>
      </c>
      <c r="K21" s="137">
        <f t="shared" si="5"/>
        <v>4.4641539488803597</v>
      </c>
      <c r="L21" s="137">
        <f t="shared" si="5"/>
        <v>4.4120913839878009</v>
      </c>
      <c r="M21" s="137">
        <f t="shared" si="5"/>
        <v>3.4727655677655678</v>
      </c>
      <c r="N21" s="137">
        <f t="shared" si="5"/>
        <v>4.0547509410588383</v>
      </c>
      <c r="O21" s="137">
        <f t="shared" si="5"/>
        <v>3.5084574998454059</v>
      </c>
      <c r="P21" s="137">
        <f>+SUM(P26,P35,P48,P59,P68,P77,P86,P93,P101,P116,P137,P161,P185)/P22</f>
        <v>3.9262049225284525</v>
      </c>
      <c r="Q21" s="137">
        <f>+SUM(Q26,Q35,Q48,Q59,Q68,Q77,Q86,Q93,Q101,Q116,Q137,Q161,Q185)/Q22</f>
        <v>3.2608914481415567</v>
      </c>
      <c r="R21" s="168"/>
      <c r="S21" s="168"/>
      <c r="T21" s="168"/>
      <c r="U21" s="136">
        <f>+SUM(U26,U34,U47,U59,U68,U77,U86,U93,U101,U116,U137,U161,U185)/U22</f>
        <v>4.1138491437617999</v>
      </c>
      <c r="X21" s="20"/>
    </row>
    <row r="22" spans="1:71" s="580" customFormat="1" ht="39.75" hidden="1">
      <c r="A22" s="588"/>
      <c r="B22" s="586" t="s">
        <v>373</v>
      </c>
      <c r="C22" s="585"/>
      <c r="D22" s="584">
        <f>+D23+D24</f>
        <v>13</v>
      </c>
      <c r="E22" s="584"/>
      <c r="F22" s="584"/>
      <c r="G22" s="584"/>
      <c r="H22" s="584">
        <v>11</v>
      </c>
      <c r="I22" s="584">
        <v>9</v>
      </c>
      <c r="J22" s="584">
        <v>13</v>
      </c>
      <c r="K22" s="584">
        <v>13</v>
      </c>
      <c r="L22" s="584">
        <v>12</v>
      </c>
      <c r="M22" s="584">
        <v>13</v>
      </c>
      <c r="N22" s="584">
        <v>12</v>
      </c>
      <c r="O22" s="584">
        <v>13</v>
      </c>
      <c r="P22" s="584">
        <v>11</v>
      </c>
      <c r="Q22" s="587">
        <v>13</v>
      </c>
      <c r="R22" s="583"/>
      <c r="S22" s="583"/>
      <c r="T22" s="583"/>
      <c r="U22" s="587">
        <v>13</v>
      </c>
      <c r="X22" s="581"/>
    </row>
    <row r="23" spans="1:71" s="580" customFormat="1" ht="39.75" hidden="1">
      <c r="A23" s="586"/>
      <c r="B23" s="586" t="s">
        <v>372</v>
      </c>
      <c r="C23" s="585"/>
      <c r="D23" s="584">
        <v>8</v>
      </c>
      <c r="E23" s="584"/>
      <c r="F23" s="584"/>
      <c r="G23" s="584"/>
      <c r="H23" s="584">
        <v>8</v>
      </c>
      <c r="I23" s="584">
        <v>8</v>
      </c>
      <c r="J23" s="584">
        <v>8</v>
      </c>
      <c r="K23" s="584">
        <v>8</v>
      </c>
      <c r="L23" s="584">
        <v>8</v>
      </c>
      <c r="M23" s="584">
        <v>8</v>
      </c>
      <c r="N23" s="584">
        <v>8</v>
      </c>
      <c r="O23" s="584">
        <v>8</v>
      </c>
      <c r="P23" s="584">
        <v>8</v>
      </c>
      <c r="Q23" s="587">
        <v>8</v>
      </c>
      <c r="R23" s="583"/>
      <c r="S23" s="583"/>
      <c r="T23" s="583"/>
      <c r="U23" s="587">
        <v>8</v>
      </c>
      <c r="X23" s="581"/>
    </row>
    <row r="24" spans="1:71" s="580" customFormat="1" ht="39.75" hidden="1">
      <c r="A24" s="586"/>
      <c r="B24" s="586" t="s">
        <v>371</v>
      </c>
      <c r="C24" s="585"/>
      <c r="D24" s="584">
        <v>5</v>
      </c>
      <c r="E24" s="584"/>
      <c r="F24" s="584"/>
      <c r="G24" s="584"/>
      <c r="H24" s="584">
        <f t="shared" ref="H24:Q24" si="6">+H22-H23</f>
        <v>3</v>
      </c>
      <c r="I24" s="584">
        <f t="shared" si="6"/>
        <v>1</v>
      </c>
      <c r="J24" s="584">
        <f t="shared" si="6"/>
        <v>5</v>
      </c>
      <c r="K24" s="584">
        <f t="shared" si="6"/>
        <v>5</v>
      </c>
      <c r="L24" s="584">
        <f t="shared" si="6"/>
        <v>4</v>
      </c>
      <c r="M24" s="584">
        <f t="shared" si="6"/>
        <v>5</v>
      </c>
      <c r="N24" s="584">
        <f t="shared" si="6"/>
        <v>4</v>
      </c>
      <c r="O24" s="584">
        <f t="shared" si="6"/>
        <v>5</v>
      </c>
      <c r="P24" s="584">
        <f t="shared" si="6"/>
        <v>3</v>
      </c>
      <c r="Q24" s="584">
        <f t="shared" si="6"/>
        <v>5</v>
      </c>
      <c r="R24" s="583"/>
      <c r="S24" s="583"/>
      <c r="T24" s="583"/>
      <c r="U24" s="582">
        <f>+U22-U23</f>
        <v>5</v>
      </c>
      <c r="X24" s="581"/>
    </row>
    <row r="25" spans="1:71" s="102" customFormat="1" ht="39.75">
      <c r="A25" s="85">
        <v>2.1</v>
      </c>
      <c r="B25" s="85" t="s">
        <v>370</v>
      </c>
      <c r="C25" s="96" t="s">
        <v>30</v>
      </c>
      <c r="D25" s="579">
        <f>+SUM(D27:D32)</f>
        <v>0</v>
      </c>
      <c r="E25" s="579"/>
      <c r="F25" s="579"/>
      <c r="G25" s="579"/>
      <c r="H25" s="579">
        <f t="shared" ref="H25:Q25" si="7">+SUM(H27:H32)</f>
        <v>4</v>
      </c>
      <c r="I25" s="579">
        <f t="shared" si="7"/>
        <v>5</v>
      </c>
      <c r="J25" s="579">
        <f t="shared" si="7"/>
        <v>4</v>
      </c>
      <c r="K25" s="579">
        <f t="shared" si="7"/>
        <v>3</v>
      </c>
      <c r="L25" s="579">
        <f t="shared" si="7"/>
        <v>3</v>
      </c>
      <c r="M25" s="579">
        <f t="shared" si="7"/>
        <v>2</v>
      </c>
      <c r="N25" s="579">
        <f t="shared" si="7"/>
        <v>4</v>
      </c>
      <c r="O25" s="579">
        <f t="shared" si="7"/>
        <v>4</v>
      </c>
      <c r="P25" s="579">
        <f t="shared" si="7"/>
        <v>5</v>
      </c>
      <c r="Q25" s="579">
        <f t="shared" si="7"/>
        <v>2</v>
      </c>
      <c r="R25" s="168"/>
      <c r="S25" s="168"/>
      <c r="T25" s="168"/>
      <c r="U25" s="579">
        <f>+SUM(U27:U32)</f>
        <v>2</v>
      </c>
      <c r="X25" s="103"/>
    </row>
    <row r="26" spans="1:71" s="577" customFormat="1" ht="39.75">
      <c r="A26" s="578"/>
      <c r="B26" s="578"/>
      <c r="C26" s="469" t="s">
        <v>10</v>
      </c>
      <c r="D26" s="132">
        <f>IF(D25&lt;1,0,IF(D25&lt;2,1,IF(D25&lt;3,2,IF(D25&lt;4,3,IF(D25&lt;5,4,IF(D25=5,5,))))))</f>
        <v>0</v>
      </c>
      <c r="E26" s="132"/>
      <c r="F26" s="132"/>
      <c r="G26" s="132"/>
      <c r="H26" s="132">
        <f t="shared" ref="H26:Q26" si="8">IF(H25&lt;1,0,IF(H25&lt;2,1,IF(H25&lt;3,2,IF(H25&lt;4,3,IF(H25&lt;5,4,IF(H25=5,5,))))))</f>
        <v>4</v>
      </c>
      <c r="I26" s="132">
        <f t="shared" si="8"/>
        <v>5</v>
      </c>
      <c r="J26" s="132">
        <f t="shared" si="8"/>
        <v>4</v>
      </c>
      <c r="K26" s="132">
        <f t="shared" si="8"/>
        <v>3</v>
      </c>
      <c r="L26" s="132">
        <f t="shared" si="8"/>
        <v>3</v>
      </c>
      <c r="M26" s="132">
        <f t="shared" si="8"/>
        <v>2</v>
      </c>
      <c r="N26" s="132">
        <f t="shared" si="8"/>
        <v>4</v>
      </c>
      <c r="O26" s="132">
        <f t="shared" si="8"/>
        <v>4</v>
      </c>
      <c r="P26" s="132">
        <f t="shared" si="8"/>
        <v>5</v>
      </c>
      <c r="Q26" s="132">
        <f t="shared" si="8"/>
        <v>2</v>
      </c>
      <c r="R26" s="515"/>
      <c r="S26" s="515"/>
      <c r="T26" s="515"/>
      <c r="U26" s="132">
        <f>IF(U25&lt;1,0,IF(U25&lt;2,1,IF(U25&lt;3,2,IF(U25&lt;4,3,IF(U25&lt;5,4,IF(U25=5,5,))))))</f>
        <v>2</v>
      </c>
      <c r="V26" s="1"/>
      <c r="W26" s="1"/>
      <c r="X26" s="20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</row>
    <row r="27" spans="1:71" s="102" customFormat="1" ht="92.25">
      <c r="A27" s="75"/>
      <c r="B27" s="91" t="s">
        <v>369</v>
      </c>
      <c r="C27" s="70"/>
      <c r="D27" s="68"/>
      <c r="E27" s="68"/>
      <c r="F27" s="68"/>
      <c r="G27" s="68"/>
      <c r="H27" s="68">
        <v>1</v>
      </c>
      <c r="I27" s="68">
        <v>1</v>
      </c>
      <c r="J27" s="68">
        <v>1</v>
      </c>
      <c r="K27" s="69">
        <v>1</v>
      </c>
      <c r="L27" s="68">
        <v>1</v>
      </c>
      <c r="M27" s="68">
        <v>1</v>
      </c>
      <c r="N27" s="68">
        <v>1</v>
      </c>
      <c r="O27" s="68">
        <v>1</v>
      </c>
      <c r="P27" s="68">
        <v>1</v>
      </c>
      <c r="Q27" s="68">
        <v>1</v>
      </c>
      <c r="R27" s="200"/>
      <c r="S27" s="200"/>
      <c r="T27" s="200"/>
      <c r="U27" s="68">
        <v>1</v>
      </c>
      <c r="X27" s="103"/>
    </row>
    <row r="28" spans="1:71" s="102" customFormat="1" ht="92.25">
      <c r="A28" s="75"/>
      <c r="B28" s="91" t="s">
        <v>368</v>
      </c>
      <c r="C28" s="70"/>
      <c r="D28" s="68"/>
      <c r="E28" s="68"/>
      <c r="F28" s="68"/>
      <c r="G28" s="68"/>
      <c r="H28" s="68">
        <v>1</v>
      </c>
      <c r="I28" s="68">
        <v>1</v>
      </c>
      <c r="J28" s="68">
        <v>1</v>
      </c>
      <c r="K28" s="69">
        <v>1</v>
      </c>
      <c r="L28" s="68">
        <v>1</v>
      </c>
      <c r="M28" s="68">
        <v>1</v>
      </c>
      <c r="N28" s="68">
        <v>1</v>
      </c>
      <c r="O28" s="68">
        <v>1</v>
      </c>
      <c r="P28" s="68">
        <v>1</v>
      </c>
      <c r="Q28" s="68">
        <v>1</v>
      </c>
      <c r="R28" s="200"/>
      <c r="S28" s="200"/>
      <c r="T28" s="200"/>
      <c r="U28" s="68">
        <v>1</v>
      </c>
      <c r="X28" s="103"/>
    </row>
    <row r="29" spans="1:71" s="102" customFormat="1" ht="249.75">
      <c r="A29" s="75"/>
      <c r="B29" s="151" t="s">
        <v>367</v>
      </c>
      <c r="C29" s="321"/>
      <c r="D29" s="711"/>
      <c r="E29" s="677"/>
      <c r="F29" s="677"/>
      <c r="G29" s="677"/>
      <c r="H29" s="711">
        <v>1</v>
      </c>
      <c r="I29" s="711">
        <v>1</v>
      </c>
      <c r="J29" s="711">
        <v>1</v>
      </c>
      <c r="K29" s="730">
        <v>1</v>
      </c>
      <c r="L29" s="711">
        <v>1</v>
      </c>
      <c r="M29" s="711">
        <v>0</v>
      </c>
      <c r="N29" s="711">
        <v>1</v>
      </c>
      <c r="O29" s="711">
        <v>1</v>
      </c>
      <c r="P29" s="711">
        <v>1</v>
      </c>
      <c r="Q29" s="711">
        <v>0</v>
      </c>
      <c r="R29" s="576"/>
      <c r="S29" s="576"/>
      <c r="T29" s="576"/>
      <c r="U29" s="711">
        <v>0</v>
      </c>
      <c r="X29" s="103"/>
    </row>
    <row r="30" spans="1:71" s="102" customFormat="1" ht="123">
      <c r="A30" s="75"/>
      <c r="B30" s="91" t="s">
        <v>366</v>
      </c>
      <c r="C30" s="164"/>
      <c r="D30" s="713"/>
      <c r="E30" s="679"/>
      <c r="F30" s="679"/>
      <c r="G30" s="679"/>
      <c r="H30" s="713"/>
      <c r="I30" s="713"/>
      <c r="J30" s="713"/>
      <c r="K30" s="731"/>
      <c r="L30" s="713"/>
      <c r="M30" s="713"/>
      <c r="N30" s="713"/>
      <c r="O30" s="713"/>
      <c r="P30" s="713"/>
      <c r="Q30" s="713"/>
      <c r="R30" s="515"/>
      <c r="S30" s="515"/>
      <c r="T30" s="515"/>
      <c r="U30" s="713"/>
      <c r="X30" s="103"/>
    </row>
    <row r="31" spans="1:71" s="102" customFormat="1" ht="194.25">
      <c r="A31" s="75"/>
      <c r="B31" s="151" t="s">
        <v>365</v>
      </c>
      <c r="C31" s="150"/>
      <c r="D31" s="199"/>
      <c r="E31" s="199"/>
      <c r="F31" s="199"/>
      <c r="G31" s="199"/>
      <c r="H31" s="199">
        <v>1</v>
      </c>
      <c r="I31" s="199">
        <v>1</v>
      </c>
      <c r="J31" s="199">
        <v>1</v>
      </c>
      <c r="K31" s="575">
        <v>0</v>
      </c>
      <c r="L31" s="199">
        <v>0</v>
      </c>
      <c r="M31" s="199">
        <v>0</v>
      </c>
      <c r="N31" s="199">
        <v>1</v>
      </c>
      <c r="O31" s="574">
        <v>1</v>
      </c>
      <c r="P31" s="68">
        <v>1</v>
      </c>
      <c r="Q31" s="199">
        <v>0</v>
      </c>
      <c r="R31" s="200"/>
      <c r="S31" s="200"/>
      <c r="T31" s="200"/>
      <c r="U31" s="199">
        <v>0</v>
      </c>
      <c r="X31" s="103"/>
    </row>
    <row r="32" spans="1:71" s="102" customFormat="1" ht="166.5">
      <c r="A32" s="148"/>
      <c r="B32" s="520" t="s">
        <v>364</v>
      </c>
      <c r="C32" s="321"/>
      <c r="D32" s="199"/>
      <c r="E32" s="199"/>
      <c r="F32" s="199"/>
      <c r="G32" s="199"/>
      <c r="H32" s="199">
        <v>0</v>
      </c>
      <c r="I32" s="199">
        <v>1</v>
      </c>
      <c r="J32" s="199">
        <v>0</v>
      </c>
      <c r="K32" s="575">
        <v>0</v>
      </c>
      <c r="L32" s="199">
        <v>0</v>
      </c>
      <c r="M32" s="199">
        <v>0</v>
      </c>
      <c r="N32" s="199">
        <v>0</v>
      </c>
      <c r="O32" s="574">
        <v>0</v>
      </c>
      <c r="P32" s="68">
        <v>1</v>
      </c>
      <c r="Q32" s="280">
        <v>0</v>
      </c>
      <c r="R32" s="516"/>
      <c r="S32" s="516"/>
      <c r="T32" s="516"/>
      <c r="U32" s="280">
        <v>0</v>
      </c>
      <c r="X32" s="103"/>
    </row>
    <row r="33" spans="1:71" s="557" customFormat="1" ht="39.75">
      <c r="A33" s="560">
        <v>2.2000000000000002</v>
      </c>
      <c r="B33" s="559" t="s">
        <v>445</v>
      </c>
      <c r="C33" s="96" t="s">
        <v>176</v>
      </c>
      <c r="D33" s="205" t="e">
        <f>+D41*100/D42</f>
        <v>#DIV/0!</v>
      </c>
      <c r="E33" s="205"/>
      <c r="F33" s="205"/>
      <c r="G33" s="205"/>
      <c r="H33" s="205">
        <f t="shared" ref="H33:Q33" si="9">+H41*100/H42</f>
        <v>37</v>
      </c>
      <c r="I33" s="205">
        <f t="shared" si="9"/>
        <v>26.315789473684209</v>
      </c>
      <c r="J33" s="205">
        <f t="shared" si="9"/>
        <v>67.741935483870961</v>
      </c>
      <c r="K33" s="205">
        <f t="shared" si="9"/>
        <v>67.532467532467535</v>
      </c>
      <c r="L33" s="205">
        <f t="shared" si="9"/>
        <v>75.806451612903231</v>
      </c>
      <c r="M33" s="205">
        <f t="shared" si="9"/>
        <v>28.571428571428573</v>
      </c>
      <c r="N33" s="205">
        <f t="shared" si="9"/>
        <v>28.346456692913385</v>
      </c>
      <c r="O33" s="205">
        <f t="shared" si="9"/>
        <v>21.014492753623188</v>
      </c>
      <c r="P33" s="205">
        <f t="shared" si="9"/>
        <v>7.6923076923076925</v>
      </c>
      <c r="Q33" s="205">
        <f t="shared" si="9"/>
        <v>27.272727272727273</v>
      </c>
      <c r="R33" s="206"/>
      <c r="S33" s="206"/>
      <c r="T33" s="206"/>
      <c r="U33" s="205">
        <f>+U41*100/U42</f>
        <v>45.161290322580648</v>
      </c>
      <c r="X33" s="558"/>
    </row>
    <row r="34" spans="1:71" s="550" customFormat="1" ht="48">
      <c r="A34" s="81"/>
      <c r="B34" s="556"/>
      <c r="C34" s="573" t="s">
        <v>354</v>
      </c>
      <c r="D34" s="572" t="e">
        <f>+IF(D33&lt;30,D33*5/30,IF(D33&gt;=30,5))</f>
        <v>#DIV/0!</v>
      </c>
      <c r="E34" s="572"/>
      <c r="F34" s="572"/>
      <c r="G34" s="572"/>
      <c r="H34" s="572">
        <f t="shared" ref="H34:Q34" si="10">+IF(H33&lt;30,H33*5/30,IF(H33&gt;=30,5))</f>
        <v>5</v>
      </c>
      <c r="I34" s="572">
        <f t="shared" si="10"/>
        <v>4.3859649122807012</v>
      </c>
      <c r="J34" s="572">
        <f t="shared" si="10"/>
        <v>5</v>
      </c>
      <c r="K34" s="572">
        <f t="shared" si="10"/>
        <v>5</v>
      </c>
      <c r="L34" s="572">
        <f t="shared" si="10"/>
        <v>5</v>
      </c>
      <c r="M34" s="572">
        <f t="shared" si="10"/>
        <v>4.7619047619047619</v>
      </c>
      <c r="N34" s="572">
        <f t="shared" si="10"/>
        <v>4.7244094488188981</v>
      </c>
      <c r="O34" s="572">
        <f t="shared" si="10"/>
        <v>3.5024154589371981</v>
      </c>
      <c r="P34" s="572">
        <f t="shared" si="10"/>
        <v>1.2820512820512819</v>
      </c>
      <c r="Q34" s="572">
        <f t="shared" si="10"/>
        <v>4.5454545454545459</v>
      </c>
      <c r="R34" s="515"/>
      <c r="S34" s="515"/>
      <c r="T34" s="515"/>
      <c r="U34" s="572">
        <f>+IF(U33&lt;30,U33*5/30,IF(U33&gt;=30,5))</f>
        <v>5</v>
      </c>
      <c r="V34" s="102"/>
      <c r="W34" s="102"/>
      <c r="X34" s="103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</row>
    <row r="35" spans="1:71" s="550" customFormat="1" ht="48">
      <c r="A35" s="554"/>
      <c r="B35" s="553"/>
      <c r="C35" s="552" t="s">
        <v>353</v>
      </c>
      <c r="D35" s="551" t="e">
        <f>+IF(D45&lt;6,D45*5/6,IF(D45&gt;=6,5))</f>
        <v>#DIV/0!</v>
      </c>
      <c r="E35" s="551"/>
      <c r="F35" s="551"/>
      <c r="G35" s="551"/>
      <c r="H35" s="551">
        <f t="shared" ref="H35:Q35" si="11">+IF(H45&lt;6,H45*5/6,IF(H45&gt;=6,5))</f>
        <v>-1.3916666666666682</v>
      </c>
      <c r="I35" s="551">
        <f t="shared" si="11"/>
        <v>5</v>
      </c>
      <c r="J35" s="551">
        <f t="shared" si="11"/>
        <v>-3.1720430107533559E-2</v>
      </c>
      <c r="K35" s="551">
        <f t="shared" si="11"/>
        <v>2.9437229437229462</v>
      </c>
      <c r="L35" s="551">
        <f t="shared" si="11"/>
        <v>1.5220430107526894</v>
      </c>
      <c r="M35" s="551">
        <f t="shared" si="11"/>
        <v>-3.2154761904761888</v>
      </c>
      <c r="N35" s="551">
        <f t="shared" si="11"/>
        <v>6.3713910761154693E-2</v>
      </c>
      <c r="O35" s="551">
        <f t="shared" si="11"/>
        <v>5</v>
      </c>
      <c r="P35" s="551">
        <f t="shared" si="11"/>
        <v>3.2019230769230771</v>
      </c>
      <c r="Q35" s="551">
        <f t="shared" si="11"/>
        <v>5</v>
      </c>
      <c r="R35" s="200"/>
      <c r="S35" s="200"/>
      <c r="T35" s="200"/>
      <c r="U35" s="551">
        <f>+IF(U45&lt;6,U45*5/6,IF(U45&gt;=6,5))</f>
        <v>0.2344086021505376</v>
      </c>
      <c r="V35" s="102"/>
      <c r="W35" s="102"/>
      <c r="X35" s="103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</row>
    <row r="36" spans="1:71" s="557" customFormat="1" ht="39.75">
      <c r="A36" s="530"/>
      <c r="B36" s="571" t="s">
        <v>362</v>
      </c>
      <c r="C36" s="570" t="s">
        <v>163</v>
      </c>
      <c r="D36" s="569">
        <f>+D37+D38</f>
        <v>0</v>
      </c>
      <c r="E36" s="569"/>
      <c r="F36" s="569"/>
      <c r="G36" s="569"/>
      <c r="H36" s="536">
        <f t="shared" ref="H36:Q36" si="12">+H37+H38</f>
        <v>50</v>
      </c>
      <c r="I36" s="536">
        <f t="shared" si="12"/>
        <v>19</v>
      </c>
      <c r="J36" s="536">
        <f t="shared" si="12"/>
        <v>124</v>
      </c>
      <c r="K36" s="536">
        <f t="shared" si="12"/>
        <v>77</v>
      </c>
      <c r="L36" s="536">
        <f t="shared" si="12"/>
        <v>62</v>
      </c>
      <c r="M36" s="536">
        <f t="shared" si="12"/>
        <v>17.5</v>
      </c>
      <c r="N36" s="536">
        <f t="shared" si="12"/>
        <v>127</v>
      </c>
      <c r="O36" s="536">
        <f t="shared" si="12"/>
        <v>69</v>
      </c>
      <c r="P36" s="536">
        <f t="shared" si="12"/>
        <v>26</v>
      </c>
      <c r="Q36" s="536">
        <f t="shared" si="12"/>
        <v>33</v>
      </c>
      <c r="R36" s="564"/>
      <c r="S36" s="564"/>
      <c r="T36" s="564"/>
      <c r="U36" s="536">
        <f>+U37+U38</f>
        <v>604.5</v>
      </c>
      <c r="V36" s="39"/>
      <c r="X36" s="558"/>
    </row>
    <row r="37" spans="1:71" s="557" customFormat="1" ht="39.75">
      <c r="A37" s="530"/>
      <c r="B37" s="567" t="s">
        <v>361</v>
      </c>
      <c r="C37" s="565" t="s">
        <v>163</v>
      </c>
      <c r="D37" s="540"/>
      <c r="E37" s="543"/>
      <c r="F37" s="543"/>
      <c r="G37" s="543"/>
      <c r="H37" s="543">
        <v>44</v>
      </c>
      <c r="I37" s="363">
        <v>19</v>
      </c>
      <c r="J37" s="540">
        <v>119</v>
      </c>
      <c r="K37" s="568">
        <v>73</v>
      </c>
      <c r="L37" s="540">
        <v>58</v>
      </c>
      <c r="M37" s="540">
        <v>17.5</v>
      </c>
      <c r="N37" s="540">
        <v>113</v>
      </c>
      <c r="O37" s="540">
        <v>61</v>
      </c>
      <c r="P37" s="540">
        <v>23</v>
      </c>
      <c r="Q37" s="540">
        <v>22</v>
      </c>
      <c r="R37" s="562"/>
      <c r="S37" s="562"/>
      <c r="T37" s="562"/>
      <c r="U37" s="540">
        <f>+SUM(D37:T37)</f>
        <v>549.5</v>
      </c>
      <c r="V37" s="39"/>
      <c r="X37" s="558"/>
    </row>
    <row r="38" spans="1:71" s="557" customFormat="1" ht="39.75">
      <c r="A38" s="530"/>
      <c r="B38" s="567" t="s">
        <v>360</v>
      </c>
      <c r="C38" s="565" t="s">
        <v>163</v>
      </c>
      <c r="D38" s="540"/>
      <c r="E38" s="543"/>
      <c r="F38" s="543"/>
      <c r="G38" s="543"/>
      <c r="H38" s="543">
        <v>6</v>
      </c>
      <c r="I38" s="363">
        <v>0</v>
      </c>
      <c r="J38" s="540">
        <v>5</v>
      </c>
      <c r="K38" s="543">
        <v>4</v>
      </c>
      <c r="L38" s="540">
        <v>4</v>
      </c>
      <c r="M38" s="540">
        <v>0</v>
      </c>
      <c r="N38" s="540">
        <v>14</v>
      </c>
      <c r="O38" s="540">
        <v>8</v>
      </c>
      <c r="P38" s="540">
        <v>3</v>
      </c>
      <c r="Q38" s="540">
        <v>11</v>
      </c>
      <c r="R38" s="562"/>
      <c r="S38" s="562"/>
      <c r="T38" s="562"/>
      <c r="U38" s="540">
        <f>+SUM(D38:T38)</f>
        <v>55</v>
      </c>
      <c r="X38" s="558"/>
    </row>
    <row r="39" spans="1:71" s="538" customFormat="1" ht="39.75">
      <c r="A39" s="566"/>
      <c r="B39" s="306" t="s">
        <v>359</v>
      </c>
      <c r="C39" s="565" t="s">
        <v>163</v>
      </c>
      <c r="D39" s="540"/>
      <c r="E39" s="543"/>
      <c r="F39" s="543"/>
      <c r="G39" s="543"/>
      <c r="H39" s="543">
        <v>1</v>
      </c>
      <c r="I39" s="363">
        <v>0</v>
      </c>
      <c r="J39" s="540">
        <v>1</v>
      </c>
      <c r="K39" s="543">
        <v>2</v>
      </c>
      <c r="L39" s="540">
        <v>1</v>
      </c>
      <c r="M39" s="540">
        <v>0</v>
      </c>
      <c r="N39" s="540">
        <v>10</v>
      </c>
      <c r="O39" s="540">
        <v>0</v>
      </c>
      <c r="P39" s="540">
        <v>2</v>
      </c>
      <c r="Q39" s="540">
        <v>0</v>
      </c>
      <c r="R39" s="541"/>
      <c r="S39" s="541"/>
      <c r="T39" s="541"/>
      <c r="U39" s="540">
        <f>+SUM(D39:T39)</f>
        <v>17</v>
      </c>
      <c r="X39" s="539"/>
    </row>
    <row r="40" spans="1:71" s="538" customFormat="1" ht="39.75">
      <c r="A40" s="566"/>
      <c r="B40" s="306" t="s">
        <v>358</v>
      </c>
      <c r="C40" s="565" t="s">
        <v>163</v>
      </c>
      <c r="D40" s="540"/>
      <c r="E40" s="543"/>
      <c r="F40" s="543"/>
      <c r="G40" s="543"/>
      <c r="H40" s="543">
        <v>30.5</v>
      </c>
      <c r="I40" s="363">
        <v>14</v>
      </c>
      <c r="J40" s="540">
        <v>39</v>
      </c>
      <c r="K40" s="543">
        <v>23</v>
      </c>
      <c r="L40" s="540">
        <v>14</v>
      </c>
      <c r="M40" s="540">
        <v>12.5</v>
      </c>
      <c r="N40" s="540">
        <v>81</v>
      </c>
      <c r="O40" s="540">
        <v>54.5</v>
      </c>
      <c r="P40" s="540">
        <v>22</v>
      </c>
      <c r="Q40" s="540">
        <v>24</v>
      </c>
      <c r="R40" s="541"/>
      <c r="S40" s="541"/>
      <c r="T40" s="541"/>
      <c r="U40" s="540">
        <f>+SUM(D40:T40)</f>
        <v>314.5</v>
      </c>
      <c r="X40" s="539"/>
    </row>
    <row r="41" spans="1:71" s="538" customFormat="1" ht="39.75">
      <c r="A41" s="566"/>
      <c r="B41" s="306" t="s">
        <v>357</v>
      </c>
      <c r="C41" s="565" t="s">
        <v>163</v>
      </c>
      <c r="D41" s="540"/>
      <c r="E41" s="543"/>
      <c r="F41" s="543"/>
      <c r="G41" s="543"/>
      <c r="H41" s="543">
        <v>18.5</v>
      </c>
      <c r="I41" s="363">
        <v>5</v>
      </c>
      <c r="J41" s="540">
        <v>84</v>
      </c>
      <c r="K41" s="543">
        <v>52</v>
      </c>
      <c r="L41" s="540">
        <v>47</v>
      </c>
      <c r="M41" s="540">
        <v>5</v>
      </c>
      <c r="N41" s="540">
        <v>36</v>
      </c>
      <c r="O41" s="540">
        <v>14.5</v>
      </c>
      <c r="P41" s="540">
        <v>2</v>
      </c>
      <c r="Q41" s="540">
        <v>9</v>
      </c>
      <c r="R41" s="541"/>
      <c r="S41" s="541"/>
      <c r="T41" s="541"/>
      <c r="U41" s="540">
        <f>+SUM(D41:T41)</f>
        <v>273</v>
      </c>
      <c r="X41" s="539"/>
    </row>
    <row r="42" spans="1:71" s="464" customFormat="1" ht="39.75">
      <c r="A42" s="530"/>
      <c r="B42" s="75" t="s">
        <v>347</v>
      </c>
      <c r="C42" s="565" t="s">
        <v>163</v>
      </c>
      <c r="D42" s="536">
        <f>SUM(D39:D41)</f>
        <v>0</v>
      </c>
      <c r="E42" s="536"/>
      <c r="F42" s="536"/>
      <c r="G42" s="536"/>
      <c r="H42" s="536">
        <f t="shared" ref="H42:Q42" si="13">SUM(H39:H41)</f>
        <v>50</v>
      </c>
      <c r="I42" s="536">
        <f t="shared" si="13"/>
        <v>19</v>
      </c>
      <c r="J42" s="536">
        <f t="shared" si="13"/>
        <v>124</v>
      </c>
      <c r="K42" s="536">
        <f t="shared" si="13"/>
        <v>77</v>
      </c>
      <c r="L42" s="536">
        <f t="shared" si="13"/>
        <v>62</v>
      </c>
      <c r="M42" s="536">
        <f t="shared" si="13"/>
        <v>17.5</v>
      </c>
      <c r="N42" s="536">
        <f t="shared" si="13"/>
        <v>127</v>
      </c>
      <c r="O42" s="536">
        <f t="shared" si="13"/>
        <v>69</v>
      </c>
      <c r="P42" s="536">
        <f t="shared" si="13"/>
        <v>26</v>
      </c>
      <c r="Q42" s="536">
        <f t="shared" si="13"/>
        <v>33</v>
      </c>
      <c r="R42" s="564"/>
      <c r="S42" s="564"/>
      <c r="T42" s="564"/>
      <c r="U42" s="536">
        <f>SUM(U39:U41)</f>
        <v>604.5</v>
      </c>
      <c r="X42" s="465"/>
    </row>
    <row r="43" spans="1:71" s="464" customFormat="1" ht="39.75">
      <c r="A43" s="530"/>
      <c r="B43" s="533" t="s">
        <v>346</v>
      </c>
      <c r="C43" s="486"/>
      <c r="D43" s="532"/>
      <c r="E43" s="532"/>
      <c r="F43" s="532"/>
      <c r="G43" s="532"/>
      <c r="H43" s="532"/>
      <c r="I43" s="532"/>
      <c r="J43" s="532"/>
      <c r="K43" s="532"/>
      <c r="L43" s="532"/>
      <c r="M43" s="532"/>
      <c r="N43" s="532"/>
      <c r="O43" s="532"/>
      <c r="P43" s="532"/>
      <c r="Q43" s="68"/>
      <c r="R43" s="531"/>
      <c r="S43" s="531"/>
      <c r="T43" s="531"/>
      <c r="U43" s="68"/>
      <c r="X43" s="465"/>
    </row>
    <row r="44" spans="1:71" s="464" customFormat="1" ht="39.75">
      <c r="A44" s="530"/>
      <c r="B44" s="529" t="s">
        <v>356</v>
      </c>
      <c r="C44" s="70" t="s">
        <v>176</v>
      </c>
      <c r="D44" s="526"/>
      <c r="E44" s="526"/>
      <c r="F44" s="526"/>
      <c r="G44" s="526"/>
      <c r="H44" s="526">
        <v>38.67</v>
      </c>
      <c r="I44" s="526">
        <v>17.649999999999999</v>
      </c>
      <c r="J44" s="526">
        <v>67.78</v>
      </c>
      <c r="K44" s="527">
        <v>64</v>
      </c>
      <c r="L44" s="563">
        <v>73.98</v>
      </c>
      <c r="M44" s="526">
        <v>32.43</v>
      </c>
      <c r="N44" s="490">
        <v>28.27</v>
      </c>
      <c r="O44" s="526">
        <v>14.29</v>
      </c>
      <c r="P44" s="526">
        <v>3.85</v>
      </c>
      <c r="Q44" s="526">
        <v>17.86</v>
      </c>
      <c r="R44" s="240"/>
      <c r="S44" s="240"/>
      <c r="T44" s="240"/>
      <c r="U44" s="526">
        <v>44.88</v>
      </c>
      <c r="V44" s="525"/>
      <c r="X44" s="465"/>
    </row>
    <row r="45" spans="1:71" s="464" customFormat="1" ht="39.75">
      <c r="A45" s="530"/>
      <c r="B45" s="75" t="s">
        <v>344</v>
      </c>
      <c r="C45" s="70" t="s">
        <v>176</v>
      </c>
      <c r="D45" s="561" t="e">
        <f>+D33-D44</f>
        <v>#DIV/0!</v>
      </c>
      <c r="E45" s="561"/>
      <c r="F45" s="561"/>
      <c r="G45" s="561"/>
      <c r="H45" s="561">
        <f t="shared" ref="H45:Q45" si="14">+H33-H44</f>
        <v>-1.6700000000000017</v>
      </c>
      <c r="I45" s="561">
        <f t="shared" si="14"/>
        <v>8.6657894736842103</v>
      </c>
      <c r="J45" s="561">
        <f t="shared" si="14"/>
        <v>-3.8064516129040271E-2</v>
      </c>
      <c r="K45" s="561">
        <f t="shared" si="14"/>
        <v>3.5324675324675354</v>
      </c>
      <c r="L45" s="561">
        <f t="shared" si="14"/>
        <v>1.8264516129032273</v>
      </c>
      <c r="M45" s="561">
        <f t="shared" si="14"/>
        <v>-3.8585714285714268</v>
      </c>
      <c r="N45" s="561">
        <f t="shared" si="14"/>
        <v>7.6456692913385638E-2</v>
      </c>
      <c r="O45" s="561">
        <f t="shared" si="14"/>
        <v>6.7244927536231884</v>
      </c>
      <c r="P45" s="561">
        <f t="shared" si="14"/>
        <v>3.8423076923076924</v>
      </c>
      <c r="Q45" s="561">
        <f t="shared" si="14"/>
        <v>9.4127272727272739</v>
      </c>
      <c r="R45" s="562"/>
      <c r="S45" s="562"/>
      <c r="T45" s="562"/>
      <c r="U45" s="561">
        <f>+U33-U44</f>
        <v>0.28129032258064512</v>
      </c>
      <c r="X45" s="465"/>
    </row>
    <row r="46" spans="1:71" s="557" customFormat="1" ht="39.75">
      <c r="A46" s="560">
        <v>2.2999999999999998</v>
      </c>
      <c r="B46" s="559" t="s">
        <v>446</v>
      </c>
      <c r="C46" s="96" t="s">
        <v>176</v>
      </c>
      <c r="D46" s="205" t="e">
        <f>+SUM(D51:D53)*100/D54</f>
        <v>#DIV/0!</v>
      </c>
      <c r="E46" s="205"/>
      <c r="F46" s="205"/>
      <c r="G46" s="205"/>
      <c r="H46" s="205">
        <f t="shared" ref="H46:Q46" si="15">+SUM(H51:H53)*100/H54</f>
        <v>10</v>
      </c>
      <c r="I46" s="205">
        <f t="shared" si="15"/>
        <v>15.789473684210526</v>
      </c>
      <c r="J46" s="205">
        <f t="shared" si="15"/>
        <v>33.87096774193548</v>
      </c>
      <c r="K46" s="205">
        <f t="shared" si="15"/>
        <v>55.844155844155843</v>
      </c>
      <c r="L46" s="205">
        <f t="shared" si="15"/>
        <v>51.612903225806448</v>
      </c>
      <c r="M46" s="205">
        <f t="shared" si="15"/>
        <v>34.285714285714285</v>
      </c>
      <c r="N46" s="205">
        <f t="shared" si="15"/>
        <v>16.535433070866141</v>
      </c>
      <c r="O46" s="205">
        <f t="shared" si="15"/>
        <v>6.5217391304347823</v>
      </c>
      <c r="P46" s="205">
        <f t="shared" si="15"/>
        <v>11.538461538461538</v>
      </c>
      <c r="Q46" s="205">
        <f t="shared" si="15"/>
        <v>10.606060606060606</v>
      </c>
      <c r="R46" s="206"/>
      <c r="S46" s="206"/>
      <c r="T46" s="206"/>
      <c r="U46" s="205">
        <f>+SUM(U51:U53)*100/U54</f>
        <v>26.964433416046319</v>
      </c>
      <c r="X46" s="558"/>
    </row>
    <row r="47" spans="1:71" s="550" customFormat="1" ht="48">
      <c r="A47" s="81"/>
      <c r="B47" s="556"/>
      <c r="C47" s="555" t="s">
        <v>354</v>
      </c>
      <c r="D47" s="132" t="e">
        <f>+IF(D46&lt;60,D46*5/60,IF(D46&gt;=60,5))</f>
        <v>#DIV/0!</v>
      </c>
      <c r="E47" s="132"/>
      <c r="F47" s="132"/>
      <c r="G47" s="132"/>
      <c r="H47" s="132">
        <f t="shared" ref="H47:Q47" si="16">+IF(H46&lt;60,H46*5/60,IF(H46&gt;=60,5))</f>
        <v>0.83333333333333337</v>
      </c>
      <c r="I47" s="132">
        <f t="shared" si="16"/>
        <v>1.3157894736842104</v>
      </c>
      <c r="J47" s="132">
        <f t="shared" si="16"/>
        <v>2.82258064516129</v>
      </c>
      <c r="K47" s="132">
        <f t="shared" si="16"/>
        <v>4.6536796536796539</v>
      </c>
      <c r="L47" s="132">
        <f t="shared" si="16"/>
        <v>4.301075268817204</v>
      </c>
      <c r="M47" s="132">
        <f t="shared" si="16"/>
        <v>2.8571428571428568</v>
      </c>
      <c r="N47" s="132">
        <f t="shared" si="16"/>
        <v>1.3779527559055116</v>
      </c>
      <c r="O47" s="132">
        <f t="shared" si="16"/>
        <v>0.54347826086956519</v>
      </c>
      <c r="P47" s="132">
        <f t="shared" si="16"/>
        <v>0.96153846153846156</v>
      </c>
      <c r="Q47" s="132">
        <f t="shared" si="16"/>
        <v>0.88383838383838387</v>
      </c>
      <c r="R47" s="515"/>
      <c r="S47" s="515"/>
      <c r="T47" s="515"/>
      <c r="U47" s="132">
        <f>+IF(U46&lt;60,U46*5/60,IF(U46&gt;=60,5))</f>
        <v>2.2470361180038601</v>
      </c>
      <c r="V47" s="102"/>
      <c r="W47" s="102"/>
      <c r="X47" s="103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</row>
    <row r="48" spans="1:71" s="550" customFormat="1" ht="48">
      <c r="A48" s="554"/>
      <c r="B48" s="553"/>
      <c r="C48" s="552" t="s">
        <v>353</v>
      </c>
      <c r="D48" s="551" t="e">
        <f>+IF(D57&lt;12,D57*5/12,IF(D57&gt;=12,5))</f>
        <v>#DIV/0!</v>
      </c>
      <c r="E48" s="551"/>
      <c r="F48" s="551"/>
      <c r="G48" s="551"/>
      <c r="H48" s="551">
        <f t="shared" ref="H48:Q48" si="17">+IF(H57&lt;12,H57*5/12,IF(H57&gt;=12,5))</f>
        <v>1.9458333333333335</v>
      </c>
      <c r="I48" s="551">
        <f t="shared" si="17"/>
        <v>5</v>
      </c>
      <c r="J48" s="551">
        <f t="shared" si="17"/>
        <v>0.86290322580644985</v>
      </c>
      <c r="K48" s="551">
        <f t="shared" si="17"/>
        <v>1.0475649350649352</v>
      </c>
      <c r="L48" s="551">
        <f t="shared" si="17"/>
        <v>-0.17379032258064697</v>
      </c>
      <c r="M48" s="551">
        <f t="shared" si="17"/>
        <v>-0.35595238095238163</v>
      </c>
      <c r="N48" s="551">
        <f t="shared" si="17"/>
        <v>-0.14356955380577427</v>
      </c>
      <c r="O48" s="551">
        <f t="shared" si="17"/>
        <v>1.3965579710144926</v>
      </c>
      <c r="P48" s="551">
        <f t="shared" si="17"/>
        <v>1.6035256410256409</v>
      </c>
      <c r="Q48" s="551">
        <f t="shared" si="17"/>
        <v>4.4191919191919196</v>
      </c>
      <c r="R48" s="200"/>
      <c r="S48" s="200"/>
      <c r="T48" s="200"/>
      <c r="U48" s="551">
        <f>+IF(U57&lt;12,U57*5/12,IF(U57&gt;=12,5))</f>
        <v>0.45184725668596659</v>
      </c>
      <c r="V48" s="102"/>
      <c r="W48" s="102"/>
      <c r="X48" s="103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</row>
    <row r="49" spans="1:24" s="538" customFormat="1" ht="39.75">
      <c r="A49" s="306"/>
      <c r="B49" s="549" t="s">
        <v>352</v>
      </c>
      <c r="C49" s="548" t="s">
        <v>163</v>
      </c>
      <c r="D49" s="547">
        <f>+D42-D50</f>
        <v>0</v>
      </c>
      <c r="E49" s="547"/>
      <c r="F49" s="547"/>
      <c r="G49" s="547"/>
      <c r="H49" s="545">
        <f t="shared" ref="H49:Q49" si="18">+H42-H50</f>
        <v>45</v>
      </c>
      <c r="I49" s="545">
        <f t="shared" si="18"/>
        <v>16</v>
      </c>
      <c r="J49" s="545">
        <f t="shared" si="18"/>
        <v>82</v>
      </c>
      <c r="K49" s="545">
        <f t="shared" si="18"/>
        <v>34</v>
      </c>
      <c r="L49" s="545">
        <f t="shared" si="18"/>
        <v>30</v>
      </c>
      <c r="M49" s="545">
        <f t="shared" si="18"/>
        <v>11.5</v>
      </c>
      <c r="N49" s="545">
        <f t="shared" si="18"/>
        <v>106</v>
      </c>
      <c r="O49" s="545">
        <f t="shared" si="18"/>
        <v>64.5</v>
      </c>
      <c r="P49" s="545">
        <f t="shared" si="18"/>
        <v>23</v>
      </c>
      <c r="Q49" s="545">
        <f t="shared" si="18"/>
        <v>29.5</v>
      </c>
      <c r="R49" s="546"/>
      <c r="S49" s="546"/>
      <c r="T49" s="546"/>
      <c r="U49" s="545">
        <f>+U42-U50</f>
        <v>441.5</v>
      </c>
      <c r="V49" s="39"/>
      <c r="X49" s="539"/>
    </row>
    <row r="50" spans="1:24" s="538" customFormat="1" ht="39.75">
      <c r="A50" s="306"/>
      <c r="B50" s="75" t="s">
        <v>351</v>
      </c>
      <c r="C50" s="70" t="s">
        <v>163</v>
      </c>
      <c r="D50" s="536">
        <f>SUM(D51:D53)</f>
        <v>0</v>
      </c>
      <c r="E50" s="536"/>
      <c r="F50" s="536"/>
      <c r="G50" s="536"/>
      <c r="H50" s="536">
        <f t="shared" ref="H50:Q50" si="19">SUM(H51:H53)</f>
        <v>5</v>
      </c>
      <c r="I50" s="536">
        <f t="shared" si="19"/>
        <v>3</v>
      </c>
      <c r="J50" s="536">
        <f t="shared" si="19"/>
        <v>42</v>
      </c>
      <c r="K50" s="536">
        <f t="shared" si="19"/>
        <v>43</v>
      </c>
      <c r="L50" s="536">
        <f t="shared" si="19"/>
        <v>32</v>
      </c>
      <c r="M50" s="536">
        <f t="shared" si="19"/>
        <v>6</v>
      </c>
      <c r="N50" s="536">
        <f t="shared" si="19"/>
        <v>21</v>
      </c>
      <c r="O50" s="536">
        <f t="shared" si="19"/>
        <v>4.5</v>
      </c>
      <c r="P50" s="536">
        <f t="shared" si="19"/>
        <v>3</v>
      </c>
      <c r="Q50" s="536">
        <f t="shared" si="19"/>
        <v>3.5</v>
      </c>
      <c r="R50" s="537"/>
      <c r="S50" s="537"/>
      <c r="T50" s="537"/>
      <c r="U50" s="536">
        <f>SUM(U51:U53)</f>
        <v>163</v>
      </c>
      <c r="X50" s="539"/>
    </row>
    <row r="51" spans="1:24" s="538" customFormat="1" ht="42">
      <c r="A51" s="306"/>
      <c r="B51" s="306" t="s">
        <v>350</v>
      </c>
      <c r="C51" s="70" t="s">
        <v>163</v>
      </c>
      <c r="D51" s="540"/>
      <c r="E51" s="543"/>
      <c r="F51" s="543"/>
      <c r="G51" s="543"/>
      <c r="H51" s="543">
        <v>4</v>
      </c>
      <c r="I51" s="540">
        <v>2.5</v>
      </c>
      <c r="J51" s="540">
        <v>34</v>
      </c>
      <c r="K51" s="542">
        <v>36</v>
      </c>
      <c r="L51" s="540">
        <v>24</v>
      </c>
      <c r="M51" s="544">
        <v>4</v>
      </c>
      <c r="N51" s="540">
        <v>19</v>
      </c>
      <c r="O51" s="540">
        <v>4</v>
      </c>
      <c r="P51" s="540">
        <v>3</v>
      </c>
      <c r="Q51" s="540">
        <v>0</v>
      </c>
      <c r="R51" s="541"/>
      <c r="S51" s="541"/>
      <c r="T51" s="541"/>
      <c r="U51" s="540">
        <f>+SUM(D51:T51)</f>
        <v>130.5</v>
      </c>
      <c r="X51" s="539"/>
    </row>
    <row r="52" spans="1:24" s="538" customFormat="1" ht="42">
      <c r="A52" s="306"/>
      <c r="B52" s="306" t="s">
        <v>349</v>
      </c>
      <c r="C52" s="70" t="s">
        <v>163</v>
      </c>
      <c r="D52" s="540"/>
      <c r="E52" s="543"/>
      <c r="F52" s="543"/>
      <c r="G52" s="543"/>
      <c r="H52" s="543">
        <v>1</v>
      </c>
      <c r="I52" s="540">
        <v>0.5</v>
      </c>
      <c r="J52" s="540">
        <v>8</v>
      </c>
      <c r="K52" s="542">
        <v>6</v>
      </c>
      <c r="L52" s="540">
        <v>8</v>
      </c>
      <c r="M52" s="540">
        <v>2</v>
      </c>
      <c r="N52" s="540">
        <v>2</v>
      </c>
      <c r="O52" s="540">
        <v>0.5</v>
      </c>
      <c r="P52" s="540">
        <v>0</v>
      </c>
      <c r="Q52" s="540">
        <v>2.5</v>
      </c>
      <c r="R52" s="541"/>
      <c r="S52" s="541"/>
      <c r="T52" s="541"/>
      <c r="U52" s="540">
        <f>+SUM(D52:T52)</f>
        <v>30.5</v>
      </c>
      <c r="X52" s="539"/>
    </row>
    <row r="53" spans="1:24" s="538" customFormat="1" ht="42">
      <c r="A53" s="306"/>
      <c r="B53" s="306" t="s">
        <v>348</v>
      </c>
      <c r="C53" s="70" t="s">
        <v>163</v>
      </c>
      <c r="D53" s="540"/>
      <c r="E53" s="543"/>
      <c r="F53" s="543"/>
      <c r="G53" s="543"/>
      <c r="H53" s="543">
        <v>0</v>
      </c>
      <c r="I53" s="363">
        <v>0</v>
      </c>
      <c r="J53" s="540">
        <v>0</v>
      </c>
      <c r="K53" s="542">
        <v>1</v>
      </c>
      <c r="L53" s="540">
        <v>0</v>
      </c>
      <c r="M53" s="540">
        <v>0</v>
      </c>
      <c r="N53" s="540">
        <v>0</v>
      </c>
      <c r="O53" s="540">
        <v>0</v>
      </c>
      <c r="P53" s="540">
        <v>0</v>
      </c>
      <c r="Q53" s="540">
        <v>1</v>
      </c>
      <c r="R53" s="541"/>
      <c r="S53" s="541"/>
      <c r="T53" s="541"/>
      <c r="U53" s="540">
        <f>+SUM(D53:T53)</f>
        <v>2</v>
      </c>
      <c r="X53" s="539"/>
    </row>
    <row r="54" spans="1:24" s="534" customFormat="1" ht="39.75">
      <c r="A54" s="75"/>
      <c r="B54" s="75" t="s">
        <v>347</v>
      </c>
      <c r="C54" s="70" t="s">
        <v>163</v>
      </c>
      <c r="D54" s="536">
        <f>+D42</f>
        <v>0</v>
      </c>
      <c r="E54" s="536"/>
      <c r="F54" s="536"/>
      <c r="G54" s="536"/>
      <c r="H54" s="536">
        <f t="shared" ref="H54:Q54" si="20">+H42</f>
        <v>50</v>
      </c>
      <c r="I54" s="536">
        <f t="shared" si="20"/>
        <v>19</v>
      </c>
      <c r="J54" s="536">
        <f t="shared" si="20"/>
        <v>124</v>
      </c>
      <c r="K54" s="536">
        <f t="shared" si="20"/>
        <v>77</v>
      </c>
      <c r="L54" s="536">
        <f t="shared" si="20"/>
        <v>62</v>
      </c>
      <c r="M54" s="536">
        <f t="shared" si="20"/>
        <v>17.5</v>
      </c>
      <c r="N54" s="536">
        <f t="shared" si="20"/>
        <v>127</v>
      </c>
      <c r="O54" s="536">
        <f t="shared" si="20"/>
        <v>69</v>
      </c>
      <c r="P54" s="536">
        <f t="shared" si="20"/>
        <v>26</v>
      </c>
      <c r="Q54" s="536">
        <f t="shared" si="20"/>
        <v>33</v>
      </c>
      <c r="R54" s="537"/>
      <c r="S54" s="537"/>
      <c r="T54" s="537"/>
      <c r="U54" s="536">
        <f>+U42</f>
        <v>604.5</v>
      </c>
      <c r="X54" s="535"/>
    </row>
    <row r="55" spans="1:24" s="464" customFormat="1" ht="39.75">
      <c r="A55" s="530"/>
      <c r="B55" s="533" t="s">
        <v>346</v>
      </c>
      <c r="C55" s="486"/>
      <c r="D55" s="532"/>
      <c r="E55" s="532"/>
      <c r="F55" s="532"/>
      <c r="G55" s="532"/>
      <c r="H55" s="532"/>
      <c r="I55" s="532"/>
      <c r="J55" s="532"/>
      <c r="K55" s="532"/>
      <c r="L55" s="532"/>
      <c r="M55" s="532"/>
      <c r="N55" s="532"/>
      <c r="O55" s="532"/>
      <c r="P55" s="532"/>
      <c r="Q55" s="68"/>
      <c r="R55" s="531"/>
      <c r="S55" s="531"/>
      <c r="T55" s="531"/>
      <c r="U55" s="68"/>
      <c r="X55" s="465"/>
    </row>
    <row r="56" spans="1:24" s="464" customFormat="1" ht="39.75">
      <c r="A56" s="530"/>
      <c r="B56" s="529" t="s">
        <v>345</v>
      </c>
      <c r="C56" s="70" t="s">
        <v>176</v>
      </c>
      <c r="D56" s="526"/>
      <c r="E56" s="528"/>
      <c r="F56" s="528"/>
      <c r="G56" s="528"/>
      <c r="H56" s="490">
        <v>5.33</v>
      </c>
      <c r="I56" s="526">
        <v>0</v>
      </c>
      <c r="J56" s="526">
        <v>31.8</v>
      </c>
      <c r="K56" s="527">
        <v>53.33</v>
      </c>
      <c r="L56" s="526">
        <v>52.03</v>
      </c>
      <c r="M56" s="526">
        <v>35.14</v>
      </c>
      <c r="N56" s="490">
        <v>16.88</v>
      </c>
      <c r="O56" s="526">
        <v>3.17</v>
      </c>
      <c r="P56" s="526">
        <v>7.69</v>
      </c>
      <c r="Q56" s="526">
        <v>0</v>
      </c>
      <c r="R56" s="200"/>
      <c r="S56" s="200"/>
      <c r="T56" s="200"/>
      <c r="U56" s="526">
        <v>25.88</v>
      </c>
      <c r="V56" s="525"/>
      <c r="X56" s="465"/>
    </row>
    <row r="57" spans="1:24" s="464" customFormat="1" ht="39.75">
      <c r="A57" s="524"/>
      <c r="B57" s="148" t="s">
        <v>344</v>
      </c>
      <c r="C57" s="124" t="s">
        <v>176</v>
      </c>
      <c r="D57" s="522" t="e">
        <f>+D46-D56</f>
        <v>#DIV/0!</v>
      </c>
      <c r="E57" s="522"/>
      <c r="F57" s="522"/>
      <c r="G57" s="522"/>
      <c r="H57" s="522">
        <f t="shared" ref="H57:Q57" si="21">+H46-H56</f>
        <v>4.67</v>
      </c>
      <c r="I57" s="522">
        <f t="shared" si="21"/>
        <v>15.789473684210526</v>
      </c>
      <c r="J57" s="522">
        <f t="shared" si="21"/>
        <v>2.0709677419354797</v>
      </c>
      <c r="K57" s="522">
        <f t="shared" si="21"/>
        <v>2.5141558441558445</v>
      </c>
      <c r="L57" s="522">
        <f t="shared" si="21"/>
        <v>-0.41709677419355273</v>
      </c>
      <c r="M57" s="522">
        <f t="shared" si="21"/>
        <v>-0.85428571428571587</v>
      </c>
      <c r="N57" s="522">
        <f t="shared" si="21"/>
        <v>-0.34456692913385822</v>
      </c>
      <c r="O57" s="522">
        <f t="shared" si="21"/>
        <v>3.3517391304347823</v>
      </c>
      <c r="P57" s="522">
        <f t="shared" si="21"/>
        <v>3.8484615384615379</v>
      </c>
      <c r="Q57" s="522">
        <f t="shared" si="21"/>
        <v>10.606060606060606</v>
      </c>
      <c r="R57" s="523"/>
      <c r="S57" s="523"/>
      <c r="T57" s="523"/>
      <c r="U57" s="522">
        <f>+U46-U56</f>
        <v>1.0844334160463198</v>
      </c>
      <c r="X57" s="465"/>
    </row>
    <row r="58" spans="1:24" s="102" customFormat="1" ht="39.75">
      <c r="A58" s="85">
        <v>2.4</v>
      </c>
      <c r="B58" s="85" t="s">
        <v>343</v>
      </c>
      <c r="C58" s="96" t="s">
        <v>30</v>
      </c>
      <c r="D58" s="82">
        <f>+SUM(D60:D66)</f>
        <v>0</v>
      </c>
      <c r="E58" s="82"/>
      <c r="F58" s="82"/>
      <c r="G58" s="82"/>
      <c r="H58" s="82">
        <f t="shared" ref="H58:Q58" si="22">+SUM(H60:H66)</f>
        <v>7</v>
      </c>
      <c r="I58" s="82">
        <f t="shared" si="22"/>
        <v>6</v>
      </c>
      <c r="J58" s="82">
        <f t="shared" si="22"/>
        <v>7</v>
      </c>
      <c r="K58" s="82">
        <f t="shared" si="22"/>
        <v>7</v>
      </c>
      <c r="L58" s="82">
        <f t="shared" si="22"/>
        <v>7</v>
      </c>
      <c r="M58" s="82">
        <f t="shared" si="22"/>
        <v>4</v>
      </c>
      <c r="N58" s="82">
        <f t="shared" si="22"/>
        <v>5</v>
      </c>
      <c r="O58" s="82">
        <f t="shared" si="22"/>
        <v>4</v>
      </c>
      <c r="P58" s="82">
        <f t="shared" si="22"/>
        <v>5</v>
      </c>
      <c r="Q58" s="82">
        <f t="shared" si="22"/>
        <v>7</v>
      </c>
      <c r="R58" s="154"/>
      <c r="S58" s="154"/>
      <c r="T58" s="154"/>
      <c r="U58" s="82">
        <f>+SUM(U60:U66)</f>
        <v>7</v>
      </c>
      <c r="X58" s="103"/>
    </row>
    <row r="59" spans="1:24" s="102" customFormat="1" ht="39.75">
      <c r="A59" s="81"/>
      <c r="B59" s="81"/>
      <c r="C59" s="469" t="s">
        <v>10</v>
      </c>
      <c r="D59" s="132">
        <f>IF(D58&lt;1,0,IF(D58&lt;2,1,IF(D58&lt;3,2,IF(D58&lt;5,3,IF(D58&lt;7,4,IF(D58=7,5,))))))</f>
        <v>0</v>
      </c>
      <c r="E59" s="132"/>
      <c r="F59" s="132"/>
      <c r="G59" s="132"/>
      <c r="H59" s="132">
        <f t="shared" ref="H59:Q59" si="23">IF(H58&lt;1,0,IF(H58&lt;2,1,IF(H58&lt;3,2,IF(H58&lt;5,3,IF(H58&lt;7,4,IF(H58=7,5,))))))</f>
        <v>5</v>
      </c>
      <c r="I59" s="132">
        <f t="shared" si="23"/>
        <v>4</v>
      </c>
      <c r="J59" s="132">
        <f t="shared" si="23"/>
        <v>5</v>
      </c>
      <c r="K59" s="132">
        <f t="shared" si="23"/>
        <v>5</v>
      </c>
      <c r="L59" s="132">
        <f t="shared" si="23"/>
        <v>5</v>
      </c>
      <c r="M59" s="132">
        <f t="shared" si="23"/>
        <v>3</v>
      </c>
      <c r="N59" s="132">
        <f t="shared" si="23"/>
        <v>4</v>
      </c>
      <c r="O59" s="132">
        <f t="shared" si="23"/>
        <v>3</v>
      </c>
      <c r="P59" s="132">
        <f t="shared" si="23"/>
        <v>4</v>
      </c>
      <c r="Q59" s="132">
        <f t="shared" si="23"/>
        <v>5</v>
      </c>
      <c r="R59" s="152"/>
      <c r="S59" s="152"/>
      <c r="T59" s="152"/>
      <c r="U59" s="132">
        <f>IF(U58&lt;1,0,IF(U58&lt;2,1,IF(U58&lt;3,2,IF(U58&lt;5,3,IF(U58&lt;7,4,IF(U58=7,5,))))))</f>
        <v>5</v>
      </c>
      <c r="X59" s="103"/>
    </row>
    <row r="60" spans="1:24" s="102" customFormat="1" ht="92.25">
      <c r="A60" s="75"/>
      <c r="B60" s="91" t="s">
        <v>342</v>
      </c>
      <c r="C60" s="70"/>
      <c r="D60" s="68"/>
      <c r="E60" s="68"/>
      <c r="F60" s="68"/>
      <c r="G60" s="68"/>
      <c r="H60" s="68">
        <v>1</v>
      </c>
      <c r="I60" s="68">
        <v>1</v>
      </c>
      <c r="J60" s="68">
        <v>1</v>
      </c>
      <c r="K60" s="69">
        <v>1</v>
      </c>
      <c r="L60" s="68">
        <v>1</v>
      </c>
      <c r="M60" s="68">
        <v>1</v>
      </c>
      <c r="N60" s="68">
        <v>1</v>
      </c>
      <c r="O60" s="68">
        <v>1</v>
      </c>
      <c r="P60" s="68">
        <v>1</v>
      </c>
      <c r="Q60" s="68">
        <v>1</v>
      </c>
      <c r="R60" s="149"/>
      <c r="S60" s="149"/>
      <c r="T60" s="149"/>
      <c r="U60" s="68">
        <v>1</v>
      </c>
      <c r="V60" s="92"/>
      <c r="W60" s="383"/>
      <c r="X60" s="103"/>
    </row>
    <row r="61" spans="1:24" s="102" customFormat="1" ht="61.5">
      <c r="A61" s="75"/>
      <c r="B61" s="91" t="s">
        <v>341</v>
      </c>
      <c r="C61" s="70"/>
      <c r="D61" s="68"/>
      <c r="E61" s="68"/>
      <c r="F61" s="68"/>
      <c r="G61" s="68"/>
      <c r="H61" s="68">
        <v>1</v>
      </c>
      <c r="I61" s="68">
        <v>1</v>
      </c>
      <c r="J61" s="68">
        <v>1</v>
      </c>
      <c r="K61" s="69">
        <v>1</v>
      </c>
      <c r="L61" s="68">
        <v>1</v>
      </c>
      <c r="M61" s="68">
        <v>0</v>
      </c>
      <c r="N61" s="68">
        <v>1</v>
      </c>
      <c r="O61" s="68">
        <v>1</v>
      </c>
      <c r="P61" s="68">
        <v>0</v>
      </c>
      <c r="Q61" s="68">
        <v>1</v>
      </c>
      <c r="R61" s="149"/>
      <c r="S61" s="149"/>
      <c r="T61" s="149"/>
      <c r="U61" s="68">
        <v>1</v>
      </c>
      <c r="X61" s="103"/>
    </row>
    <row r="62" spans="1:24" s="102" customFormat="1" ht="92.25">
      <c r="A62" s="75"/>
      <c r="B62" s="91" t="s">
        <v>340</v>
      </c>
      <c r="C62" s="70"/>
      <c r="D62" s="68"/>
      <c r="E62" s="68"/>
      <c r="F62" s="68"/>
      <c r="G62" s="68"/>
      <c r="H62" s="68">
        <v>1</v>
      </c>
      <c r="I62" s="68">
        <v>0</v>
      </c>
      <c r="J62" s="68">
        <v>1</v>
      </c>
      <c r="K62" s="69">
        <v>1</v>
      </c>
      <c r="L62" s="68">
        <v>1</v>
      </c>
      <c r="M62" s="68">
        <v>1</v>
      </c>
      <c r="N62" s="68">
        <v>1</v>
      </c>
      <c r="O62" s="68">
        <v>1</v>
      </c>
      <c r="P62" s="68">
        <v>1</v>
      </c>
      <c r="Q62" s="68">
        <v>1</v>
      </c>
      <c r="R62" s="149"/>
      <c r="S62" s="149"/>
      <c r="T62" s="149"/>
      <c r="U62" s="68">
        <v>1</v>
      </c>
      <c r="X62" s="103"/>
    </row>
    <row r="63" spans="1:24" s="102" customFormat="1" ht="83.25">
      <c r="A63" s="75"/>
      <c r="B63" s="151" t="s">
        <v>339</v>
      </c>
      <c r="C63" s="150"/>
      <c r="D63" s="68"/>
      <c r="E63" s="68"/>
      <c r="F63" s="68"/>
      <c r="G63" s="68"/>
      <c r="H63" s="68">
        <v>1</v>
      </c>
      <c r="I63" s="68">
        <v>1</v>
      </c>
      <c r="J63" s="68">
        <v>1</v>
      </c>
      <c r="K63" s="69">
        <v>1</v>
      </c>
      <c r="L63" s="68">
        <v>1</v>
      </c>
      <c r="M63" s="68">
        <v>0</v>
      </c>
      <c r="N63" s="68">
        <v>1</v>
      </c>
      <c r="O63" s="68">
        <v>0</v>
      </c>
      <c r="P63" s="68">
        <v>1</v>
      </c>
      <c r="Q63" s="68">
        <v>1</v>
      </c>
      <c r="R63" s="149"/>
      <c r="S63" s="149"/>
      <c r="T63" s="149"/>
      <c r="U63" s="68">
        <v>1</v>
      </c>
      <c r="X63" s="103"/>
    </row>
    <row r="64" spans="1:24" s="102" customFormat="1" ht="55.5">
      <c r="A64" s="75"/>
      <c r="B64" s="151" t="s">
        <v>338</v>
      </c>
      <c r="C64" s="150"/>
      <c r="D64" s="68"/>
      <c r="E64" s="68"/>
      <c r="F64" s="68"/>
      <c r="G64" s="68"/>
      <c r="H64" s="68">
        <v>1</v>
      </c>
      <c r="I64" s="68">
        <v>1</v>
      </c>
      <c r="J64" s="68">
        <v>1</v>
      </c>
      <c r="K64" s="69">
        <v>1</v>
      </c>
      <c r="L64" s="68">
        <v>1</v>
      </c>
      <c r="M64" s="68">
        <v>1</v>
      </c>
      <c r="N64" s="68">
        <v>1</v>
      </c>
      <c r="O64" s="68">
        <v>1</v>
      </c>
      <c r="P64" s="68">
        <v>1</v>
      </c>
      <c r="Q64" s="68">
        <v>1</v>
      </c>
      <c r="R64" s="149"/>
      <c r="S64" s="149"/>
      <c r="T64" s="149"/>
      <c r="U64" s="68">
        <v>1</v>
      </c>
      <c r="X64" s="103"/>
    </row>
    <row r="65" spans="1:24" s="102" customFormat="1" ht="61.5">
      <c r="A65" s="75"/>
      <c r="B65" s="91" t="s">
        <v>337</v>
      </c>
      <c r="C65" s="70"/>
      <c r="D65" s="68"/>
      <c r="E65" s="68"/>
      <c r="F65" s="68"/>
      <c r="G65" s="68"/>
      <c r="H65" s="68">
        <v>1</v>
      </c>
      <c r="I65" s="68">
        <v>1</v>
      </c>
      <c r="J65" s="68">
        <v>1</v>
      </c>
      <c r="K65" s="69">
        <v>1</v>
      </c>
      <c r="L65" s="68">
        <v>1</v>
      </c>
      <c r="M65" s="68">
        <v>1</v>
      </c>
      <c r="N65" s="68">
        <v>0</v>
      </c>
      <c r="O65" s="68">
        <v>0</v>
      </c>
      <c r="P65" s="68">
        <v>1</v>
      </c>
      <c r="Q65" s="68">
        <v>1</v>
      </c>
      <c r="R65" s="149"/>
      <c r="S65" s="149"/>
      <c r="T65" s="149"/>
      <c r="U65" s="68">
        <v>1</v>
      </c>
      <c r="X65" s="103"/>
    </row>
    <row r="66" spans="1:24" s="102" customFormat="1" ht="61.5">
      <c r="A66" s="148"/>
      <c r="B66" s="147" t="s">
        <v>336</v>
      </c>
      <c r="C66" s="124"/>
      <c r="D66" s="68"/>
      <c r="E66" s="68"/>
      <c r="F66" s="68"/>
      <c r="G66" s="68"/>
      <c r="H66" s="68">
        <v>1</v>
      </c>
      <c r="I66" s="68">
        <v>1</v>
      </c>
      <c r="J66" s="68">
        <v>1</v>
      </c>
      <c r="K66" s="69">
        <v>1</v>
      </c>
      <c r="L66" s="68">
        <v>1</v>
      </c>
      <c r="M66" s="68">
        <v>0</v>
      </c>
      <c r="N66" s="68">
        <v>0</v>
      </c>
      <c r="O66" s="68">
        <v>0</v>
      </c>
      <c r="P66" s="68">
        <v>0</v>
      </c>
      <c r="Q66" s="677">
        <v>1</v>
      </c>
      <c r="R66" s="146"/>
      <c r="S66" s="146"/>
      <c r="T66" s="146"/>
      <c r="U66" s="677">
        <v>1</v>
      </c>
      <c r="X66" s="103"/>
    </row>
    <row r="67" spans="1:24" s="102" customFormat="1" ht="39.75">
      <c r="A67" s="85">
        <v>2.5</v>
      </c>
      <c r="B67" s="85" t="s">
        <v>335</v>
      </c>
      <c r="C67" s="96" t="s">
        <v>30</v>
      </c>
      <c r="D67" s="82">
        <f>+SUM(D69:D75)</f>
        <v>0</v>
      </c>
      <c r="E67" s="82"/>
      <c r="F67" s="82"/>
      <c r="G67" s="82"/>
      <c r="H67" s="82">
        <f t="shared" ref="H67:Q67" si="24">+SUM(H69:H75)</f>
        <v>7</v>
      </c>
      <c r="I67" s="82">
        <f t="shared" si="24"/>
        <v>6</v>
      </c>
      <c r="J67" s="82">
        <f t="shared" si="24"/>
        <v>7</v>
      </c>
      <c r="K67" s="82">
        <f t="shared" si="24"/>
        <v>7</v>
      </c>
      <c r="L67" s="82">
        <f t="shared" si="24"/>
        <v>7</v>
      </c>
      <c r="M67" s="82">
        <f t="shared" si="24"/>
        <v>7</v>
      </c>
      <c r="N67" s="82">
        <f t="shared" si="24"/>
        <v>7</v>
      </c>
      <c r="O67" s="82">
        <f t="shared" si="24"/>
        <v>6</v>
      </c>
      <c r="P67" s="82">
        <f t="shared" si="24"/>
        <v>7</v>
      </c>
      <c r="Q67" s="82">
        <f t="shared" si="24"/>
        <v>7</v>
      </c>
      <c r="R67" s="154"/>
      <c r="S67" s="154"/>
      <c r="T67" s="154"/>
      <c r="U67" s="82">
        <f>+SUM(U69:U75)</f>
        <v>7</v>
      </c>
      <c r="X67" s="103"/>
    </row>
    <row r="68" spans="1:24" s="102" customFormat="1" ht="39.75">
      <c r="A68" s="81"/>
      <c r="B68" s="81"/>
      <c r="C68" s="469" t="s">
        <v>10</v>
      </c>
      <c r="D68" s="132">
        <f>IF(D67&lt;1,0,IF(D67&lt;2,1,IF(D67&lt;4,2,IF(D67&lt;6,3,IF(D67&lt;7,4,IF(D67=7,5,))))))</f>
        <v>0</v>
      </c>
      <c r="E68" s="132"/>
      <c r="F68" s="132"/>
      <c r="G68" s="132"/>
      <c r="H68" s="132">
        <f t="shared" ref="H68:Q68" si="25">IF(H67&lt;1,0,IF(H67&lt;2,1,IF(H67&lt;4,2,IF(H67&lt;6,3,IF(H67&lt;7,4,IF(H67=7,5,))))))</f>
        <v>5</v>
      </c>
      <c r="I68" s="132">
        <f t="shared" si="25"/>
        <v>4</v>
      </c>
      <c r="J68" s="132">
        <f t="shared" si="25"/>
        <v>5</v>
      </c>
      <c r="K68" s="132">
        <f t="shared" si="25"/>
        <v>5</v>
      </c>
      <c r="L68" s="132">
        <f t="shared" si="25"/>
        <v>5</v>
      </c>
      <c r="M68" s="132">
        <f t="shared" si="25"/>
        <v>5</v>
      </c>
      <c r="N68" s="132">
        <f t="shared" si="25"/>
        <v>5</v>
      </c>
      <c r="O68" s="132">
        <f t="shared" si="25"/>
        <v>4</v>
      </c>
      <c r="P68" s="132">
        <f t="shared" si="25"/>
        <v>5</v>
      </c>
      <c r="Q68" s="132">
        <f t="shared" si="25"/>
        <v>5</v>
      </c>
      <c r="R68" s="152"/>
      <c r="S68" s="152"/>
      <c r="T68" s="152"/>
      <c r="U68" s="132">
        <f>IF(U67&lt;1,0,IF(U67&lt;2,1,IF(U67&lt;4,2,IF(U67&lt;6,3,IF(U67&lt;7,4,IF(U67=7,5,))))))</f>
        <v>5</v>
      </c>
      <c r="X68" s="103"/>
    </row>
    <row r="69" spans="1:24" s="102" customFormat="1" ht="61.5">
      <c r="A69" s="75"/>
      <c r="B69" s="91" t="s">
        <v>334</v>
      </c>
      <c r="C69" s="70"/>
      <c r="D69" s="68"/>
      <c r="E69" s="68"/>
      <c r="F69" s="68"/>
      <c r="G69" s="68"/>
      <c r="H69" s="68">
        <v>1</v>
      </c>
      <c r="I69" s="68">
        <v>1</v>
      </c>
      <c r="J69" s="68">
        <v>1</v>
      </c>
      <c r="K69" s="69">
        <v>1</v>
      </c>
      <c r="L69" s="68">
        <v>1</v>
      </c>
      <c r="M69" s="68">
        <v>1</v>
      </c>
      <c r="N69" s="68">
        <v>1</v>
      </c>
      <c r="O69" s="68">
        <v>1</v>
      </c>
      <c r="P69" s="68">
        <v>1</v>
      </c>
      <c r="Q69" s="68">
        <v>1</v>
      </c>
      <c r="R69" s="149"/>
      <c r="S69" s="149"/>
      <c r="T69" s="149"/>
      <c r="U69" s="68">
        <v>1</v>
      </c>
      <c r="X69" s="103"/>
    </row>
    <row r="70" spans="1:24" s="102" customFormat="1" ht="55.5">
      <c r="A70" s="75"/>
      <c r="B70" s="151" t="s">
        <v>333</v>
      </c>
      <c r="C70" s="150"/>
      <c r="D70" s="68"/>
      <c r="E70" s="68"/>
      <c r="F70" s="68"/>
      <c r="G70" s="68"/>
      <c r="H70" s="68">
        <v>1</v>
      </c>
      <c r="I70" s="68">
        <v>1</v>
      </c>
      <c r="J70" s="68">
        <v>1</v>
      </c>
      <c r="K70" s="69">
        <v>1</v>
      </c>
      <c r="L70" s="68">
        <v>1</v>
      </c>
      <c r="M70" s="68">
        <v>1</v>
      </c>
      <c r="N70" s="68">
        <v>1</v>
      </c>
      <c r="O70" s="68">
        <v>1</v>
      </c>
      <c r="P70" s="68">
        <v>1</v>
      </c>
      <c r="Q70" s="68">
        <v>1</v>
      </c>
      <c r="R70" s="149"/>
      <c r="S70" s="149"/>
      <c r="T70" s="149"/>
      <c r="U70" s="68">
        <v>1</v>
      </c>
      <c r="X70" s="103"/>
    </row>
    <row r="71" spans="1:24" s="102" customFormat="1" ht="83.25">
      <c r="A71" s="75"/>
      <c r="B71" s="151" t="s">
        <v>332</v>
      </c>
      <c r="C71" s="150"/>
      <c r="D71" s="68"/>
      <c r="E71" s="68"/>
      <c r="F71" s="68"/>
      <c r="G71" s="68"/>
      <c r="H71" s="68">
        <v>1</v>
      </c>
      <c r="I71" s="68">
        <v>1</v>
      </c>
      <c r="J71" s="68">
        <v>1</v>
      </c>
      <c r="K71" s="69">
        <v>1</v>
      </c>
      <c r="L71" s="68">
        <v>1</v>
      </c>
      <c r="M71" s="68">
        <v>1</v>
      </c>
      <c r="N71" s="68">
        <v>1</v>
      </c>
      <c r="O71" s="68">
        <v>1</v>
      </c>
      <c r="P71" s="68">
        <v>1</v>
      </c>
      <c r="Q71" s="68">
        <v>1</v>
      </c>
      <c r="R71" s="149"/>
      <c r="S71" s="149"/>
      <c r="T71" s="149"/>
      <c r="U71" s="68">
        <v>1</v>
      </c>
      <c r="X71" s="103"/>
    </row>
    <row r="72" spans="1:24" s="102" customFormat="1" ht="123">
      <c r="A72" s="75"/>
      <c r="B72" s="91" t="s">
        <v>331</v>
      </c>
      <c r="C72" s="70"/>
      <c r="D72" s="68"/>
      <c r="E72" s="68"/>
      <c r="F72" s="68"/>
      <c r="G72" s="68"/>
      <c r="H72" s="68">
        <v>1</v>
      </c>
      <c r="I72" s="68">
        <v>1</v>
      </c>
      <c r="J72" s="68">
        <v>1</v>
      </c>
      <c r="K72" s="69">
        <v>1</v>
      </c>
      <c r="L72" s="68">
        <v>1</v>
      </c>
      <c r="M72" s="68">
        <v>1</v>
      </c>
      <c r="N72" s="68">
        <v>1</v>
      </c>
      <c r="O72" s="68">
        <v>1</v>
      </c>
      <c r="P72" s="68">
        <v>1</v>
      </c>
      <c r="Q72" s="68">
        <v>1</v>
      </c>
      <c r="R72" s="149"/>
      <c r="S72" s="149"/>
      <c r="T72" s="149"/>
      <c r="U72" s="68">
        <v>1</v>
      </c>
      <c r="X72" s="103"/>
    </row>
    <row r="73" spans="1:24" s="102" customFormat="1" ht="111">
      <c r="A73" s="75"/>
      <c r="B73" s="151" t="s">
        <v>330</v>
      </c>
      <c r="C73" s="150"/>
      <c r="D73" s="68"/>
      <c r="E73" s="68"/>
      <c r="F73" s="68"/>
      <c r="G73" s="68"/>
      <c r="H73" s="68">
        <v>1</v>
      </c>
      <c r="I73" s="68">
        <v>0</v>
      </c>
      <c r="J73" s="68">
        <v>1</v>
      </c>
      <c r="K73" s="69">
        <v>1</v>
      </c>
      <c r="L73" s="68">
        <v>1</v>
      </c>
      <c r="M73" s="68">
        <v>1</v>
      </c>
      <c r="N73" s="68">
        <v>1</v>
      </c>
      <c r="O73" s="68">
        <v>1</v>
      </c>
      <c r="P73" s="68">
        <v>1</v>
      </c>
      <c r="Q73" s="68">
        <v>1</v>
      </c>
      <c r="R73" s="149"/>
      <c r="S73" s="149"/>
      <c r="T73" s="149"/>
      <c r="U73" s="68">
        <v>1</v>
      </c>
      <c r="X73" s="103"/>
    </row>
    <row r="74" spans="1:24" s="102" customFormat="1" ht="61.5">
      <c r="A74" s="75"/>
      <c r="B74" s="91" t="s">
        <v>329</v>
      </c>
      <c r="C74" s="70"/>
      <c r="D74" s="68"/>
      <c r="E74" s="68"/>
      <c r="F74" s="68"/>
      <c r="G74" s="68"/>
      <c r="H74" s="68">
        <v>1</v>
      </c>
      <c r="I74" s="68">
        <v>1</v>
      </c>
      <c r="J74" s="68">
        <v>1</v>
      </c>
      <c r="K74" s="69">
        <v>1</v>
      </c>
      <c r="L74" s="68">
        <v>1</v>
      </c>
      <c r="M74" s="68">
        <v>1</v>
      </c>
      <c r="N74" s="68">
        <v>1</v>
      </c>
      <c r="O74" s="68">
        <v>1</v>
      </c>
      <c r="P74" s="68">
        <v>1</v>
      </c>
      <c r="Q74" s="68">
        <v>1</v>
      </c>
      <c r="R74" s="149"/>
      <c r="S74" s="149"/>
      <c r="T74" s="149"/>
      <c r="U74" s="68">
        <v>1</v>
      </c>
      <c r="X74" s="103"/>
    </row>
    <row r="75" spans="1:24" s="102" customFormat="1" ht="55.5">
      <c r="A75" s="148"/>
      <c r="B75" s="520" t="s">
        <v>328</v>
      </c>
      <c r="C75" s="321"/>
      <c r="D75" s="68"/>
      <c r="E75" s="68"/>
      <c r="F75" s="68"/>
      <c r="G75" s="68"/>
      <c r="H75" s="68">
        <v>1</v>
      </c>
      <c r="I75" s="68">
        <v>1</v>
      </c>
      <c r="J75" s="68">
        <v>1</v>
      </c>
      <c r="K75" s="69">
        <v>1</v>
      </c>
      <c r="L75" s="68">
        <v>1</v>
      </c>
      <c r="M75" s="90">
        <v>1</v>
      </c>
      <c r="N75" s="68">
        <v>1</v>
      </c>
      <c r="O75" s="68">
        <v>0</v>
      </c>
      <c r="P75" s="68">
        <v>1</v>
      </c>
      <c r="Q75" s="677">
        <v>1</v>
      </c>
      <c r="R75" s="146"/>
      <c r="S75" s="146"/>
      <c r="T75" s="146"/>
      <c r="U75" s="677">
        <v>1</v>
      </c>
      <c r="X75" s="103"/>
    </row>
    <row r="76" spans="1:24" s="102" customFormat="1" ht="39.75">
      <c r="A76" s="85">
        <v>2.6</v>
      </c>
      <c r="B76" s="85" t="s">
        <v>327</v>
      </c>
      <c r="C76" s="96" t="s">
        <v>30</v>
      </c>
      <c r="D76" s="82">
        <f>+SUM(D78:D84)</f>
        <v>0</v>
      </c>
      <c r="E76" s="82"/>
      <c r="F76" s="82"/>
      <c r="G76" s="82"/>
      <c r="H76" s="82">
        <f t="shared" ref="H76:Q76" si="26">+SUM(H78:H84)</f>
        <v>7</v>
      </c>
      <c r="I76" s="82">
        <f t="shared" si="26"/>
        <v>6</v>
      </c>
      <c r="J76" s="82">
        <f t="shared" si="26"/>
        <v>6</v>
      </c>
      <c r="K76" s="82">
        <f t="shared" si="26"/>
        <v>5</v>
      </c>
      <c r="L76" s="82">
        <f t="shared" si="26"/>
        <v>5</v>
      </c>
      <c r="M76" s="82">
        <f t="shared" si="26"/>
        <v>4</v>
      </c>
      <c r="N76" s="82">
        <f t="shared" si="26"/>
        <v>6</v>
      </c>
      <c r="O76" s="82">
        <f t="shared" si="26"/>
        <v>5</v>
      </c>
      <c r="P76" s="82">
        <f t="shared" si="26"/>
        <v>6</v>
      </c>
      <c r="Q76" s="82">
        <f t="shared" si="26"/>
        <v>4</v>
      </c>
      <c r="R76" s="168"/>
      <c r="S76" s="168"/>
      <c r="T76" s="168"/>
      <c r="U76" s="82">
        <f>+SUM(U78:U84)</f>
        <v>4</v>
      </c>
      <c r="X76" s="103"/>
    </row>
    <row r="77" spans="1:24" s="102" customFormat="1" ht="39.75">
      <c r="A77" s="81"/>
      <c r="B77" s="81"/>
      <c r="C77" s="469" t="s">
        <v>10</v>
      </c>
      <c r="D77" s="132">
        <f>IF(D76&lt;1,0,IF(D76&lt;2,1,IF(D76&lt;4,2,IF(D76&lt;6,3,IF(D76&lt;7,4,IF(D76=7,5,))))))</f>
        <v>0</v>
      </c>
      <c r="E77" s="132"/>
      <c r="F77" s="132"/>
      <c r="G77" s="132"/>
      <c r="H77" s="132">
        <f t="shared" ref="H77:Q77" si="27">IF(H76&lt;1,0,IF(H76&lt;2,1,IF(H76&lt;4,2,IF(H76&lt;6,3,IF(H76&lt;7,4,IF(H76=7,5,))))))</f>
        <v>5</v>
      </c>
      <c r="I77" s="132">
        <f t="shared" si="27"/>
        <v>4</v>
      </c>
      <c r="J77" s="132">
        <f t="shared" si="27"/>
        <v>4</v>
      </c>
      <c r="K77" s="132">
        <f t="shared" si="27"/>
        <v>3</v>
      </c>
      <c r="L77" s="132">
        <f t="shared" si="27"/>
        <v>3</v>
      </c>
      <c r="M77" s="132">
        <f t="shared" si="27"/>
        <v>3</v>
      </c>
      <c r="N77" s="132">
        <f t="shared" si="27"/>
        <v>4</v>
      </c>
      <c r="O77" s="132">
        <f t="shared" si="27"/>
        <v>3</v>
      </c>
      <c r="P77" s="132">
        <f t="shared" si="27"/>
        <v>4</v>
      </c>
      <c r="Q77" s="132">
        <f t="shared" si="27"/>
        <v>3</v>
      </c>
      <c r="R77" s="515"/>
      <c r="S77" s="515"/>
      <c r="T77" s="515"/>
      <c r="U77" s="132">
        <f>IF(U76&lt;1,0,IF(U76&lt;2,1,IF(U76&lt;4,2,IF(U76&lt;6,3,IF(U76&lt;7,4,IF(U76=7,5,))))))</f>
        <v>3</v>
      </c>
      <c r="X77" s="103"/>
    </row>
    <row r="78" spans="1:24" s="102" customFormat="1" ht="61.5">
      <c r="A78" s="75"/>
      <c r="B78" s="91" t="s">
        <v>326</v>
      </c>
      <c r="C78" s="70"/>
      <c r="D78" s="68"/>
      <c r="E78" s="68"/>
      <c r="F78" s="68"/>
      <c r="G78" s="68"/>
      <c r="H78" s="68">
        <v>1</v>
      </c>
      <c r="I78" s="68">
        <v>1</v>
      </c>
      <c r="J78" s="68">
        <v>1</v>
      </c>
      <c r="K78" s="69">
        <v>1</v>
      </c>
      <c r="L78" s="68">
        <v>1</v>
      </c>
      <c r="M78" s="68">
        <v>1</v>
      </c>
      <c r="N78" s="68">
        <v>1</v>
      </c>
      <c r="O78" s="68">
        <v>1</v>
      </c>
      <c r="P78" s="68">
        <v>1</v>
      </c>
      <c r="Q78" s="68">
        <v>1</v>
      </c>
      <c r="R78" s="200"/>
      <c r="S78" s="200"/>
      <c r="T78" s="200"/>
      <c r="U78" s="68">
        <v>1</v>
      </c>
      <c r="X78" s="103"/>
    </row>
    <row r="79" spans="1:24" s="102" customFormat="1" ht="83.25">
      <c r="A79" s="75"/>
      <c r="B79" s="151" t="s">
        <v>325</v>
      </c>
      <c r="C79" s="70"/>
      <c r="D79" s="68"/>
      <c r="E79" s="68"/>
      <c r="F79" s="68"/>
      <c r="G79" s="68"/>
      <c r="H79" s="68">
        <v>1</v>
      </c>
      <c r="I79" s="68">
        <v>1</v>
      </c>
      <c r="J79" s="68">
        <v>1</v>
      </c>
      <c r="K79" s="69">
        <v>0</v>
      </c>
      <c r="L79" s="68">
        <v>0</v>
      </c>
      <c r="M79" s="68">
        <v>1</v>
      </c>
      <c r="N79" s="68">
        <v>1</v>
      </c>
      <c r="O79" s="68">
        <v>1</v>
      </c>
      <c r="P79" s="68">
        <v>1</v>
      </c>
      <c r="Q79" s="68">
        <v>0</v>
      </c>
      <c r="R79" s="200"/>
      <c r="S79" s="200"/>
      <c r="T79" s="200"/>
      <c r="U79" s="68">
        <v>0</v>
      </c>
      <c r="X79" s="103"/>
    </row>
    <row r="80" spans="1:24" s="102" customFormat="1" ht="55.5">
      <c r="A80" s="75"/>
      <c r="B80" s="151" t="s">
        <v>324</v>
      </c>
      <c r="C80" s="150"/>
      <c r="D80" s="68"/>
      <c r="E80" s="68"/>
      <c r="F80" s="68"/>
      <c r="G80" s="68"/>
      <c r="H80" s="68">
        <v>1</v>
      </c>
      <c r="I80" s="68">
        <v>1</v>
      </c>
      <c r="J80" s="68">
        <v>1</v>
      </c>
      <c r="K80" s="69">
        <v>1</v>
      </c>
      <c r="L80" s="68">
        <v>1</v>
      </c>
      <c r="M80" s="68">
        <v>1</v>
      </c>
      <c r="N80" s="68">
        <v>1</v>
      </c>
      <c r="O80" s="68">
        <v>1</v>
      </c>
      <c r="P80" s="68">
        <v>1</v>
      </c>
      <c r="Q80" s="68">
        <v>1</v>
      </c>
      <c r="R80" s="200"/>
      <c r="S80" s="200"/>
      <c r="T80" s="200"/>
      <c r="U80" s="68">
        <v>1</v>
      </c>
      <c r="X80" s="103"/>
    </row>
    <row r="81" spans="1:24" s="102" customFormat="1" ht="55.5">
      <c r="A81" s="75"/>
      <c r="B81" s="151" t="s">
        <v>323</v>
      </c>
      <c r="C81" s="150"/>
      <c r="D81" s="68"/>
      <c r="E81" s="68"/>
      <c r="F81" s="68"/>
      <c r="G81" s="68"/>
      <c r="H81" s="68">
        <v>1</v>
      </c>
      <c r="I81" s="68">
        <v>1</v>
      </c>
      <c r="J81" s="68">
        <v>1</v>
      </c>
      <c r="K81" s="69">
        <v>1</v>
      </c>
      <c r="L81" s="68">
        <v>1</v>
      </c>
      <c r="M81" s="68">
        <v>1</v>
      </c>
      <c r="N81" s="68">
        <v>1</v>
      </c>
      <c r="O81" s="68">
        <v>1</v>
      </c>
      <c r="P81" s="68">
        <v>1</v>
      </c>
      <c r="Q81" s="68">
        <v>1</v>
      </c>
      <c r="R81" s="200"/>
      <c r="S81" s="200"/>
      <c r="T81" s="200"/>
      <c r="U81" s="68">
        <v>1</v>
      </c>
      <c r="X81" s="103"/>
    </row>
    <row r="82" spans="1:24" s="102" customFormat="1" ht="61.5">
      <c r="A82" s="75"/>
      <c r="B82" s="91" t="s">
        <v>322</v>
      </c>
      <c r="C82" s="70"/>
      <c r="D82" s="68"/>
      <c r="E82" s="68"/>
      <c r="F82" s="68"/>
      <c r="G82" s="68"/>
      <c r="H82" s="68">
        <v>1</v>
      </c>
      <c r="I82" s="68">
        <v>0</v>
      </c>
      <c r="J82" s="68">
        <v>1</v>
      </c>
      <c r="K82" s="69">
        <v>1</v>
      </c>
      <c r="L82" s="68">
        <v>1</v>
      </c>
      <c r="M82" s="68">
        <v>0</v>
      </c>
      <c r="N82" s="68">
        <v>1</v>
      </c>
      <c r="O82" s="519">
        <v>1</v>
      </c>
      <c r="P82" s="68">
        <v>1</v>
      </c>
      <c r="Q82" s="68">
        <v>1</v>
      </c>
      <c r="R82" s="200"/>
      <c r="S82" s="200"/>
      <c r="T82" s="200"/>
      <c r="U82" s="68">
        <v>1</v>
      </c>
      <c r="X82" s="103"/>
    </row>
    <row r="83" spans="1:24" s="102" customFormat="1" ht="114">
      <c r="A83" s="75"/>
      <c r="B83" s="163" t="s">
        <v>321</v>
      </c>
      <c r="C83" s="134"/>
      <c r="D83" s="68"/>
      <c r="E83" s="68"/>
      <c r="F83" s="68"/>
      <c r="G83" s="68"/>
      <c r="H83" s="68">
        <v>1</v>
      </c>
      <c r="I83" s="68">
        <v>1</v>
      </c>
      <c r="J83" s="68"/>
      <c r="K83" s="131">
        <v>1</v>
      </c>
      <c r="L83" s="68">
        <v>1</v>
      </c>
      <c r="M83" s="68">
        <v>0</v>
      </c>
      <c r="N83" s="68">
        <v>0</v>
      </c>
      <c r="O83" s="519">
        <v>0</v>
      </c>
      <c r="P83" s="68">
        <v>1</v>
      </c>
      <c r="Q83" s="68">
        <v>0</v>
      </c>
      <c r="R83" s="521"/>
      <c r="S83" s="521"/>
      <c r="T83" s="521"/>
      <c r="U83" s="68">
        <v>0</v>
      </c>
      <c r="X83" s="103"/>
    </row>
    <row r="84" spans="1:24" s="102" customFormat="1" ht="55.5">
      <c r="A84" s="148"/>
      <c r="B84" s="520" t="s">
        <v>320</v>
      </c>
      <c r="C84" s="321"/>
      <c r="D84" s="68"/>
      <c r="E84" s="68"/>
      <c r="F84" s="68"/>
      <c r="G84" s="68"/>
      <c r="H84" s="68">
        <v>1</v>
      </c>
      <c r="I84" s="68">
        <v>1</v>
      </c>
      <c r="J84" s="68">
        <v>1</v>
      </c>
      <c r="K84" s="69">
        <v>0</v>
      </c>
      <c r="L84" s="68">
        <v>0</v>
      </c>
      <c r="M84" s="68">
        <v>0</v>
      </c>
      <c r="N84" s="68">
        <v>1</v>
      </c>
      <c r="O84" s="519">
        <v>0</v>
      </c>
      <c r="P84" s="68">
        <v>0</v>
      </c>
      <c r="Q84" s="677">
        <v>0</v>
      </c>
      <c r="R84" s="516"/>
      <c r="S84" s="516"/>
      <c r="T84" s="516"/>
      <c r="U84" s="677">
        <v>0</v>
      </c>
      <c r="V84" s="518"/>
      <c r="X84" s="103"/>
    </row>
    <row r="85" spans="1:24" s="102" customFormat="1" ht="61.5">
      <c r="A85" s="85">
        <v>2.7</v>
      </c>
      <c r="B85" s="85" t="s">
        <v>319</v>
      </c>
      <c r="C85" s="96" t="s">
        <v>30</v>
      </c>
      <c r="D85" s="82">
        <f>+SUM(D87:D91)</f>
        <v>0</v>
      </c>
      <c r="E85" s="82"/>
      <c r="F85" s="82"/>
      <c r="G85" s="82"/>
      <c r="H85" s="82">
        <f t="shared" ref="H85:Q85" si="28">+SUM(H87:H91)</f>
        <v>5</v>
      </c>
      <c r="I85" s="82">
        <f t="shared" si="28"/>
        <v>4</v>
      </c>
      <c r="J85" s="82">
        <f t="shared" si="28"/>
        <v>5</v>
      </c>
      <c r="K85" s="82">
        <f t="shared" si="28"/>
        <v>5</v>
      </c>
      <c r="L85" s="82">
        <f t="shared" si="28"/>
        <v>5</v>
      </c>
      <c r="M85" s="82">
        <f t="shared" si="28"/>
        <v>4</v>
      </c>
      <c r="N85" s="82">
        <f t="shared" si="28"/>
        <v>5</v>
      </c>
      <c r="O85" s="82">
        <f t="shared" si="28"/>
        <v>5</v>
      </c>
      <c r="P85" s="82">
        <f t="shared" si="28"/>
        <v>5</v>
      </c>
      <c r="Q85" s="82">
        <f t="shared" si="28"/>
        <v>4</v>
      </c>
      <c r="R85" s="168"/>
      <c r="S85" s="168"/>
      <c r="T85" s="168"/>
      <c r="U85" s="82">
        <f>+SUM(U87:U91)</f>
        <v>5</v>
      </c>
      <c r="X85" s="103"/>
    </row>
    <row r="86" spans="1:24" s="102" customFormat="1" ht="39.75">
      <c r="A86" s="81"/>
      <c r="B86" s="81"/>
      <c r="C86" s="469" t="s">
        <v>10</v>
      </c>
      <c r="D86" s="132">
        <f>IF(D85&lt;1,0,IF(D85&lt;2,1,IF(D85&lt;3,2,IF(D85&lt;4,3,IF(D85&lt;5,4,IF(D85=5,5,))))))</f>
        <v>0</v>
      </c>
      <c r="E86" s="132"/>
      <c r="F86" s="132"/>
      <c r="G86" s="132"/>
      <c r="H86" s="132">
        <f t="shared" ref="H86:Q86" si="29">IF(H85&lt;1,0,IF(H85&lt;2,1,IF(H85&lt;3,2,IF(H85&lt;4,3,IF(H85&lt;5,4,IF(H85=5,5,))))))</f>
        <v>5</v>
      </c>
      <c r="I86" s="132">
        <f t="shared" si="29"/>
        <v>4</v>
      </c>
      <c r="J86" s="132">
        <f t="shared" si="29"/>
        <v>5</v>
      </c>
      <c r="K86" s="132">
        <f t="shared" si="29"/>
        <v>5</v>
      </c>
      <c r="L86" s="132">
        <f t="shared" si="29"/>
        <v>5</v>
      </c>
      <c r="M86" s="132">
        <f t="shared" si="29"/>
        <v>4</v>
      </c>
      <c r="N86" s="132">
        <f t="shared" si="29"/>
        <v>5</v>
      </c>
      <c r="O86" s="132">
        <f t="shared" si="29"/>
        <v>5</v>
      </c>
      <c r="P86" s="132">
        <f t="shared" si="29"/>
        <v>5</v>
      </c>
      <c r="Q86" s="132">
        <f t="shared" si="29"/>
        <v>4</v>
      </c>
      <c r="R86" s="515"/>
      <c r="S86" s="515"/>
      <c r="T86" s="515"/>
      <c r="U86" s="132">
        <f>IF(U85&lt;1,0,IF(U85&lt;2,1,IF(U85&lt;3,2,IF(U85&lt;4,3,IF(U85&lt;5,4,IF(U85=5,5,))))))</f>
        <v>5</v>
      </c>
      <c r="X86" s="103"/>
    </row>
    <row r="87" spans="1:24" s="102" customFormat="1" ht="83.25">
      <c r="A87" s="75"/>
      <c r="B87" s="151" t="s">
        <v>318</v>
      </c>
      <c r="C87" s="150"/>
      <c r="D87" s="68"/>
      <c r="E87" s="68"/>
      <c r="F87" s="68"/>
      <c r="G87" s="68"/>
      <c r="H87" s="68">
        <v>1</v>
      </c>
      <c r="I87" s="68">
        <v>1</v>
      </c>
      <c r="J87" s="68">
        <v>1</v>
      </c>
      <c r="K87" s="69">
        <v>1</v>
      </c>
      <c r="L87" s="517">
        <v>1</v>
      </c>
      <c r="M87" s="68">
        <v>1</v>
      </c>
      <c r="N87" s="68">
        <v>1</v>
      </c>
      <c r="O87" s="68">
        <v>1</v>
      </c>
      <c r="P87" s="68">
        <v>1</v>
      </c>
      <c r="Q87" s="68">
        <v>1</v>
      </c>
      <c r="R87" s="200"/>
      <c r="S87" s="200"/>
      <c r="T87" s="200"/>
      <c r="U87" s="68">
        <v>1</v>
      </c>
      <c r="X87" s="103"/>
    </row>
    <row r="88" spans="1:24" s="102" customFormat="1" ht="123">
      <c r="A88" s="75"/>
      <c r="B88" s="91" t="s">
        <v>317</v>
      </c>
      <c r="C88" s="70"/>
      <c r="D88" s="68"/>
      <c r="E88" s="68"/>
      <c r="F88" s="68"/>
      <c r="G88" s="68"/>
      <c r="H88" s="68">
        <v>1</v>
      </c>
      <c r="I88" s="68">
        <v>1</v>
      </c>
      <c r="J88" s="68">
        <v>1</v>
      </c>
      <c r="K88" s="69">
        <v>1</v>
      </c>
      <c r="L88" s="517">
        <v>1</v>
      </c>
      <c r="M88" s="68">
        <v>1</v>
      </c>
      <c r="N88" s="68">
        <v>1</v>
      </c>
      <c r="O88" s="68">
        <v>1</v>
      </c>
      <c r="P88" s="68">
        <v>1</v>
      </c>
      <c r="Q88" s="68">
        <v>1</v>
      </c>
      <c r="R88" s="200"/>
      <c r="S88" s="200"/>
      <c r="T88" s="200"/>
      <c r="U88" s="68">
        <v>1</v>
      </c>
      <c r="X88" s="103"/>
    </row>
    <row r="89" spans="1:24" s="102" customFormat="1" ht="55.5">
      <c r="A89" s="75"/>
      <c r="B89" s="151" t="s">
        <v>316</v>
      </c>
      <c r="C89" s="150"/>
      <c r="D89" s="68"/>
      <c r="E89" s="68"/>
      <c r="F89" s="68"/>
      <c r="G89" s="68"/>
      <c r="H89" s="68">
        <v>1</v>
      </c>
      <c r="I89" s="68">
        <v>1</v>
      </c>
      <c r="J89" s="68">
        <v>1</v>
      </c>
      <c r="K89" s="69">
        <v>1</v>
      </c>
      <c r="L89" s="517">
        <v>1</v>
      </c>
      <c r="M89" s="68">
        <v>1</v>
      </c>
      <c r="N89" s="68">
        <v>1</v>
      </c>
      <c r="O89" s="68">
        <v>1</v>
      </c>
      <c r="P89" s="68">
        <v>1</v>
      </c>
      <c r="Q89" s="68">
        <v>1</v>
      </c>
      <c r="R89" s="200"/>
      <c r="S89" s="200"/>
      <c r="T89" s="200"/>
      <c r="U89" s="68">
        <v>1</v>
      </c>
      <c r="X89" s="103"/>
    </row>
    <row r="90" spans="1:24" s="102" customFormat="1" ht="83.25">
      <c r="A90" s="75"/>
      <c r="B90" s="151" t="s">
        <v>315</v>
      </c>
      <c r="C90" s="150"/>
      <c r="D90" s="68"/>
      <c r="E90" s="68"/>
      <c r="F90" s="68"/>
      <c r="G90" s="68"/>
      <c r="H90" s="68">
        <v>1</v>
      </c>
      <c r="I90" s="68">
        <v>0</v>
      </c>
      <c r="J90" s="68">
        <v>1</v>
      </c>
      <c r="K90" s="69">
        <v>1</v>
      </c>
      <c r="L90" s="517">
        <v>1</v>
      </c>
      <c r="M90" s="68">
        <v>0</v>
      </c>
      <c r="N90" s="68">
        <v>1</v>
      </c>
      <c r="O90" s="68">
        <v>1</v>
      </c>
      <c r="P90" s="68">
        <v>1</v>
      </c>
      <c r="Q90" s="68">
        <v>1</v>
      </c>
      <c r="R90" s="200"/>
      <c r="S90" s="200"/>
      <c r="T90" s="200"/>
      <c r="U90" s="68">
        <v>1</v>
      </c>
      <c r="X90" s="103"/>
    </row>
    <row r="91" spans="1:24" s="102" customFormat="1" ht="61.5">
      <c r="A91" s="148"/>
      <c r="B91" s="147" t="s">
        <v>314</v>
      </c>
      <c r="C91" s="124"/>
      <c r="D91" s="68"/>
      <c r="E91" s="68"/>
      <c r="F91" s="68"/>
      <c r="G91" s="68"/>
      <c r="H91" s="68">
        <v>1</v>
      </c>
      <c r="I91" s="68">
        <v>1</v>
      </c>
      <c r="J91" s="68">
        <v>1</v>
      </c>
      <c r="K91" s="69">
        <v>1</v>
      </c>
      <c r="L91" s="517">
        <v>1</v>
      </c>
      <c r="M91" s="68">
        <v>1</v>
      </c>
      <c r="N91" s="68">
        <v>1</v>
      </c>
      <c r="O91" s="68">
        <v>1</v>
      </c>
      <c r="P91" s="68">
        <v>1</v>
      </c>
      <c r="Q91" s="677">
        <v>0</v>
      </c>
      <c r="R91" s="516"/>
      <c r="S91" s="516"/>
      <c r="T91" s="516"/>
      <c r="U91" s="677">
        <v>1</v>
      </c>
      <c r="X91" s="103"/>
    </row>
    <row r="92" spans="1:24" s="102" customFormat="1" ht="61.5">
      <c r="A92" s="85">
        <v>2.8</v>
      </c>
      <c r="B92" s="85" t="s">
        <v>313</v>
      </c>
      <c r="C92" s="96" t="s">
        <v>30</v>
      </c>
      <c r="D92" s="82">
        <f>+SUM(D94:D98)</f>
        <v>0</v>
      </c>
      <c r="E92" s="82"/>
      <c r="F92" s="82"/>
      <c r="G92" s="82"/>
      <c r="H92" s="82">
        <f t="shared" ref="H92:Q92" si="30">+SUM(H94:H98)</f>
        <v>4</v>
      </c>
      <c r="I92" s="82">
        <f t="shared" si="30"/>
        <v>2</v>
      </c>
      <c r="J92" s="82">
        <f t="shared" si="30"/>
        <v>4</v>
      </c>
      <c r="K92" s="82">
        <f t="shared" si="30"/>
        <v>5</v>
      </c>
      <c r="L92" s="82">
        <f t="shared" si="30"/>
        <v>5</v>
      </c>
      <c r="M92" s="82">
        <f t="shared" si="30"/>
        <v>4</v>
      </c>
      <c r="N92" s="82">
        <f t="shared" si="30"/>
        <v>5</v>
      </c>
      <c r="O92" s="82">
        <f t="shared" si="30"/>
        <v>5</v>
      </c>
      <c r="P92" s="82">
        <f t="shared" si="30"/>
        <v>5</v>
      </c>
      <c r="Q92" s="82">
        <f t="shared" si="30"/>
        <v>4</v>
      </c>
      <c r="R92" s="168"/>
      <c r="S92" s="168"/>
      <c r="T92" s="168"/>
      <c r="U92" s="82">
        <f>+SUM(U94:U98)</f>
        <v>5</v>
      </c>
      <c r="X92" s="103"/>
    </row>
    <row r="93" spans="1:24" s="102" customFormat="1" ht="39.75">
      <c r="A93" s="81"/>
      <c r="B93" s="81"/>
      <c r="C93" s="469" t="s">
        <v>10</v>
      </c>
      <c r="D93" s="132">
        <f>IF(D92&lt;1,0,IF(D92&lt;2,1,IF(D92&lt;3,2,IF(D92&lt;4,3,IF(D92&lt;5,4,IF(D92=5,5,))))))</f>
        <v>0</v>
      </c>
      <c r="E93" s="132"/>
      <c r="F93" s="132"/>
      <c r="G93" s="132"/>
      <c r="H93" s="132">
        <f t="shared" ref="H93:Q93" si="31">IF(H92&lt;1,0,IF(H92&lt;2,1,IF(H92&lt;3,2,IF(H92&lt;4,3,IF(H92&lt;5,4,IF(H92=5,5,))))))</f>
        <v>4</v>
      </c>
      <c r="I93" s="132">
        <f t="shared" si="31"/>
        <v>2</v>
      </c>
      <c r="J93" s="132">
        <f t="shared" si="31"/>
        <v>4</v>
      </c>
      <c r="K93" s="132">
        <f t="shared" si="31"/>
        <v>5</v>
      </c>
      <c r="L93" s="132">
        <f t="shared" si="31"/>
        <v>5</v>
      </c>
      <c r="M93" s="132">
        <f t="shared" si="31"/>
        <v>4</v>
      </c>
      <c r="N93" s="132">
        <f t="shared" si="31"/>
        <v>5</v>
      </c>
      <c r="O93" s="132">
        <f t="shared" si="31"/>
        <v>5</v>
      </c>
      <c r="P93" s="132">
        <f t="shared" si="31"/>
        <v>5</v>
      </c>
      <c r="Q93" s="132">
        <f t="shared" si="31"/>
        <v>4</v>
      </c>
      <c r="R93" s="515"/>
      <c r="S93" s="515"/>
      <c r="T93" s="515"/>
      <c r="U93" s="132">
        <f>IF(U92&lt;1,0,IF(U92&lt;2,1,IF(U92&lt;3,2,IF(U92&lt;4,3,IF(U92&lt;5,4,IF(U92=5,5,))))))</f>
        <v>5</v>
      </c>
      <c r="X93" s="103"/>
    </row>
    <row r="94" spans="1:24" s="102" customFormat="1" ht="61.5">
      <c r="A94" s="75"/>
      <c r="B94" s="91" t="s">
        <v>312</v>
      </c>
      <c r="C94" s="70"/>
      <c r="D94" s="68"/>
      <c r="E94" s="68"/>
      <c r="F94" s="68"/>
      <c r="G94" s="68"/>
      <c r="H94" s="68">
        <v>1</v>
      </c>
      <c r="I94" s="68">
        <v>1</v>
      </c>
      <c r="J94" s="68">
        <v>1</v>
      </c>
      <c r="K94" s="69">
        <v>1</v>
      </c>
      <c r="L94" s="68">
        <v>1</v>
      </c>
      <c r="M94" s="68">
        <v>1</v>
      </c>
      <c r="N94" s="68">
        <v>1</v>
      </c>
      <c r="O94" s="68">
        <v>1</v>
      </c>
      <c r="P94" s="68">
        <v>1</v>
      </c>
      <c r="Q94" s="68">
        <v>1</v>
      </c>
      <c r="R94" s="200"/>
      <c r="S94" s="200"/>
      <c r="T94" s="200"/>
      <c r="U94" s="68">
        <v>1</v>
      </c>
      <c r="X94" s="103"/>
    </row>
    <row r="95" spans="1:24" s="102" customFormat="1" ht="92.25">
      <c r="A95" s="75"/>
      <c r="B95" s="91" t="s">
        <v>311</v>
      </c>
      <c r="C95" s="70"/>
      <c r="D95" s="68"/>
      <c r="E95" s="68"/>
      <c r="F95" s="68"/>
      <c r="G95" s="68"/>
      <c r="H95" s="68">
        <v>1</v>
      </c>
      <c r="I95" s="68">
        <v>1</v>
      </c>
      <c r="J95" s="68">
        <v>1</v>
      </c>
      <c r="K95" s="69">
        <v>1</v>
      </c>
      <c r="L95" s="68">
        <v>1</v>
      </c>
      <c r="M95" s="68">
        <v>1</v>
      </c>
      <c r="N95" s="68">
        <v>1</v>
      </c>
      <c r="O95" s="68">
        <v>1</v>
      </c>
      <c r="P95" s="68">
        <v>1</v>
      </c>
      <c r="Q95" s="68">
        <v>1</v>
      </c>
      <c r="R95" s="200"/>
      <c r="S95" s="200"/>
      <c r="T95" s="200"/>
      <c r="U95" s="68">
        <v>1</v>
      </c>
      <c r="X95" s="103"/>
    </row>
    <row r="96" spans="1:24" s="102" customFormat="1" ht="55.5">
      <c r="A96" s="75"/>
      <c r="B96" s="151" t="s">
        <v>310</v>
      </c>
      <c r="C96" s="150"/>
      <c r="D96" s="68"/>
      <c r="E96" s="68"/>
      <c r="F96" s="68"/>
      <c r="G96" s="68"/>
      <c r="H96" s="68">
        <v>1</v>
      </c>
      <c r="I96" s="68">
        <v>0</v>
      </c>
      <c r="J96" s="90">
        <v>1</v>
      </c>
      <c r="K96" s="131">
        <v>1</v>
      </c>
      <c r="L96" s="68">
        <v>1</v>
      </c>
      <c r="M96" s="68">
        <v>1</v>
      </c>
      <c r="N96" s="68">
        <v>1</v>
      </c>
      <c r="O96" s="68">
        <v>1</v>
      </c>
      <c r="P96" s="68">
        <v>1</v>
      </c>
      <c r="Q96" s="68">
        <v>1</v>
      </c>
      <c r="R96" s="200"/>
      <c r="S96" s="200"/>
      <c r="T96" s="200"/>
      <c r="U96" s="68">
        <v>1</v>
      </c>
      <c r="X96" s="103"/>
    </row>
    <row r="97" spans="1:24" s="102" customFormat="1" ht="83.25">
      <c r="A97" s="75"/>
      <c r="B97" s="151" t="s">
        <v>309</v>
      </c>
      <c r="C97" s="150"/>
      <c r="D97" s="68"/>
      <c r="E97" s="68"/>
      <c r="F97" s="68"/>
      <c r="G97" s="68"/>
      <c r="H97" s="68">
        <v>0</v>
      </c>
      <c r="I97" s="68">
        <v>0</v>
      </c>
      <c r="J97" s="90">
        <v>1</v>
      </c>
      <c r="K97" s="131">
        <v>1</v>
      </c>
      <c r="L97" s="68">
        <v>1</v>
      </c>
      <c r="M97" s="68">
        <v>1</v>
      </c>
      <c r="N97" s="68">
        <v>1</v>
      </c>
      <c r="O97" s="68">
        <v>1</v>
      </c>
      <c r="P97" s="68">
        <v>1</v>
      </c>
      <c r="Q97" s="68">
        <v>1</v>
      </c>
      <c r="R97" s="200"/>
      <c r="S97" s="200"/>
      <c r="T97" s="200"/>
      <c r="U97" s="68">
        <v>1</v>
      </c>
      <c r="X97" s="103"/>
    </row>
    <row r="98" spans="1:24" s="102" customFormat="1" ht="85.5">
      <c r="A98" s="75"/>
      <c r="B98" s="163" t="s">
        <v>308</v>
      </c>
      <c r="C98" s="134"/>
      <c r="D98" s="68"/>
      <c r="E98" s="68"/>
      <c r="F98" s="68"/>
      <c r="G98" s="68"/>
      <c r="H98" s="68">
        <v>1</v>
      </c>
      <c r="I98" s="68">
        <v>0</v>
      </c>
      <c r="J98" s="68">
        <v>0</v>
      </c>
      <c r="K98" s="69">
        <v>1</v>
      </c>
      <c r="L98" s="68">
        <v>1</v>
      </c>
      <c r="M98" s="68">
        <v>0</v>
      </c>
      <c r="N98" s="68">
        <v>1</v>
      </c>
      <c r="O98" s="68">
        <v>1</v>
      </c>
      <c r="P98" s="68">
        <v>1</v>
      </c>
      <c r="Q98" s="68">
        <v>0</v>
      </c>
      <c r="R98" s="200"/>
      <c r="S98" s="200"/>
      <c r="T98" s="200"/>
      <c r="U98" s="68">
        <v>1</v>
      </c>
      <c r="X98" s="103"/>
    </row>
    <row r="99" spans="1:24" s="102" customFormat="1" ht="39.75">
      <c r="A99" s="162">
        <v>2.9</v>
      </c>
      <c r="B99" s="162" t="s">
        <v>307</v>
      </c>
      <c r="C99" s="161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59"/>
      <c r="R99" s="294"/>
      <c r="S99" s="294"/>
      <c r="T99" s="294"/>
      <c r="U99" s="159"/>
      <c r="X99" s="103"/>
    </row>
    <row r="100" spans="1:24" s="474" customFormat="1" ht="61.5">
      <c r="A100" s="514"/>
      <c r="B100" s="85" t="s">
        <v>306</v>
      </c>
      <c r="C100" s="96" t="s">
        <v>176</v>
      </c>
      <c r="D100" s="205" t="e">
        <f>+D114</f>
        <v>#DIV/0!</v>
      </c>
      <c r="E100" s="205"/>
      <c r="F100" s="205"/>
      <c r="G100" s="205"/>
      <c r="H100" s="205">
        <f>+H114</f>
        <v>92.436974789915965</v>
      </c>
      <c r="I100" s="411">
        <v>0</v>
      </c>
      <c r="J100" s="205">
        <f t="shared" ref="J100:Q100" si="32">+J114</f>
        <v>85.239852398523979</v>
      </c>
      <c r="K100" s="205">
        <f t="shared" si="32"/>
        <v>87.052341597796143</v>
      </c>
      <c r="L100" s="205">
        <f t="shared" si="32"/>
        <v>88.950276243093924</v>
      </c>
      <c r="M100" s="205">
        <f t="shared" si="32"/>
        <v>66.666666666666671</v>
      </c>
      <c r="N100" s="205">
        <f t="shared" si="32"/>
        <v>78.571428571428569</v>
      </c>
      <c r="O100" s="205">
        <f t="shared" si="32"/>
        <v>82.173174872665541</v>
      </c>
      <c r="P100" s="205">
        <f t="shared" si="32"/>
        <v>94.117647058823536</v>
      </c>
      <c r="Q100" s="205">
        <f t="shared" si="32"/>
        <v>60.919540229885058</v>
      </c>
      <c r="R100" s="380"/>
      <c r="S100" s="380"/>
      <c r="T100" s="380"/>
      <c r="U100" s="205">
        <f>+U114</f>
        <v>82.010096374483709</v>
      </c>
      <c r="V100" s="512"/>
      <c r="X100" s="475"/>
    </row>
    <row r="101" spans="1:24" s="474" customFormat="1" ht="39.75">
      <c r="A101" s="513"/>
      <c r="B101" s="81"/>
      <c r="C101" s="469" t="s">
        <v>10</v>
      </c>
      <c r="D101" s="132" t="e">
        <f>+IF(D100&lt;100,D100*5/100,IF(D100&gt;=100,5))</f>
        <v>#DIV/0!</v>
      </c>
      <c r="E101" s="132"/>
      <c r="F101" s="132"/>
      <c r="G101" s="132"/>
      <c r="H101" s="132">
        <f t="shared" ref="H101:Q101" si="33">+IF(H100&lt;100,H100*5/100,IF(H100&gt;=100,5))</f>
        <v>4.6218487394957979</v>
      </c>
      <c r="I101" s="378">
        <f t="shared" si="33"/>
        <v>0</v>
      </c>
      <c r="J101" s="132">
        <f t="shared" si="33"/>
        <v>4.2619926199261986</v>
      </c>
      <c r="K101" s="132">
        <f t="shared" si="33"/>
        <v>4.3526170798898072</v>
      </c>
      <c r="L101" s="132">
        <f t="shared" si="33"/>
        <v>4.4475138121546962</v>
      </c>
      <c r="M101" s="132">
        <f t="shared" si="33"/>
        <v>3.3333333333333339</v>
      </c>
      <c r="N101" s="132">
        <f t="shared" si="33"/>
        <v>3.9285714285714284</v>
      </c>
      <c r="O101" s="132">
        <f t="shared" si="33"/>
        <v>4.1086587436332769</v>
      </c>
      <c r="P101" s="132">
        <f t="shared" si="33"/>
        <v>4.7058823529411766</v>
      </c>
      <c r="Q101" s="132">
        <f t="shared" si="33"/>
        <v>3.0459770114942528</v>
      </c>
      <c r="R101" s="377"/>
      <c r="S101" s="377"/>
      <c r="T101" s="377"/>
      <c r="U101" s="132">
        <f>+IF(U100&lt;100,U100*5/100,IF(U100&gt;=100,5))</f>
        <v>4.1005048187241862</v>
      </c>
      <c r="V101" s="512"/>
      <c r="X101" s="475"/>
    </row>
    <row r="102" spans="1:24" s="474" customFormat="1" ht="39.75">
      <c r="A102" s="306"/>
      <c r="B102" s="511" t="s">
        <v>305</v>
      </c>
      <c r="C102" s="164" t="s">
        <v>163</v>
      </c>
      <c r="D102" s="363"/>
      <c r="E102" s="510"/>
      <c r="F102" s="510"/>
      <c r="G102" s="510"/>
      <c r="H102" s="508">
        <v>143</v>
      </c>
      <c r="I102" s="509"/>
      <c r="J102" s="508">
        <v>227</v>
      </c>
      <c r="K102" s="363">
        <v>438</v>
      </c>
      <c r="L102" s="508">
        <v>195</v>
      </c>
      <c r="M102" s="363">
        <v>29</v>
      </c>
      <c r="N102" s="508">
        <v>295</v>
      </c>
      <c r="O102" s="363">
        <v>658</v>
      </c>
      <c r="P102" s="363">
        <v>210</v>
      </c>
      <c r="Q102" s="363">
        <v>324</v>
      </c>
      <c r="R102" s="200"/>
      <c r="S102" s="488"/>
      <c r="T102" s="488"/>
      <c r="U102" s="363">
        <f t="shared" ref="U102:U109" si="34">+SUM(D102:T102)</f>
        <v>2519</v>
      </c>
      <c r="V102" s="39"/>
      <c r="X102" s="475"/>
    </row>
    <row r="103" spans="1:24" s="474" customFormat="1" ht="39.75">
      <c r="A103" s="306"/>
      <c r="B103" s="503" t="s">
        <v>304</v>
      </c>
      <c r="C103" s="70" t="s">
        <v>163</v>
      </c>
      <c r="D103" s="505">
        <f>+D111-D104-D105-D106-D107-D108-D109</f>
        <v>0</v>
      </c>
      <c r="E103" s="505"/>
      <c r="F103" s="505"/>
      <c r="G103" s="505"/>
      <c r="H103" s="505">
        <f t="shared" ref="H103:Q103" si="35">+H111-H104-H105-H106-H107-H108-H109</f>
        <v>102</v>
      </c>
      <c r="I103" s="507">
        <f t="shared" si="35"/>
        <v>0</v>
      </c>
      <c r="J103" s="506">
        <f t="shared" si="35"/>
        <v>227</v>
      </c>
      <c r="K103" s="505">
        <f t="shared" si="35"/>
        <v>312</v>
      </c>
      <c r="L103" s="505">
        <f t="shared" si="35"/>
        <v>145</v>
      </c>
      <c r="M103" s="505">
        <f t="shared" si="35"/>
        <v>14</v>
      </c>
      <c r="N103" s="505">
        <f t="shared" si="35"/>
        <v>191</v>
      </c>
      <c r="O103" s="505">
        <f t="shared" si="35"/>
        <v>457</v>
      </c>
      <c r="P103" s="505">
        <f t="shared" si="35"/>
        <v>102</v>
      </c>
      <c r="Q103" s="505">
        <f t="shared" si="35"/>
        <v>151</v>
      </c>
      <c r="R103" s="200"/>
      <c r="S103" s="200"/>
      <c r="T103" s="200"/>
      <c r="U103" s="504">
        <f t="shared" si="34"/>
        <v>1701</v>
      </c>
      <c r="X103" s="475"/>
    </row>
    <row r="104" spans="1:24" s="474" customFormat="1" ht="39.75">
      <c r="A104" s="306"/>
      <c r="B104" s="91" t="s">
        <v>303</v>
      </c>
      <c r="C104" s="70" t="s">
        <v>163</v>
      </c>
      <c r="D104" s="363"/>
      <c r="E104" s="502"/>
      <c r="F104" s="502"/>
      <c r="G104" s="502"/>
      <c r="H104" s="502">
        <v>0</v>
      </c>
      <c r="I104" s="501"/>
      <c r="J104" s="492">
        <v>0</v>
      </c>
      <c r="K104" s="363">
        <v>1</v>
      </c>
      <c r="L104" s="490">
        <v>0</v>
      </c>
      <c r="M104" s="363">
        <v>1</v>
      </c>
      <c r="N104" s="363">
        <v>0</v>
      </c>
      <c r="O104" s="363">
        <v>0</v>
      </c>
      <c r="P104" s="363">
        <v>0</v>
      </c>
      <c r="Q104" s="363">
        <v>1</v>
      </c>
      <c r="R104" s="500"/>
      <c r="S104" s="488"/>
      <c r="T104" s="488"/>
      <c r="U104" s="363">
        <f t="shared" si="34"/>
        <v>3</v>
      </c>
      <c r="X104" s="475"/>
    </row>
    <row r="105" spans="1:24" s="474" customFormat="1" ht="39.75">
      <c r="A105" s="306"/>
      <c r="B105" s="91" t="s">
        <v>302</v>
      </c>
      <c r="C105" s="70" t="s">
        <v>163</v>
      </c>
      <c r="D105" s="363"/>
      <c r="E105" s="502"/>
      <c r="F105" s="502"/>
      <c r="G105" s="502"/>
      <c r="H105" s="502">
        <v>0</v>
      </c>
      <c r="I105" s="501"/>
      <c r="J105" s="492">
        <v>1</v>
      </c>
      <c r="K105" s="363">
        <v>2</v>
      </c>
      <c r="L105" s="490">
        <v>2</v>
      </c>
      <c r="M105" s="363">
        <v>0</v>
      </c>
      <c r="N105" s="363">
        <v>1</v>
      </c>
      <c r="O105" s="363">
        <v>4</v>
      </c>
      <c r="P105" s="363">
        <v>1</v>
      </c>
      <c r="Q105" s="363">
        <v>1</v>
      </c>
      <c r="R105" s="500"/>
      <c r="S105" s="488"/>
      <c r="T105" s="488"/>
      <c r="U105" s="363">
        <f t="shared" si="34"/>
        <v>12</v>
      </c>
      <c r="X105" s="475"/>
    </row>
    <row r="106" spans="1:24" s="474" customFormat="1" ht="61.5">
      <c r="A106" s="306"/>
      <c r="B106" s="91" t="s">
        <v>301</v>
      </c>
      <c r="C106" s="70" t="s">
        <v>163</v>
      </c>
      <c r="D106" s="363"/>
      <c r="E106" s="502"/>
      <c r="F106" s="502"/>
      <c r="G106" s="502"/>
      <c r="H106" s="502">
        <v>8</v>
      </c>
      <c r="I106" s="501"/>
      <c r="J106" s="492">
        <v>4</v>
      </c>
      <c r="K106" s="363">
        <v>4</v>
      </c>
      <c r="L106" s="490">
        <v>16</v>
      </c>
      <c r="M106" s="363">
        <v>2</v>
      </c>
      <c r="N106" s="363">
        <v>7</v>
      </c>
      <c r="O106" s="363">
        <v>27</v>
      </c>
      <c r="P106" s="363">
        <v>10</v>
      </c>
      <c r="Q106" s="363">
        <v>8</v>
      </c>
      <c r="R106" s="500"/>
      <c r="S106" s="488"/>
      <c r="T106" s="488"/>
      <c r="U106" s="363">
        <f t="shared" si="34"/>
        <v>86</v>
      </c>
      <c r="X106" s="475"/>
    </row>
    <row r="107" spans="1:24" s="474" customFormat="1" ht="61.5">
      <c r="A107" s="306"/>
      <c r="B107" s="91" t="s">
        <v>300</v>
      </c>
      <c r="C107" s="70" t="s">
        <v>163</v>
      </c>
      <c r="D107" s="363"/>
      <c r="E107" s="502"/>
      <c r="F107" s="502"/>
      <c r="G107" s="502"/>
      <c r="H107" s="502">
        <v>0</v>
      </c>
      <c r="I107" s="501"/>
      <c r="J107" s="492">
        <v>0</v>
      </c>
      <c r="K107" s="363">
        <v>3</v>
      </c>
      <c r="L107" s="490">
        <v>4</v>
      </c>
      <c r="M107" s="363">
        <v>1</v>
      </c>
      <c r="N107" s="363">
        <v>1</v>
      </c>
      <c r="O107" s="363">
        <v>12</v>
      </c>
      <c r="P107" s="363">
        <v>3</v>
      </c>
      <c r="Q107" s="363">
        <v>15</v>
      </c>
      <c r="R107" s="500"/>
      <c r="S107" s="488"/>
      <c r="T107" s="488"/>
      <c r="U107" s="363">
        <f t="shared" si="34"/>
        <v>39</v>
      </c>
      <c r="X107" s="475"/>
    </row>
    <row r="108" spans="1:24" s="474" customFormat="1" ht="39.75">
      <c r="A108" s="306"/>
      <c r="B108" s="91" t="s">
        <v>299</v>
      </c>
      <c r="C108" s="70" t="s">
        <v>163</v>
      </c>
      <c r="D108" s="363"/>
      <c r="E108" s="502"/>
      <c r="F108" s="502"/>
      <c r="G108" s="502"/>
      <c r="H108" s="502">
        <v>2</v>
      </c>
      <c r="I108" s="501"/>
      <c r="J108" s="492">
        <v>27</v>
      </c>
      <c r="K108" s="363">
        <v>14</v>
      </c>
      <c r="L108" s="490">
        <v>4</v>
      </c>
      <c r="M108" s="363">
        <v>0</v>
      </c>
      <c r="N108" s="363">
        <v>11</v>
      </c>
      <c r="O108" s="363">
        <v>12</v>
      </c>
      <c r="P108" s="363">
        <v>83</v>
      </c>
      <c r="Q108" s="363">
        <v>7</v>
      </c>
      <c r="R108" s="500"/>
      <c r="S108" s="488"/>
      <c r="T108" s="488"/>
      <c r="U108" s="363">
        <f t="shared" si="34"/>
        <v>160</v>
      </c>
      <c r="X108" s="475"/>
    </row>
    <row r="109" spans="1:24" s="474" customFormat="1" ht="39.75">
      <c r="A109" s="306"/>
      <c r="B109" s="503" t="s">
        <v>298</v>
      </c>
      <c r="C109" s="70" t="s">
        <v>163</v>
      </c>
      <c r="D109" s="363"/>
      <c r="E109" s="502"/>
      <c r="F109" s="502"/>
      <c r="G109" s="502"/>
      <c r="H109" s="502">
        <v>9</v>
      </c>
      <c r="I109" s="501"/>
      <c r="J109" s="492">
        <v>40</v>
      </c>
      <c r="K109" s="363">
        <v>47</v>
      </c>
      <c r="L109" s="490">
        <v>20</v>
      </c>
      <c r="M109" s="363">
        <v>8</v>
      </c>
      <c r="N109" s="363">
        <v>54</v>
      </c>
      <c r="O109" s="363">
        <v>105</v>
      </c>
      <c r="P109" s="363">
        <v>7</v>
      </c>
      <c r="Q109" s="363">
        <v>102</v>
      </c>
      <c r="R109" s="500"/>
      <c r="S109" s="488"/>
      <c r="T109" s="488"/>
      <c r="U109" s="363">
        <f t="shared" si="34"/>
        <v>392</v>
      </c>
      <c r="X109" s="475"/>
    </row>
    <row r="110" spans="1:24" s="474" customFormat="1" ht="61.5">
      <c r="A110" s="306"/>
      <c r="B110" s="499" t="s">
        <v>297</v>
      </c>
      <c r="C110" s="498" t="s">
        <v>163</v>
      </c>
      <c r="D110" s="494">
        <f>+D103+D106</f>
        <v>0</v>
      </c>
      <c r="E110" s="494"/>
      <c r="F110" s="494"/>
      <c r="G110" s="494"/>
      <c r="H110" s="494">
        <f t="shared" ref="H110:Q110" si="36">+H103+H106</f>
        <v>110</v>
      </c>
      <c r="I110" s="497">
        <f t="shared" si="36"/>
        <v>0</v>
      </c>
      <c r="J110" s="496">
        <f t="shared" si="36"/>
        <v>231</v>
      </c>
      <c r="K110" s="494">
        <f t="shared" si="36"/>
        <v>316</v>
      </c>
      <c r="L110" s="494">
        <f t="shared" si="36"/>
        <v>161</v>
      </c>
      <c r="M110" s="494">
        <f t="shared" si="36"/>
        <v>16</v>
      </c>
      <c r="N110" s="494">
        <f t="shared" si="36"/>
        <v>198</v>
      </c>
      <c r="O110" s="494">
        <f t="shared" si="36"/>
        <v>484</v>
      </c>
      <c r="P110" s="494">
        <f t="shared" si="36"/>
        <v>112</v>
      </c>
      <c r="Q110" s="494">
        <f t="shared" si="36"/>
        <v>159</v>
      </c>
      <c r="R110" s="495"/>
      <c r="S110" s="495"/>
      <c r="T110" s="495"/>
      <c r="U110" s="494">
        <f>+U103+U106</f>
        <v>1787</v>
      </c>
      <c r="X110" s="475"/>
    </row>
    <row r="111" spans="1:24" s="474" customFormat="1" ht="39.75">
      <c r="A111" s="306"/>
      <c r="B111" s="493" t="s">
        <v>296</v>
      </c>
      <c r="C111" s="486" t="s">
        <v>163</v>
      </c>
      <c r="D111" s="363"/>
      <c r="E111" s="492"/>
      <c r="F111" s="492"/>
      <c r="G111" s="492"/>
      <c r="H111" s="490">
        <v>121</v>
      </c>
      <c r="I111" s="491"/>
      <c r="J111" s="490">
        <v>299</v>
      </c>
      <c r="K111" s="363">
        <v>383</v>
      </c>
      <c r="L111" s="490">
        <v>191</v>
      </c>
      <c r="M111" s="363">
        <v>26</v>
      </c>
      <c r="N111" s="490">
        <v>265</v>
      </c>
      <c r="O111" s="363">
        <v>617</v>
      </c>
      <c r="P111" s="363">
        <v>206</v>
      </c>
      <c r="Q111" s="363">
        <v>285</v>
      </c>
      <c r="R111" s="489"/>
      <c r="S111" s="488"/>
      <c r="T111" s="488"/>
      <c r="U111" s="363">
        <f>+SUM(D111:T111)</f>
        <v>2393</v>
      </c>
      <c r="X111" s="475"/>
    </row>
    <row r="112" spans="1:24" s="474" customFormat="1" ht="39.75">
      <c r="A112" s="306"/>
      <c r="B112" s="487" t="s">
        <v>295</v>
      </c>
      <c r="C112" s="486" t="s">
        <v>163</v>
      </c>
      <c r="D112" s="483">
        <f>+D111-D104-D105-D107-D108</f>
        <v>0</v>
      </c>
      <c r="E112" s="483"/>
      <c r="F112" s="483"/>
      <c r="G112" s="483"/>
      <c r="H112" s="483">
        <f t="shared" ref="H112:Q112" si="37">+H111-H104-H105-H107-H108</f>
        <v>119</v>
      </c>
      <c r="I112" s="485">
        <f t="shared" si="37"/>
        <v>0</v>
      </c>
      <c r="J112" s="483">
        <f t="shared" si="37"/>
        <v>271</v>
      </c>
      <c r="K112" s="483">
        <f t="shared" si="37"/>
        <v>363</v>
      </c>
      <c r="L112" s="483">
        <f t="shared" si="37"/>
        <v>181</v>
      </c>
      <c r="M112" s="483">
        <f t="shared" si="37"/>
        <v>24</v>
      </c>
      <c r="N112" s="483">
        <f t="shared" si="37"/>
        <v>252</v>
      </c>
      <c r="O112" s="483">
        <f t="shared" si="37"/>
        <v>589</v>
      </c>
      <c r="P112" s="483">
        <f t="shared" si="37"/>
        <v>119</v>
      </c>
      <c r="Q112" s="483">
        <f t="shared" si="37"/>
        <v>261</v>
      </c>
      <c r="R112" s="484"/>
      <c r="S112" s="484"/>
      <c r="T112" s="484"/>
      <c r="U112" s="483">
        <f>+U111-U104-U105-U107-U108</f>
        <v>2179</v>
      </c>
      <c r="X112" s="475"/>
    </row>
    <row r="113" spans="1:24" s="474" customFormat="1" ht="39.75">
      <c r="A113" s="306"/>
      <c r="B113" s="482" t="s">
        <v>294</v>
      </c>
      <c r="C113" s="70" t="s">
        <v>176</v>
      </c>
      <c r="D113" s="479" t="e">
        <f>+D111*100/D102</f>
        <v>#DIV/0!</v>
      </c>
      <c r="E113" s="479"/>
      <c r="F113" s="479"/>
      <c r="G113" s="479"/>
      <c r="H113" s="479">
        <f>+H111*100/H102</f>
        <v>84.615384615384613</v>
      </c>
      <c r="I113" s="481">
        <v>0</v>
      </c>
      <c r="J113" s="479">
        <f t="shared" ref="J113:Q113" si="38">+J111*100/J102</f>
        <v>131.71806167400882</v>
      </c>
      <c r="K113" s="479">
        <f t="shared" si="38"/>
        <v>87.44292237442923</v>
      </c>
      <c r="L113" s="479">
        <f t="shared" si="38"/>
        <v>97.948717948717942</v>
      </c>
      <c r="M113" s="479">
        <f t="shared" si="38"/>
        <v>89.65517241379311</v>
      </c>
      <c r="N113" s="479">
        <f t="shared" si="38"/>
        <v>89.830508474576277</v>
      </c>
      <c r="O113" s="479">
        <f t="shared" si="38"/>
        <v>93.768996960486319</v>
      </c>
      <c r="P113" s="479">
        <f t="shared" si="38"/>
        <v>98.095238095238102</v>
      </c>
      <c r="Q113" s="479">
        <f t="shared" si="38"/>
        <v>87.962962962962962</v>
      </c>
      <c r="R113" s="480"/>
      <c r="S113" s="480"/>
      <c r="T113" s="480"/>
      <c r="U113" s="479">
        <f>+U111*100/U102</f>
        <v>94.998015085351327</v>
      </c>
      <c r="X113" s="475"/>
    </row>
    <row r="114" spans="1:24" s="474" customFormat="1" ht="61.5">
      <c r="A114" s="306"/>
      <c r="B114" s="75" t="s">
        <v>293</v>
      </c>
      <c r="C114" s="124" t="s">
        <v>176</v>
      </c>
      <c r="D114" s="476" t="e">
        <f>+D110*100/D112</f>
        <v>#DIV/0!</v>
      </c>
      <c r="E114" s="476"/>
      <c r="F114" s="476"/>
      <c r="G114" s="476"/>
      <c r="H114" s="476">
        <f>+H110*100/H112</f>
        <v>92.436974789915965</v>
      </c>
      <c r="I114" s="478">
        <v>0</v>
      </c>
      <c r="J114" s="476">
        <f t="shared" ref="J114:Q114" si="39">+J110*100/J112</f>
        <v>85.239852398523979</v>
      </c>
      <c r="K114" s="476">
        <f t="shared" si="39"/>
        <v>87.052341597796143</v>
      </c>
      <c r="L114" s="476">
        <f t="shared" si="39"/>
        <v>88.950276243093924</v>
      </c>
      <c r="M114" s="476">
        <f t="shared" si="39"/>
        <v>66.666666666666671</v>
      </c>
      <c r="N114" s="476">
        <f t="shared" si="39"/>
        <v>78.571428571428569</v>
      </c>
      <c r="O114" s="476">
        <f t="shared" si="39"/>
        <v>82.173174872665541</v>
      </c>
      <c r="P114" s="476">
        <f t="shared" si="39"/>
        <v>94.117647058823536</v>
      </c>
      <c r="Q114" s="476">
        <f t="shared" si="39"/>
        <v>60.919540229885058</v>
      </c>
      <c r="R114" s="477"/>
      <c r="S114" s="477"/>
      <c r="T114" s="477"/>
      <c r="U114" s="476">
        <f>+U110*100/U112</f>
        <v>82.010096374483709</v>
      </c>
      <c r="X114" s="475"/>
    </row>
    <row r="115" spans="1:24" s="464" customFormat="1" ht="61.5">
      <c r="A115" s="473"/>
      <c r="B115" s="705" t="s">
        <v>292</v>
      </c>
      <c r="C115" s="96" t="s">
        <v>171</v>
      </c>
      <c r="D115" s="205" t="e">
        <f>+D117/D121</f>
        <v>#DIV/0!</v>
      </c>
      <c r="E115" s="205"/>
      <c r="F115" s="205"/>
      <c r="G115" s="687" t="s">
        <v>437</v>
      </c>
      <c r="H115" s="205">
        <f>+H117/H121</f>
        <v>4.41</v>
      </c>
      <c r="I115" s="411">
        <v>0</v>
      </c>
      <c r="J115" s="205">
        <f t="shared" ref="J115:Q115" si="40">+J117/J121</f>
        <v>4.3590816326530613</v>
      </c>
      <c r="K115" s="205">
        <f t="shared" si="40"/>
        <v>4.077488151658768</v>
      </c>
      <c r="L115" s="205">
        <f t="shared" si="40"/>
        <v>4.0164</v>
      </c>
      <c r="M115" s="205">
        <f t="shared" si="40"/>
        <v>4.2649999999999997</v>
      </c>
      <c r="N115" s="205">
        <f t="shared" si="40"/>
        <v>4.217941176470589</v>
      </c>
      <c r="O115" s="205">
        <f t="shared" si="40"/>
        <v>4.1136075949367079</v>
      </c>
      <c r="P115" s="205">
        <f t="shared" si="40"/>
        <v>3.8500000000000005</v>
      </c>
      <c r="Q115" s="205">
        <f t="shared" si="40"/>
        <v>4.2622784810126584</v>
      </c>
      <c r="R115" s="154"/>
      <c r="S115" s="154"/>
      <c r="T115" s="154"/>
      <c r="U115" s="57">
        <v>4.16</v>
      </c>
      <c r="X115" s="465"/>
    </row>
    <row r="116" spans="1:24" s="464" customFormat="1" ht="39.75">
      <c r="A116" s="471"/>
      <c r="B116" s="686"/>
      <c r="C116" s="469" t="s">
        <v>10</v>
      </c>
      <c r="D116" s="467" t="e">
        <f>+D115</f>
        <v>#DIV/0!</v>
      </c>
      <c r="E116" s="467"/>
      <c r="F116" s="467"/>
      <c r="G116" s="467"/>
      <c r="H116" s="467">
        <f t="shared" ref="H116:Q116" si="41">+H115</f>
        <v>4.41</v>
      </c>
      <c r="I116" s="468">
        <f t="shared" si="41"/>
        <v>0</v>
      </c>
      <c r="J116" s="467">
        <f t="shared" si="41"/>
        <v>4.3590816326530613</v>
      </c>
      <c r="K116" s="467">
        <f t="shared" si="41"/>
        <v>4.077488151658768</v>
      </c>
      <c r="L116" s="467">
        <f t="shared" si="41"/>
        <v>4.0164</v>
      </c>
      <c r="M116" s="467">
        <f t="shared" si="41"/>
        <v>4.2649999999999997</v>
      </c>
      <c r="N116" s="467">
        <f t="shared" si="41"/>
        <v>4.217941176470589</v>
      </c>
      <c r="O116" s="467">
        <f t="shared" si="41"/>
        <v>4.1136075949367079</v>
      </c>
      <c r="P116" s="467">
        <f t="shared" si="41"/>
        <v>3.8500000000000005</v>
      </c>
      <c r="Q116" s="467">
        <f t="shared" si="41"/>
        <v>4.2622784810126584</v>
      </c>
      <c r="R116" s="156"/>
      <c r="S116" s="156"/>
      <c r="T116" s="156"/>
      <c r="U116" s="466">
        <f>+U115</f>
        <v>4.16</v>
      </c>
      <c r="X116" s="465"/>
    </row>
    <row r="117" spans="1:24" s="413" customFormat="1" ht="39.75">
      <c r="A117" s="422"/>
      <c r="B117" s="463" t="s">
        <v>291</v>
      </c>
      <c r="C117" s="164"/>
      <c r="D117" s="461">
        <f>((D118*D122)+(D119*D123)+(D120*D124))</f>
        <v>0</v>
      </c>
      <c r="E117" s="461"/>
      <c r="F117" s="461"/>
      <c r="G117" s="461"/>
      <c r="H117" s="461">
        <f t="shared" ref="H117:Q117" si="42">((H118*H122)+(H119*H123)+(H120*H124))</f>
        <v>255.78</v>
      </c>
      <c r="I117" s="462">
        <f t="shared" si="42"/>
        <v>0</v>
      </c>
      <c r="J117" s="461">
        <f t="shared" si="42"/>
        <v>427.19</v>
      </c>
      <c r="K117" s="461">
        <f t="shared" si="42"/>
        <v>860.35</v>
      </c>
      <c r="L117" s="461">
        <f t="shared" si="42"/>
        <v>200.82</v>
      </c>
      <c r="M117" s="461">
        <f t="shared" si="42"/>
        <v>59.71</v>
      </c>
      <c r="N117" s="461">
        <f t="shared" si="42"/>
        <v>286.82000000000005</v>
      </c>
      <c r="O117" s="461">
        <f t="shared" si="42"/>
        <v>649.94999999999982</v>
      </c>
      <c r="P117" s="461">
        <f t="shared" si="42"/>
        <v>161.70000000000002</v>
      </c>
      <c r="Q117" s="461">
        <f t="shared" si="42"/>
        <v>336.72</v>
      </c>
      <c r="R117" s="152"/>
      <c r="S117" s="152"/>
      <c r="T117" s="152"/>
      <c r="U117" s="460">
        <f>((U118*U122)+(U119*U123)+(U120*U124))</f>
        <v>3267.47</v>
      </c>
      <c r="V117" s="39" t="s">
        <v>290</v>
      </c>
      <c r="X117" s="414"/>
    </row>
    <row r="118" spans="1:24" s="413" customFormat="1" ht="39.75">
      <c r="A118" s="422"/>
      <c r="B118" s="432" t="s">
        <v>289</v>
      </c>
      <c r="C118" s="431"/>
      <c r="D118" s="453"/>
      <c r="E118" s="456"/>
      <c r="F118" s="456"/>
      <c r="G118" s="456"/>
      <c r="H118" s="446">
        <v>4.41</v>
      </c>
      <c r="I118" s="418"/>
      <c r="J118" s="459">
        <v>4.2300000000000004</v>
      </c>
      <c r="K118" s="457">
        <v>4.03</v>
      </c>
      <c r="L118" s="453">
        <v>3.99</v>
      </c>
      <c r="M118" s="453">
        <v>4.21</v>
      </c>
      <c r="N118" s="453">
        <v>4.1900000000000004</v>
      </c>
      <c r="O118" s="453">
        <v>4.0999999999999996</v>
      </c>
      <c r="P118" s="453">
        <v>3.85</v>
      </c>
      <c r="Q118" s="453">
        <v>4.22</v>
      </c>
      <c r="R118" s="149"/>
      <c r="S118" s="149"/>
      <c r="T118" s="149"/>
      <c r="U118" s="452">
        <v>4.16</v>
      </c>
      <c r="X118" s="414"/>
    </row>
    <row r="119" spans="1:24" s="413" customFormat="1" ht="39.75">
      <c r="A119" s="422"/>
      <c r="B119" s="432" t="s">
        <v>288</v>
      </c>
      <c r="C119" s="431"/>
      <c r="D119" s="438"/>
      <c r="E119" s="444"/>
      <c r="F119" s="444"/>
      <c r="G119" s="444"/>
      <c r="H119" s="442">
        <v>0</v>
      </c>
      <c r="I119" s="418"/>
      <c r="J119" s="458">
        <v>4.6100000000000003</v>
      </c>
      <c r="K119" s="457">
        <v>4.51</v>
      </c>
      <c r="L119" s="452">
        <v>4.24</v>
      </c>
      <c r="M119" s="453">
        <v>4.24</v>
      </c>
      <c r="N119" s="453">
        <v>4.57</v>
      </c>
      <c r="O119" s="453">
        <v>4.2699999999999996</v>
      </c>
      <c r="P119" s="438">
        <v>0</v>
      </c>
      <c r="Q119" s="453">
        <v>4.49</v>
      </c>
      <c r="R119" s="149"/>
      <c r="S119" s="149"/>
      <c r="T119" s="149"/>
      <c r="U119" s="452">
        <v>4.5199999999999996</v>
      </c>
      <c r="X119" s="414"/>
    </row>
    <row r="120" spans="1:24" s="413" customFormat="1" ht="39.75">
      <c r="A120" s="422"/>
      <c r="B120" s="432" t="s">
        <v>287</v>
      </c>
      <c r="C120" s="431"/>
      <c r="D120" s="453"/>
      <c r="E120" s="456"/>
      <c r="F120" s="456"/>
      <c r="G120" s="456"/>
      <c r="H120" s="442">
        <v>0</v>
      </c>
      <c r="I120" s="418"/>
      <c r="J120" s="455">
        <v>4.9000000000000004</v>
      </c>
      <c r="K120" s="454">
        <v>4.82</v>
      </c>
      <c r="L120" s="453">
        <v>4.18</v>
      </c>
      <c r="M120" s="453">
        <v>4.83</v>
      </c>
      <c r="N120" s="438">
        <v>0</v>
      </c>
      <c r="O120" s="453">
        <v>4.51</v>
      </c>
      <c r="P120" s="438">
        <v>0</v>
      </c>
      <c r="Q120" s="453">
        <v>4.6500000000000004</v>
      </c>
      <c r="R120" s="149"/>
      <c r="S120" s="149"/>
      <c r="T120" s="149"/>
      <c r="U120" s="452">
        <v>4.59</v>
      </c>
      <c r="X120" s="414"/>
    </row>
    <row r="121" spans="1:24" s="413" customFormat="1" ht="39.75">
      <c r="A121" s="422"/>
      <c r="B121" s="91" t="s">
        <v>286</v>
      </c>
      <c r="C121" s="70"/>
      <c r="D121" s="435">
        <f>D122+D123+D124</f>
        <v>0</v>
      </c>
      <c r="E121" s="435"/>
      <c r="F121" s="435"/>
      <c r="G121" s="435"/>
      <c r="H121" s="435">
        <f t="shared" ref="H121:Q121" si="43">H122+H123+H124</f>
        <v>58</v>
      </c>
      <c r="I121" s="436">
        <f t="shared" si="43"/>
        <v>0</v>
      </c>
      <c r="J121" s="449">
        <f t="shared" si="43"/>
        <v>98</v>
      </c>
      <c r="K121" s="435">
        <f t="shared" si="43"/>
        <v>211</v>
      </c>
      <c r="L121" s="435">
        <f t="shared" si="43"/>
        <v>50</v>
      </c>
      <c r="M121" s="435">
        <f t="shared" si="43"/>
        <v>14</v>
      </c>
      <c r="N121" s="448">
        <f t="shared" si="43"/>
        <v>68</v>
      </c>
      <c r="O121" s="435">
        <f t="shared" si="43"/>
        <v>158</v>
      </c>
      <c r="P121" s="448">
        <f t="shared" si="43"/>
        <v>42</v>
      </c>
      <c r="Q121" s="435">
        <f t="shared" si="43"/>
        <v>79</v>
      </c>
      <c r="R121" s="149"/>
      <c r="S121" s="149"/>
      <c r="T121" s="149"/>
      <c r="U121" s="451">
        <f>U122+U123+U124</f>
        <v>778</v>
      </c>
      <c r="X121" s="414"/>
    </row>
    <row r="122" spans="1:24" s="413" customFormat="1" ht="39.75">
      <c r="A122" s="422"/>
      <c r="B122" s="432" t="s">
        <v>283</v>
      </c>
      <c r="C122" s="431"/>
      <c r="D122" s="437"/>
      <c r="E122" s="443"/>
      <c r="F122" s="443"/>
      <c r="G122" s="443"/>
      <c r="H122" s="446">
        <v>58</v>
      </c>
      <c r="I122" s="441"/>
      <c r="J122" s="440">
        <v>67</v>
      </c>
      <c r="K122" s="439">
        <v>194</v>
      </c>
      <c r="L122" s="437">
        <v>44</v>
      </c>
      <c r="M122" s="437">
        <v>8</v>
      </c>
      <c r="N122" s="437">
        <v>63</v>
      </c>
      <c r="O122" s="437">
        <v>151</v>
      </c>
      <c r="P122" s="437">
        <v>42</v>
      </c>
      <c r="Q122" s="437">
        <v>69</v>
      </c>
      <c r="R122" s="149"/>
      <c r="S122" s="149"/>
      <c r="T122" s="149"/>
      <c r="U122" s="386">
        <f>+SUM(D122:T122)</f>
        <v>696</v>
      </c>
      <c r="X122" s="414"/>
    </row>
    <row r="123" spans="1:24" s="413" customFormat="1" ht="39.75">
      <c r="A123" s="422"/>
      <c r="B123" s="432" t="s">
        <v>282</v>
      </c>
      <c r="C123" s="431"/>
      <c r="D123" s="438"/>
      <c r="E123" s="444"/>
      <c r="F123" s="444"/>
      <c r="G123" s="444"/>
      <c r="H123" s="442">
        <v>0</v>
      </c>
      <c r="I123" s="441"/>
      <c r="J123" s="450">
        <v>28</v>
      </c>
      <c r="K123" s="439">
        <v>11</v>
      </c>
      <c r="L123" s="437">
        <v>3</v>
      </c>
      <c r="M123" s="437">
        <v>5</v>
      </c>
      <c r="N123" s="437">
        <v>5</v>
      </c>
      <c r="O123" s="437">
        <v>3</v>
      </c>
      <c r="P123" s="438">
        <v>0</v>
      </c>
      <c r="Q123" s="437">
        <v>6</v>
      </c>
      <c r="R123" s="149"/>
      <c r="S123" s="149"/>
      <c r="T123" s="149"/>
      <c r="U123" s="386">
        <f>+SUM(D123:T123)</f>
        <v>61</v>
      </c>
      <c r="X123" s="414"/>
    </row>
    <row r="124" spans="1:24" s="413" customFormat="1" ht="39.75">
      <c r="A124" s="422"/>
      <c r="B124" s="432" t="s">
        <v>281</v>
      </c>
      <c r="C124" s="431"/>
      <c r="D124" s="437"/>
      <c r="E124" s="443"/>
      <c r="F124" s="443"/>
      <c r="G124" s="443"/>
      <c r="H124" s="442">
        <v>0</v>
      </c>
      <c r="I124" s="441"/>
      <c r="J124" s="440">
        <v>3</v>
      </c>
      <c r="K124" s="439">
        <v>6</v>
      </c>
      <c r="L124" s="437">
        <v>3</v>
      </c>
      <c r="M124" s="437">
        <v>1</v>
      </c>
      <c r="N124" s="438">
        <v>0</v>
      </c>
      <c r="O124" s="437">
        <v>4</v>
      </c>
      <c r="P124" s="438">
        <v>0</v>
      </c>
      <c r="Q124" s="437">
        <v>4</v>
      </c>
      <c r="R124" s="149"/>
      <c r="S124" s="149"/>
      <c r="T124" s="149"/>
      <c r="U124" s="386">
        <f>+SUM(D124:T124)</f>
        <v>21</v>
      </c>
      <c r="X124" s="414"/>
    </row>
    <row r="125" spans="1:24" s="413" customFormat="1" ht="39.75">
      <c r="A125" s="422"/>
      <c r="B125" s="91" t="s">
        <v>285</v>
      </c>
      <c r="C125" s="70"/>
      <c r="D125" s="435">
        <f>D126+D127+D128</f>
        <v>0</v>
      </c>
      <c r="E125" s="435"/>
      <c r="F125" s="435"/>
      <c r="G125" s="435"/>
      <c r="H125" s="435">
        <f t="shared" ref="H125:Q125" si="44">H126+H127+H128</f>
        <v>143</v>
      </c>
      <c r="I125" s="436">
        <f t="shared" si="44"/>
        <v>0</v>
      </c>
      <c r="J125" s="449">
        <f t="shared" si="44"/>
        <v>459</v>
      </c>
      <c r="K125" s="435">
        <f t="shared" si="44"/>
        <v>468</v>
      </c>
      <c r="L125" s="435">
        <f t="shared" si="44"/>
        <v>214</v>
      </c>
      <c r="M125" s="435">
        <f t="shared" si="44"/>
        <v>41</v>
      </c>
      <c r="N125" s="448">
        <f t="shared" si="44"/>
        <v>312</v>
      </c>
      <c r="O125" s="435">
        <f t="shared" si="44"/>
        <v>675</v>
      </c>
      <c r="P125" s="448">
        <f t="shared" si="44"/>
        <v>210</v>
      </c>
      <c r="Q125" s="435">
        <f t="shared" si="44"/>
        <v>368</v>
      </c>
      <c r="R125" s="149"/>
      <c r="S125" s="149"/>
      <c r="T125" s="149"/>
      <c r="U125" s="447">
        <f>U126+U127+U128</f>
        <v>2890</v>
      </c>
      <c r="X125" s="414"/>
    </row>
    <row r="126" spans="1:24" s="413" customFormat="1" ht="39.75">
      <c r="A126" s="422"/>
      <c r="B126" s="432" t="s">
        <v>283</v>
      </c>
      <c r="C126" s="431"/>
      <c r="D126" s="437"/>
      <c r="E126" s="443"/>
      <c r="F126" s="443"/>
      <c r="G126" s="443"/>
      <c r="H126" s="446">
        <v>143</v>
      </c>
      <c r="I126" s="441"/>
      <c r="J126" s="440">
        <v>325</v>
      </c>
      <c r="K126" s="439">
        <v>438</v>
      </c>
      <c r="L126" s="437">
        <v>195</v>
      </c>
      <c r="M126" s="437">
        <v>29</v>
      </c>
      <c r="N126" s="437">
        <v>295</v>
      </c>
      <c r="O126" s="437">
        <v>658</v>
      </c>
      <c r="P126" s="437">
        <v>210</v>
      </c>
      <c r="Q126" s="437">
        <v>324</v>
      </c>
      <c r="R126" s="149"/>
      <c r="S126" s="149"/>
      <c r="T126" s="149"/>
      <c r="U126" s="445">
        <f>+SUM(D126:T126)</f>
        <v>2617</v>
      </c>
      <c r="X126" s="414"/>
    </row>
    <row r="127" spans="1:24" s="413" customFormat="1" ht="39.75">
      <c r="A127" s="422"/>
      <c r="B127" s="432" t="s">
        <v>282</v>
      </c>
      <c r="C127" s="431"/>
      <c r="D127" s="438"/>
      <c r="E127" s="444"/>
      <c r="F127" s="444"/>
      <c r="G127" s="444"/>
      <c r="H127" s="442">
        <v>0</v>
      </c>
      <c r="I127" s="441"/>
      <c r="J127" s="440">
        <v>125</v>
      </c>
      <c r="K127" s="439">
        <v>22</v>
      </c>
      <c r="L127" s="437">
        <v>15</v>
      </c>
      <c r="M127" s="437">
        <v>11</v>
      </c>
      <c r="N127" s="437">
        <v>17</v>
      </c>
      <c r="O127" s="437">
        <v>12</v>
      </c>
      <c r="P127" s="438">
        <v>0</v>
      </c>
      <c r="Q127" s="437">
        <v>27</v>
      </c>
      <c r="R127" s="149"/>
      <c r="S127" s="149"/>
      <c r="T127" s="149"/>
      <c r="U127" s="386">
        <f>+SUM(D127:T127)</f>
        <v>229</v>
      </c>
      <c r="X127" s="414"/>
    </row>
    <row r="128" spans="1:24" s="413" customFormat="1" ht="39.75">
      <c r="A128" s="422"/>
      <c r="B128" s="432" t="s">
        <v>281</v>
      </c>
      <c r="C128" s="431"/>
      <c r="D128" s="437"/>
      <c r="E128" s="443"/>
      <c r="F128" s="443"/>
      <c r="G128" s="443"/>
      <c r="H128" s="442">
        <v>0</v>
      </c>
      <c r="I128" s="441"/>
      <c r="J128" s="440">
        <v>9</v>
      </c>
      <c r="K128" s="439">
        <v>8</v>
      </c>
      <c r="L128" s="437">
        <v>4</v>
      </c>
      <c r="M128" s="437">
        <v>1</v>
      </c>
      <c r="N128" s="438">
        <v>0</v>
      </c>
      <c r="O128" s="437">
        <v>5</v>
      </c>
      <c r="P128" s="438">
        <v>0</v>
      </c>
      <c r="Q128" s="437">
        <v>17</v>
      </c>
      <c r="R128" s="149"/>
      <c r="S128" s="149"/>
      <c r="T128" s="149"/>
      <c r="U128" s="386">
        <f>+SUM(D128:T128)</f>
        <v>44</v>
      </c>
      <c r="X128" s="414"/>
    </row>
    <row r="129" spans="1:24" s="413" customFormat="1" ht="39.75">
      <c r="A129" s="422"/>
      <c r="B129" s="91" t="s">
        <v>284</v>
      </c>
      <c r="C129" s="70"/>
      <c r="D129" s="435">
        <f>D130+D131+D132</f>
        <v>0</v>
      </c>
      <c r="E129" s="435"/>
      <c r="F129" s="435"/>
      <c r="G129" s="435"/>
      <c r="H129" s="435">
        <f t="shared" ref="H129:Q129" si="45">H130+H131+H132</f>
        <v>255.78</v>
      </c>
      <c r="I129" s="436">
        <f t="shared" si="45"/>
        <v>0</v>
      </c>
      <c r="J129" s="435">
        <f t="shared" si="45"/>
        <v>427.19</v>
      </c>
      <c r="K129" s="435">
        <f t="shared" si="45"/>
        <v>860.35</v>
      </c>
      <c r="L129" s="435">
        <f t="shared" si="45"/>
        <v>200.82</v>
      </c>
      <c r="M129" s="435">
        <f t="shared" si="45"/>
        <v>59.71</v>
      </c>
      <c r="N129" s="435">
        <f t="shared" si="45"/>
        <v>286.82000000000005</v>
      </c>
      <c r="O129" s="435">
        <f t="shared" si="45"/>
        <v>649.94999999999982</v>
      </c>
      <c r="P129" s="435">
        <f t="shared" si="45"/>
        <v>161.70000000000002</v>
      </c>
      <c r="Q129" s="435">
        <f t="shared" si="45"/>
        <v>336.72</v>
      </c>
      <c r="R129" s="149"/>
      <c r="S129" s="149"/>
      <c r="T129" s="149"/>
      <c r="U129" s="434">
        <f>U130+U131+U132</f>
        <v>3267.47</v>
      </c>
      <c r="X129" s="414"/>
    </row>
    <row r="130" spans="1:24" s="413" customFormat="1" ht="39.75">
      <c r="A130" s="422"/>
      <c r="B130" s="432" t="s">
        <v>283</v>
      </c>
      <c r="C130" s="431"/>
      <c r="D130" s="429">
        <f>D118*D122</f>
        <v>0</v>
      </c>
      <c r="E130" s="429"/>
      <c r="F130" s="429"/>
      <c r="G130" s="429"/>
      <c r="H130" s="429">
        <f t="shared" ref="H130:Q132" si="46">H118*H122</f>
        <v>255.78</v>
      </c>
      <c r="I130" s="430">
        <f t="shared" si="46"/>
        <v>0</v>
      </c>
      <c r="J130" s="429">
        <f t="shared" si="46"/>
        <v>283.41000000000003</v>
      </c>
      <c r="K130" s="429">
        <f t="shared" si="46"/>
        <v>781.82</v>
      </c>
      <c r="L130" s="429">
        <f t="shared" si="46"/>
        <v>175.56</v>
      </c>
      <c r="M130" s="429">
        <f t="shared" si="46"/>
        <v>33.68</v>
      </c>
      <c r="N130" s="429">
        <f t="shared" si="46"/>
        <v>263.97000000000003</v>
      </c>
      <c r="O130" s="429">
        <f t="shared" si="46"/>
        <v>619.09999999999991</v>
      </c>
      <c r="P130" s="429">
        <f t="shared" si="46"/>
        <v>161.70000000000002</v>
      </c>
      <c r="Q130" s="429">
        <f t="shared" si="46"/>
        <v>291.18</v>
      </c>
      <c r="R130" s="149"/>
      <c r="S130" s="149"/>
      <c r="T130" s="149"/>
      <c r="U130" s="433">
        <f>U118*U122</f>
        <v>2895.36</v>
      </c>
      <c r="X130" s="414"/>
    </row>
    <row r="131" spans="1:24" s="413" customFormat="1" ht="39.75">
      <c r="A131" s="422"/>
      <c r="B131" s="432" t="s">
        <v>282</v>
      </c>
      <c r="C131" s="431"/>
      <c r="D131" s="430">
        <f>D119*D123</f>
        <v>0</v>
      </c>
      <c r="E131" s="430"/>
      <c r="F131" s="430"/>
      <c r="G131" s="430"/>
      <c r="H131" s="429">
        <f t="shared" si="46"/>
        <v>0</v>
      </c>
      <c r="I131" s="430">
        <f t="shared" si="46"/>
        <v>0</v>
      </c>
      <c r="J131" s="429">
        <f t="shared" si="46"/>
        <v>129.08000000000001</v>
      </c>
      <c r="K131" s="429">
        <f t="shared" si="46"/>
        <v>49.61</v>
      </c>
      <c r="L131" s="429">
        <f t="shared" si="46"/>
        <v>12.72</v>
      </c>
      <c r="M131" s="429">
        <f t="shared" si="46"/>
        <v>21.200000000000003</v>
      </c>
      <c r="N131" s="429">
        <f t="shared" si="46"/>
        <v>22.85</v>
      </c>
      <c r="O131" s="429">
        <f t="shared" si="46"/>
        <v>12.809999999999999</v>
      </c>
      <c r="P131" s="418">
        <v>0</v>
      </c>
      <c r="Q131" s="429">
        <f>Q119*Q123</f>
        <v>26.94</v>
      </c>
      <c r="R131" s="149"/>
      <c r="S131" s="149"/>
      <c r="T131" s="149"/>
      <c r="U131" s="428">
        <f>U119*U123</f>
        <v>275.71999999999997</v>
      </c>
      <c r="X131" s="414"/>
    </row>
    <row r="132" spans="1:24" s="413" customFormat="1" ht="39.75">
      <c r="A132" s="422"/>
      <c r="B132" s="432" t="s">
        <v>281</v>
      </c>
      <c r="C132" s="431"/>
      <c r="D132" s="429">
        <f>D120*D124</f>
        <v>0</v>
      </c>
      <c r="E132" s="429"/>
      <c r="F132" s="429"/>
      <c r="G132" s="429"/>
      <c r="H132" s="429">
        <f t="shared" si="46"/>
        <v>0</v>
      </c>
      <c r="I132" s="430">
        <f t="shared" si="46"/>
        <v>0</v>
      </c>
      <c r="J132" s="429">
        <f t="shared" si="46"/>
        <v>14.700000000000001</v>
      </c>
      <c r="K132" s="429">
        <f t="shared" si="46"/>
        <v>28.92</v>
      </c>
      <c r="L132" s="429">
        <f t="shared" si="46"/>
        <v>12.54</v>
      </c>
      <c r="M132" s="429">
        <f t="shared" si="46"/>
        <v>4.83</v>
      </c>
      <c r="N132" s="430">
        <f t="shared" si="46"/>
        <v>0</v>
      </c>
      <c r="O132" s="429">
        <f t="shared" si="46"/>
        <v>18.04</v>
      </c>
      <c r="P132" s="418">
        <v>0</v>
      </c>
      <c r="Q132" s="429">
        <f>Q120*Q124</f>
        <v>18.600000000000001</v>
      </c>
      <c r="R132" s="149"/>
      <c r="S132" s="149"/>
      <c r="T132" s="149"/>
      <c r="U132" s="428">
        <f>U120*U124</f>
        <v>96.39</v>
      </c>
      <c r="X132" s="414"/>
    </row>
    <row r="133" spans="1:24" s="413" customFormat="1" ht="39.75">
      <c r="A133" s="422"/>
      <c r="B133" s="427" t="s">
        <v>280</v>
      </c>
      <c r="C133" s="70"/>
      <c r="D133" s="424" t="e">
        <f>(D122/D126)*100</f>
        <v>#DIV/0!</v>
      </c>
      <c r="E133" s="424"/>
      <c r="F133" s="424"/>
      <c r="G133" s="424"/>
      <c r="H133" s="424">
        <f>(H122/H126)*100</f>
        <v>40.55944055944056</v>
      </c>
      <c r="I133" s="425">
        <v>0</v>
      </c>
      <c r="J133" s="424">
        <f t="shared" ref="J133:Q134" si="47">(J122/J126)*100</f>
        <v>20.615384615384617</v>
      </c>
      <c r="K133" s="424">
        <f t="shared" si="47"/>
        <v>44.292237442922371</v>
      </c>
      <c r="L133" s="424">
        <f t="shared" si="47"/>
        <v>22.564102564102566</v>
      </c>
      <c r="M133" s="424">
        <f t="shared" si="47"/>
        <v>27.586206896551722</v>
      </c>
      <c r="N133" s="424">
        <f t="shared" si="47"/>
        <v>21.35593220338983</v>
      </c>
      <c r="O133" s="424">
        <f t="shared" si="47"/>
        <v>22.948328267477201</v>
      </c>
      <c r="P133" s="424">
        <f t="shared" si="47"/>
        <v>20</v>
      </c>
      <c r="Q133" s="424">
        <f t="shared" si="47"/>
        <v>21.296296296296298</v>
      </c>
      <c r="R133" s="149"/>
      <c r="S133" s="149"/>
      <c r="T133" s="149"/>
      <c r="U133" s="423">
        <f>(U122/U126)*100</f>
        <v>26.595338173481085</v>
      </c>
      <c r="X133" s="414"/>
    </row>
    <row r="134" spans="1:24" s="413" customFormat="1" ht="39.75">
      <c r="A134" s="422"/>
      <c r="B134" s="427" t="s">
        <v>279</v>
      </c>
      <c r="C134" s="70"/>
      <c r="D134" s="425">
        <v>0</v>
      </c>
      <c r="E134" s="426"/>
      <c r="F134" s="426"/>
      <c r="G134" s="426"/>
      <c r="H134" s="418">
        <v>0</v>
      </c>
      <c r="I134" s="425">
        <v>0</v>
      </c>
      <c r="J134" s="424">
        <f t="shared" si="47"/>
        <v>22.400000000000002</v>
      </c>
      <c r="K134" s="424">
        <f t="shared" si="47"/>
        <v>50</v>
      </c>
      <c r="L134" s="424">
        <f t="shared" si="47"/>
        <v>20</v>
      </c>
      <c r="M134" s="424">
        <f t="shared" si="47"/>
        <v>45.454545454545453</v>
      </c>
      <c r="N134" s="424">
        <f t="shared" si="47"/>
        <v>29.411764705882355</v>
      </c>
      <c r="O134" s="424">
        <f t="shared" si="47"/>
        <v>25</v>
      </c>
      <c r="P134" s="418">
        <v>0</v>
      </c>
      <c r="Q134" s="424">
        <f>(Q123/Q127)*100</f>
        <v>22.222222222222221</v>
      </c>
      <c r="R134" s="149"/>
      <c r="S134" s="149"/>
      <c r="T134" s="149"/>
      <c r="U134" s="423">
        <f>(U123/U127)*100</f>
        <v>26.637554585152838</v>
      </c>
      <c r="X134" s="414"/>
    </row>
    <row r="135" spans="1:24" s="413" customFormat="1" ht="39.75">
      <c r="A135" s="422"/>
      <c r="B135" s="421" t="s">
        <v>278</v>
      </c>
      <c r="C135" s="124"/>
      <c r="D135" s="417" t="e">
        <f>(D124/D128)*100</f>
        <v>#DIV/0!</v>
      </c>
      <c r="E135" s="420"/>
      <c r="F135" s="420"/>
      <c r="G135" s="420"/>
      <c r="H135" s="418">
        <v>0</v>
      </c>
      <c r="I135" s="419">
        <v>0</v>
      </c>
      <c r="J135" s="417">
        <f>(J124/J128)*100</f>
        <v>33.333333333333329</v>
      </c>
      <c r="K135" s="417">
        <f>(K124/K128)*100</f>
        <v>75</v>
      </c>
      <c r="L135" s="417">
        <f>(L124/L128)*100</f>
        <v>75</v>
      </c>
      <c r="M135" s="417">
        <f>(M124/M128)*100</f>
        <v>100</v>
      </c>
      <c r="N135" s="419">
        <v>0</v>
      </c>
      <c r="O135" s="417">
        <f>(O124/O128)*100</f>
        <v>80</v>
      </c>
      <c r="P135" s="418">
        <v>0</v>
      </c>
      <c r="Q135" s="417">
        <f>(Q124/Q128)*100</f>
        <v>23.52941176470588</v>
      </c>
      <c r="R135" s="416"/>
      <c r="S135" s="416"/>
      <c r="T135" s="416"/>
      <c r="U135" s="415">
        <f>(U124/U128)*100</f>
        <v>47.727272727272727</v>
      </c>
      <c r="X135" s="414"/>
    </row>
    <row r="136" spans="1:24" s="102" customFormat="1" ht="61.5">
      <c r="A136" s="85"/>
      <c r="B136" s="85" t="s">
        <v>277</v>
      </c>
      <c r="C136" s="96" t="s">
        <v>171</v>
      </c>
      <c r="D136" s="205" t="e">
        <f>+D138*100/D159</f>
        <v>#DIV/0!</v>
      </c>
      <c r="E136" s="57"/>
      <c r="F136" s="57"/>
      <c r="G136" s="57"/>
      <c r="H136" s="411">
        <v>0</v>
      </c>
      <c r="I136" s="411">
        <v>0</v>
      </c>
      <c r="J136" s="57">
        <f t="shared" ref="J136:O136" si="48">+J138*100/J159</f>
        <v>51.442307692307693</v>
      </c>
      <c r="K136" s="57">
        <f t="shared" si="48"/>
        <v>48.958333333333336</v>
      </c>
      <c r="L136" s="205">
        <f t="shared" si="48"/>
        <v>65</v>
      </c>
      <c r="M136" s="205">
        <f t="shared" si="48"/>
        <v>62.5</v>
      </c>
      <c r="N136" s="205">
        <f t="shared" si="48"/>
        <v>116.66666666666667</v>
      </c>
      <c r="O136" s="205">
        <f t="shared" si="48"/>
        <v>80</v>
      </c>
      <c r="P136" s="411">
        <v>0</v>
      </c>
      <c r="Q136" s="205">
        <f>+Q138*100/Q159</f>
        <v>0</v>
      </c>
      <c r="R136" s="206"/>
      <c r="S136" s="206"/>
      <c r="T136" s="206"/>
      <c r="U136" s="57">
        <f>+U138*100/U159</f>
        <v>48.6</v>
      </c>
      <c r="V136" s="383"/>
      <c r="X136" s="103"/>
    </row>
    <row r="137" spans="1:24" s="102" customFormat="1" ht="39.75">
      <c r="A137" s="81"/>
      <c r="B137" s="81"/>
      <c r="C137" s="95" t="s">
        <v>10</v>
      </c>
      <c r="D137" s="132" t="e">
        <f>+IF(D136&lt;25,D136*5/25,IF(D136&gt;=25,5))</f>
        <v>#DIV/0!</v>
      </c>
      <c r="E137" s="132"/>
      <c r="F137" s="132"/>
      <c r="G137" s="132"/>
      <c r="H137" s="378">
        <v>0</v>
      </c>
      <c r="I137" s="378">
        <v>0</v>
      </c>
      <c r="J137" s="410">
        <f t="shared" ref="J137:O137" si="49">+IF(J136&lt;25,J136*5/25,IF(J136&gt;=25,5))</f>
        <v>5</v>
      </c>
      <c r="K137" s="410">
        <f t="shared" si="49"/>
        <v>5</v>
      </c>
      <c r="L137" s="132">
        <f t="shared" si="49"/>
        <v>5</v>
      </c>
      <c r="M137" s="132">
        <f t="shared" si="49"/>
        <v>5</v>
      </c>
      <c r="N137" s="132">
        <f t="shared" si="49"/>
        <v>5</v>
      </c>
      <c r="O137" s="132">
        <f t="shared" si="49"/>
        <v>5</v>
      </c>
      <c r="P137" s="378">
        <v>0</v>
      </c>
      <c r="Q137" s="132">
        <f>+IF(Q136&lt;25,Q136*5/25,IF(Q136&gt;=25,5))</f>
        <v>0</v>
      </c>
      <c r="R137" s="264"/>
      <c r="S137" s="264"/>
      <c r="T137" s="264"/>
      <c r="U137" s="410">
        <f>+IF(U136&lt;25,U136*5/25,IF(U136&gt;=25,5))</f>
        <v>5</v>
      </c>
      <c r="V137" s="383"/>
      <c r="X137" s="103"/>
    </row>
    <row r="138" spans="1:24" s="102" customFormat="1" ht="61.5">
      <c r="A138" s="75"/>
      <c r="B138" s="249" t="s">
        <v>276</v>
      </c>
      <c r="C138" s="244"/>
      <c r="D138" s="408">
        <f>SUM(D141,D143,D145,D147,D150,D152,D154,D156,D158)</f>
        <v>0</v>
      </c>
      <c r="E138" s="408"/>
      <c r="F138" s="408"/>
      <c r="G138" s="408"/>
      <c r="H138" s="408">
        <f t="shared" ref="H138:Q138" si="50">SUM(H141,H143,H145,H147,H150,H152,H154,H156,H158)</f>
        <v>0</v>
      </c>
      <c r="I138" s="408">
        <f t="shared" si="50"/>
        <v>0</v>
      </c>
      <c r="J138" s="409">
        <f t="shared" si="50"/>
        <v>26.75</v>
      </c>
      <c r="K138" s="409">
        <f t="shared" si="50"/>
        <v>11.75</v>
      </c>
      <c r="L138" s="408">
        <f t="shared" si="50"/>
        <v>6.5</v>
      </c>
      <c r="M138" s="408">
        <f t="shared" si="50"/>
        <v>1.25</v>
      </c>
      <c r="N138" s="408">
        <f t="shared" si="50"/>
        <v>10.5</v>
      </c>
      <c r="O138" s="408">
        <f t="shared" si="50"/>
        <v>4</v>
      </c>
      <c r="P138" s="408">
        <f t="shared" si="50"/>
        <v>0</v>
      </c>
      <c r="Q138" s="408">
        <f t="shared" si="50"/>
        <v>0</v>
      </c>
      <c r="R138" s="407"/>
      <c r="S138" s="407"/>
      <c r="T138" s="407"/>
      <c r="U138" s="406">
        <f>SUM(U141,U143,U145,U147,U150,U152,U154,U156,U158)</f>
        <v>60.75</v>
      </c>
      <c r="V138" s="39"/>
      <c r="X138" s="103"/>
    </row>
    <row r="139" spans="1:24" s="228" customFormat="1" ht="39.75">
      <c r="A139" s="72"/>
      <c r="B139" s="289" t="s">
        <v>188</v>
      </c>
      <c r="C139" s="288" t="s">
        <v>168</v>
      </c>
      <c r="D139" s="405">
        <f>D140+D142+D144+D146</f>
        <v>0</v>
      </c>
      <c r="E139" s="405"/>
      <c r="F139" s="405"/>
      <c r="G139" s="405"/>
      <c r="H139" s="405">
        <f t="shared" ref="H139:Q139" si="51">H140+H142+H144+H146</f>
        <v>0</v>
      </c>
      <c r="I139" s="405">
        <f t="shared" si="51"/>
        <v>0</v>
      </c>
      <c r="J139" s="403">
        <f t="shared" si="51"/>
        <v>44</v>
      </c>
      <c r="K139" s="403">
        <f t="shared" si="51"/>
        <v>19</v>
      </c>
      <c r="L139" s="405">
        <f t="shared" si="51"/>
        <v>18</v>
      </c>
      <c r="M139" s="405">
        <f t="shared" si="51"/>
        <v>4</v>
      </c>
      <c r="N139" s="405">
        <f t="shared" si="51"/>
        <v>16</v>
      </c>
      <c r="O139" s="405">
        <f t="shared" si="51"/>
        <v>9</v>
      </c>
      <c r="P139" s="405">
        <f t="shared" si="51"/>
        <v>0</v>
      </c>
      <c r="Q139" s="405">
        <f t="shared" si="51"/>
        <v>0</v>
      </c>
      <c r="R139" s="404"/>
      <c r="S139" s="404"/>
      <c r="T139" s="404"/>
      <c r="U139" s="403">
        <f>U140+U142+U144+U146</f>
        <v>110</v>
      </c>
      <c r="X139" s="229"/>
    </row>
    <row r="140" spans="1:24" s="228" customFormat="1" ht="39.75">
      <c r="A140" s="72"/>
      <c r="B140" s="249" t="s">
        <v>275</v>
      </c>
      <c r="C140" s="244"/>
      <c r="D140" s="193"/>
      <c r="E140" s="372"/>
      <c r="F140" s="372"/>
      <c r="G140" s="372"/>
      <c r="H140" s="370"/>
      <c r="I140" s="370"/>
      <c r="J140" s="194">
        <v>1</v>
      </c>
      <c r="K140" s="390">
        <v>0</v>
      </c>
      <c r="L140" s="193">
        <v>13</v>
      </c>
      <c r="M140" s="193">
        <v>3</v>
      </c>
      <c r="N140" s="193">
        <v>1</v>
      </c>
      <c r="O140" s="193">
        <v>4</v>
      </c>
      <c r="P140" s="370"/>
      <c r="Q140" s="193">
        <v>0</v>
      </c>
      <c r="R140" s="221"/>
      <c r="S140" s="221"/>
      <c r="T140" s="221"/>
      <c r="U140" s="386">
        <f>+SUM(D140:T140)</f>
        <v>22</v>
      </c>
      <c r="X140" s="229"/>
    </row>
    <row r="141" spans="1:24" s="228" customFormat="1" ht="39.75">
      <c r="A141" s="72"/>
      <c r="B141" s="248" t="s">
        <v>150</v>
      </c>
      <c r="C141" s="244"/>
      <c r="D141" s="246">
        <f>D140*0.25</f>
        <v>0</v>
      </c>
      <c r="E141" s="395"/>
      <c r="F141" s="395"/>
      <c r="G141" s="395"/>
      <c r="H141" s="394"/>
      <c r="I141" s="394"/>
      <c r="J141" s="400">
        <f t="shared" ref="J141:O141" si="52">J140*0.25</f>
        <v>0.25</v>
      </c>
      <c r="K141" s="401">
        <f t="shared" si="52"/>
        <v>0</v>
      </c>
      <c r="L141" s="246">
        <f t="shared" si="52"/>
        <v>3.25</v>
      </c>
      <c r="M141" s="246">
        <f t="shared" si="52"/>
        <v>0.75</v>
      </c>
      <c r="N141" s="365">
        <f t="shared" si="52"/>
        <v>0.25</v>
      </c>
      <c r="O141" s="246">
        <f t="shared" si="52"/>
        <v>1</v>
      </c>
      <c r="P141" s="394"/>
      <c r="Q141" s="246">
        <f>Q140*0.25</f>
        <v>0</v>
      </c>
      <c r="R141" s="247"/>
      <c r="S141" s="247"/>
      <c r="T141" s="247"/>
      <c r="U141" s="400">
        <f>U140*0.25</f>
        <v>5.5</v>
      </c>
      <c r="X141" s="229"/>
    </row>
    <row r="142" spans="1:24" s="228" customFormat="1" ht="61.5">
      <c r="A142" s="72"/>
      <c r="B142" s="249" t="s">
        <v>274</v>
      </c>
      <c r="C142" s="244"/>
      <c r="D142" s="193"/>
      <c r="E142" s="372"/>
      <c r="F142" s="372"/>
      <c r="G142" s="372"/>
      <c r="H142" s="370"/>
      <c r="I142" s="370"/>
      <c r="J142" s="194">
        <v>26</v>
      </c>
      <c r="K142" s="390">
        <v>11</v>
      </c>
      <c r="L142" s="193">
        <v>3</v>
      </c>
      <c r="M142" s="193">
        <v>1</v>
      </c>
      <c r="N142" s="193">
        <v>4</v>
      </c>
      <c r="O142" s="193">
        <v>3</v>
      </c>
      <c r="P142" s="370"/>
      <c r="Q142" s="193">
        <v>0</v>
      </c>
      <c r="R142" s="247"/>
      <c r="S142" s="221"/>
      <c r="T142" s="221"/>
      <c r="U142" s="386">
        <f>+SUM(D142:T142)</f>
        <v>48</v>
      </c>
      <c r="X142" s="229"/>
    </row>
    <row r="143" spans="1:24" s="228" customFormat="1" ht="39.75">
      <c r="A143" s="72"/>
      <c r="B143" s="248" t="s">
        <v>150</v>
      </c>
      <c r="C143" s="244"/>
      <c r="D143" s="246">
        <f>D142*0.5</f>
        <v>0</v>
      </c>
      <c r="E143" s="395"/>
      <c r="F143" s="395"/>
      <c r="G143" s="395"/>
      <c r="H143" s="370"/>
      <c r="I143" s="370"/>
      <c r="J143" s="400">
        <f t="shared" ref="J143:O143" si="53">J142*0.5</f>
        <v>13</v>
      </c>
      <c r="K143" s="401">
        <f t="shared" si="53"/>
        <v>5.5</v>
      </c>
      <c r="L143" s="246">
        <f t="shared" si="53"/>
        <v>1.5</v>
      </c>
      <c r="M143" s="246">
        <f t="shared" si="53"/>
        <v>0.5</v>
      </c>
      <c r="N143" s="365">
        <f t="shared" si="53"/>
        <v>2</v>
      </c>
      <c r="O143" s="246">
        <f t="shared" si="53"/>
        <v>1.5</v>
      </c>
      <c r="P143" s="370"/>
      <c r="Q143" s="246">
        <f>Q142*0.5</f>
        <v>0</v>
      </c>
      <c r="R143" s="247"/>
      <c r="S143" s="247"/>
      <c r="T143" s="247"/>
      <c r="U143" s="400">
        <f>U142*0.5</f>
        <v>24</v>
      </c>
      <c r="X143" s="229"/>
    </row>
    <row r="144" spans="1:24" s="228" customFormat="1" ht="92.25">
      <c r="A144" s="72"/>
      <c r="B144" s="249" t="s">
        <v>273</v>
      </c>
      <c r="C144" s="244"/>
      <c r="D144" s="193"/>
      <c r="E144" s="372"/>
      <c r="F144" s="372"/>
      <c r="G144" s="372"/>
      <c r="H144" s="370"/>
      <c r="I144" s="370"/>
      <c r="J144" s="194">
        <v>14</v>
      </c>
      <c r="K144" s="390">
        <v>7</v>
      </c>
      <c r="L144" s="193">
        <v>1</v>
      </c>
      <c r="M144" s="193"/>
      <c r="N144" s="193">
        <v>11</v>
      </c>
      <c r="O144" s="193">
        <v>2</v>
      </c>
      <c r="P144" s="370"/>
      <c r="Q144" s="193">
        <v>0</v>
      </c>
      <c r="R144" s="247"/>
      <c r="S144" s="221"/>
      <c r="T144" s="221"/>
      <c r="U144" s="386">
        <f>+SUM(D144:T144)</f>
        <v>35</v>
      </c>
      <c r="X144" s="229"/>
    </row>
    <row r="145" spans="1:24" s="228" customFormat="1" ht="39.75">
      <c r="A145" s="72"/>
      <c r="B145" s="248" t="s">
        <v>150</v>
      </c>
      <c r="C145" s="244"/>
      <c r="D145" s="246">
        <f>D144*0.75</f>
        <v>0</v>
      </c>
      <c r="E145" s="395"/>
      <c r="F145" s="395"/>
      <c r="G145" s="395"/>
      <c r="H145" s="370"/>
      <c r="I145" s="370"/>
      <c r="J145" s="400">
        <f t="shared" ref="J145:O145" si="54">J144*0.75</f>
        <v>10.5</v>
      </c>
      <c r="K145" s="401">
        <f t="shared" si="54"/>
        <v>5.25</v>
      </c>
      <c r="L145" s="246">
        <f t="shared" si="54"/>
        <v>0.75</v>
      </c>
      <c r="M145" s="246">
        <f t="shared" si="54"/>
        <v>0</v>
      </c>
      <c r="N145" s="365">
        <f t="shared" si="54"/>
        <v>8.25</v>
      </c>
      <c r="O145" s="246">
        <f t="shared" si="54"/>
        <v>1.5</v>
      </c>
      <c r="P145" s="370"/>
      <c r="Q145" s="246">
        <f>Q144*0.75</f>
        <v>0</v>
      </c>
      <c r="R145" s="247"/>
      <c r="S145" s="247"/>
      <c r="T145" s="247"/>
      <c r="U145" s="402">
        <f>U144*0.75</f>
        <v>26.25</v>
      </c>
      <c r="X145" s="229"/>
    </row>
    <row r="146" spans="1:24" s="228" customFormat="1" ht="39.75">
      <c r="A146" s="72"/>
      <c r="B146" s="249" t="s">
        <v>272</v>
      </c>
      <c r="C146" s="244"/>
      <c r="D146" s="193"/>
      <c r="E146" s="372"/>
      <c r="F146" s="372"/>
      <c r="G146" s="372"/>
      <c r="H146" s="370"/>
      <c r="I146" s="370"/>
      <c r="J146" s="194">
        <v>3</v>
      </c>
      <c r="K146" s="390">
        <v>1</v>
      </c>
      <c r="L146" s="193">
        <v>1</v>
      </c>
      <c r="M146" s="193"/>
      <c r="N146" s="193">
        <v>0</v>
      </c>
      <c r="O146" s="193">
        <v>0</v>
      </c>
      <c r="P146" s="370"/>
      <c r="Q146" s="193">
        <v>0</v>
      </c>
      <c r="R146" s="247"/>
      <c r="S146" s="221"/>
      <c r="T146" s="221"/>
      <c r="U146" s="386">
        <f>+SUM(D146:T146)</f>
        <v>5</v>
      </c>
      <c r="X146" s="229"/>
    </row>
    <row r="147" spans="1:24" s="228" customFormat="1" ht="39.75">
      <c r="A147" s="72"/>
      <c r="B147" s="248" t="s">
        <v>150</v>
      </c>
      <c r="C147" s="244"/>
      <c r="D147" s="246">
        <f>D146*1</f>
        <v>0</v>
      </c>
      <c r="E147" s="395"/>
      <c r="F147" s="395"/>
      <c r="G147" s="395"/>
      <c r="H147" s="394"/>
      <c r="I147" s="394"/>
      <c r="J147" s="400">
        <f t="shared" ref="J147:O147" si="55">J146*1</f>
        <v>3</v>
      </c>
      <c r="K147" s="401">
        <f t="shared" si="55"/>
        <v>1</v>
      </c>
      <c r="L147" s="246">
        <f t="shared" si="55"/>
        <v>1</v>
      </c>
      <c r="M147" s="246">
        <f t="shared" si="55"/>
        <v>0</v>
      </c>
      <c r="N147" s="365">
        <f t="shared" si="55"/>
        <v>0</v>
      </c>
      <c r="O147" s="246">
        <f t="shared" si="55"/>
        <v>0</v>
      </c>
      <c r="P147" s="394"/>
      <c r="Q147" s="246">
        <f>Q146*1</f>
        <v>0</v>
      </c>
      <c r="R147" s="247"/>
      <c r="S147" s="247"/>
      <c r="T147" s="247"/>
      <c r="U147" s="400">
        <f>U146*1</f>
        <v>5</v>
      </c>
      <c r="X147" s="229"/>
    </row>
    <row r="148" spans="1:24" s="228" customFormat="1" ht="39.75">
      <c r="A148" s="72"/>
      <c r="B148" s="289" t="s">
        <v>183</v>
      </c>
      <c r="C148" s="399" t="s">
        <v>168</v>
      </c>
      <c r="D148" s="396">
        <f>D149+D151+D153+D155+D157</f>
        <v>0</v>
      </c>
      <c r="E148" s="396"/>
      <c r="F148" s="396"/>
      <c r="G148" s="396"/>
      <c r="H148" s="396">
        <f t="shared" ref="H148:Q148" si="56">H149+H151+H153+H155+H157</f>
        <v>0</v>
      </c>
      <c r="I148" s="396">
        <f t="shared" si="56"/>
        <v>0</v>
      </c>
      <c r="J148" s="396">
        <f t="shared" si="56"/>
        <v>0</v>
      </c>
      <c r="K148" s="398">
        <f t="shared" si="56"/>
        <v>0</v>
      </c>
      <c r="L148" s="396">
        <f t="shared" si="56"/>
        <v>0</v>
      </c>
      <c r="M148" s="396">
        <f t="shared" si="56"/>
        <v>0</v>
      </c>
      <c r="N148" s="396">
        <f t="shared" si="56"/>
        <v>0</v>
      </c>
      <c r="O148" s="396">
        <f t="shared" si="56"/>
        <v>0</v>
      </c>
      <c r="P148" s="396">
        <f t="shared" si="56"/>
        <v>0</v>
      </c>
      <c r="Q148" s="396">
        <f t="shared" si="56"/>
        <v>0</v>
      </c>
      <c r="R148" s="397"/>
      <c r="S148" s="397"/>
      <c r="T148" s="397"/>
      <c r="U148" s="396">
        <f>U149+U151+U153+U155+U157</f>
        <v>0</v>
      </c>
      <c r="X148" s="229"/>
    </row>
    <row r="149" spans="1:24" s="228" customFormat="1" ht="61.5">
      <c r="A149" s="72"/>
      <c r="B149" s="249" t="s">
        <v>261</v>
      </c>
      <c r="C149" s="244"/>
      <c r="D149" s="193"/>
      <c r="E149" s="372"/>
      <c r="F149" s="372"/>
      <c r="G149" s="372"/>
      <c r="H149" s="370"/>
      <c r="I149" s="370"/>
      <c r="J149" s="193">
        <f>+SUM(C149:I149)</f>
        <v>0</v>
      </c>
      <c r="K149" s="196">
        <f>+SUM(C149:J149)</f>
        <v>0</v>
      </c>
      <c r="L149" s="193">
        <v>0</v>
      </c>
      <c r="M149" s="193">
        <v>0</v>
      </c>
      <c r="N149" s="193">
        <f>+SUM(J149:M149)</f>
        <v>0</v>
      </c>
      <c r="O149" s="193">
        <v>0</v>
      </c>
      <c r="P149" s="370"/>
      <c r="Q149" s="193">
        <v>0</v>
      </c>
      <c r="R149" s="247"/>
      <c r="S149" s="221"/>
      <c r="T149" s="221"/>
      <c r="U149" s="363">
        <f>+SUM(D149:T149)</f>
        <v>0</v>
      </c>
      <c r="X149" s="229"/>
    </row>
    <row r="150" spans="1:24" s="228" customFormat="1" ht="39.75">
      <c r="A150" s="72"/>
      <c r="B150" s="248" t="s">
        <v>150</v>
      </c>
      <c r="C150" s="244"/>
      <c r="D150" s="246">
        <f>D149*0.125</f>
        <v>0</v>
      </c>
      <c r="E150" s="395"/>
      <c r="F150" s="395"/>
      <c r="G150" s="395"/>
      <c r="H150" s="370"/>
      <c r="I150" s="370"/>
      <c r="J150" s="246">
        <f t="shared" ref="J150:O150" si="57">J149*0.125</f>
        <v>0</v>
      </c>
      <c r="K150" s="250">
        <f t="shared" si="57"/>
        <v>0</v>
      </c>
      <c r="L150" s="246">
        <f t="shared" si="57"/>
        <v>0</v>
      </c>
      <c r="M150" s="246">
        <f t="shared" si="57"/>
        <v>0</v>
      </c>
      <c r="N150" s="246">
        <f t="shared" si="57"/>
        <v>0</v>
      </c>
      <c r="O150" s="246">
        <f t="shared" si="57"/>
        <v>0</v>
      </c>
      <c r="P150" s="370"/>
      <c r="Q150" s="246">
        <f>Q149*0.125</f>
        <v>0</v>
      </c>
      <c r="R150" s="247"/>
      <c r="S150" s="247"/>
      <c r="T150" s="247"/>
      <c r="U150" s="246">
        <f>U149*0.125</f>
        <v>0</v>
      </c>
      <c r="X150" s="229"/>
    </row>
    <row r="151" spans="1:24" s="228" customFormat="1" ht="39.75">
      <c r="A151" s="72"/>
      <c r="B151" s="249" t="s">
        <v>181</v>
      </c>
      <c r="C151" s="244"/>
      <c r="D151" s="193"/>
      <c r="E151" s="372"/>
      <c r="F151" s="372"/>
      <c r="G151" s="372"/>
      <c r="H151" s="370"/>
      <c r="I151" s="370"/>
      <c r="J151" s="193">
        <f>+SUM(C151:I151)</f>
        <v>0</v>
      </c>
      <c r="K151" s="196">
        <f>+SUM(C151:J151)</f>
        <v>0</v>
      </c>
      <c r="L151" s="193">
        <v>0</v>
      </c>
      <c r="M151" s="193">
        <v>0</v>
      </c>
      <c r="N151" s="193">
        <f>+SUM(J151:M151)</f>
        <v>0</v>
      </c>
      <c r="O151" s="193">
        <v>0</v>
      </c>
      <c r="P151" s="370"/>
      <c r="Q151" s="193">
        <v>0</v>
      </c>
      <c r="R151" s="247"/>
      <c r="S151" s="247"/>
      <c r="T151" s="247"/>
      <c r="U151" s="363">
        <f>+SUM(D151:T151)</f>
        <v>0</v>
      </c>
      <c r="X151" s="229"/>
    </row>
    <row r="152" spans="1:24" s="228" customFormat="1" ht="39.75">
      <c r="A152" s="72"/>
      <c r="B152" s="248" t="s">
        <v>150</v>
      </c>
      <c r="C152" s="244"/>
      <c r="D152" s="246">
        <f>D151*0.25</f>
        <v>0</v>
      </c>
      <c r="E152" s="395"/>
      <c r="F152" s="395"/>
      <c r="G152" s="395"/>
      <c r="H152" s="370"/>
      <c r="I152" s="370"/>
      <c r="J152" s="246">
        <f t="shared" ref="J152:O152" si="58">J151*0.25</f>
        <v>0</v>
      </c>
      <c r="K152" s="250">
        <f t="shared" si="58"/>
        <v>0</v>
      </c>
      <c r="L152" s="246">
        <f t="shared" si="58"/>
        <v>0</v>
      </c>
      <c r="M152" s="246">
        <f t="shared" si="58"/>
        <v>0</v>
      </c>
      <c r="N152" s="246">
        <f t="shared" si="58"/>
        <v>0</v>
      </c>
      <c r="O152" s="246">
        <f t="shared" si="58"/>
        <v>0</v>
      </c>
      <c r="P152" s="370"/>
      <c r="Q152" s="246">
        <f>Q151*0.25</f>
        <v>0</v>
      </c>
      <c r="R152" s="247"/>
      <c r="S152" s="247"/>
      <c r="T152" s="247"/>
      <c r="U152" s="246">
        <f>U151*0.25</f>
        <v>0</v>
      </c>
      <c r="X152" s="229"/>
    </row>
    <row r="153" spans="1:24" s="228" customFormat="1" ht="61.5">
      <c r="A153" s="72"/>
      <c r="B153" s="249" t="s">
        <v>180</v>
      </c>
      <c r="C153" s="244"/>
      <c r="D153" s="193"/>
      <c r="E153" s="372"/>
      <c r="F153" s="372"/>
      <c r="G153" s="372"/>
      <c r="H153" s="370"/>
      <c r="I153" s="370"/>
      <c r="J153" s="193">
        <f>+SUM(C153:I153)</f>
        <v>0</v>
      </c>
      <c r="K153" s="196">
        <f>+SUM(C153:J153)</f>
        <v>0</v>
      </c>
      <c r="L153" s="193">
        <v>0</v>
      </c>
      <c r="M153" s="193">
        <v>0</v>
      </c>
      <c r="N153" s="193">
        <f>+SUM(J153:M153)</f>
        <v>0</v>
      </c>
      <c r="O153" s="193">
        <v>0</v>
      </c>
      <c r="P153" s="370"/>
      <c r="Q153" s="193">
        <v>0</v>
      </c>
      <c r="R153" s="247"/>
      <c r="S153" s="247"/>
      <c r="T153" s="247"/>
      <c r="U153" s="363">
        <f>+SUM(D153:T153)</f>
        <v>0</v>
      </c>
      <c r="X153" s="229"/>
    </row>
    <row r="154" spans="1:24" s="228" customFormat="1" ht="39.75">
      <c r="A154" s="72"/>
      <c r="B154" s="248" t="s">
        <v>150</v>
      </c>
      <c r="C154" s="244"/>
      <c r="D154" s="246">
        <f>D153*0.5</f>
        <v>0</v>
      </c>
      <c r="E154" s="395"/>
      <c r="F154" s="395"/>
      <c r="G154" s="395"/>
      <c r="H154" s="370"/>
      <c r="I154" s="370"/>
      <c r="J154" s="246">
        <f t="shared" ref="J154:O154" si="59">J153*0.5</f>
        <v>0</v>
      </c>
      <c r="K154" s="250">
        <f t="shared" si="59"/>
        <v>0</v>
      </c>
      <c r="L154" s="246">
        <f t="shared" si="59"/>
        <v>0</v>
      </c>
      <c r="M154" s="246">
        <f t="shared" si="59"/>
        <v>0</v>
      </c>
      <c r="N154" s="246">
        <f t="shared" si="59"/>
        <v>0</v>
      </c>
      <c r="O154" s="246">
        <f t="shared" si="59"/>
        <v>0</v>
      </c>
      <c r="P154" s="370"/>
      <c r="Q154" s="246">
        <f>Q153*0.5</f>
        <v>0</v>
      </c>
      <c r="R154" s="247"/>
      <c r="S154" s="247"/>
      <c r="T154" s="247"/>
      <c r="U154" s="246">
        <f>U153*0.5</f>
        <v>0</v>
      </c>
      <c r="X154" s="229"/>
    </row>
    <row r="155" spans="1:24" s="228" customFormat="1" ht="61.5">
      <c r="A155" s="72"/>
      <c r="B155" s="249" t="s">
        <v>271</v>
      </c>
      <c r="C155" s="244"/>
      <c r="D155" s="193"/>
      <c r="E155" s="372"/>
      <c r="F155" s="372"/>
      <c r="G155" s="372"/>
      <c r="H155" s="370"/>
      <c r="I155" s="370"/>
      <c r="J155" s="193">
        <f>+SUM(C155:I155)</f>
        <v>0</v>
      </c>
      <c r="K155" s="196">
        <f>+SUM(C155:J155)</f>
        <v>0</v>
      </c>
      <c r="L155" s="193">
        <v>0</v>
      </c>
      <c r="M155" s="193">
        <v>0</v>
      </c>
      <c r="N155" s="193">
        <f>+SUM(J155:M155)</f>
        <v>0</v>
      </c>
      <c r="O155" s="193">
        <v>0</v>
      </c>
      <c r="P155" s="370"/>
      <c r="Q155" s="193">
        <v>0</v>
      </c>
      <c r="R155" s="247"/>
      <c r="S155" s="247"/>
      <c r="T155" s="247"/>
      <c r="U155" s="363">
        <f>+SUM(D155:T155)</f>
        <v>0</v>
      </c>
      <c r="X155" s="229"/>
    </row>
    <row r="156" spans="1:24" s="228" customFormat="1" ht="39.75">
      <c r="A156" s="72"/>
      <c r="B156" s="248" t="s">
        <v>150</v>
      </c>
      <c r="C156" s="244"/>
      <c r="D156" s="246">
        <f>D155*0.75</f>
        <v>0</v>
      </c>
      <c r="E156" s="395"/>
      <c r="F156" s="395"/>
      <c r="G156" s="395"/>
      <c r="H156" s="370"/>
      <c r="I156" s="370"/>
      <c r="J156" s="246">
        <f t="shared" ref="J156:O156" si="60">J155*0.75</f>
        <v>0</v>
      </c>
      <c r="K156" s="250">
        <f t="shared" si="60"/>
        <v>0</v>
      </c>
      <c r="L156" s="246">
        <f t="shared" si="60"/>
        <v>0</v>
      </c>
      <c r="M156" s="246">
        <f t="shared" si="60"/>
        <v>0</v>
      </c>
      <c r="N156" s="246">
        <f t="shared" si="60"/>
        <v>0</v>
      </c>
      <c r="O156" s="246">
        <f t="shared" si="60"/>
        <v>0</v>
      </c>
      <c r="P156" s="370"/>
      <c r="Q156" s="246">
        <f>Q155*0.75</f>
        <v>0</v>
      </c>
      <c r="R156" s="247"/>
      <c r="S156" s="247"/>
      <c r="T156" s="247"/>
      <c r="U156" s="246">
        <f>U155*0.75</f>
        <v>0</v>
      </c>
      <c r="X156" s="229"/>
    </row>
    <row r="157" spans="1:24" s="228" customFormat="1" ht="39.75">
      <c r="A157" s="72"/>
      <c r="B157" s="249" t="s">
        <v>270</v>
      </c>
      <c r="C157" s="244"/>
      <c r="D157" s="193"/>
      <c r="E157" s="372"/>
      <c r="F157" s="372"/>
      <c r="G157" s="372"/>
      <c r="H157" s="370"/>
      <c r="I157" s="370"/>
      <c r="J157" s="193">
        <f>+SUM(C157:I157)</f>
        <v>0</v>
      </c>
      <c r="K157" s="196">
        <f>+SUM(C157:J157)</f>
        <v>0</v>
      </c>
      <c r="L157" s="193">
        <v>0</v>
      </c>
      <c r="M157" s="193">
        <v>0</v>
      </c>
      <c r="N157" s="193">
        <f>+SUM(J157:M157)</f>
        <v>0</v>
      </c>
      <c r="O157" s="193">
        <v>0</v>
      </c>
      <c r="P157" s="370"/>
      <c r="Q157" s="193">
        <v>0</v>
      </c>
      <c r="R157" s="247"/>
      <c r="S157" s="247"/>
      <c r="T157" s="247"/>
      <c r="U157" s="363">
        <f>+SUM(D157:T157)</f>
        <v>0</v>
      </c>
      <c r="X157" s="229"/>
    </row>
    <row r="158" spans="1:24" s="228" customFormat="1" ht="39.75">
      <c r="A158" s="72"/>
      <c r="B158" s="248" t="s">
        <v>150</v>
      </c>
      <c r="C158" s="244"/>
      <c r="D158" s="246">
        <f>D157*1</f>
        <v>0</v>
      </c>
      <c r="E158" s="395"/>
      <c r="F158" s="395"/>
      <c r="G158" s="395"/>
      <c r="H158" s="394"/>
      <c r="I158" s="394"/>
      <c r="J158" s="246">
        <f t="shared" ref="J158:O158" si="61">J157*1</f>
        <v>0</v>
      </c>
      <c r="K158" s="250">
        <f t="shared" si="61"/>
        <v>0</v>
      </c>
      <c r="L158" s="246">
        <f t="shared" si="61"/>
        <v>0</v>
      </c>
      <c r="M158" s="246">
        <f t="shared" si="61"/>
        <v>0</v>
      </c>
      <c r="N158" s="246">
        <f t="shared" si="61"/>
        <v>0</v>
      </c>
      <c r="O158" s="246">
        <f t="shared" si="61"/>
        <v>0</v>
      </c>
      <c r="P158" s="394"/>
      <c r="Q158" s="246">
        <f>Q157*1</f>
        <v>0</v>
      </c>
      <c r="R158" s="247"/>
      <c r="S158" s="247"/>
      <c r="T158" s="247"/>
      <c r="U158" s="246">
        <f>U157*1</f>
        <v>0</v>
      </c>
      <c r="X158" s="229"/>
    </row>
    <row r="159" spans="1:24" s="383" customFormat="1" ht="39.75">
      <c r="A159" s="393"/>
      <c r="B159" s="369" t="s">
        <v>269</v>
      </c>
      <c r="C159" s="391"/>
      <c r="D159" s="194"/>
      <c r="E159" s="389"/>
      <c r="F159" s="389"/>
      <c r="G159" s="389"/>
      <c r="H159" s="389"/>
      <c r="I159" s="389"/>
      <c r="J159" s="194">
        <f>36+16</f>
        <v>52</v>
      </c>
      <c r="K159" s="390">
        <f>19+5</f>
        <v>24</v>
      </c>
      <c r="L159" s="389">
        <f>7+3</f>
        <v>10</v>
      </c>
      <c r="M159" s="194">
        <v>2</v>
      </c>
      <c r="N159" s="194">
        <f>5+4</f>
        <v>9</v>
      </c>
      <c r="O159" s="193">
        <v>5</v>
      </c>
      <c r="P159" s="389"/>
      <c r="Q159" s="389">
        <f>18+5</f>
        <v>23</v>
      </c>
      <c r="R159" s="388"/>
      <c r="S159" s="387"/>
      <c r="T159" s="387"/>
      <c r="U159" s="386">
        <f>+SUM(D159:T159)</f>
        <v>125</v>
      </c>
      <c r="V159" s="385" t="s">
        <v>268</v>
      </c>
      <c r="X159" s="384"/>
    </row>
    <row r="160" spans="1:24" s="73" customFormat="1" ht="79.5">
      <c r="A160" s="85"/>
      <c r="B160" s="155" t="s">
        <v>267</v>
      </c>
      <c r="C160" s="96" t="s">
        <v>171</v>
      </c>
      <c r="D160" s="205" t="e">
        <f>+D162*100/D183</f>
        <v>#DIV/0!</v>
      </c>
      <c r="E160" s="382"/>
      <c r="F160" s="382"/>
      <c r="G160" s="382"/>
      <c r="H160" s="381">
        <v>0</v>
      </c>
      <c r="I160" s="381">
        <v>0</v>
      </c>
      <c r="J160" s="379">
        <f>J162*100/J183</f>
        <v>141.66666666666666</v>
      </c>
      <c r="K160" s="379">
        <f>K162*100/K183</f>
        <v>56.25</v>
      </c>
      <c r="L160" s="382" t="s">
        <v>266</v>
      </c>
      <c r="M160" s="379">
        <f>M162*100/M183</f>
        <v>10.714285714285714</v>
      </c>
      <c r="N160" s="381">
        <v>0</v>
      </c>
      <c r="O160" s="379">
        <f>O162*100/O183</f>
        <v>20.833333333333332</v>
      </c>
      <c r="P160" s="381">
        <v>0</v>
      </c>
      <c r="Q160" s="379">
        <f>Q162*100/Q183</f>
        <v>0</v>
      </c>
      <c r="R160" s="380"/>
      <c r="S160" s="380"/>
      <c r="T160" s="380"/>
      <c r="U160" s="379">
        <f>U162*100/U183</f>
        <v>49.03846153846154</v>
      </c>
      <c r="X160" s="74"/>
    </row>
    <row r="161" spans="1:24" s="73" customFormat="1" ht="39.75">
      <c r="A161" s="81"/>
      <c r="B161" s="153"/>
      <c r="C161" s="95" t="s">
        <v>10</v>
      </c>
      <c r="D161" s="132" t="e">
        <f>+IF(D160&lt;50,D160*5/50,IF(D160&gt;=50,5))</f>
        <v>#DIV/0!</v>
      </c>
      <c r="E161" s="378"/>
      <c r="F161" s="378"/>
      <c r="G161" s="378"/>
      <c r="H161" s="378">
        <f>+IF(H160&lt;50,H160*5/50,IF(H160&gt;=50,5))</f>
        <v>0</v>
      </c>
      <c r="I161" s="378">
        <f>+IF(I160&lt;50,I160*5/50,IF(I160&gt;=50,5))</f>
        <v>0</v>
      </c>
      <c r="J161" s="132">
        <f>+IF(J160&lt;50,J160*5/50,IF(J160&gt;=50,5))</f>
        <v>5</v>
      </c>
      <c r="K161" s="132">
        <f>+IF(K160&lt;50,K160*5/50,IF(K160&gt;=50,5))</f>
        <v>5</v>
      </c>
      <c r="L161" s="378">
        <v>0</v>
      </c>
      <c r="M161" s="132">
        <f>+IF(M160&lt;50,M160*5/50,IF(M160&gt;=50,5))</f>
        <v>1.0714285714285714</v>
      </c>
      <c r="N161" s="378">
        <f>+IF(N160&lt;50,N160*5/50,IF(N160&gt;=50,5))</f>
        <v>0</v>
      </c>
      <c r="O161" s="132">
        <f>+IF(O160&lt;50,O160*5/50,IF(O160&gt;=50,5))</f>
        <v>2.083333333333333</v>
      </c>
      <c r="P161" s="378">
        <f>+IF(P160&lt;50,P160*5/50,IF(P160&gt;=50,5))</f>
        <v>0</v>
      </c>
      <c r="Q161" s="132">
        <f>+IF(Q160&lt;50,Q160*5/50,IF(Q160&gt;=50,5))</f>
        <v>0</v>
      </c>
      <c r="R161" s="377"/>
      <c r="S161" s="377"/>
      <c r="T161" s="377"/>
      <c r="U161" s="132">
        <f>+IF(U160&lt;50,U160*5/50,IF(U160&gt;=50,5))</f>
        <v>4.9038461538461542</v>
      </c>
      <c r="X161" s="74"/>
    </row>
    <row r="162" spans="1:24" s="73" customFormat="1" ht="39.75">
      <c r="A162" s="75"/>
      <c r="B162" s="376" t="s">
        <v>265</v>
      </c>
      <c r="C162" s="244"/>
      <c r="D162" s="199">
        <f>D165+D167+D169+D171+D174+D176+D178+D180+D182</f>
        <v>0</v>
      </c>
      <c r="E162" s="199"/>
      <c r="F162" s="199"/>
      <c r="G162" s="199"/>
      <c r="H162" s="199">
        <f t="shared" ref="H162:Q162" si="62">H165+H167+H169+H171+H174+H176+H178+H180+H182</f>
        <v>0</v>
      </c>
      <c r="I162" s="199">
        <f t="shared" si="62"/>
        <v>0</v>
      </c>
      <c r="J162" s="199">
        <f t="shared" si="62"/>
        <v>8.5</v>
      </c>
      <c r="K162" s="199">
        <f t="shared" si="62"/>
        <v>2.25</v>
      </c>
      <c r="L162" s="199">
        <f t="shared" si="62"/>
        <v>0</v>
      </c>
      <c r="M162" s="199">
        <f t="shared" si="62"/>
        <v>0.75</v>
      </c>
      <c r="N162" s="199">
        <f t="shared" si="62"/>
        <v>0</v>
      </c>
      <c r="O162" s="199">
        <f t="shared" si="62"/>
        <v>1.25</v>
      </c>
      <c r="P162" s="199">
        <f t="shared" si="62"/>
        <v>0</v>
      </c>
      <c r="Q162" s="199">
        <f t="shared" si="62"/>
        <v>0</v>
      </c>
      <c r="R162" s="373"/>
      <c r="S162" s="373"/>
      <c r="T162" s="373"/>
      <c r="U162" s="199">
        <f>U165+U167+U169+U171+U174+U176+U178+U180+U182</f>
        <v>12.75</v>
      </c>
      <c r="V162" s="39"/>
      <c r="X162" s="74"/>
    </row>
    <row r="163" spans="1:24" s="73" customFormat="1" ht="39.75">
      <c r="A163" s="75"/>
      <c r="B163" s="289" t="s">
        <v>188</v>
      </c>
      <c r="C163" s="375" t="s">
        <v>168</v>
      </c>
      <c r="D163" s="286">
        <f>D164+D166+D168+D170</f>
        <v>0</v>
      </c>
      <c r="E163" s="286"/>
      <c r="F163" s="286"/>
      <c r="G163" s="286"/>
      <c r="H163" s="286">
        <f t="shared" ref="H163:Q163" si="63">H164+H166+H168+H170</f>
        <v>0</v>
      </c>
      <c r="I163" s="286">
        <f t="shared" si="63"/>
        <v>0</v>
      </c>
      <c r="J163" s="286">
        <f t="shared" si="63"/>
        <v>12</v>
      </c>
      <c r="K163" s="286">
        <f t="shared" si="63"/>
        <v>5</v>
      </c>
      <c r="L163" s="286">
        <f t="shared" si="63"/>
        <v>0</v>
      </c>
      <c r="M163" s="286">
        <f t="shared" si="63"/>
        <v>3</v>
      </c>
      <c r="N163" s="286">
        <f t="shared" si="63"/>
        <v>0</v>
      </c>
      <c r="O163" s="286">
        <f t="shared" si="63"/>
        <v>5</v>
      </c>
      <c r="P163" s="286">
        <f t="shared" si="63"/>
        <v>0</v>
      </c>
      <c r="Q163" s="286">
        <f t="shared" si="63"/>
        <v>0</v>
      </c>
      <c r="R163" s="287"/>
      <c r="S163" s="287"/>
      <c r="T163" s="287"/>
      <c r="U163" s="286">
        <f>U164+U166+U168+U170</f>
        <v>25</v>
      </c>
      <c r="X163" s="74"/>
    </row>
    <row r="164" spans="1:24" s="73" customFormat="1" ht="92.25">
      <c r="A164" s="75"/>
      <c r="B164" s="249" t="s">
        <v>264</v>
      </c>
      <c r="C164" s="244"/>
      <c r="D164" s="193"/>
      <c r="E164" s="372"/>
      <c r="F164" s="372"/>
      <c r="G164" s="372"/>
      <c r="H164" s="370"/>
      <c r="I164" s="370"/>
      <c r="J164" s="193">
        <v>4</v>
      </c>
      <c r="K164" s="196">
        <v>3</v>
      </c>
      <c r="L164" s="193">
        <v>0</v>
      </c>
      <c r="M164" s="193">
        <v>3</v>
      </c>
      <c r="N164" s="370"/>
      <c r="O164" s="193">
        <v>5</v>
      </c>
      <c r="P164" s="370"/>
      <c r="Q164" s="193">
        <v>0</v>
      </c>
      <c r="R164" s="197"/>
      <c r="S164" s="197"/>
      <c r="T164" s="197"/>
      <c r="U164" s="363">
        <f>+SUM(D164:T164)</f>
        <v>15</v>
      </c>
      <c r="X164" s="74"/>
    </row>
    <row r="165" spans="1:24" s="73" customFormat="1" ht="39.75">
      <c r="A165" s="75"/>
      <c r="B165" s="248" t="s">
        <v>150</v>
      </c>
      <c r="C165" s="244"/>
      <c r="D165" s="68">
        <f>+D164*0.25</f>
        <v>0</v>
      </c>
      <c r="E165" s="371"/>
      <c r="F165" s="371"/>
      <c r="G165" s="371"/>
      <c r="H165" s="370"/>
      <c r="I165" s="370"/>
      <c r="J165" s="68">
        <f>+J164*0.25</f>
        <v>1</v>
      </c>
      <c r="K165" s="69">
        <f>+K164*0.25</f>
        <v>0.75</v>
      </c>
      <c r="L165" s="68">
        <f>+L164*0.25</f>
        <v>0</v>
      </c>
      <c r="M165" s="68">
        <f>+M164*0.25</f>
        <v>0.75</v>
      </c>
      <c r="N165" s="370"/>
      <c r="O165" s="68">
        <f>+O164*0.25</f>
        <v>1.25</v>
      </c>
      <c r="P165" s="370"/>
      <c r="Q165" s="68">
        <f>+Q164*0.25</f>
        <v>0</v>
      </c>
      <c r="R165" s="197"/>
      <c r="S165" s="197"/>
      <c r="T165" s="197"/>
      <c r="U165" s="68">
        <f>+U164*0.25</f>
        <v>3.75</v>
      </c>
      <c r="X165" s="74"/>
    </row>
    <row r="166" spans="1:24" s="73" customFormat="1" ht="61.5">
      <c r="A166" s="75"/>
      <c r="B166" s="249" t="s">
        <v>263</v>
      </c>
      <c r="C166" s="244"/>
      <c r="D166" s="193"/>
      <c r="E166" s="372"/>
      <c r="F166" s="372"/>
      <c r="G166" s="372"/>
      <c r="H166" s="370"/>
      <c r="I166" s="370"/>
      <c r="J166" s="193">
        <v>1</v>
      </c>
      <c r="K166" s="196">
        <v>1</v>
      </c>
      <c r="L166" s="193">
        <v>0</v>
      </c>
      <c r="M166" s="193"/>
      <c r="N166" s="370"/>
      <c r="O166" s="193">
        <v>0</v>
      </c>
      <c r="P166" s="370"/>
      <c r="Q166" s="193">
        <v>0</v>
      </c>
      <c r="R166" s="197"/>
      <c r="S166" s="197"/>
      <c r="T166" s="197"/>
      <c r="U166" s="363">
        <f>+SUM(D166:T166)</f>
        <v>2</v>
      </c>
      <c r="X166" s="74"/>
    </row>
    <row r="167" spans="1:24" s="73" customFormat="1" ht="39.75">
      <c r="A167" s="75"/>
      <c r="B167" s="248" t="s">
        <v>150</v>
      </c>
      <c r="C167" s="244"/>
      <c r="D167" s="68">
        <f>+D166*0.5</f>
        <v>0</v>
      </c>
      <c r="E167" s="371"/>
      <c r="F167" s="371"/>
      <c r="G167" s="371"/>
      <c r="H167" s="370"/>
      <c r="I167" s="370"/>
      <c r="J167" s="68">
        <f>+J166*0.5</f>
        <v>0.5</v>
      </c>
      <c r="K167" s="69">
        <f>+K166*0.5</f>
        <v>0.5</v>
      </c>
      <c r="L167" s="68">
        <f>+L166*0.5</f>
        <v>0</v>
      </c>
      <c r="M167" s="68">
        <f>+M166*0.5</f>
        <v>0</v>
      </c>
      <c r="N167" s="370"/>
      <c r="O167" s="68">
        <f>+O166*0.5</f>
        <v>0</v>
      </c>
      <c r="P167" s="370"/>
      <c r="Q167" s="68">
        <f>+Q166*0.5</f>
        <v>0</v>
      </c>
      <c r="R167" s="197"/>
      <c r="S167" s="197"/>
      <c r="T167" s="197"/>
      <c r="U167" s="68">
        <f>+U166*0.5</f>
        <v>1</v>
      </c>
      <c r="X167" s="74"/>
    </row>
    <row r="168" spans="1:24" s="73" customFormat="1" ht="184.5">
      <c r="A168" s="75"/>
      <c r="B168" s="249" t="s">
        <v>185</v>
      </c>
      <c r="C168" s="244"/>
      <c r="D168" s="193"/>
      <c r="E168" s="372"/>
      <c r="F168" s="372"/>
      <c r="G168" s="372"/>
      <c r="H168" s="370"/>
      <c r="I168" s="370"/>
      <c r="J168" s="193">
        <v>0</v>
      </c>
      <c r="K168" s="196">
        <v>0</v>
      </c>
      <c r="L168" s="193">
        <v>0</v>
      </c>
      <c r="M168" s="193"/>
      <c r="N168" s="370"/>
      <c r="O168" s="193">
        <v>0</v>
      </c>
      <c r="P168" s="370"/>
      <c r="Q168" s="193">
        <v>0</v>
      </c>
      <c r="R168" s="197"/>
      <c r="S168" s="197"/>
      <c r="T168" s="197"/>
      <c r="U168" s="363">
        <f>+SUM(D168:T168)</f>
        <v>0</v>
      </c>
      <c r="X168" s="74"/>
    </row>
    <row r="169" spans="1:24" s="73" customFormat="1" ht="39.75">
      <c r="A169" s="75"/>
      <c r="B169" s="249" t="s">
        <v>150</v>
      </c>
      <c r="C169" s="244"/>
      <c r="D169" s="68">
        <f>+D168*0.75</f>
        <v>0</v>
      </c>
      <c r="E169" s="371"/>
      <c r="F169" s="371"/>
      <c r="G169" s="371"/>
      <c r="H169" s="370"/>
      <c r="I169" s="370"/>
      <c r="J169" s="68">
        <f>+J168*0.75</f>
        <v>0</v>
      </c>
      <c r="K169" s="69">
        <f>+K168*0.75</f>
        <v>0</v>
      </c>
      <c r="L169" s="68">
        <f>+L168*0.75</f>
        <v>0</v>
      </c>
      <c r="M169" s="68">
        <f>+M168*0.75</f>
        <v>0</v>
      </c>
      <c r="N169" s="370"/>
      <c r="O169" s="68">
        <f>+O168*0.75</f>
        <v>0</v>
      </c>
      <c r="P169" s="370"/>
      <c r="Q169" s="68">
        <f>+Q168*0.75</f>
        <v>0</v>
      </c>
      <c r="R169" s="197"/>
      <c r="S169" s="197"/>
      <c r="T169" s="197"/>
      <c r="U169" s="68">
        <f>+U168*0.75</f>
        <v>0</v>
      </c>
      <c r="X169" s="74"/>
    </row>
    <row r="170" spans="1:24" s="73" customFormat="1" ht="166.5">
      <c r="A170" s="75"/>
      <c r="B170" s="252" t="s">
        <v>262</v>
      </c>
      <c r="C170" s="244"/>
      <c r="D170" s="193">
        <v>0</v>
      </c>
      <c r="E170" s="372"/>
      <c r="F170" s="372"/>
      <c r="G170" s="372"/>
      <c r="H170" s="370"/>
      <c r="I170" s="370"/>
      <c r="J170" s="193">
        <v>7</v>
      </c>
      <c r="K170" s="196">
        <v>1</v>
      </c>
      <c r="L170" s="193">
        <v>0</v>
      </c>
      <c r="M170" s="193"/>
      <c r="N170" s="370"/>
      <c r="O170" s="193">
        <v>0</v>
      </c>
      <c r="P170" s="370"/>
      <c r="Q170" s="193">
        <v>0</v>
      </c>
      <c r="R170" s="197"/>
      <c r="S170" s="197"/>
      <c r="T170" s="197"/>
      <c r="U170" s="363">
        <f>+SUM(D170:T170)</f>
        <v>8</v>
      </c>
      <c r="X170" s="74"/>
    </row>
    <row r="171" spans="1:24" s="73" customFormat="1" ht="39.75">
      <c r="A171" s="75"/>
      <c r="B171" s="248" t="s">
        <v>150</v>
      </c>
      <c r="C171" s="244"/>
      <c r="D171" s="68">
        <f>+D170*1</f>
        <v>0</v>
      </c>
      <c r="E171" s="371"/>
      <c r="F171" s="371"/>
      <c r="G171" s="371"/>
      <c r="H171" s="370"/>
      <c r="I171" s="370"/>
      <c r="J171" s="68">
        <f>+J170*1</f>
        <v>7</v>
      </c>
      <c r="K171" s="69">
        <f>+K170*1</f>
        <v>1</v>
      </c>
      <c r="L171" s="68">
        <f>+L170*1</f>
        <v>0</v>
      </c>
      <c r="M171" s="68">
        <f>+M170*1</f>
        <v>0</v>
      </c>
      <c r="N171" s="370"/>
      <c r="O171" s="68">
        <f>+O170*1</f>
        <v>0</v>
      </c>
      <c r="P171" s="370"/>
      <c r="Q171" s="68">
        <f>+Q170*1</f>
        <v>0</v>
      </c>
      <c r="R171" s="197"/>
      <c r="S171" s="197"/>
      <c r="T171" s="197"/>
      <c r="U171" s="68">
        <f>+U170*1</f>
        <v>8</v>
      </c>
      <c r="X171" s="74"/>
    </row>
    <row r="172" spans="1:24" s="73" customFormat="1" ht="39.75">
      <c r="A172" s="75"/>
      <c r="B172" s="289" t="s">
        <v>183</v>
      </c>
      <c r="C172" s="375" t="s">
        <v>168</v>
      </c>
      <c r="D172" s="199">
        <f>+D173+D175+D177+D179+D181</f>
        <v>0</v>
      </c>
      <c r="E172" s="199"/>
      <c r="F172" s="199"/>
      <c r="G172" s="199"/>
      <c r="H172" s="199">
        <f t="shared" ref="H172:Q172" si="64">+H173+H175+H177+H179+H181</f>
        <v>0</v>
      </c>
      <c r="I172" s="199">
        <f t="shared" si="64"/>
        <v>0</v>
      </c>
      <c r="J172" s="199">
        <f t="shared" si="64"/>
        <v>0</v>
      </c>
      <c r="K172" s="374">
        <f t="shared" si="64"/>
        <v>0</v>
      </c>
      <c r="L172" s="199">
        <f t="shared" si="64"/>
        <v>0</v>
      </c>
      <c r="M172" s="199">
        <f t="shared" si="64"/>
        <v>0</v>
      </c>
      <c r="N172" s="199">
        <f t="shared" si="64"/>
        <v>0</v>
      </c>
      <c r="O172" s="199">
        <f t="shared" si="64"/>
        <v>0</v>
      </c>
      <c r="P172" s="199">
        <f t="shared" si="64"/>
        <v>0</v>
      </c>
      <c r="Q172" s="199">
        <f t="shared" si="64"/>
        <v>0</v>
      </c>
      <c r="R172" s="373"/>
      <c r="S172" s="373"/>
      <c r="T172" s="373"/>
      <c r="U172" s="199">
        <f>+U173+U175+U177+U179+U181</f>
        <v>0</v>
      </c>
      <c r="X172" s="74"/>
    </row>
    <row r="173" spans="1:24" s="73" customFormat="1" ht="61.5">
      <c r="A173" s="75"/>
      <c r="B173" s="249" t="s">
        <v>261</v>
      </c>
      <c r="C173" s="244"/>
      <c r="D173" s="193"/>
      <c r="E173" s="372"/>
      <c r="F173" s="372"/>
      <c r="G173" s="372"/>
      <c r="H173" s="370"/>
      <c r="I173" s="370"/>
      <c r="J173" s="193">
        <f>+SUM(C173:I173)</f>
        <v>0</v>
      </c>
      <c r="K173" s="196">
        <f>+SUM(C173:J173)</f>
        <v>0</v>
      </c>
      <c r="L173" s="193">
        <v>0</v>
      </c>
      <c r="M173" s="193"/>
      <c r="N173" s="370"/>
      <c r="O173" s="193">
        <v>0</v>
      </c>
      <c r="P173" s="370"/>
      <c r="Q173" s="193">
        <v>0</v>
      </c>
      <c r="R173" s="197"/>
      <c r="S173" s="197"/>
      <c r="T173" s="197"/>
      <c r="U173" s="363">
        <f>+SUM(D173:T173)</f>
        <v>0</v>
      </c>
      <c r="X173" s="74"/>
    </row>
    <row r="174" spans="1:24" s="102" customFormat="1" ht="39.75">
      <c r="A174" s="75"/>
      <c r="B174" s="248" t="s">
        <v>150</v>
      </c>
      <c r="C174" s="244"/>
      <c r="D174" s="68">
        <f>+D173*0.125</f>
        <v>0</v>
      </c>
      <c r="E174" s="371"/>
      <c r="F174" s="371"/>
      <c r="G174" s="371"/>
      <c r="H174" s="370"/>
      <c r="I174" s="370"/>
      <c r="J174" s="68">
        <f>+J173*0.125</f>
        <v>0</v>
      </c>
      <c r="K174" s="69">
        <f>+K173*0.125</f>
        <v>0</v>
      </c>
      <c r="L174" s="68">
        <f>+L173*0.125</f>
        <v>0</v>
      </c>
      <c r="M174" s="68">
        <f>+M173*0.125</f>
        <v>0</v>
      </c>
      <c r="N174" s="370"/>
      <c r="O174" s="68">
        <f>+O173*0.125</f>
        <v>0</v>
      </c>
      <c r="P174" s="370"/>
      <c r="Q174" s="68">
        <f>+Q173*0.125</f>
        <v>0</v>
      </c>
      <c r="R174" s="197"/>
      <c r="S174" s="197"/>
      <c r="T174" s="197"/>
      <c r="U174" s="68">
        <f>+U173*0.125</f>
        <v>0</v>
      </c>
      <c r="X174" s="103"/>
    </row>
    <row r="175" spans="1:24" s="228" customFormat="1" ht="39.75">
      <c r="A175" s="75"/>
      <c r="B175" s="249" t="s">
        <v>181</v>
      </c>
      <c r="C175" s="244"/>
      <c r="D175" s="193"/>
      <c r="E175" s="372"/>
      <c r="F175" s="372"/>
      <c r="G175" s="372"/>
      <c r="H175" s="370"/>
      <c r="I175" s="370"/>
      <c r="J175" s="193">
        <f>+SUM(C175:I175)</f>
        <v>0</v>
      </c>
      <c r="K175" s="196">
        <f>+SUM(C175:J175)</f>
        <v>0</v>
      </c>
      <c r="L175" s="193">
        <v>0</v>
      </c>
      <c r="M175" s="193"/>
      <c r="N175" s="370"/>
      <c r="O175" s="193">
        <v>0</v>
      </c>
      <c r="P175" s="370"/>
      <c r="Q175" s="193">
        <v>0</v>
      </c>
      <c r="R175" s="197"/>
      <c r="S175" s="197"/>
      <c r="T175" s="197"/>
      <c r="U175" s="363">
        <f>+SUM(D175:T175)</f>
        <v>0</v>
      </c>
      <c r="X175" s="229"/>
    </row>
    <row r="176" spans="1:24" s="228" customFormat="1" ht="39.75">
      <c r="A176" s="75"/>
      <c r="B176" s="248" t="s">
        <v>150</v>
      </c>
      <c r="C176" s="244"/>
      <c r="D176" s="68">
        <f>+D175*0.25</f>
        <v>0</v>
      </c>
      <c r="E176" s="371"/>
      <c r="F176" s="371"/>
      <c r="G176" s="371"/>
      <c r="H176" s="370"/>
      <c r="I176" s="370"/>
      <c r="J176" s="68">
        <f>+J175*0.25</f>
        <v>0</v>
      </c>
      <c r="K176" s="69">
        <f>+K175*0.25</f>
        <v>0</v>
      </c>
      <c r="L176" s="68">
        <f>+L175*0.25</f>
        <v>0</v>
      </c>
      <c r="M176" s="68">
        <f>+M175*0.25</f>
        <v>0</v>
      </c>
      <c r="N176" s="370"/>
      <c r="O176" s="68">
        <f>+O175*0.25</f>
        <v>0</v>
      </c>
      <c r="P176" s="370"/>
      <c r="Q176" s="68">
        <f>+Q175*0.25</f>
        <v>0</v>
      </c>
      <c r="R176" s="197"/>
      <c r="S176" s="197"/>
      <c r="T176" s="197"/>
      <c r="U176" s="68">
        <f>+U175*0.25</f>
        <v>0</v>
      </c>
      <c r="X176" s="229"/>
    </row>
    <row r="177" spans="1:24" s="228" customFormat="1" ht="61.5">
      <c r="A177" s="75"/>
      <c r="B177" s="249" t="s">
        <v>180</v>
      </c>
      <c r="C177" s="244"/>
      <c r="D177" s="193"/>
      <c r="E177" s="372"/>
      <c r="F177" s="372"/>
      <c r="G177" s="372"/>
      <c r="H177" s="370"/>
      <c r="I177" s="370"/>
      <c r="J177" s="193">
        <f>+SUM(C177:I177)</f>
        <v>0</v>
      </c>
      <c r="K177" s="196">
        <f>+SUM(C177:J177)</f>
        <v>0</v>
      </c>
      <c r="L177" s="193">
        <v>0</v>
      </c>
      <c r="M177" s="193"/>
      <c r="N177" s="370"/>
      <c r="O177" s="193">
        <v>0</v>
      </c>
      <c r="P177" s="370"/>
      <c r="Q177" s="193">
        <v>0</v>
      </c>
      <c r="R177" s="197"/>
      <c r="S177" s="197"/>
      <c r="T177" s="197"/>
      <c r="U177" s="363">
        <f>+SUM(D177:T177)</f>
        <v>0</v>
      </c>
      <c r="X177" s="229"/>
    </row>
    <row r="178" spans="1:24" s="228" customFormat="1" ht="39.75">
      <c r="A178" s="75"/>
      <c r="B178" s="248" t="s">
        <v>150</v>
      </c>
      <c r="C178" s="244"/>
      <c r="D178" s="68">
        <f>+D177*0.5</f>
        <v>0</v>
      </c>
      <c r="E178" s="371"/>
      <c r="F178" s="371"/>
      <c r="G178" s="371"/>
      <c r="H178" s="370"/>
      <c r="I178" s="370"/>
      <c r="J178" s="68">
        <f>+J177*0.5</f>
        <v>0</v>
      </c>
      <c r="K178" s="69">
        <f>+K177*0.5</f>
        <v>0</v>
      </c>
      <c r="L178" s="68">
        <f>+L177*0.5</f>
        <v>0</v>
      </c>
      <c r="M178" s="68">
        <f>+M177*0.5</f>
        <v>0</v>
      </c>
      <c r="N178" s="370"/>
      <c r="O178" s="68">
        <f>+O177*0.5</f>
        <v>0</v>
      </c>
      <c r="P178" s="370"/>
      <c r="Q178" s="68">
        <f>+Q177*0.5</f>
        <v>0</v>
      </c>
      <c r="R178" s="197"/>
      <c r="S178" s="197"/>
      <c r="T178" s="197"/>
      <c r="U178" s="68">
        <f>+U177*0.5</f>
        <v>0</v>
      </c>
      <c r="X178" s="229"/>
    </row>
    <row r="179" spans="1:24" s="228" customFormat="1" ht="39.75">
      <c r="A179" s="75"/>
      <c r="B179" s="252" t="s">
        <v>179</v>
      </c>
      <c r="C179" s="244"/>
      <c r="D179" s="193"/>
      <c r="E179" s="372"/>
      <c r="F179" s="372"/>
      <c r="G179" s="372"/>
      <c r="H179" s="370"/>
      <c r="I179" s="370"/>
      <c r="J179" s="193">
        <f>+SUM(C179:I179)</f>
        <v>0</v>
      </c>
      <c r="K179" s="196">
        <f>+SUM(C179:J179)</f>
        <v>0</v>
      </c>
      <c r="L179" s="193">
        <v>0</v>
      </c>
      <c r="M179" s="193"/>
      <c r="N179" s="370"/>
      <c r="O179" s="193">
        <v>0</v>
      </c>
      <c r="P179" s="370"/>
      <c r="Q179" s="193">
        <v>0</v>
      </c>
      <c r="R179" s="197"/>
      <c r="S179" s="197"/>
      <c r="T179" s="197"/>
      <c r="U179" s="363">
        <f>+SUM(D179:T179)</f>
        <v>0</v>
      </c>
      <c r="X179" s="229"/>
    </row>
    <row r="180" spans="1:24" s="228" customFormat="1" ht="39.75">
      <c r="A180" s="75"/>
      <c r="B180" s="248" t="s">
        <v>150</v>
      </c>
      <c r="C180" s="244"/>
      <c r="D180" s="68">
        <f>+D179*0.75</f>
        <v>0</v>
      </c>
      <c r="E180" s="371"/>
      <c r="F180" s="371"/>
      <c r="G180" s="371"/>
      <c r="H180" s="370"/>
      <c r="I180" s="370"/>
      <c r="J180" s="68">
        <f>+J179*0.75</f>
        <v>0</v>
      </c>
      <c r="K180" s="69">
        <f>+K179*0.75</f>
        <v>0</v>
      </c>
      <c r="L180" s="68">
        <f>+L179*0.75</f>
        <v>0</v>
      </c>
      <c r="M180" s="68">
        <f>+M179*0.75</f>
        <v>0</v>
      </c>
      <c r="N180" s="370"/>
      <c r="O180" s="68">
        <f>+O179*0.75</f>
        <v>0</v>
      </c>
      <c r="P180" s="370"/>
      <c r="Q180" s="68">
        <f>+Q179*0.75</f>
        <v>0</v>
      </c>
      <c r="R180" s="197"/>
      <c r="S180" s="197"/>
      <c r="T180" s="197"/>
      <c r="U180" s="68">
        <f>+U179*0.75</f>
        <v>0</v>
      </c>
      <c r="X180" s="229"/>
    </row>
    <row r="181" spans="1:24" s="228" customFormat="1" ht="39.75">
      <c r="A181" s="75"/>
      <c r="B181" s="249" t="s">
        <v>178</v>
      </c>
      <c r="C181" s="244"/>
      <c r="D181" s="193"/>
      <c r="E181" s="372"/>
      <c r="F181" s="372"/>
      <c r="G181" s="372"/>
      <c r="H181" s="370"/>
      <c r="I181" s="370"/>
      <c r="J181" s="193">
        <f>+SUM(C181:I181)</f>
        <v>0</v>
      </c>
      <c r="K181" s="196">
        <f>+SUM(C181:J181)</f>
        <v>0</v>
      </c>
      <c r="L181" s="193">
        <v>0</v>
      </c>
      <c r="M181" s="193"/>
      <c r="N181" s="370"/>
      <c r="O181" s="193">
        <v>0</v>
      </c>
      <c r="P181" s="370"/>
      <c r="Q181" s="193">
        <v>0</v>
      </c>
      <c r="R181" s="197"/>
      <c r="S181" s="197"/>
      <c r="T181" s="197"/>
      <c r="U181" s="363">
        <f>+SUM(D181:T181)</f>
        <v>0</v>
      </c>
      <c r="X181" s="229"/>
    </row>
    <row r="182" spans="1:24" s="228" customFormat="1" ht="39.75">
      <c r="A182" s="75"/>
      <c r="B182" s="248" t="s">
        <v>150</v>
      </c>
      <c r="C182" s="244"/>
      <c r="D182" s="68">
        <f>+D181*1</f>
        <v>0</v>
      </c>
      <c r="E182" s="371"/>
      <c r="F182" s="371"/>
      <c r="G182" s="371"/>
      <c r="H182" s="370"/>
      <c r="I182" s="370"/>
      <c r="J182" s="68">
        <f>+J181*1</f>
        <v>0</v>
      </c>
      <c r="K182" s="69">
        <f>+K181*1</f>
        <v>0</v>
      </c>
      <c r="L182" s="68">
        <f>+L181*1</f>
        <v>0</v>
      </c>
      <c r="M182" s="68">
        <f>+M181*1</f>
        <v>0</v>
      </c>
      <c r="N182" s="370"/>
      <c r="O182" s="68">
        <f>+O181*1</f>
        <v>0</v>
      </c>
      <c r="P182" s="370"/>
      <c r="Q182" s="68">
        <f>+Q181*1</f>
        <v>0</v>
      </c>
      <c r="R182" s="197"/>
      <c r="S182" s="197"/>
      <c r="T182" s="197"/>
      <c r="U182" s="68">
        <f>+U181*1</f>
        <v>0</v>
      </c>
      <c r="X182" s="229"/>
    </row>
    <row r="183" spans="1:24" s="228" customFormat="1" ht="39.75">
      <c r="A183" s="148"/>
      <c r="B183" s="369" t="s">
        <v>260</v>
      </c>
      <c r="C183" s="271"/>
      <c r="D183" s="192"/>
      <c r="E183" s="192"/>
      <c r="F183" s="192"/>
      <c r="G183" s="192"/>
      <c r="H183" s="192"/>
      <c r="I183" s="192"/>
      <c r="J183" s="193">
        <v>6</v>
      </c>
      <c r="K183" s="196">
        <v>4</v>
      </c>
      <c r="L183" s="192">
        <v>0</v>
      </c>
      <c r="M183" s="193">
        <v>7</v>
      </c>
      <c r="N183" s="192"/>
      <c r="O183" s="193">
        <v>6</v>
      </c>
      <c r="P183" s="192"/>
      <c r="Q183" s="192">
        <v>3</v>
      </c>
      <c r="R183" s="191"/>
      <c r="S183" s="191"/>
      <c r="T183" s="191"/>
      <c r="U183" s="363">
        <f>+SUM(D183:T183)</f>
        <v>26</v>
      </c>
      <c r="X183" s="229"/>
    </row>
    <row r="184" spans="1:24" s="102" customFormat="1" ht="39.75">
      <c r="A184" s="84"/>
      <c r="B184" s="85" t="s">
        <v>259</v>
      </c>
      <c r="C184" s="96" t="s">
        <v>171</v>
      </c>
      <c r="D184" s="205" t="e">
        <f>+D210/D211</f>
        <v>#DIV/0!</v>
      </c>
      <c r="E184" s="205"/>
      <c r="F184" s="205"/>
      <c r="G184" s="205"/>
      <c r="H184" s="205">
        <f t="shared" ref="H184:Q184" si="65">+H210/H211</f>
        <v>3.21</v>
      </c>
      <c r="I184" s="205">
        <f t="shared" si="65"/>
        <v>3</v>
      </c>
      <c r="J184" s="205">
        <f t="shared" si="65"/>
        <v>4.4838709677419351</v>
      </c>
      <c r="K184" s="205">
        <f t="shared" si="65"/>
        <v>4.7402597402597406</v>
      </c>
      <c r="L184" s="205">
        <f t="shared" si="65"/>
        <v>5.0161290322580649</v>
      </c>
      <c r="M184" s="205">
        <f t="shared" si="65"/>
        <v>3.4285714285714284</v>
      </c>
      <c r="N184" s="205">
        <f t="shared" si="65"/>
        <v>2.8897637795275593</v>
      </c>
      <c r="O184" s="205">
        <f t="shared" si="65"/>
        <v>2.7101449275362319</v>
      </c>
      <c r="P184" s="205">
        <f t="shared" si="65"/>
        <v>2.1923076923076925</v>
      </c>
      <c r="Q184" s="205">
        <f t="shared" si="65"/>
        <v>3.1969696969696968</v>
      </c>
      <c r="R184" s="206"/>
      <c r="S184" s="206"/>
      <c r="T184" s="206"/>
      <c r="U184" s="205">
        <f>+U210/U211</f>
        <v>3.6823821339950373</v>
      </c>
      <c r="V184" s="368"/>
      <c r="W184" s="368"/>
      <c r="X184" s="103"/>
    </row>
    <row r="185" spans="1:24" s="102" customFormat="1" ht="39.75">
      <c r="A185" s="80"/>
      <c r="B185" s="81"/>
      <c r="C185" s="95" t="s">
        <v>10</v>
      </c>
      <c r="D185" s="132" t="e">
        <f>+IF(D184&lt;6,D184*5/6,IF(D184&gt;=6,5))</f>
        <v>#DIV/0!</v>
      </c>
      <c r="E185" s="132"/>
      <c r="F185" s="132"/>
      <c r="G185" s="132"/>
      <c r="H185" s="132">
        <f t="shared" ref="H185:Q185" si="66">+IF(H184&lt;6,H184*5/6,IF(H184&gt;=6,5))</f>
        <v>2.6750000000000003</v>
      </c>
      <c r="I185" s="132">
        <f t="shared" si="66"/>
        <v>2.5</v>
      </c>
      <c r="J185" s="132">
        <f t="shared" si="66"/>
        <v>3.736559139784946</v>
      </c>
      <c r="K185" s="132">
        <f t="shared" si="66"/>
        <v>3.9502164502164505</v>
      </c>
      <c r="L185" s="132">
        <f t="shared" si="66"/>
        <v>4.1801075268817209</v>
      </c>
      <c r="M185" s="132">
        <f t="shared" si="66"/>
        <v>2.8571428571428572</v>
      </c>
      <c r="N185" s="132">
        <f t="shared" si="66"/>
        <v>2.4081364829396326</v>
      </c>
      <c r="O185" s="132">
        <f t="shared" si="66"/>
        <v>2.2584541062801935</v>
      </c>
      <c r="P185" s="132">
        <f t="shared" si="66"/>
        <v>1.8269230769230773</v>
      </c>
      <c r="Q185" s="132">
        <f t="shared" si="66"/>
        <v>2.6641414141414139</v>
      </c>
      <c r="R185" s="264"/>
      <c r="S185" s="264"/>
      <c r="T185" s="264"/>
      <c r="U185" s="132">
        <f>+IF(U184&lt;6,U184*5/6,IF(U184&gt;=6,5))</f>
        <v>3.0686517783291976</v>
      </c>
      <c r="V185" s="368"/>
      <c r="W185" s="368"/>
      <c r="X185" s="103"/>
    </row>
    <row r="186" spans="1:24" s="102" customFormat="1" ht="39.75">
      <c r="A186" s="72"/>
      <c r="B186" s="360" t="s">
        <v>258</v>
      </c>
      <c r="C186" s="70" t="s">
        <v>163</v>
      </c>
      <c r="D186" s="193"/>
      <c r="E186" s="193"/>
      <c r="F186" s="193"/>
      <c r="G186" s="193"/>
      <c r="H186" s="193">
        <v>1</v>
      </c>
      <c r="I186" s="193">
        <v>0</v>
      </c>
      <c r="J186" s="193">
        <v>1</v>
      </c>
      <c r="K186" s="196">
        <v>2</v>
      </c>
      <c r="L186" s="193">
        <v>1</v>
      </c>
      <c r="M186" s="193">
        <v>0</v>
      </c>
      <c r="N186" s="193">
        <v>10</v>
      </c>
      <c r="O186" s="193">
        <v>0</v>
      </c>
      <c r="P186" s="193">
        <v>2</v>
      </c>
      <c r="Q186" s="193">
        <v>0</v>
      </c>
      <c r="R186" s="197"/>
      <c r="S186" s="197"/>
      <c r="T186" s="197"/>
      <c r="U186" s="363">
        <f>+SUM(D186:T186)</f>
        <v>17</v>
      </c>
      <c r="V186" s="39"/>
      <c r="W186" s="368"/>
      <c r="X186" s="103"/>
    </row>
    <row r="187" spans="1:24" s="228" customFormat="1" ht="39.75">
      <c r="A187" s="72"/>
      <c r="B187" s="248" t="s">
        <v>150</v>
      </c>
      <c r="C187" s="244"/>
      <c r="D187" s="361">
        <v>0</v>
      </c>
      <c r="E187" s="361"/>
      <c r="F187" s="361"/>
      <c r="G187" s="361"/>
      <c r="H187" s="361">
        <v>0</v>
      </c>
      <c r="I187" s="361">
        <v>0</v>
      </c>
      <c r="J187" s="361">
        <v>0</v>
      </c>
      <c r="K187" s="364">
        <v>0</v>
      </c>
      <c r="L187" s="361">
        <v>0</v>
      </c>
      <c r="M187" s="361">
        <v>0</v>
      </c>
      <c r="N187" s="361">
        <v>0</v>
      </c>
      <c r="O187" s="361">
        <v>0</v>
      </c>
      <c r="P187" s="361">
        <v>0</v>
      </c>
      <c r="Q187" s="361">
        <v>0</v>
      </c>
      <c r="R187" s="362"/>
      <c r="S187" s="362"/>
      <c r="T187" s="362"/>
      <c r="U187" s="361">
        <v>0</v>
      </c>
      <c r="X187" s="229"/>
    </row>
    <row r="188" spans="1:24" s="102" customFormat="1" ht="39.75">
      <c r="A188" s="72"/>
      <c r="B188" s="91" t="s">
        <v>257</v>
      </c>
      <c r="C188" s="70" t="s">
        <v>163</v>
      </c>
      <c r="D188" s="193"/>
      <c r="E188" s="193"/>
      <c r="F188" s="193"/>
      <c r="G188" s="193"/>
      <c r="H188" s="193">
        <v>28.5</v>
      </c>
      <c r="I188" s="193">
        <v>13</v>
      </c>
      <c r="J188" s="193">
        <v>30</v>
      </c>
      <c r="K188" s="196">
        <v>17</v>
      </c>
      <c r="L188" s="193">
        <v>8</v>
      </c>
      <c r="M188" s="193">
        <v>9.5</v>
      </c>
      <c r="N188" s="193">
        <v>71</v>
      </c>
      <c r="O188" s="193">
        <v>51.5</v>
      </c>
      <c r="P188" s="193">
        <v>19</v>
      </c>
      <c r="Q188" s="193">
        <v>24</v>
      </c>
      <c r="R188" s="197"/>
      <c r="S188" s="197"/>
      <c r="T188" s="197"/>
      <c r="U188" s="363">
        <f>+SUM(D188:T188)</f>
        <v>271.5</v>
      </c>
      <c r="X188" s="103"/>
    </row>
    <row r="189" spans="1:24" s="102" customFormat="1" ht="39.75">
      <c r="A189" s="72"/>
      <c r="B189" s="248" t="s">
        <v>150</v>
      </c>
      <c r="C189" s="244"/>
      <c r="D189" s="365">
        <f>D188*2</f>
        <v>0</v>
      </c>
      <c r="E189" s="365"/>
      <c r="F189" s="365"/>
      <c r="G189" s="365"/>
      <c r="H189" s="365">
        <f t="shared" ref="H189:Q189" si="67">H188*2</f>
        <v>57</v>
      </c>
      <c r="I189" s="365">
        <f t="shared" si="67"/>
        <v>26</v>
      </c>
      <c r="J189" s="365">
        <f t="shared" si="67"/>
        <v>60</v>
      </c>
      <c r="K189" s="367">
        <f t="shared" si="67"/>
        <v>34</v>
      </c>
      <c r="L189" s="365">
        <f t="shared" si="67"/>
        <v>16</v>
      </c>
      <c r="M189" s="365">
        <f t="shared" si="67"/>
        <v>19</v>
      </c>
      <c r="N189" s="365">
        <f t="shared" si="67"/>
        <v>142</v>
      </c>
      <c r="O189" s="365">
        <f t="shared" si="67"/>
        <v>103</v>
      </c>
      <c r="P189" s="365">
        <f t="shared" si="67"/>
        <v>38</v>
      </c>
      <c r="Q189" s="365">
        <f t="shared" si="67"/>
        <v>48</v>
      </c>
      <c r="R189" s="366"/>
      <c r="S189" s="366"/>
      <c r="T189" s="366"/>
      <c r="U189" s="365">
        <f>U188*2</f>
        <v>543</v>
      </c>
      <c r="X189" s="103"/>
    </row>
    <row r="190" spans="1:24" s="102" customFormat="1" ht="39.75">
      <c r="A190" s="72"/>
      <c r="B190" s="91" t="s">
        <v>256</v>
      </c>
      <c r="C190" s="70" t="s">
        <v>163</v>
      </c>
      <c r="D190" s="193"/>
      <c r="E190" s="193"/>
      <c r="F190" s="193"/>
      <c r="G190" s="193"/>
      <c r="H190" s="193">
        <v>15.5</v>
      </c>
      <c r="I190" s="193">
        <v>3</v>
      </c>
      <c r="J190" s="193">
        <v>51</v>
      </c>
      <c r="K190" s="196">
        <v>15</v>
      </c>
      <c r="L190" s="193">
        <v>21</v>
      </c>
      <c r="M190" s="193">
        <v>2</v>
      </c>
      <c r="N190" s="193">
        <v>25</v>
      </c>
      <c r="O190" s="193">
        <v>13</v>
      </c>
      <c r="P190" s="193">
        <v>2</v>
      </c>
      <c r="Q190" s="193">
        <v>5.5</v>
      </c>
      <c r="R190" s="197"/>
      <c r="S190" s="197"/>
      <c r="T190" s="197"/>
      <c r="U190" s="363">
        <f>+SUM(D190:T190)</f>
        <v>153</v>
      </c>
      <c r="X190" s="103"/>
    </row>
    <row r="191" spans="1:24" s="102" customFormat="1" ht="39.75">
      <c r="A191" s="72"/>
      <c r="B191" s="248" t="s">
        <v>150</v>
      </c>
      <c r="C191" s="244"/>
      <c r="D191" s="365">
        <f>D190*5</f>
        <v>0</v>
      </c>
      <c r="E191" s="365"/>
      <c r="F191" s="365"/>
      <c r="G191" s="365"/>
      <c r="H191" s="365">
        <f t="shared" ref="H191:Q191" si="68">H190*5</f>
        <v>77.5</v>
      </c>
      <c r="I191" s="365">
        <f t="shared" si="68"/>
        <v>15</v>
      </c>
      <c r="J191" s="365">
        <f t="shared" si="68"/>
        <v>255</v>
      </c>
      <c r="K191" s="367">
        <f t="shared" si="68"/>
        <v>75</v>
      </c>
      <c r="L191" s="365">
        <f t="shared" si="68"/>
        <v>105</v>
      </c>
      <c r="M191" s="365">
        <f t="shared" si="68"/>
        <v>10</v>
      </c>
      <c r="N191" s="365">
        <f t="shared" si="68"/>
        <v>125</v>
      </c>
      <c r="O191" s="365">
        <f t="shared" si="68"/>
        <v>65</v>
      </c>
      <c r="P191" s="365">
        <f t="shared" si="68"/>
        <v>10</v>
      </c>
      <c r="Q191" s="365">
        <f t="shared" si="68"/>
        <v>27.5</v>
      </c>
      <c r="R191" s="366"/>
      <c r="S191" s="366"/>
      <c r="T191" s="366"/>
      <c r="U191" s="365">
        <f>U190*5</f>
        <v>765</v>
      </c>
      <c r="X191" s="103"/>
    </row>
    <row r="192" spans="1:24" s="102" customFormat="1" ht="39.75">
      <c r="A192" s="72"/>
      <c r="B192" s="360" t="s">
        <v>255</v>
      </c>
      <c r="C192" s="70" t="s">
        <v>163</v>
      </c>
      <c r="D192" s="193"/>
      <c r="E192" s="193"/>
      <c r="F192" s="193"/>
      <c r="G192" s="193"/>
      <c r="H192" s="193">
        <v>0</v>
      </c>
      <c r="I192" s="193">
        <v>0</v>
      </c>
      <c r="J192" s="193">
        <v>0</v>
      </c>
      <c r="K192" s="196">
        <v>0</v>
      </c>
      <c r="L192" s="193">
        <v>0</v>
      </c>
      <c r="M192" s="193">
        <v>0</v>
      </c>
      <c r="N192" s="193">
        <v>0</v>
      </c>
      <c r="O192" s="193">
        <v>0</v>
      </c>
      <c r="P192" s="193">
        <v>0</v>
      </c>
      <c r="Q192" s="193">
        <v>0</v>
      </c>
      <c r="R192" s="197"/>
      <c r="S192" s="197"/>
      <c r="T192" s="197"/>
      <c r="U192" s="363">
        <f>+SUM(D192:T192)</f>
        <v>0</v>
      </c>
      <c r="X192" s="103"/>
    </row>
    <row r="193" spans="1:24" s="102" customFormat="1" ht="39.75">
      <c r="A193" s="72"/>
      <c r="B193" s="248" t="s">
        <v>150</v>
      </c>
      <c r="C193" s="244"/>
      <c r="D193" s="361">
        <f>+D192*1</f>
        <v>0</v>
      </c>
      <c r="E193" s="361"/>
      <c r="F193" s="361"/>
      <c r="G193" s="361"/>
      <c r="H193" s="361">
        <f t="shared" ref="H193:Q193" si="69">+H192*1</f>
        <v>0</v>
      </c>
      <c r="I193" s="361">
        <f t="shared" si="69"/>
        <v>0</v>
      </c>
      <c r="J193" s="361">
        <f t="shared" si="69"/>
        <v>0</v>
      </c>
      <c r="K193" s="364">
        <f t="shared" si="69"/>
        <v>0</v>
      </c>
      <c r="L193" s="361">
        <f t="shared" si="69"/>
        <v>0</v>
      </c>
      <c r="M193" s="361">
        <f t="shared" si="69"/>
        <v>0</v>
      </c>
      <c r="N193" s="361">
        <f t="shared" si="69"/>
        <v>0</v>
      </c>
      <c r="O193" s="361">
        <f t="shared" si="69"/>
        <v>0</v>
      </c>
      <c r="P193" s="361">
        <f t="shared" si="69"/>
        <v>0</v>
      </c>
      <c r="Q193" s="361">
        <f t="shared" si="69"/>
        <v>0</v>
      </c>
      <c r="R193" s="362"/>
      <c r="S193" s="362"/>
      <c r="T193" s="362"/>
      <c r="U193" s="361">
        <f>+U192*1</f>
        <v>0</v>
      </c>
      <c r="X193" s="103"/>
    </row>
    <row r="194" spans="1:24" s="102" customFormat="1" ht="39.75">
      <c r="A194" s="72"/>
      <c r="B194" s="91" t="s">
        <v>254</v>
      </c>
      <c r="C194" s="70" t="s">
        <v>163</v>
      </c>
      <c r="D194" s="193"/>
      <c r="E194" s="193"/>
      <c r="F194" s="193"/>
      <c r="G194" s="193"/>
      <c r="H194" s="193">
        <v>2</v>
      </c>
      <c r="I194" s="193">
        <v>0.5</v>
      </c>
      <c r="J194" s="193">
        <v>6</v>
      </c>
      <c r="K194" s="196">
        <v>4</v>
      </c>
      <c r="L194" s="193">
        <v>5</v>
      </c>
      <c r="M194" s="193">
        <v>1</v>
      </c>
      <c r="N194" s="193">
        <v>8</v>
      </c>
      <c r="O194" s="193">
        <v>3</v>
      </c>
      <c r="P194" s="193">
        <v>3</v>
      </c>
      <c r="Q194" s="193">
        <v>0</v>
      </c>
      <c r="R194" s="197"/>
      <c r="S194" s="197"/>
      <c r="T194" s="197"/>
      <c r="U194" s="363">
        <f>+SUM(D194:T194)</f>
        <v>32.5</v>
      </c>
      <c r="X194" s="103"/>
    </row>
    <row r="195" spans="1:24" s="102" customFormat="1" ht="39.75">
      <c r="A195" s="72"/>
      <c r="B195" s="248" t="s">
        <v>150</v>
      </c>
      <c r="C195" s="244"/>
      <c r="D195" s="361">
        <f>+D194*3</f>
        <v>0</v>
      </c>
      <c r="E195" s="361"/>
      <c r="F195" s="361"/>
      <c r="G195" s="361"/>
      <c r="H195" s="361">
        <f t="shared" ref="H195:Q195" si="70">+H194*3</f>
        <v>6</v>
      </c>
      <c r="I195" s="361">
        <f t="shared" si="70"/>
        <v>1.5</v>
      </c>
      <c r="J195" s="361">
        <f t="shared" si="70"/>
        <v>18</v>
      </c>
      <c r="K195" s="364">
        <f t="shared" si="70"/>
        <v>12</v>
      </c>
      <c r="L195" s="361">
        <f t="shared" si="70"/>
        <v>15</v>
      </c>
      <c r="M195" s="361">
        <f t="shared" si="70"/>
        <v>3</v>
      </c>
      <c r="N195" s="361">
        <f t="shared" si="70"/>
        <v>24</v>
      </c>
      <c r="O195" s="361">
        <f t="shared" si="70"/>
        <v>9</v>
      </c>
      <c r="P195" s="361">
        <f t="shared" si="70"/>
        <v>9</v>
      </c>
      <c r="Q195" s="361">
        <f t="shared" si="70"/>
        <v>0</v>
      </c>
      <c r="R195" s="362"/>
      <c r="S195" s="362"/>
      <c r="T195" s="362"/>
      <c r="U195" s="361">
        <f>+U194*3</f>
        <v>97.5</v>
      </c>
      <c r="X195" s="103"/>
    </row>
    <row r="196" spans="1:24" s="102" customFormat="1" ht="39.75">
      <c r="A196" s="72"/>
      <c r="B196" s="91" t="s">
        <v>253</v>
      </c>
      <c r="C196" s="70" t="s">
        <v>163</v>
      </c>
      <c r="D196" s="193"/>
      <c r="E196" s="193"/>
      <c r="F196" s="193"/>
      <c r="G196" s="193"/>
      <c r="H196" s="193">
        <v>2</v>
      </c>
      <c r="I196" s="193">
        <v>2</v>
      </c>
      <c r="J196" s="193">
        <v>28</v>
      </c>
      <c r="K196" s="196">
        <v>32</v>
      </c>
      <c r="L196" s="193">
        <v>19</v>
      </c>
      <c r="M196" s="193">
        <v>3</v>
      </c>
      <c r="N196" s="193">
        <v>11</v>
      </c>
      <c r="O196" s="193">
        <v>1</v>
      </c>
      <c r="P196" s="193">
        <v>0</v>
      </c>
      <c r="Q196" s="193">
        <v>0</v>
      </c>
      <c r="R196" s="197"/>
      <c r="S196" s="197"/>
      <c r="T196" s="197"/>
      <c r="U196" s="363">
        <f>+SUM(D196:T196)</f>
        <v>98</v>
      </c>
      <c r="X196" s="103"/>
    </row>
    <row r="197" spans="1:24" s="102" customFormat="1" ht="39.75">
      <c r="A197" s="72"/>
      <c r="B197" s="248" t="s">
        <v>150</v>
      </c>
      <c r="C197" s="244"/>
      <c r="D197" s="361">
        <f>+D196*6</f>
        <v>0</v>
      </c>
      <c r="E197" s="361"/>
      <c r="F197" s="361"/>
      <c r="G197" s="361"/>
      <c r="H197" s="361">
        <f t="shared" ref="H197:Q197" si="71">+H196*6</f>
        <v>12</v>
      </c>
      <c r="I197" s="361">
        <f t="shared" si="71"/>
        <v>12</v>
      </c>
      <c r="J197" s="361">
        <f t="shared" si="71"/>
        <v>168</v>
      </c>
      <c r="K197" s="364">
        <f t="shared" si="71"/>
        <v>192</v>
      </c>
      <c r="L197" s="361">
        <f t="shared" si="71"/>
        <v>114</v>
      </c>
      <c r="M197" s="361">
        <f t="shared" si="71"/>
        <v>18</v>
      </c>
      <c r="N197" s="361">
        <f t="shared" si="71"/>
        <v>66</v>
      </c>
      <c r="O197" s="361">
        <f t="shared" si="71"/>
        <v>6</v>
      </c>
      <c r="P197" s="361">
        <f t="shared" si="71"/>
        <v>0</v>
      </c>
      <c r="Q197" s="361">
        <f t="shared" si="71"/>
        <v>0</v>
      </c>
      <c r="R197" s="362"/>
      <c r="S197" s="362"/>
      <c r="T197" s="362"/>
      <c r="U197" s="361">
        <f>+U196*6</f>
        <v>588</v>
      </c>
      <c r="X197" s="103"/>
    </row>
    <row r="198" spans="1:24" s="102" customFormat="1" ht="39.75">
      <c r="A198" s="72"/>
      <c r="B198" s="360" t="s">
        <v>252</v>
      </c>
      <c r="C198" s="70" t="s">
        <v>163</v>
      </c>
      <c r="D198" s="193"/>
      <c r="E198" s="193"/>
      <c r="F198" s="193"/>
      <c r="G198" s="193"/>
      <c r="H198" s="193">
        <v>0</v>
      </c>
      <c r="I198" s="193">
        <v>0</v>
      </c>
      <c r="J198" s="193">
        <v>0</v>
      </c>
      <c r="K198" s="196">
        <v>0</v>
      </c>
      <c r="L198" s="193">
        <v>0</v>
      </c>
      <c r="M198" s="193">
        <v>0</v>
      </c>
      <c r="N198" s="193">
        <v>0</v>
      </c>
      <c r="O198" s="193">
        <v>0</v>
      </c>
      <c r="P198" s="193">
        <v>0</v>
      </c>
      <c r="Q198" s="193">
        <v>0</v>
      </c>
      <c r="R198" s="197"/>
      <c r="S198" s="197"/>
      <c r="T198" s="197"/>
      <c r="U198" s="363">
        <f>+SUM(D198:T198)</f>
        <v>0</v>
      </c>
      <c r="X198" s="103"/>
    </row>
    <row r="199" spans="1:24" s="102" customFormat="1" ht="39.75">
      <c r="A199" s="72"/>
      <c r="B199" s="248" t="s">
        <v>150</v>
      </c>
      <c r="C199" s="244"/>
      <c r="D199" s="361">
        <f>+D198*3</f>
        <v>0</v>
      </c>
      <c r="E199" s="361"/>
      <c r="F199" s="361"/>
      <c r="G199" s="361"/>
      <c r="H199" s="361">
        <f t="shared" ref="H199:Q199" si="72">+H198*3</f>
        <v>0</v>
      </c>
      <c r="I199" s="361">
        <f t="shared" si="72"/>
        <v>0</v>
      </c>
      <c r="J199" s="361">
        <f t="shared" si="72"/>
        <v>0</v>
      </c>
      <c r="K199" s="364">
        <f t="shared" si="72"/>
        <v>0</v>
      </c>
      <c r="L199" s="361">
        <f t="shared" si="72"/>
        <v>0</v>
      </c>
      <c r="M199" s="361">
        <f t="shared" si="72"/>
        <v>0</v>
      </c>
      <c r="N199" s="361">
        <f t="shared" si="72"/>
        <v>0</v>
      </c>
      <c r="O199" s="361">
        <f t="shared" si="72"/>
        <v>0</v>
      </c>
      <c r="P199" s="361">
        <f t="shared" si="72"/>
        <v>0</v>
      </c>
      <c r="Q199" s="361">
        <f t="shared" si="72"/>
        <v>0</v>
      </c>
      <c r="R199" s="362"/>
      <c r="S199" s="362"/>
      <c r="T199" s="362"/>
      <c r="U199" s="361">
        <f>+U198*3</f>
        <v>0</v>
      </c>
      <c r="X199" s="103"/>
    </row>
    <row r="200" spans="1:24" s="102" customFormat="1" ht="39.75">
      <c r="A200" s="72"/>
      <c r="B200" s="91" t="s">
        <v>251</v>
      </c>
      <c r="C200" s="70" t="s">
        <v>163</v>
      </c>
      <c r="D200" s="193"/>
      <c r="E200" s="193"/>
      <c r="F200" s="193"/>
      <c r="G200" s="193"/>
      <c r="H200" s="193">
        <v>0</v>
      </c>
      <c r="I200" s="193">
        <v>0.5</v>
      </c>
      <c r="J200" s="193">
        <v>3</v>
      </c>
      <c r="K200" s="196">
        <v>2</v>
      </c>
      <c r="L200" s="193">
        <v>1</v>
      </c>
      <c r="M200" s="194">
        <v>2</v>
      </c>
      <c r="N200" s="193">
        <v>2</v>
      </c>
      <c r="O200" s="193">
        <v>0</v>
      </c>
      <c r="P200" s="193">
        <v>0</v>
      </c>
      <c r="Q200" s="193">
        <v>0</v>
      </c>
      <c r="R200" s="197"/>
      <c r="S200" s="197"/>
      <c r="T200" s="197"/>
      <c r="U200" s="363">
        <f>+SUM(D200:T200)</f>
        <v>10.5</v>
      </c>
      <c r="X200" s="103"/>
    </row>
    <row r="201" spans="1:24" s="102" customFormat="1" ht="39.75">
      <c r="A201" s="72"/>
      <c r="B201" s="248" t="s">
        <v>150</v>
      </c>
      <c r="C201" s="244"/>
      <c r="D201" s="361">
        <f>+D200*5</f>
        <v>0</v>
      </c>
      <c r="E201" s="361"/>
      <c r="F201" s="361"/>
      <c r="G201" s="361"/>
      <c r="H201" s="361">
        <f t="shared" ref="H201:Q201" si="73">+H200*5</f>
        <v>0</v>
      </c>
      <c r="I201" s="361">
        <f t="shared" si="73"/>
        <v>2.5</v>
      </c>
      <c r="J201" s="361">
        <f t="shared" si="73"/>
        <v>15</v>
      </c>
      <c r="K201" s="364">
        <f t="shared" si="73"/>
        <v>10</v>
      </c>
      <c r="L201" s="361">
        <f t="shared" si="73"/>
        <v>5</v>
      </c>
      <c r="M201" s="361">
        <f t="shared" si="73"/>
        <v>10</v>
      </c>
      <c r="N201" s="361">
        <f t="shared" si="73"/>
        <v>10</v>
      </c>
      <c r="O201" s="361">
        <f t="shared" si="73"/>
        <v>0</v>
      </c>
      <c r="P201" s="361">
        <f t="shared" si="73"/>
        <v>0</v>
      </c>
      <c r="Q201" s="361">
        <f t="shared" si="73"/>
        <v>0</v>
      </c>
      <c r="R201" s="362"/>
      <c r="S201" s="362"/>
      <c r="T201" s="362"/>
      <c r="U201" s="361">
        <f>+U200*5</f>
        <v>52.5</v>
      </c>
      <c r="X201" s="103"/>
    </row>
    <row r="202" spans="1:24" s="102" customFormat="1" ht="39.75">
      <c r="A202" s="72"/>
      <c r="B202" s="91" t="s">
        <v>250</v>
      </c>
      <c r="C202" s="70" t="s">
        <v>163</v>
      </c>
      <c r="D202" s="193"/>
      <c r="E202" s="193"/>
      <c r="F202" s="193"/>
      <c r="G202" s="193"/>
      <c r="H202" s="193">
        <v>1</v>
      </c>
      <c r="I202" s="193">
        <v>0</v>
      </c>
      <c r="J202" s="193">
        <v>5</v>
      </c>
      <c r="K202" s="196">
        <v>4</v>
      </c>
      <c r="L202" s="193">
        <v>7</v>
      </c>
      <c r="M202" s="194">
        <v>0</v>
      </c>
      <c r="N202" s="193">
        <v>0</v>
      </c>
      <c r="O202" s="193">
        <v>0.5</v>
      </c>
      <c r="P202" s="193">
        <v>0</v>
      </c>
      <c r="Q202" s="193">
        <v>2.5</v>
      </c>
      <c r="R202" s="197"/>
      <c r="S202" s="197"/>
      <c r="T202" s="197"/>
      <c r="U202" s="363">
        <f>+SUM(D202:T202)</f>
        <v>20</v>
      </c>
      <c r="X202" s="103"/>
    </row>
    <row r="203" spans="1:24" s="102" customFormat="1" ht="39.75">
      <c r="A203" s="72"/>
      <c r="B203" s="248" t="s">
        <v>150</v>
      </c>
      <c r="C203" s="70"/>
      <c r="D203" s="361">
        <f>+D202*8</f>
        <v>0</v>
      </c>
      <c r="E203" s="361"/>
      <c r="F203" s="361"/>
      <c r="G203" s="361"/>
      <c r="H203" s="361">
        <f t="shared" ref="H203:Q203" si="74">+H202*8</f>
        <v>8</v>
      </c>
      <c r="I203" s="361">
        <f t="shared" si="74"/>
        <v>0</v>
      </c>
      <c r="J203" s="361">
        <f t="shared" si="74"/>
        <v>40</v>
      </c>
      <c r="K203" s="364">
        <f t="shared" si="74"/>
        <v>32</v>
      </c>
      <c r="L203" s="361">
        <f t="shared" si="74"/>
        <v>56</v>
      </c>
      <c r="M203" s="361">
        <f t="shared" si="74"/>
        <v>0</v>
      </c>
      <c r="N203" s="361">
        <f t="shared" si="74"/>
        <v>0</v>
      </c>
      <c r="O203" s="361">
        <f t="shared" si="74"/>
        <v>4</v>
      </c>
      <c r="P203" s="361">
        <f t="shared" si="74"/>
        <v>0</v>
      </c>
      <c r="Q203" s="361">
        <f t="shared" si="74"/>
        <v>20</v>
      </c>
      <c r="R203" s="362"/>
      <c r="S203" s="362"/>
      <c r="T203" s="362"/>
      <c r="U203" s="361">
        <f>+U202*8</f>
        <v>160</v>
      </c>
      <c r="X203" s="103"/>
    </row>
    <row r="204" spans="1:24" s="102" customFormat="1" ht="39.75">
      <c r="A204" s="72"/>
      <c r="B204" s="360" t="s">
        <v>249</v>
      </c>
      <c r="C204" s="70" t="s">
        <v>163</v>
      </c>
      <c r="D204" s="193"/>
      <c r="E204" s="193"/>
      <c r="F204" s="193"/>
      <c r="G204" s="193"/>
      <c r="H204" s="193">
        <v>0</v>
      </c>
      <c r="I204" s="193">
        <v>0</v>
      </c>
      <c r="J204" s="193">
        <v>0</v>
      </c>
      <c r="K204" s="196">
        <v>0</v>
      </c>
      <c r="L204" s="193">
        <v>0</v>
      </c>
      <c r="M204" s="193">
        <v>0</v>
      </c>
      <c r="N204" s="193">
        <v>0</v>
      </c>
      <c r="O204" s="193">
        <v>0</v>
      </c>
      <c r="P204" s="193">
        <v>0</v>
      </c>
      <c r="Q204" s="193">
        <v>0</v>
      </c>
      <c r="R204" s="197"/>
      <c r="S204" s="197"/>
      <c r="T204" s="197"/>
      <c r="U204" s="363">
        <f>+SUM(D204:T204)</f>
        <v>0</v>
      </c>
      <c r="X204" s="103"/>
    </row>
    <row r="205" spans="1:24" s="102" customFormat="1" ht="39.75">
      <c r="A205" s="72"/>
      <c r="B205" s="248" t="s">
        <v>150</v>
      </c>
      <c r="C205" s="244"/>
      <c r="D205" s="361">
        <f>+D204*6</f>
        <v>0</v>
      </c>
      <c r="E205" s="361"/>
      <c r="F205" s="361"/>
      <c r="G205" s="361"/>
      <c r="H205" s="361">
        <f t="shared" ref="H205:Q205" si="75">+H204*6</f>
        <v>0</v>
      </c>
      <c r="I205" s="361">
        <f t="shared" si="75"/>
        <v>0</v>
      </c>
      <c r="J205" s="361">
        <f t="shared" si="75"/>
        <v>0</v>
      </c>
      <c r="K205" s="364">
        <f t="shared" si="75"/>
        <v>0</v>
      </c>
      <c r="L205" s="361">
        <f t="shared" si="75"/>
        <v>0</v>
      </c>
      <c r="M205" s="361">
        <f t="shared" si="75"/>
        <v>0</v>
      </c>
      <c r="N205" s="361">
        <f t="shared" si="75"/>
        <v>0</v>
      </c>
      <c r="O205" s="361">
        <f t="shared" si="75"/>
        <v>0</v>
      </c>
      <c r="P205" s="361">
        <f t="shared" si="75"/>
        <v>0</v>
      </c>
      <c r="Q205" s="361">
        <f t="shared" si="75"/>
        <v>0</v>
      </c>
      <c r="R205" s="362"/>
      <c r="S205" s="362"/>
      <c r="T205" s="362"/>
      <c r="U205" s="361">
        <f>+U204*6</f>
        <v>0</v>
      </c>
      <c r="X205" s="103"/>
    </row>
    <row r="206" spans="1:24" s="102" customFormat="1" ht="39.75">
      <c r="A206" s="72"/>
      <c r="B206" s="91" t="s">
        <v>248</v>
      </c>
      <c r="C206" s="70" t="s">
        <v>163</v>
      </c>
      <c r="D206" s="193"/>
      <c r="E206" s="193"/>
      <c r="F206" s="193"/>
      <c r="G206" s="193"/>
      <c r="H206" s="193">
        <v>0</v>
      </c>
      <c r="I206" s="193">
        <v>0</v>
      </c>
      <c r="J206" s="193">
        <v>0</v>
      </c>
      <c r="K206" s="196">
        <v>0</v>
      </c>
      <c r="L206" s="193">
        <v>0</v>
      </c>
      <c r="M206" s="193">
        <v>0</v>
      </c>
      <c r="N206" s="193">
        <v>0</v>
      </c>
      <c r="O206" s="193">
        <v>0</v>
      </c>
      <c r="P206" s="193">
        <v>0</v>
      </c>
      <c r="Q206" s="193">
        <v>0</v>
      </c>
      <c r="R206" s="197"/>
      <c r="S206" s="197"/>
      <c r="T206" s="197"/>
      <c r="U206" s="363">
        <f>+SUM(D206:T206)</f>
        <v>0</v>
      </c>
      <c r="W206" s="92"/>
      <c r="X206" s="103"/>
    </row>
    <row r="207" spans="1:24" s="102" customFormat="1" ht="39.75">
      <c r="A207" s="72"/>
      <c r="B207" s="248" t="s">
        <v>150</v>
      </c>
      <c r="C207" s="244"/>
      <c r="D207" s="361">
        <f>+D206*8</f>
        <v>0</v>
      </c>
      <c r="E207" s="361"/>
      <c r="F207" s="361"/>
      <c r="G207" s="361"/>
      <c r="H207" s="361">
        <f t="shared" ref="H207:Q207" si="76">+H206*8</f>
        <v>0</v>
      </c>
      <c r="I207" s="361">
        <f t="shared" si="76"/>
        <v>0</v>
      </c>
      <c r="J207" s="361">
        <f t="shared" si="76"/>
        <v>0</v>
      </c>
      <c r="K207" s="364">
        <f t="shared" si="76"/>
        <v>0</v>
      </c>
      <c r="L207" s="361">
        <f t="shared" si="76"/>
        <v>0</v>
      </c>
      <c r="M207" s="361">
        <f t="shared" si="76"/>
        <v>0</v>
      </c>
      <c r="N207" s="361">
        <f t="shared" si="76"/>
        <v>0</v>
      </c>
      <c r="O207" s="361">
        <f t="shared" si="76"/>
        <v>0</v>
      </c>
      <c r="P207" s="361">
        <f t="shared" si="76"/>
        <v>0</v>
      </c>
      <c r="Q207" s="361">
        <f t="shared" si="76"/>
        <v>0</v>
      </c>
      <c r="R207" s="362"/>
      <c r="S207" s="362"/>
      <c r="T207" s="362"/>
      <c r="U207" s="361">
        <f>+U206*8</f>
        <v>0</v>
      </c>
      <c r="W207" s="92"/>
      <c r="X207" s="103"/>
    </row>
    <row r="208" spans="1:24" s="102" customFormat="1" ht="39.75">
      <c r="A208" s="72"/>
      <c r="B208" s="91" t="s">
        <v>247</v>
      </c>
      <c r="C208" s="70" t="s">
        <v>163</v>
      </c>
      <c r="D208" s="193"/>
      <c r="E208" s="193"/>
      <c r="F208" s="193"/>
      <c r="G208" s="193"/>
      <c r="H208" s="193">
        <v>0</v>
      </c>
      <c r="I208" s="193">
        <v>0</v>
      </c>
      <c r="J208" s="193">
        <v>0</v>
      </c>
      <c r="K208" s="196">
        <v>1</v>
      </c>
      <c r="L208" s="193">
        <v>0</v>
      </c>
      <c r="M208" s="193">
        <v>0</v>
      </c>
      <c r="N208" s="193">
        <v>0</v>
      </c>
      <c r="O208" s="193">
        <v>0</v>
      </c>
      <c r="P208" s="193">
        <v>0</v>
      </c>
      <c r="Q208" s="193">
        <v>1</v>
      </c>
      <c r="R208" s="197"/>
      <c r="S208" s="197"/>
      <c r="T208" s="197"/>
      <c r="U208" s="363">
        <f>+SUM(D208:T208)</f>
        <v>2</v>
      </c>
      <c r="W208" s="92"/>
      <c r="X208" s="103"/>
    </row>
    <row r="209" spans="1:24" s="102" customFormat="1" ht="39.75">
      <c r="A209" s="72"/>
      <c r="B209" s="248" t="s">
        <v>150</v>
      </c>
      <c r="C209" s="244"/>
      <c r="D209" s="361">
        <f>+D208*10</f>
        <v>0</v>
      </c>
      <c r="E209" s="361"/>
      <c r="F209" s="361"/>
      <c r="G209" s="361"/>
      <c r="H209" s="361">
        <f t="shared" ref="H209:Q209" si="77">+H208*10</f>
        <v>0</v>
      </c>
      <c r="I209" s="361">
        <f t="shared" si="77"/>
        <v>0</v>
      </c>
      <c r="J209" s="361">
        <f t="shared" si="77"/>
        <v>0</v>
      </c>
      <c r="K209" s="361">
        <f t="shared" si="77"/>
        <v>10</v>
      </c>
      <c r="L209" s="361">
        <f t="shared" si="77"/>
        <v>0</v>
      </c>
      <c r="M209" s="361">
        <f t="shared" si="77"/>
        <v>0</v>
      </c>
      <c r="N209" s="361">
        <f t="shared" si="77"/>
        <v>0</v>
      </c>
      <c r="O209" s="361">
        <f t="shared" si="77"/>
        <v>0</v>
      </c>
      <c r="P209" s="361">
        <f t="shared" si="77"/>
        <v>0</v>
      </c>
      <c r="Q209" s="361">
        <f t="shared" si="77"/>
        <v>10</v>
      </c>
      <c r="R209" s="362"/>
      <c r="S209" s="362"/>
      <c r="T209" s="362"/>
      <c r="U209" s="361">
        <f>+U208*10</f>
        <v>20</v>
      </c>
      <c r="W209" s="92"/>
      <c r="X209" s="103"/>
    </row>
    <row r="210" spans="1:24" s="102" customFormat="1" ht="39.75">
      <c r="A210" s="72"/>
      <c r="B210" s="360" t="s">
        <v>246</v>
      </c>
      <c r="C210" s="70"/>
      <c r="D210" s="68">
        <f>SUM(D187,D193,D199,D205,D189,D195,D201,D207,D191,D197,D203,D209)</f>
        <v>0</v>
      </c>
      <c r="E210" s="68"/>
      <c r="F210" s="68"/>
      <c r="G210" s="68"/>
      <c r="H210" s="68">
        <f t="shared" ref="H210:Q210" si="78">SUM(H187,H193,H199,H205,H189,H195,H201,H207,H191,H197,H203,H209)</f>
        <v>160.5</v>
      </c>
      <c r="I210" s="68">
        <f t="shared" si="78"/>
        <v>57</v>
      </c>
      <c r="J210" s="68">
        <f t="shared" si="78"/>
        <v>556</v>
      </c>
      <c r="K210" s="68">
        <f t="shared" si="78"/>
        <v>365</v>
      </c>
      <c r="L210" s="68">
        <f t="shared" si="78"/>
        <v>311</v>
      </c>
      <c r="M210" s="68">
        <f t="shared" si="78"/>
        <v>60</v>
      </c>
      <c r="N210" s="68">
        <f t="shared" si="78"/>
        <v>367</v>
      </c>
      <c r="O210" s="68">
        <f t="shared" si="78"/>
        <v>187</v>
      </c>
      <c r="P210" s="68">
        <f t="shared" si="78"/>
        <v>57</v>
      </c>
      <c r="Q210" s="68">
        <f t="shared" si="78"/>
        <v>105.5</v>
      </c>
      <c r="R210" s="197"/>
      <c r="S210" s="197"/>
      <c r="T210" s="197"/>
      <c r="U210" s="68">
        <f>SUM(U187,U193,U199,U205,U189,U195,U201,U207,U191,U197,U203,U209)</f>
        <v>2226</v>
      </c>
      <c r="X210" s="103"/>
    </row>
    <row r="211" spans="1:24" s="102" customFormat="1" ht="39.75">
      <c r="A211" s="128"/>
      <c r="B211" s="147" t="s">
        <v>245</v>
      </c>
      <c r="C211" s="124"/>
      <c r="D211" s="677">
        <f>SUM(D186,D188,D194,D200,D206,D190,D196,D202,D208,D192,D198,D204)</f>
        <v>0</v>
      </c>
      <c r="E211" s="677"/>
      <c r="F211" s="677"/>
      <c r="G211" s="677"/>
      <c r="H211" s="677">
        <f t="shared" ref="H211:Q211" si="79">SUM(H186,H188,H194,H200,H206,H190,H196,H202,H208,H192,H198,H204)</f>
        <v>50</v>
      </c>
      <c r="I211" s="677">
        <f t="shared" si="79"/>
        <v>19</v>
      </c>
      <c r="J211" s="677">
        <f t="shared" si="79"/>
        <v>124</v>
      </c>
      <c r="K211" s="677">
        <f t="shared" si="79"/>
        <v>77</v>
      </c>
      <c r="L211" s="677">
        <f t="shared" si="79"/>
        <v>62</v>
      </c>
      <c r="M211" s="677">
        <f t="shared" si="79"/>
        <v>17.5</v>
      </c>
      <c r="N211" s="677">
        <f t="shared" si="79"/>
        <v>127</v>
      </c>
      <c r="O211" s="677">
        <f t="shared" si="79"/>
        <v>69</v>
      </c>
      <c r="P211" s="677">
        <f t="shared" si="79"/>
        <v>26</v>
      </c>
      <c r="Q211" s="677">
        <f t="shared" si="79"/>
        <v>33</v>
      </c>
      <c r="R211" s="191"/>
      <c r="S211" s="191"/>
      <c r="T211" s="191"/>
      <c r="U211" s="359">
        <f>SUM(U186,U188,U194,U200,U206,U190,U196,U202,U208,U192,U198,U204)</f>
        <v>604.5</v>
      </c>
      <c r="X211" s="103"/>
    </row>
    <row r="212" spans="1:24" ht="39.75">
      <c r="A212" s="145" t="s">
        <v>244</v>
      </c>
      <c r="B212" s="145"/>
      <c r="C212" s="144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1"/>
      <c r="R212" s="211"/>
      <c r="S212" s="211"/>
      <c r="T212" s="211"/>
      <c r="U212" s="141"/>
      <c r="X212" s="20"/>
    </row>
    <row r="213" spans="1:24" ht="39.75">
      <c r="A213" s="140" t="s">
        <v>86</v>
      </c>
      <c r="B213" s="358"/>
      <c r="C213" s="357"/>
      <c r="D213" s="356">
        <f>+SUM(D215,D224)/2</f>
        <v>0</v>
      </c>
      <c r="E213" s="356"/>
      <c r="F213" s="356"/>
      <c r="G213" s="356"/>
      <c r="H213" s="356">
        <f t="shared" ref="H213:Q213" si="80">+SUM(H215,H224)/2</f>
        <v>5</v>
      </c>
      <c r="I213" s="356">
        <f t="shared" si="80"/>
        <v>4</v>
      </c>
      <c r="J213" s="356">
        <f t="shared" si="80"/>
        <v>5</v>
      </c>
      <c r="K213" s="356">
        <f t="shared" si="80"/>
        <v>4.5</v>
      </c>
      <c r="L213" s="356">
        <f t="shared" si="80"/>
        <v>5</v>
      </c>
      <c r="M213" s="356">
        <f t="shared" si="80"/>
        <v>5</v>
      </c>
      <c r="N213" s="356">
        <f t="shared" si="80"/>
        <v>5</v>
      </c>
      <c r="O213" s="356">
        <f t="shared" si="80"/>
        <v>4</v>
      </c>
      <c r="P213" s="356">
        <f t="shared" si="80"/>
        <v>5</v>
      </c>
      <c r="Q213" s="356">
        <f t="shared" si="80"/>
        <v>4</v>
      </c>
      <c r="R213" s="355"/>
      <c r="S213" s="355"/>
      <c r="T213" s="355"/>
      <c r="U213" s="136">
        <f>+SUM(U215,U224)/2</f>
        <v>5</v>
      </c>
      <c r="X213" s="20"/>
    </row>
    <row r="214" spans="1:24" s="73" customFormat="1" ht="39.75">
      <c r="A214" s="85">
        <v>3.1</v>
      </c>
      <c r="B214" s="84" t="s">
        <v>243</v>
      </c>
      <c r="C214" s="96" t="s">
        <v>30</v>
      </c>
      <c r="D214" s="324">
        <f>+SUM(D216:D222)</f>
        <v>0</v>
      </c>
      <c r="E214" s="324"/>
      <c r="F214" s="324"/>
      <c r="G214" s="324"/>
      <c r="H214" s="324">
        <f t="shared" ref="H214:Q214" si="81">+SUM(H216:H222)</f>
        <v>7</v>
      </c>
      <c r="I214" s="324">
        <f t="shared" si="81"/>
        <v>7</v>
      </c>
      <c r="J214" s="324">
        <f t="shared" si="81"/>
        <v>7</v>
      </c>
      <c r="K214" s="324">
        <f t="shared" si="81"/>
        <v>7</v>
      </c>
      <c r="L214" s="324">
        <f t="shared" si="81"/>
        <v>7</v>
      </c>
      <c r="M214" s="324">
        <f t="shared" si="81"/>
        <v>7</v>
      </c>
      <c r="N214" s="324">
        <f t="shared" si="81"/>
        <v>7</v>
      </c>
      <c r="O214" s="324">
        <f t="shared" si="81"/>
        <v>7</v>
      </c>
      <c r="P214" s="324">
        <f t="shared" si="81"/>
        <v>7</v>
      </c>
      <c r="Q214" s="324">
        <f t="shared" si="81"/>
        <v>7</v>
      </c>
      <c r="R214" s="154"/>
      <c r="S214" s="154"/>
      <c r="T214" s="154"/>
      <c r="U214" s="324">
        <f>+SUM(U216:U222)</f>
        <v>7</v>
      </c>
      <c r="X214" s="74"/>
    </row>
    <row r="215" spans="1:24" s="73" customFormat="1" ht="39.75">
      <c r="A215" s="81"/>
      <c r="B215" s="80"/>
      <c r="C215" s="95" t="s">
        <v>10</v>
      </c>
      <c r="D215" s="94">
        <f>IF(D214&lt;1,0,IF(D214&lt;2,1,IF(D214&lt;4,2,IF(D214&lt;6,3,IF(D214&lt;7,4,IF(D214&gt;=7,5))))))</f>
        <v>0</v>
      </c>
      <c r="E215" s="94"/>
      <c r="F215" s="94"/>
      <c r="G215" s="94"/>
      <c r="H215" s="94">
        <f t="shared" ref="H215:Q215" si="82">IF(H214&lt;1,0,IF(H214&lt;2,1,IF(H214&lt;4,2,IF(H214&lt;6,3,IF(H214&lt;7,4,IF(H214&gt;=7,5))))))</f>
        <v>5</v>
      </c>
      <c r="I215" s="94">
        <f t="shared" si="82"/>
        <v>5</v>
      </c>
      <c r="J215" s="94">
        <f t="shared" si="82"/>
        <v>5</v>
      </c>
      <c r="K215" s="94">
        <f t="shared" si="82"/>
        <v>5</v>
      </c>
      <c r="L215" s="94">
        <f t="shared" si="82"/>
        <v>5</v>
      </c>
      <c r="M215" s="94">
        <f t="shared" si="82"/>
        <v>5</v>
      </c>
      <c r="N215" s="94">
        <f t="shared" si="82"/>
        <v>5</v>
      </c>
      <c r="O215" s="94">
        <f t="shared" si="82"/>
        <v>5</v>
      </c>
      <c r="P215" s="94">
        <f t="shared" si="82"/>
        <v>5</v>
      </c>
      <c r="Q215" s="94">
        <f t="shared" si="82"/>
        <v>5</v>
      </c>
      <c r="R215" s="152"/>
      <c r="S215" s="152"/>
      <c r="T215" s="152"/>
      <c r="U215" s="94">
        <f>IF(U214&lt;1,0,IF(U214&lt;2,1,IF(U214&lt;4,2,IF(U214&lt;6,3,IF(U214&lt;7,4,IF(U214&gt;=7,5))))))</f>
        <v>5</v>
      </c>
      <c r="X215" s="74"/>
    </row>
    <row r="216" spans="1:24" s="73" customFormat="1" ht="61.5">
      <c r="A216" s="75"/>
      <c r="B216" s="71" t="s">
        <v>242</v>
      </c>
      <c r="C216" s="70"/>
      <c r="D216" s="68"/>
      <c r="E216" s="68"/>
      <c r="F216" s="68"/>
      <c r="G216" s="68"/>
      <c r="H216" s="68">
        <v>1</v>
      </c>
      <c r="I216" s="68">
        <v>1</v>
      </c>
      <c r="J216" s="68">
        <v>1</v>
      </c>
      <c r="K216" s="69">
        <v>1</v>
      </c>
      <c r="L216" s="68">
        <v>1</v>
      </c>
      <c r="M216" s="68">
        <v>1</v>
      </c>
      <c r="N216" s="68">
        <v>1</v>
      </c>
      <c r="O216" s="68">
        <v>1</v>
      </c>
      <c r="P216" s="68">
        <v>1</v>
      </c>
      <c r="Q216" s="68">
        <v>1</v>
      </c>
      <c r="R216" s="149"/>
      <c r="S216" s="149"/>
      <c r="T216" s="149"/>
      <c r="U216" s="68">
        <v>1</v>
      </c>
      <c r="X216" s="74"/>
    </row>
    <row r="217" spans="1:24" s="73" customFormat="1" ht="39.75">
      <c r="A217" s="75"/>
      <c r="B217" s="71" t="s">
        <v>241</v>
      </c>
      <c r="C217" s="70"/>
      <c r="D217" s="68"/>
      <c r="E217" s="68"/>
      <c r="F217" s="68"/>
      <c r="G217" s="68"/>
      <c r="H217" s="68">
        <v>1</v>
      </c>
      <c r="I217" s="68">
        <v>1</v>
      </c>
      <c r="J217" s="68">
        <v>1</v>
      </c>
      <c r="K217" s="69">
        <v>1</v>
      </c>
      <c r="L217" s="68">
        <v>1</v>
      </c>
      <c r="M217" s="68">
        <v>1</v>
      </c>
      <c r="N217" s="68">
        <v>1</v>
      </c>
      <c r="O217" s="68">
        <v>1</v>
      </c>
      <c r="P217" s="68">
        <v>1</v>
      </c>
      <c r="Q217" s="68">
        <v>1</v>
      </c>
      <c r="R217" s="149"/>
      <c r="S217" s="149"/>
      <c r="T217" s="149"/>
      <c r="U217" s="68">
        <v>1</v>
      </c>
      <c r="X217" s="74"/>
    </row>
    <row r="218" spans="1:24" s="73" customFormat="1" ht="61.5">
      <c r="A218" s="75"/>
      <c r="B218" s="71" t="s">
        <v>240</v>
      </c>
      <c r="C218" s="70"/>
      <c r="D218" s="68"/>
      <c r="E218" s="68"/>
      <c r="F218" s="68"/>
      <c r="G218" s="68"/>
      <c r="H218" s="68">
        <v>1</v>
      </c>
      <c r="I218" s="68">
        <v>1</v>
      </c>
      <c r="J218" s="68">
        <v>1</v>
      </c>
      <c r="K218" s="69">
        <v>1</v>
      </c>
      <c r="L218" s="68">
        <v>1</v>
      </c>
      <c r="M218" s="68">
        <v>1</v>
      </c>
      <c r="N218" s="68">
        <v>1</v>
      </c>
      <c r="O218" s="68">
        <v>1</v>
      </c>
      <c r="P218" s="68">
        <v>1</v>
      </c>
      <c r="Q218" s="68">
        <v>1</v>
      </c>
      <c r="R218" s="149"/>
      <c r="S218" s="149"/>
      <c r="T218" s="149"/>
      <c r="U218" s="68">
        <v>1</v>
      </c>
      <c r="X218" s="74"/>
    </row>
    <row r="219" spans="1:24" s="73" customFormat="1" ht="39.75">
      <c r="A219" s="75"/>
      <c r="B219" s="71" t="s">
        <v>239</v>
      </c>
      <c r="C219" s="70"/>
      <c r="D219" s="68"/>
      <c r="E219" s="68"/>
      <c r="F219" s="68"/>
      <c r="G219" s="68"/>
      <c r="H219" s="68">
        <v>1</v>
      </c>
      <c r="I219" s="68">
        <v>1</v>
      </c>
      <c r="J219" s="68">
        <v>1</v>
      </c>
      <c r="K219" s="69">
        <v>1</v>
      </c>
      <c r="L219" s="68">
        <v>1</v>
      </c>
      <c r="M219" s="68">
        <v>1</v>
      </c>
      <c r="N219" s="68">
        <v>1</v>
      </c>
      <c r="O219" s="68">
        <v>1</v>
      </c>
      <c r="P219" s="68">
        <v>1</v>
      </c>
      <c r="Q219" s="68">
        <v>1</v>
      </c>
      <c r="R219" s="149"/>
      <c r="S219" s="149"/>
      <c r="T219" s="149"/>
      <c r="U219" s="68">
        <v>1</v>
      </c>
      <c r="X219" s="74"/>
    </row>
    <row r="220" spans="1:24" s="73" customFormat="1" ht="61.5">
      <c r="A220" s="75"/>
      <c r="B220" s="71" t="s">
        <v>238</v>
      </c>
      <c r="C220" s="70"/>
      <c r="D220" s="68"/>
      <c r="E220" s="68"/>
      <c r="F220" s="68"/>
      <c r="G220" s="68"/>
      <c r="H220" s="68">
        <v>1</v>
      </c>
      <c r="I220" s="68">
        <v>1</v>
      </c>
      <c r="J220" s="68">
        <v>1</v>
      </c>
      <c r="K220" s="69">
        <v>1</v>
      </c>
      <c r="L220" s="68">
        <v>1</v>
      </c>
      <c r="M220" s="68">
        <v>1</v>
      </c>
      <c r="N220" s="68">
        <v>1</v>
      </c>
      <c r="O220" s="68">
        <v>1</v>
      </c>
      <c r="P220" s="68">
        <v>1</v>
      </c>
      <c r="Q220" s="68">
        <v>1</v>
      </c>
      <c r="R220" s="149"/>
      <c r="S220" s="149"/>
      <c r="T220" s="149"/>
      <c r="U220" s="68">
        <v>1</v>
      </c>
      <c r="X220" s="74"/>
    </row>
    <row r="221" spans="1:24" s="73" customFormat="1" ht="61.5">
      <c r="A221" s="75"/>
      <c r="B221" s="71" t="s">
        <v>237</v>
      </c>
      <c r="C221" s="70"/>
      <c r="D221" s="68"/>
      <c r="E221" s="68"/>
      <c r="F221" s="68"/>
      <c r="G221" s="68"/>
      <c r="H221" s="68">
        <v>1</v>
      </c>
      <c r="I221" s="68">
        <v>1</v>
      </c>
      <c r="J221" s="68">
        <v>1</v>
      </c>
      <c r="K221" s="69">
        <v>1</v>
      </c>
      <c r="L221" s="68">
        <v>1</v>
      </c>
      <c r="M221" s="68">
        <v>1</v>
      </c>
      <c r="N221" s="68">
        <v>1</v>
      </c>
      <c r="O221" s="68">
        <v>1</v>
      </c>
      <c r="P221" s="68">
        <v>1</v>
      </c>
      <c r="Q221" s="68">
        <v>1</v>
      </c>
      <c r="R221" s="149"/>
      <c r="S221" s="149"/>
      <c r="T221" s="149"/>
      <c r="U221" s="68">
        <v>1</v>
      </c>
      <c r="X221" s="74"/>
    </row>
    <row r="222" spans="1:24" s="73" customFormat="1" ht="92.25">
      <c r="A222" s="148"/>
      <c r="B222" s="127" t="s">
        <v>236</v>
      </c>
      <c r="C222" s="124"/>
      <c r="D222" s="68"/>
      <c r="E222" s="68"/>
      <c r="F222" s="68"/>
      <c r="G222" s="68"/>
      <c r="H222" s="68">
        <v>1</v>
      </c>
      <c r="I222" s="68">
        <v>1</v>
      </c>
      <c r="J222" s="68">
        <v>1</v>
      </c>
      <c r="K222" s="69">
        <v>1</v>
      </c>
      <c r="L222" s="68">
        <v>1</v>
      </c>
      <c r="M222" s="68">
        <v>1</v>
      </c>
      <c r="N222" s="68">
        <v>1</v>
      </c>
      <c r="O222" s="68">
        <v>1</v>
      </c>
      <c r="P222" s="68">
        <v>1</v>
      </c>
      <c r="Q222" s="677">
        <v>1</v>
      </c>
      <c r="R222" s="146"/>
      <c r="S222" s="146"/>
      <c r="T222" s="146"/>
      <c r="U222" s="677">
        <v>1</v>
      </c>
      <c r="X222" s="74"/>
    </row>
    <row r="223" spans="1:24" ht="39.75">
      <c r="A223" s="84">
        <v>3.2</v>
      </c>
      <c r="B223" s="84" t="s">
        <v>235</v>
      </c>
      <c r="C223" s="96" t="s">
        <v>30</v>
      </c>
      <c r="D223" s="82">
        <f>SUM(D225:D235)</f>
        <v>0</v>
      </c>
      <c r="E223" s="82"/>
      <c r="F223" s="82"/>
      <c r="G223" s="82"/>
      <c r="H223" s="82">
        <f t="shared" ref="H223:Q223" si="83">SUM(H225:H235)</f>
        <v>6</v>
      </c>
      <c r="I223" s="82">
        <f t="shared" si="83"/>
        <v>3</v>
      </c>
      <c r="J223" s="82">
        <f t="shared" si="83"/>
        <v>6</v>
      </c>
      <c r="K223" s="82">
        <f t="shared" si="83"/>
        <v>5</v>
      </c>
      <c r="L223" s="82">
        <f t="shared" si="83"/>
        <v>6</v>
      </c>
      <c r="M223" s="82">
        <f t="shared" si="83"/>
        <v>6</v>
      </c>
      <c r="N223" s="82">
        <f t="shared" si="83"/>
        <v>6</v>
      </c>
      <c r="O223" s="82">
        <f t="shared" si="83"/>
        <v>4</v>
      </c>
      <c r="P223" s="82">
        <f t="shared" si="83"/>
        <v>6</v>
      </c>
      <c r="Q223" s="82">
        <f t="shared" si="83"/>
        <v>3</v>
      </c>
      <c r="R223" s="154"/>
      <c r="S223" s="154"/>
      <c r="T223" s="154"/>
      <c r="U223" s="82">
        <f>SUM(U225:U235)</f>
        <v>6</v>
      </c>
      <c r="X223" s="20"/>
    </row>
    <row r="224" spans="1:24" ht="39.75">
      <c r="A224" s="81"/>
      <c r="B224" s="80"/>
      <c r="C224" s="95" t="s">
        <v>10</v>
      </c>
      <c r="D224" s="132">
        <f>IF(D223&lt;1,0,IF(D223&lt;2,1,IF(D223&lt;3,2,IF(D223&lt;5,3,IF(D223=5,4,IF(D223=6,5,))))))</f>
        <v>0</v>
      </c>
      <c r="E224" s="132"/>
      <c r="F224" s="132"/>
      <c r="G224" s="132"/>
      <c r="H224" s="132">
        <f t="shared" ref="H224:Q224" si="84">IF(H223&lt;1,0,IF(H223&lt;2,1,IF(H223&lt;3,2,IF(H223&lt;5,3,IF(H223=5,4,IF(H223=6,5,))))))</f>
        <v>5</v>
      </c>
      <c r="I224" s="132">
        <f t="shared" si="84"/>
        <v>3</v>
      </c>
      <c r="J224" s="132">
        <f t="shared" si="84"/>
        <v>5</v>
      </c>
      <c r="K224" s="132">
        <f t="shared" si="84"/>
        <v>4</v>
      </c>
      <c r="L224" s="132">
        <f t="shared" si="84"/>
        <v>5</v>
      </c>
      <c r="M224" s="132">
        <f t="shared" si="84"/>
        <v>5</v>
      </c>
      <c r="N224" s="132">
        <f t="shared" si="84"/>
        <v>5</v>
      </c>
      <c r="O224" s="132">
        <f t="shared" si="84"/>
        <v>3</v>
      </c>
      <c r="P224" s="132">
        <f t="shared" si="84"/>
        <v>5</v>
      </c>
      <c r="Q224" s="132">
        <f t="shared" si="84"/>
        <v>3</v>
      </c>
      <c r="R224" s="330"/>
      <c r="S224" s="330"/>
      <c r="T224" s="330"/>
      <c r="U224" s="132">
        <f>IF(U223&lt;1,0,IF(U223&lt;2,1,IF(U223&lt;3,2,IF(U223&lt;5,3,IF(U223=5,4,IF(U223=6,5,))))))</f>
        <v>5</v>
      </c>
      <c r="X224" s="20"/>
    </row>
    <row r="225" spans="1:24" ht="55.5">
      <c r="A225" s="317"/>
      <c r="B225" s="354" t="s">
        <v>234</v>
      </c>
      <c r="C225" s="353"/>
      <c r="D225" s="68"/>
      <c r="E225" s="68"/>
      <c r="F225" s="68"/>
      <c r="G225" s="68"/>
      <c r="H225" s="68">
        <v>1</v>
      </c>
      <c r="I225" s="68">
        <v>1</v>
      </c>
      <c r="J225" s="68">
        <v>1</v>
      </c>
      <c r="K225" s="69">
        <v>1</v>
      </c>
      <c r="L225" s="68">
        <v>1</v>
      </c>
      <c r="M225" s="68">
        <v>1</v>
      </c>
      <c r="N225" s="68">
        <v>1</v>
      </c>
      <c r="O225" s="68">
        <v>1</v>
      </c>
      <c r="P225" s="68">
        <v>1</v>
      </c>
      <c r="Q225" s="679">
        <v>1</v>
      </c>
      <c r="R225" s="152"/>
      <c r="S225" s="152"/>
      <c r="T225" s="152"/>
      <c r="U225" s="679">
        <v>1</v>
      </c>
      <c r="X225" s="20"/>
    </row>
    <row r="226" spans="1:24" ht="39.75">
      <c r="A226" s="72"/>
      <c r="B226" s="210" t="s">
        <v>233</v>
      </c>
      <c r="C226" s="150"/>
      <c r="D226" s="68"/>
      <c r="E226" s="68"/>
      <c r="F226" s="68"/>
      <c r="G226" s="68"/>
      <c r="H226" s="68">
        <v>1</v>
      </c>
      <c r="I226" s="68">
        <v>1</v>
      </c>
      <c r="J226" s="68">
        <v>1</v>
      </c>
      <c r="K226" s="69">
        <v>1</v>
      </c>
      <c r="L226" s="68">
        <v>1</v>
      </c>
      <c r="M226" s="68">
        <v>1</v>
      </c>
      <c r="N226" s="68">
        <v>1</v>
      </c>
      <c r="O226" s="68">
        <v>1</v>
      </c>
      <c r="P226" s="68">
        <v>1</v>
      </c>
      <c r="Q226" s="68">
        <v>0</v>
      </c>
      <c r="R226" s="149"/>
      <c r="S226" s="149"/>
      <c r="T226" s="149"/>
      <c r="U226" s="68">
        <v>1</v>
      </c>
      <c r="X226" s="20"/>
    </row>
    <row r="227" spans="1:24" ht="123">
      <c r="A227" s="72"/>
      <c r="B227" s="71" t="s">
        <v>232</v>
      </c>
      <c r="C227" s="124"/>
      <c r="D227" s="711"/>
      <c r="E227" s="677"/>
      <c r="F227" s="677"/>
      <c r="G227" s="677"/>
      <c r="H227" s="711">
        <v>1</v>
      </c>
      <c r="I227" s="711">
        <v>0</v>
      </c>
      <c r="J227" s="711">
        <v>1</v>
      </c>
      <c r="K227" s="711">
        <v>1</v>
      </c>
      <c r="L227" s="711">
        <v>1</v>
      </c>
      <c r="M227" s="711">
        <v>1</v>
      </c>
      <c r="N227" s="711">
        <v>1</v>
      </c>
      <c r="O227" s="711">
        <v>1</v>
      </c>
      <c r="P227" s="711">
        <v>1</v>
      </c>
      <c r="Q227" s="711">
        <v>1</v>
      </c>
      <c r="R227" s="146"/>
      <c r="S227" s="146"/>
      <c r="T227" s="146"/>
      <c r="U227" s="711">
        <v>1</v>
      </c>
      <c r="V227" s="44"/>
      <c r="X227" s="20"/>
    </row>
    <row r="228" spans="1:24" ht="39.75">
      <c r="A228" s="72"/>
      <c r="B228" s="351" t="s">
        <v>231</v>
      </c>
      <c r="C228" s="352"/>
      <c r="D228" s="712"/>
      <c r="E228" s="678"/>
      <c r="F228" s="678"/>
      <c r="G228" s="678"/>
      <c r="H228" s="712"/>
      <c r="I228" s="712"/>
      <c r="J228" s="712"/>
      <c r="K228" s="712"/>
      <c r="L228" s="712"/>
      <c r="M228" s="712"/>
      <c r="N228" s="712"/>
      <c r="O228" s="712"/>
      <c r="P228" s="712"/>
      <c r="Q228" s="712"/>
      <c r="R228" s="330"/>
      <c r="S228" s="330"/>
      <c r="T228" s="330"/>
      <c r="U228" s="712"/>
      <c r="X228" s="20"/>
    </row>
    <row r="229" spans="1:24" ht="39.75">
      <c r="A229" s="72"/>
      <c r="B229" s="351" t="s">
        <v>230</v>
      </c>
      <c r="C229" s="352"/>
      <c r="D229" s="712"/>
      <c r="E229" s="678"/>
      <c r="F229" s="678"/>
      <c r="G229" s="678"/>
      <c r="H229" s="712"/>
      <c r="I229" s="712"/>
      <c r="J229" s="712"/>
      <c r="K229" s="712"/>
      <c r="L229" s="712"/>
      <c r="M229" s="712"/>
      <c r="N229" s="712"/>
      <c r="O229" s="712"/>
      <c r="P229" s="712"/>
      <c r="Q229" s="712"/>
      <c r="R229" s="330"/>
      <c r="S229" s="330"/>
      <c r="T229" s="330"/>
      <c r="U229" s="712"/>
      <c r="X229" s="20"/>
    </row>
    <row r="230" spans="1:24" ht="39.75">
      <c r="A230" s="72"/>
      <c r="B230" s="351" t="s">
        <v>229</v>
      </c>
      <c r="C230" s="352"/>
      <c r="D230" s="712"/>
      <c r="E230" s="678"/>
      <c r="F230" s="678"/>
      <c r="G230" s="678"/>
      <c r="H230" s="712"/>
      <c r="I230" s="712"/>
      <c r="J230" s="712"/>
      <c r="K230" s="712"/>
      <c r="L230" s="712"/>
      <c r="M230" s="712"/>
      <c r="N230" s="712"/>
      <c r="O230" s="712"/>
      <c r="P230" s="712"/>
      <c r="Q230" s="712"/>
      <c r="R230" s="330"/>
      <c r="S230" s="330"/>
      <c r="T230" s="330"/>
      <c r="U230" s="712"/>
      <c r="X230" s="20"/>
    </row>
    <row r="231" spans="1:24" ht="39.75">
      <c r="A231" s="72"/>
      <c r="B231" s="351" t="s">
        <v>228</v>
      </c>
      <c r="C231" s="352"/>
      <c r="D231" s="712"/>
      <c r="E231" s="678"/>
      <c r="F231" s="678"/>
      <c r="G231" s="678"/>
      <c r="H231" s="712"/>
      <c r="I231" s="712"/>
      <c r="J231" s="712"/>
      <c r="K231" s="712"/>
      <c r="L231" s="712"/>
      <c r="M231" s="712"/>
      <c r="N231" s="712"/>
      <c r="O231" s="712"/>
      <c r="P231" s="712"/>
      <c r="Q231" s="712"/>
      <c r="R231" s="330"/>
      <c r="S231" s="330"/>
      <c r="T231" s="330"/>
      <c r="U231" s="712"/>
      <c r="X231" s="20"/>
    </row>
    <row r="232" spans="1:24" ht="39.75">
      <c r="A232" s="72"/>
      <c r="B232" s="351" t="s">
        <v>227</v>
      </c>
      <c r="C232" s="350"/>
      <c r="D232" s="713"/>
      <c r="E232" s="679"/>
      <c r="F232" s="679"/>
      <c r="G232" s="679"/>
      <c r="H232" s="713"/>
      <c r="I232" s="713"/>
      <c r="J232" s="713"/>
      <c r="K232" s="713"/>
      <c r="L232" s="713"/>
      <c r="M232" s="713"/>
      <c r="N232" s="713"/>
      <c r="O232" s="713"/>
      <c r="P232" s="713"/>
      <c r="Q232" s="713"/>
      <c r="R232" s="152"/>
      <c r="S232" s="152"/>
      <c r="T232" s="152"/>
      <c r="U232" s="713"/>
      <c r="X232" s="20"/>
    </row>
    <row r="233" spans="1:24" ht="61.5">
      <c r="A233" s="72"/>
      <c r="B233" s="71" t="s">
        <v>226</v>
      </c>
      <c r="C233" s="70"/>
      <c r="D233" s="68"/>
      <c r="E233" s="68"/>
      <c r="F233" s="68"/>
      <c r="G233" s="68"/>
      <c r="H233" s="68">
        <v>1</v>
      </c>
      <c r="I233" s="68">
        <v>1</v>
      </c>
      <c r="J233" s="68">
        <v>1</v>
      </c>
      <c r="K233" s="69">
        <v>1</v>
      </c>
      <c r="L233" s="68">
        <v>1</v>
      </c>
      <c r="M233" s="68">
        <v>1</v>
      </c>
      <c r="N233" s="68">
        <v>1</v>
      </c>
      <c r="O233" s="68">
        <v>0</v>
      </c>
      <c r="P233" s="68">
        <v>1</v>
      </c>
      <c r="Q233" s="68">
        <v>1</v>
      </c>
      <c r="R233" s="149"/>
      <c r="S233" s="149"/>
      <c r="T233" s="149"/>
      <c r="U233" s="68">
        <v>1</v>
      </c>
      <c r="X233" s="20"/>
    </row>
    <row r="234" spans="1:24" ht="61.5">
      <c r="A234" s="72"/>
      <c r="B234" s="71" t="s">
        <v>225</v>
      </c>
      <c r="C234" s="70"/>
      <c r="D234" s="68"/>
      <c r="E234" s="68"/>
      <c r="F234" s="68"/>
      <c r="G234" s="68"/>
      <c r="H234" s="68">
        <v>1</v>
      </c>
      <c r="I234" s="68">
        <v>0</v>
      </c>
      <c r="J234" s="68">
        <v>1</v>
      </c>
      <c r="K234" s="69">
        <v>1</v>
      </c>
      <c r="L234" s="68">
        <v>1</v>
      </c>
      <c r="M234" s="68">
        <v>1</v>
      </c>
      <c r="N234" s="68">
        <v>1</v>
      </c>
      <c r="O234" s="68">
        <v>0</v>
      </c>
      <c r="P234" s="68">
        <v>1</v>
      </c>
      <c r="Q234" s="68">
        <v>0</v>
      </c>
      <c r="R234" s="149"/>
      <c r="S234" s="149"/>
      <c r="T234" s="149"/>
      <c r="U234" s="68">
        <v>1</v>
      </c>
      <c r="X234" s="20"/>
    </row>
    <row r="235" spans="1:24" ht="61.5">
      <c r="A235" s="128"/>
      <c r="B235" s="127" t="s">
        <v>224</v>
      </c>
      <c r="C235" s="124"/>
      <c r="D235" s="677"/>
      <c r="E235" s="677"/>
      <c r="F235" s="677"/>
      <c r="G235" s="677"/>
      <c r="H235" s="677">
        <v>1</v>
      </c>
      <c r="I235" s="677">
        <v>0</v>
      </c>
      <c r="J235" s="677">
        <v>1</v>
      </c>
      <c r="K235" s="677">
        <v>0</v>
      </c>
      <c r="L235" s="677">
        <v>1</v>
      </c>
      <c r="M235" s="677">
        <v>1</v>
      </c>
      <c r="N235" s="677">
        <v>1</v>
      </c>
      <c r="O235" s="68">
        <v>1</v>
      </c>
      <c r="P235" s="677">
        <v>1</v>
      </c>
      <c r="Q235" s="677">
        <v>0</v>
      </c>
      <c r="R235" s="146"/>
      <c r="S235" s="146"/>
      <c r="T235" s="146"/>
      <c r="U235" s="677">
        <v>1</v>
      </c>
      <c r="X235" s="20"/>
    </row>
    <row r="236" spans="1:24" ht="39.75">
      <c r="A236" s="145" t="s">
        <v>223</v>
      </c>
      <c r="B236" s="145"/>
      <c r="C236" s="144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1"/>
      <c r="R236" s="211"/>
      <c r="S236" s="211"/>
      <c r="T236" s="211"/>
      <c r="U236" s="141"/>
      <c r="X236" s="20"/>
    </row>
    <row r="237" spans="1:24" ht="39.75">
      <c r="A237" s="140" t="s">
        <v>86</v>
      </c>
      <c r="B237" s="139"/>
      <c r="C237" s="138"/>
      <c r="D237" s="137" t="e">
        <f>+SUM(D247,D262,D269)/3</f>
        <v>#DIV/0!</v>
      </c>
      <c r="E237" s="137"/>
      <c r="F237" s="137"/>
      <c r="G237" s="137"/>
      <c r="H237" s="137">
        <f t="shared" ref="H237:Q237" si="85">+SUM(H247,H262,H269)/3</f>
        <v>4.6628888888888893</v>
      </c>
      <c r="I237" s="137">
        <f t="shared" si="85"/>
        <v>3.4548245614035089</v>
      </c>
      <c r="J237" s="137">
        <f t="shared" si="85"/>
        <v>5</v>
      </c>
      <c r="K237" s="137">
        <f t="shared" si="85"/>
        <v>4</v>
      </c>
      <c r="L237" s="137">
        <f t="shared" si="85"/>
        <v>5</v>
      </c>
      <c r="M237" s="137">
        <f t="shared" si="85"/>
        <v>4</v>
      </c>
      <c r="N237" s="137">
        <f t="shared" si="85"/>
        <v>5</v>
      </c>
      <c r="O237" s="137">
        <f t="shared" si="85"/>
        <v>5</v>
      </c>
      <c r="P237" s="137">
        <f t="shared" si="85"/>
        <v>3.7246376811594204</v>
      </c>
      <c r="Q237" s="137">
        <f t="shared" si="85"/>
        <v>5</v>
      </c>
      <c r="R237" s="168"/>
      <c r="S237" s="168"/>
      <c r="T237" s="168"/>
      <c r="U237" s="136" t="e">
        <f>+SUM(U247,U262,U269)/3</f>
        <v>#DIV/0!</v>
      </c>
      <c r="X237" s="20"/>
    </row>
    <row r="238" spans="1:24" ht="39.75">
      <c r="A238" s="140" t="s">
        <v>85</v>
      </c>
      <c r="B238" s="139"/>
      <c r="C238" s="138"/>
      <c r="D238" s="137" t="e">
        <f>+SUM(D278,D303,D309)/3</f>
        <v>#DIV/0!</v>
      </c>
      <c r="E238" s="137"/>
      <c r="F238" s="137"/>
      <c r="G238" s="137"/>
      <c r="H238" s="137">
        <f t="shared" ref="H238:Q238" si="86">+SUM(H278,H303,H309)/3</f>
        <v>2.0751633986928106</v>
      </c>
      <c r="I238" s="137">
        <f t="shared" si="86"/>
        <v>1.8640350877192986</v>
      </c>
      <c r="J238" s="137">
        <f t="shared" si="86"/>
        <v>2.741935483870968</v>
      </c>
      <c r="K238" s="137">
        <f t="shared" si="86"/>
        <v>3.7662337662337664</v>
      </c>
      <c r="L238" s="137">
        <f t="shared" si="86"/>
        <v>2.419354838709677</v>
      </c>
      <c r="M238" s="137">
        <f t="shared" si="86"/>
        <v>3.8095238095238098</v>
      </c>
      <c r="N238" s="137">
        <f t="shared" si="86"/>
        <v>1.1811023622047243</v>
      </c>
      <c r="O238" s="137">
        <f t="shared" si="86"/>
        <v>3.3212560386473431</v>
      </c>
      <c r="P238" s="137">
        <f t="shared" si="86"/>
        <v>2.2435897435897432</v>
      </c>
      <c r="Q238" s="137">
        <f t="shared" si="86"/>
        <v>0.75757575757575746</v>
      </c>
      <c r="R238" s="168"/>
      <c r="S238" s="168"/>
      <c r="T238" s="168"/>
      <c r="U238" s="136" t="e">
        <f>+SUM(U278,U303,U309)/3</f>
        <v>#DIV/0!</v>
      </c>
      <c r="X238" s="20"/>
    </row>
    <row r="239" spans="1:24" ht="39.75">
      <c r="A239" s="140" t="s">
        <v>84</v>
      </c>
      <c r="B239" s="139"/>
      <c r="C239" s="138"/>
      <c r="D239" s="137" t="e">
        <f>+SUM(D247,D262,D269,D278,D303,D309)/6</f>
        <v>#DIV/0!</v>
      </c>
      <c r="E239" s="137"/>
      <c r="F239" s="137"/>
      <c r="G239" s="137"/>
      <c r="H239" s="137">
        <f t="shared" ref="H239:Q239" si="87">+SUM(H247,H262,H269,H278,H303,H309)/6</f>
        <v>3.3690261437908497</v>
      </c>
      <c r="I239" s="137">
        <f t="shared" si="87"/>
        <v>2.6594298245614039</v>
      </c>
      <c r="J239" s="137">
        <f t="shared" si="87"/>
        <v>3.870967741935484</v>
      </c>
      <c r="K239" s="137">
        <f t="shared" si="87"/>
        <v>3.8831168831168834</v>
      </c>
      <c r="L239" s="137">
        <f t="shared" si="87"/>
        <v>3.7096774193548385</v>
      </c>
      <c r="M239" s="137">
        <f t="shared" si="87"/>
        <v>3.9047619047619051</v>
      </c>
      <c r="N239" s="137">
        <f t="shared" si="87"/>
        <v>3.0905511811023625</v>
      </c>
      <c r="O239" s="137">
        <f t="shared" si="87"/>
        <v>4.1606280193236715</v>
      </c>
      <c r="P239" s="137">
        <f t="shared" si="87"/>
        <v>2.9841137123745818</v>
      </c>
      <c r="Q239" s="137">
        <f t="shared" si="87"/>
        <v>2.8787878787878789</v>
      </c>
      <c r="R239" s="168"/>
      <c r="S239" s="168"/>
      <c r="T239" s="168"/>
      <c r="U239" s="136" t="e">
        <f>+SUM(U247,U262,U269,U278,U303,U309)/6</f>
        <v>#DIV/0!</v>
      </c>
      <c r="X239" s="20"/>
    </row>
    <row r="240" spans="1:24" s="102" customFormat="1" ht="39.75">
      <c r="A240" s="349">
        <v>4.0999999999999996</v>
      </c>
      <c r="B240" s="349" t="s">
        <v>222</v>
      </c>
      <c r="C240" s="348"/>
      <c r="D240" s="347"/>
      <c r="E240" s="347"/>
      <c r="F240" s="347"/>
      <c r="G240" s="347"/>
      <c r="H240" s="347"/>
      <c r="I240" s="347"/>
      <c r="J240" s="347"/>
      <c r="K240" s="347"/>
      <c r="L240" s="347"/>
      <c r="M240" s="347"/>
      <c r="N240" s="347"/>
      <c r="O240" s="347"/>
      <c r="P240" s="347"/>
      <c r="Q240" s="346"/>
      <c r="R240" s="156"/>
      <c r="S240" s="156"/>
      <c r="T240" s="156"/>
      <c r="U240" s="346"/>
      <c r="X240" s="103"/>
    </row>
    <row r="241" spans="1:24" s="102" customFormat="1" ht="39.75">
      <c r="A241" s="187"/>
      <c r="B241" s="345" t="s">
        <v>221</v>
      </c>
      <c r="C241" s="185" t="s">
        <v>30</v>
      </c>
      <c r="D241" s="183">
        <f>+SUM(D248:D258)</f>
        <v>0</v>
      </c>
      <c r="E241" s="183"/>
      <c r="F241" s="183"/>
      <c r="G241" s="183"/>
      <c r="H241" s="183">
        <f t="shared" ref="H241:Q241" si="88">+SUM(H248:H258)</f>
        <v>7</v>
      </c>
      <c r="I241" s="183">
        <f t="shared" si="88"/>
        <v>5</v>
      </c>
      <c r="J241" s="183">
        <f t="shared" si="88"/>
        <v>7</v>
      </c>
      <c r="K241" s="183">
        <f t="shared" si="88"/>
        <v>6</v>
      </c>
      <c r="L241" s="183">
        <f t="shared" si="88"/>
        <v>7</v>
      </c>
      <c r="M241" s="183">
        <f t="shared" si="88"/>
        <v>5</v>
      </c>
      <c r="N241" s="183">
        <f t="shared" si="88"/>
        <v>7</v>
      </c>
      <c r="O241" s="183">
        <f t="shared" si="88"/>
        <v>7</v>
      </c>
      <c r="P241" s="183">
        <f t="shared" si="88"/>
        <v>6</v>
      </c>
      <c r="Q241" s="183">
        <f t="shared" si="88"/>
        <v>7</v>
      </c>
      <c r="R241" s="149"/>
      <c r="S241" s="149"/>
      <c r="T241" s="149"/>
      <c r="U241" s="183">
        <f>+SUM(U248:U258)</f>
        <v>7</v>
      </c>
      <c r="X241" s="103"/>
    </row>
    <row r="242" spans="1:24" s="102" customFormat="1" ht="39.75">
      <c r="A242" s="344"/>
      <c r="B242" s="343" t="s">
        <v>220</v>
      </c>
      <c r="C242" s="342" t="s">
        <v>30</v>
      </c>
      <c r="D242" s="340">
        <f>+D260</f>
        <v>0</v>
      </c>
      <c r="E242" s="340"/>
      <c r="F242" s="340"/>
      <c r="G242" s="340"/>
      <c r="H242" s="340">
        <f t="shared" ref="H242:Q242" si="89">+H260</f>
        <v>0</v>
      </c>
      <c r="I242" s="340">
        <f t="shared" si="89"/>
        <v>0</v>
      </c>
      <c r="J242" s="340">
        <f t="shared" si="89"/>
        <v>1</v>
      </c>
      <c r="K242" s="340">
        <f t="shared" si="89"/>
        <v>0</v>
      </c>
      <c r="L242" s="340">
        <f t="shared" si="89"/>
        <v>1</v>
      </c>
      <c r="M242" s="340">
        <f t="shared" si="89"/>
        <v>0</v>
      </c>
      <c r="N242" s="340">
        <f t="shared" si="89"/>
        <v>1</v>
      </c>
      <c r="O242" s="340">
        <f t="shared" si="89"/>
        <v>1</v>
      </c>
      <c r="P242" s="340">
        <f t="shared" si="89"/>
        <v>1</v>
      </c>
      <c r="Q242" s="340">
        <f t="shared" si="89"/>
        <v>1</v>
      </c>
      <c r="R242" s="341"/>
      <c r="S242" s="341"/>
      <c r="T242" s="341"/>
      <c r="U242" s="340">
        <f>+U260</f>
        <v>1</v>
      </c>
      <c r="X242" s="103"/>
    </row>
    <row r="243" spans="1:24" s="102" customFormat="1" ht="39.75" hidden="1">
      <c r="A243" s="339"/>
      <c r="B243" s="339"/>
      <c r="C243" s="338"/>
      <c r="D243" s="337">
        <f>IF(D241&lt;1,0,IF(D241&lt;2,1,IF(D241&lt;4,2,IF(D241&lt;6,3,IF(D241&lt;=7,4)))))</f>
        <v>0</v>
      </c>
      <c r="E243" s="337"/>
      <c r="F243" s="337"/>
      <c r="G243" s="337"/>
      <c r="H243" s="337">
        <f t="shared" ref="H243:Q243" si="90">IF(H241&lt;1,0,IF(H241&lt;2,1,IF(H241&lt;4,2,IF(H241&lt;6,3,IF(H241&lt;=7,4)))))</f>
        <v>4</v>
      </c>
      <c r="I243" s="337">
        <f t="shared" si="90"/>
        <v>3</v>
      </c>
      <c r="J243" s="337">
        <f t="shared" si="90"/>
        <v>4</v>
      </c>
      <c r="K243" s="337">
        <f t="shared" si="90"/>
        <v>4</v>
      </c>
      <c r="L243" s="337">
        <f t="shared" si="90"/>
        <v>4</v>
      </c>
      <c r="M243" s="337">
        <f t="shared" si="90"/>
        <v>3</v>
      </c>
      <c r="N243" s="337">
        <f t="shared" si="90"/>
        <v>4</v>
      </c>
      <c r="O243" s="337">
        <f t="shared" si="90"/>
        <v>4</v>
      </c>
      <c r="P243" s="337">
        <f t="shared" si="90"/>
        <v>4</v>
      </c>
      <c r="Q243" s="337">
        <f t="shared" si="90"/>
        <v>4</v>
      </c>
      <c r="R243" s="152"/>
      <c r="S243" s="152"/>
      <c r="T243" s="152"/>
      <c r="U243" s="337">
        <f>IF(U241&lt;1,0,IF(U241&lt;2,1,IF(U241&lt;4,2,IF(U241&lt;6,3,IF(U241&lt;=7,4)))))</f>
        <v>4</v>
      </c>
      <c r="X243" s="103"/>
    </row>
    <row r="244" spans="1:24" s="102" customFormat="1" ht="39.75" hidden="1">
      <c r="A244" s="187"/>
      <c r="B244" s="187"/>
      <c r="C244" s="185"/>
      <c r="D244" s="336">
        <f>IF(D243&lt;1,0,IF(D243=1,1,IF(D243=2,2,IF(D243=3,3,IF(D243=4,4)))))</f>
        <v>0</v>
      </c>
      <c r="E244" s="336"/>
      <c r="F244" s="336"/>
      <c r="G244" s="336"/>
      <c r="H244" s="336">
        <f t="shared" ref="H244:Q244" si="91">IF(H243&lt;1,0,IF(H243=1,1,IF(H243=2,2,IF(H243=3,3,IF(H243=4,4)))))</f>
        <v>4</v>
      </c>
      <c r="I244" s="336">
        <f t="shared" si="91"/>
        <v>3</v>
      </c>
      <c r="J244" s="336">
        <f t="shared" si="91"/>
        <v>4</v>
      </c>
      <c r="K244" s="336">
        <f t="shared" si="91"/>
        <v>4</v>
      </c>
      <c r="L244" s="336">
        <f t="shared" si="91"/>
        <v>4</v>
      </c>
      <c r="M244" s="336">
        <f t="shared" si="91"/>
        <v>3</v>
      </c>
      <c r="N244" s="336">
        <f t="shared" si="91"/>
        <v>4</v>
      </c>
      <c r="O244" s="336">
        <f t="shared" si="91"/>
        <v>4</v>
      </c>
      <c r="P244" s="336">
        <f t="shared" si="91"/>
        <v>4</v>
      </c>
      <c r="Q244" s="336">
        <f t="shared" si="91"/>
        <v>4</v>
      </c>
      <c r="R244" s="149"/>
      <c r="S244" s="149"/>
      <c r="T244" s="149"/>
      <c r="U244" s="336">
        <f>IF(U243&lt;1,0,IF(U243=1,1,IF(U243=2,2,IF(U243=3,3,IF(U243=4,4)))))</f>
        <v>4</v>
      </c>
      <c r="X244" s="103"/>
    </row>
    <row r="245" spans="1:24" s="102" customFormat="1" ht="39.75" hidden="1">
      <c r="A245" s="187"/>
      <c r="B245" s="187"/>
      <c r="C245" s="185"/>
      <c r="D245" s="336">
        <f>+D242</f>
        <v>0</v>
      </c>
      <c r="E245" s="336"/>
      <c r="F245" s="336"/>
      <c r="G245" s="336"/>
      <c r="H245" s="336">
        <f t="shared" ref="H245:Q245" si="92">+H242</f>
        <v>0</v>
      </c>
      <c r="I245" s="336">
        <f t="shared" si="92"/>
        <v>0</v>
      </c>
      <c r="J245" s="336">
        <f t="shared" si="92"/>
        <v>1</v>
      </c>
      <c r="K245" s="336">
        <f t="shared" si="92"/>
        <v>0</v>
      </c>
      <c r="L245" s="336">
        <f t="shared" si="92"/>
        <v>1</v>
      </c>
      <c r="M245" s="336">
        <f t="shared" si="92"/>
        <v>0</v>
      </c>
      <c r="N245" s="336">
        <f t="shared" si="92"/>
        <v>1</v>
      </c>
      <c r="O245" s="336">
        <f t="shared" si="92"/>
        <v>1</v>
      </c>
      <c r="P245" s="336">
        <f t="shared" si="92"/>
        <v>1</v>
      </c>
      <c r="Q245" s="336">
        <f t="shared" si="92"/>
        <v>1</v>
      </c>
      <c r="R245" s="149"/>
      <c r="S245" s="149"/>
      <c r="T245" s="149"/>
      <c r="U245" s="336">
        <f>+U242</f>
        <v>1</v>
      </c>
      <c r="X245" s="103"/>
    </row>
    <row r="246" spans="1:24" s="102" customFormat="1" ht="39.75" hidden="1">
      <c r="A246" s="187"/>
      <c r="B246" s="187"/>
      <c r="C246" s="185"/>
      <c r="D246" s="335">
        <f>+D241+D242</f>
        <v>0</v>
      </c>
      <c r="E246" s="335"/>
      <c r="F246" s="335"/>
      <c r="G246" s="335"/>
      <c r="H246" s="335">
        <f t="shared" ref="H246:Q246" si="93">+H241+H242</f>
        <v>7</v>
      </c>
      <c r="I246" s="335">
        <f t="shared" si="93"/>
        <v>5</v>
      </c>
      <c r="J246" s="335">
        <f t="shared" si="93"/>
        <v>8</v>
      </c>
      <c r="K246" s="335">
        <f t="shared" si="93"/>
        <v>6</v>
      </c>
      <c r="L246" s="335">
        <f t="shared" si="93"/>
        <v>8</v>
      </c>
      <c r="M246" s="335">
        <f t="shared" si="93"/>
        <v>5</v>
      </c>
      <c r="N246" s="335">
        <f t="shared" si="93"/>
        <v>8</v>
      </c>
      <c r="O246" s="335">
        <f t="shared" si="93"/>
        <v>8</v>
      </c>
      <c r="P246" s="335">
        <f t="shared" si="93"/>
        <v>7</v>
      </c>
      <c r="Q246" s="335">
        <f t="shared" si="93"/>
        <v>8</v>
      </c>
      <c r="R246" s="149"/>
      <c r="S246" s="149"/>
      <c r="T246" s="149"/>
      <c r="U246" s="335">
        <f>+U241+U242</f>
        <v>8</v>
      </c>
      <c r="X246" s="103"/>
    </row>
    <row r="247" spans="1:24" s="102" customFormat="1" ht="39.75">
      <c r="A247" s="334"/>
      <c r="B247" s="334"/>
      <c r="C247" s="333" t="s">
        <v>10</v>
      </c>
      <c r="D247" s="332">
        <f>+D245+D244</f>
        <v>0</v>
      </c>
      <c r="E247" s="332"/>
      <c r="F247" s="332"/>
      <c r="G247" s="332"/>
      <c r="H247" s="332">
        <f t="shared" ref="H247:O247" si="94">+H245+H244</f>
        <v>4</v>
      </c>
      <c r="I247" s="332">
        <f t="shared" si="94"/>
        <v>3</v>
      </c>
      <c r="J247" s="332">
        <f t="shared" si="94"/>
        <v>5</v>
      </c>
      <c r="K247" s="332">
        <f t="shared" si="94"/>
        <v>4</v>
      </c>
      <c r="L247" s="332">
        <f t="shared" si="94"/>
        <v>5</v>
      </c>
      <c r="M247" s="332">
        <f t="shared" si="94"/>
        <v>3</v>
      </c>
      <c r="N247" s="332">
        <f t="shared" si="94"/>
        <v>5</v>
      </c>
      <c r="O247" s="332">
        <f t="shared" si="94"/>
        <v>5</v>
      </c>
      <c r="P247" s="332">
        <v>4</v>
      </c>
      <c r="Q247" s="332">
        <f>+Q245+Q244</f>
        <v>5</v>
      </c>
      <c r="R247" s="149"/>
      <c r="S247" s="149"/>
      <c r="T247" s="149"/>
      <c r="U247" s="332">
        <f>+U245+U244</f>
        <v>5</v>
      </c>
      <c r="X247" s="103"/>
    </row>
    <row r="248" spans="1:24" s="228" customFormat="1" ht="85.5">
      <c r="A248" s="72"/>
      <c r="B248" s="135" t="s">
        <v>219</v>
      </c>
      <c r="C248" s="134"/>
      <c r="D248" s="679"/>
      <c r="E248" s="679"/>
      <c r="F248" s="679"/>
      <c r="G248" s="679"/>
      <c r="H248" s="679">
        <v>1</v>
      </c>
      <c r="I248" s="679">
        <v>1</v>
      </c>
      <c r="J248" s="679">
        <v>1</v>
      </c>
      <c r="K248" s="331">
        <v>1</v>
      </c>
      <c r="L248" s="679">
        <v>1</v>
      </c>
      <c r="M248" s="679">
        <v>1</v>
      </c>
      <c r="N248" s="679">
        <v>1</v>
      </c>
      <c r="O248" s="679">
        <v>1</v>
      </c>
      <c r="P248" s="679">
        <v>1</v>
      </c>
      <c r="Q248" s="68">
        <v>1</v>
      </c>
      <c r="R248" s="149"/>
      <c r="S248" s="149"/>
      <c r="T248" s="149"/>
      <c r="U248" s="68">
        <v>1</v>
      </c>
      <c r="X248" s="229"/>
    </row>
    <row r="249" spans="1:24" s="228" customFormat="1" ht="57">
      <c r="A249" s="72"/>
      <c r="B249" s="135" t="s">
        <v>218</v>
      </c>
      <c r="C249" s="134"/>
      <c r="D249" s="68"/>
      <c r="E249" s="68"/>
      <c r="F249" s="68"/>
      <c r="G249" s="68"/>
      <c r="H249" s="68">
        <v>1</v>
      </c>
      <c r="I249" s="68">
        <v>0</v>
      </c>
      <c r="J249" s="68">
        <v>1</v>
      </c>
      <c r="K249" s="69">
        <v>1</v>
      </c>
      <c r="L249" s="68">
        <v>1</v>
      </c>
      <c r="M249" s="68">
        <v>1</v>
      </c>
      <c r="N249" s="68">
        <v>1</v>
      </c>
      <c r="O249" s="68">
        <v>1</v>
      </c>
      <c r="P249" s="68">
        <v>1</v>
      </c>
      <c r="Q249" s="68">
        <v>1</v>
      </c>
      <c r="R249" s="149"/>
      <c r="S249" s="149"/>
      <c r="T249" s="149"/>
      <c r="U249" s="68">
        <v>1</v>
      </c>
      <c r="X249" s="229"/>
    </row>
    <row r="250" spans="1:24" s="228" customFormat="1" ht="55.5">
      <c r="A250" s="72"/>
      <c r="B250" s="210" t="s">
        <v>217</v>
      </c>
      <c r="C250" s="150"/>
      <c r="D250" s="68"/>
      <c r="E250" s="68"/>
      <c r="F250" s="68"/>
      <c r="G250" s="68"/>
      <c r="H250" s="68">
        <v>1</v>
      </c>
      <c r="I250" s="68">
        <v>1</v>
      </c>
      <c r="J250" s="68">
        <v>1</v>
      </c>
      <c r="K250" s="69">
        <v>1</v>
      </c>
      <c r="L250" s="68">
        <v>1</v>
      </c>
      <c r="M250" s="68">
        <v>0</v>
      </c>
      <c r="N250" s="68">
        <v>1</v>
      </c>
      <c r="O250" s="68">
        <v>1</v>
      </c>
      <c r="P250" s="68">
        <v>1</v>
      </c>
      <c r="Q250" s="68">
        <v>1</v>
      </c>
      <c r="R250" s="149"/>
      <c r="S250" s="149"/>
      <c r="T250" s="149"/>
      <c r="U250" s="68">
        <v>1</v>
      </c>
      <c r="X250" s="229"/>
    </row>
    <row r="251" spans="1:24" s="228" customFormat="1" ht="61.5">
      <c r="A251" s="72"/>
      <c r="B251" s="71" t="s">
        <v>216</v>
      </c>
      <c r="C251" s="70"/>
      <c r="D251" s="68"/>
      <c r="E251" s="68"/>
      <c r="F251" s="68"/>
      <c r="G251" s="68"/>
      <c r="H251" s="68">
        <v>1</v>
      </c>
      <c r="I251" s="68">
        <v>1</v>
      </c>
      <c r="J251" s="68">
        <v>1</v>
      </c>
      <c r="K251" s="69">
        <v>1</v>
      </c>
      <c r="L251" s="68">
        <v>1</v>
      </c>
      <c r="M251" s="68">
        <v>1</v>
      </c>
      <c r="N251" s="68">
        <v>1</v>
      </c>
      <c r="O251" s="68">
        <v>1</v>
      </c>
      <c r="P251" s="68">
        <v>1</v>
      </c>
      <c r="Q251" s="68">
        <v>1</v>
      </c>
      <c r="R251" s="149"/>
      <c r="S251" s="149"/>
      <c r="T251" s="149"/>
      <c r="U251" s="68">
        <v>1</v>
      </c>
      <c r="X251" s="229"/>
    </row>
    <row r="252" spans="1:24" s="228" customFormat="1" ht="61.5">
      <c r="A252" s="72"/>
      <c r="B252" s="71" t="s">
        <v>215</v>
      </c>
      <c r="C252" s="124"/>
      <c r="D252" s="711"/>
      <c r="E252" s="677"/>
      <c r="F252" s="677"/>
      <c r="G252" s="677"/>
      <c r="H252" s="711">
        <v>1</v>
      </c>
      <c r="I252" s="711">
        <v>1</v>
      </c>
      <c r="J252" s="711">
        <v>1</v>
      </c>
      <c r="K252" s="711">
        <v>1</v>
      </c>
      <c r="L252" s="711">
        <v>1</v>
      </c>
      <c r="M252" s="711">
        <v>1</v>
      </c>
      <c r="N252" s="711">
        <v>1</v>
      </c>
      <c r="O252" s="711">
        <v>1</v>
      </c>
      <c r="P252" s="711">
        <v>1</v>
      </c>
      <c r="Q252" s="711">
        <v>1</v>
      </c>
      <c r="R252" s="146"/>
      <c r="S252" s="146"/>
      <c r="T252" s="146"/>
      <c r="U252" s="711">
        <v>1</v>
      </c>
      <c r="X252" s="229"/>
    </row>
    <row r="253" spans="1:24" s="228" customFormat="1" ht="48">
      <c r="A253" s="72"/>
      <c r="B253" s="121" t="s">
        <v>214</v>
      </c>
      <c r="C253" s="123"/>
      <c r="D253" s="712"/>
      <c r="E253" s="678"/>
      <c r="F253" s="678"/>
      <c r="G253" s="678"/>
      <c r="H253" s="712"/>
      <c r="I253" s="712"/>
      <c r="J253" s="712"/>
      <c r="K253" s="712"/>
      <c r="L253" s="712"/>
      <c r="M253" s="712"/>
      <c r="N253" s="712"/>
      <c r="O253" s="712"/>
      <c r="P253" s="712"/>
      <c r="Q253" s="712"/>
      <c r="R253" s="330"/>
      <c r="S253" s="330"/>
      <c r="T253" s="330"/>
      <c r="U253" s="712"/>
      <c r="X253" s="229"/>
    </row>
    <row r="254" spans="1:24" s="228" customFormat="1" ht="39.75">
      <c r="A254" s="72"/>
      <c r="B254" s="121" t="s">
        <v>213</v>
      </c>
      <c r="C254" s="123"/>
      <c r="D254" s="712"/>
      <c r="E254" s="678"/>
      <c r="F254" s="678"/>
      <c r="G254" s="678"/>
      <c r="H254" s="712"/>
      <c r="I254" s="712"/>
      <c r="J254" s="712"/>
      <c r="K254" s="712"/>
      <c r="L254" s="712"/>
      <c r="M254" s="712"/>
      <c r="N254" s="712"/>
      <c r="O254" s="712"/>
      <c r="P254" s="712"/>
      <c r="Q254" s="712"/>
      <c r="R254" s="330"/>
      <c r="S254" s="330"/>
      <c r="T254" s="330"/>
      <c r="U254" s="712"/>
      <c r="X254" s="229"/>
    </row>
    <row r="255" spans="1:24" s="228" customFormat="1" ht="48">
      <c r="A255" s="72"/>
      <c r="B255" s="121" t="s">
        <v>212</v>
      </c>
      <c r="C255" s="123"/>
      <c r="D255" s="712"/>
      <c r="E255" s="678"/>
      <c r="F255" s="678"/>
      <c r="G255" s="678"/>
      <c r="H255" s="712"/>
      <c r="I255" s="712"/>
      <c r="J255" s="712"/>
      <c r="K255" s="712"/>
      <c r="L255" s="712"/>
      <c r="M255" s="712"/>
      <c r="N255" s="712"/>
      <c r="O255" s="712"/>
      <c r="P255" s="712"/>
      <c r="Q255" s="712"/>
      <c r="R255" s="330"/>
      <c r="S255" s="330"/>
      <c r="T255" s="330"/>
      <c r="U255" s="712"/>
      <c r="X255" s="229"/>
    </row>
    <row r="256" spans="1:24" s="228" customFormat="1" ht="72">
      <c r="A256" s="72"/>
      <c r="B256" s="121" t="s">
        <v>211</v>
      </c>
      <c r="C256" s="120"/>
      <c r="D256" s="713"/>
      <c r="E256" s="679"/>
      <c r="F256" s="679"/>
      <c r="G256" s="679"/>
      <c r="H256" s="713"/>
      <c r="I256" s="713"/>
      <c r="J256" s="713"/>
      <c r="K256" s="713"/>
      <c r="L256" s="713"/>
      <c r="M256" s="713"/>
      <c r="N256" s="713"/>
      <c r="O256" s="713"/>
      <c r="P256" s="713"/>
      <c r="Q256" s="713"/>
      <c r="R256" s="152"/>
      <c r="S256" s="152"/>
      <c r="T256" s="152"/>
      <c r="U256" s="713"/>
      <c r="X256" s="229"/>
    </row>
    <row r="257" spans="1:24" s="228" customFormat="1" ht="61.5">
      <c r="A257" s="72"/>
      <c r="B257" s="71" t="s">
        <v>210</v>
      </c>
      <c r="C257" s="70"/>
      <c r="D257" s="68"/>
      <c r="E257" s="68"/>
      <c r="F257" s="68"/>
      <c r="G257" s="68"/>
      <c r="H257" s="68">
        <v>1</v>
      </c>
      <c r="I257" s="68">
        <v>0</v>
      </c>
      <c r="J257" s="68">
        <v>1</v>
      </c>
      <c r="K257" s="69">
        <v>1</v>
      </c>
      <c r="L257" s="68">
        <v>1</v>
      </c>
      <c r="M257" s="68">
        <v>1</v>
      </c>
      <c r="N257" s="68">
        <v>1</v>
      </c>
      <c r="O257" s="68">
        <v>1</v>
      </c>
      <c r="P257" s="68">
        <v>0</v>
      </c>
      <c r="Q257" s="68">
        <v>1</v>
      </c>
      <c r="R257" s="149"/>
      <c r="S257" s="149"/>
      <c r="T257" s="149"/>
      <c r="U257" s="68">
        <v>1</v>
      </c>
      <c r="X257" s="229"/>
    </row>
    <row r="258" spans="1:24" s="228" customFormat="1" ht="61.5">
      <c r="A258" s="72"/>
      <c r="B258" s="71" t="s">
        <v>209</v>
      </c>
      <c r="C258" s="70"/>
      <c r="D258" s="68"/>
      <c r="E258" s="68"/>
      <c r="F258" s="68"/>
      <c r="G258" s="68"/>
      <c r="H258" s="68">
        <v>1</v>
      </c>
      <c r="I258" s="68">
        <v>1</v>
      </c>
      <c r="J258" s="68">
        <v>1</v>
      </c>
      <c r="K258" s="69">
        <v>0</v>
      </c>
      <c r="L258" s="68">
        <v>1</v>
      </c>
      <c r="M258" s="68">
        <v>0</v>
      </c>
      <c r="N258" s="68">
        <v>1</v>
      </c>
      <c r="O258" s="68">
        <v>1</v>
      </c>
      <c r="P258" s="68">
        <v>1</v>
      </c>
      <c r="Q258" s="68">
        <v>1</v>
      </c>
      <c r="R258" s="149"/>
      <c r="S258" s="149"/>
      <c r="T258" s="149"/>
      <c r="U258" s="68">
        <v>1</v>
      </c>
      <c r="X258" s="229"/>
    </row>
    <row r="259" spans="1:24" s="228" customFormat="1" ht="39.75">
      <c r="A259" s="329"/>
      <c r="B259" s="328" t="s">
        <v>208</v>
      </c>
      <c r="C259" s="327"/>
      <c r="D259" s="326"/>
      <c r="E259" s="326"/>
      <c r="F259" s="326"/>
      <c r="G259" s="326"/>
      <c r="H259" s="326"/>
      <c r="I259" s="326"/>
      <c r="J259" s="326"/>
      <c r="K259" s="326"/>
      <c r="L259" s="325"/>
      <c r="M259" s="325"/>
      <c r="N259" s="325"/>
      <c r="O259" s="325"/>
      <c r="P259" s="325"/>
      <c r="Q259" s="325"/>
      <c r="R259" s="149"/>
      <c r="S259" s="149"/>
      <c r="T259" s="149"/>
      <c r="U259" s="325"/>
      <c r="X259" s="229"/>
    </row>
    <row r="260" spans="1:24" s="228" customFormat="1" ht="123">
      <c r="A260" s="128"/>
      <c r="B260" s="128" t="s">
        <v>207</v>
      </c>
      <c r="C260" s="124"/>
      <c r="D260" s="90"/>
      <c r="E260" s="90"/>
      <c r="F260" s="90"/>
      <c r="G260" s="90"/>
      <c r="H260" s="90">
        <v>0</v>
      </c>
      <c r="I260" s="68">
        <v>0</v>
      </c>
      <c r="J260" s="68">
        <v>1</v>
      </c>
      <c r="K260" s="69">
        <v>0</v>
      </c>
      <c r="L260" s="68">
        <v>1</v>
      </c>
      <c r="M260" s="68">
        <v>0</v>
      </c>
      <c r="N260" s="68">
        <v>1</v>
      </c>
      <c r="O260" s="68">
        <v>1</v>
      </c>
      <c r="P260" s="68">
        <v>1</v>
      </c>
      <c r="Q260" s="677">
        <v>1</v>
      </c>
      <c r="R260" s="146"/>
      <c r="S260" s="146"/>
      <c r="T260" s="146"/>
      <c r="U260" s="677">
        <v>1</v>
      </c>
      <c r="X260" s="229"/>
    </row>
    <row r="261" spans="1:24" s="228" customFormat="1" ht="39.75">
      <c r="A261" s="84">
        <v>4.2</v>
      </c>
      <c r="B261" s="84" t="s">
        <v>206</v>
      </c>
      <c r="C261" s="96" t="s">
        <v>30</v>
      </c>
      <c r="D261" s="324">
        <f>+SUM(D263:D267)</f>
        <v>0</v>
      </c>
      <c r="E261" s="324"/>
      <c r="F261" s="324"/>
      <c r="G261" s="324"/>
      <c r="H261" s="324">
        <f t="shared" ref="H261:Q261" si="95">+SUM(H263:H267)</f>
        <v>5</v>
      </c>
      <c r="I261" s="324">
        <f t="shared" si="95"/>
        <v>3</v>
      </c>
      <c r="J261" s="324">
        <f t="shared" si="95"/>
        <v>5</v>
      </c>
      <c r="K261" s="324">
        <f t="shared" si="95"/>
        <v>3</v>
      </c>
      <c r="L261" s="324">
        <f t="shared" si="95"/>
        <v>5</v>
      </c>
      <c r="M261" s="324">
        <f t="shared" si="95"/>
        <v>4</v>
      </c>
      <c r="N261" s="324">
        <f t="shared" si="95"/>
        <v>5</v>
      </c>
      <c r="O261" s="324">
        <f t="shared" si="95"/>
        <v>5</v>
      </c>
      <c r="P261" s="324">
        <f t="shared" si="95"/>
        <v>5</v>
      </c>
      <c r="Q261" s="324">
        <f t="shared" si="95"/>
        <v>5</v>
      </c>
      <c r="R261" s="154"/>
      <c r="S261" s="154"/>
      <c r="T261" s="154"/>
      <c r="U261" s="324">
        <f>+SUM(U263:U267)</f>
        <v>5</v>
      </c>
      <c r="X261" s="229"/>
    </row>
    <row r="262" spans="1:24" s="228" customFormat="1" ht="39.75">
      <c r="A262" s="80"/>
      <c r="B262" s="80"/>
      <c r="C262" s="95" t="s">
        <v>10</v>
      </c>
      <c r="D262" s="94">
        <f>IF(D261&lt;1,0,IF(D261&lt;2,1,IF(D261&lt;3,2,IF(D261&lt;4,3,IF(D261&lt;5,4,IF(D261=5,5,))))))</f>
        <v>0</v>
      </c>
      <c r="E262" s="94"/>
      <c r="F262" s="94"/>
      <c r="G262" s="94"/>
      <c r="H262" s="94">
        <f t="shared" ref="H262:Q262" si="96">IF(H261&lt;1,0,IF(H261&lt;2,1,IF(H261&lt;3,2,IF(H261&lt;4,3,IF(H261&lt;5,4,IF(H261=5,5,))))))</f>
        <v>5</v>
      </c>
      <c r="I262" s="94">
        <f t="shared" si="96"/>
        <v>3</v>
      </c>
      <c r="J262" s="94">
        <f t="shared" si="96"/>
        <v>5</v>
      </c>
      <c r="K262" s="94">
        <f t="shared" si="96"/>
        <v>3</v>
      </c>
      <c r="L262" s="94">
        <f t="shared" si="96"/>
        <v>5</v>
      </c>
      <c r="M262" s="94">
        <f t="shared" si="96"/>
        <v>4</v>
      </c>
      <c r="N262" s="94">
        <f t="shared" si="96"/>
        <v>5</v>
      </c>
      <c r="O262" s="94">
        <f t="shared" si="96"/>
        <v>5</v>
      </c>
      <c r="P262" s="94">
        <f t="shared" si="96"/>
        <v>5</v>
      </c>
      <c r="Q262" s="94">
        <f t="shared" si="96"/>
        <v>5</v>
      </c>
      <c r="R262" s="152"/>
      <c r="S262" s="152"/>
      <c r="T262" s="152"/>
      <c r="U262" s="94">
        <f>IF(U261&lt;1,0,IF(U261&lt;2,1,IF(U261&lt;3,2,IF(U261&lt;4,3,IF(U261&lt;5,4,IF(U261=5,5,))))))</f>
        <v>5</v>
      </c>
      <c r="X262" s="229"/>
    </row>
    <row r="263" spans="1:24" s="228" customFormat="1" ht="111">
      <c r="A263" s="72"/>
      <c r="B263" s="210" t="s">
        <v>205</v>
      </c>
      <c r="C263" s="150"/>
      <c r="D263" s="68"/>
      <c r="E263" s="68"/>
      <c r="F263" s="68"/>
      <c r="G263" s="68"/>
      <c r="H263" s="68">
        <v>1</v>
      </c>
      <c r="I263" s="68">
        <v>1</v>
      </c>
      <c r="J263" s="68">
        <v>1</v>
      </c>
      <c r="K263" s="69">
        <v>1</v>
      </c>
      <c r="L263" s="68">
        <v>1</v>
      </c>
      <c r="M263" s="68">
        <v>1</v>
      </c>
      <c r="N263" s="68">
        <v>1</v>
      </c>
      <c r="O263" s="68">
        <v>1</v>
      </c>
      <c r="P263" s="68">
        <v>1</v>
      </c>
      <c r="Q263" s="68">
        <v>1</v>
      </c>
      <c r="R263" s="149"/>
      <c r="S263" s="149"/>
      <c r="T263" s="149"/>
      <c r="U263" s="68">
        <v>1</v>
      </c>
      <c r="X263" s="229"/>
    </row>
    <row r="264" spans="1:24" s="228" customFormat="1" ht="83.25">
      <c r="A264" s="72"/>
      <c r="B264" s="151" t="s">
        <v>204</v>
      </c>
      <c r="C264" s="150"/>
      <c r="D264" s="68"/>
      <c r="E264" s="68"/>
      <c r="F264" s="68"/>
      <c r="G264" s="68"/>
      <c r="H264" s="68">
        <v>1</v>
      </c>
      <c r="I264" s="68">
        <v>0</v>
      </c>
      <c r="J264" s="68">
        <v>1</v>
      </c>
      <c r="K264" s="69">
        <v>0</v>
      </c>
      <c r="L264" s="68">
        <v>1</v>
      </c>
      <c r="M264" s="68">
        <v>0</v>
      </c>
      <c r="N264" s="68">
        <v>1</v>
      </c>
      <c r="O264" s="68">
        <v>1</v>
      </c>
      <c r="P264" s="68">
        <v>1</v>
      </c>
      <c r="Q264" s="68">
        <v>1</v>
      </c>
      <c r="R264" s="149"/>
      <c r="S264" s="149"/>
      <c r="T264" s="149"/>
      <c r="U264" s="68">
        <v>1</v>
      </c>
      <c r="V264" s="323"/>
      <c r="X264" s="229"/>
    </row>
    <row r="265" spans="1:24" s="228" customFormat="1" ht="61.5">
      <c r="A265" s="72"/>
      <c r="B265" s="71" t="s">
        <v>203</v>
      </c>
      <c r="C265" s="70"/>
      <c r="D265" s="68"/>
      <c r="E265" s="68"/>
      <c r="F265" s="68"/>
      <c r="G265" s="68"/>
      <c r="H265" s="68">
        <v>1</v>
      </c>
      <c r="I265" s="68">
        <v>0</v>
      </c>
      <c r="J265" s="68">
        <v>1</v>
      </c>
      <c r="K265" s="69">
        <v>0</v>
      </c>
      <c r="L265" s="68">
        <v>1</v>
      </c>
      <c r="M265" s="68">
        <v>1</v>
      </c>
      <c r="N265" s="68">
        <v>1</v>
      </c>
      <c r="O265" s="68">
        <v>1</v>
      </c>
      <c r="P265" s="68">
        <v>1</v>
      </c>
      <c r="Q265" s="68">
        <v>1</v>
      </c>
      <c r="R265" s="149"/>
      <c r="S265" s="149"/>
      <c r="T265" s="149"/>
      <c r="U265" s="68">
        <v>1</v>
      </c>
      <c r="X265" s="229"/>
    </row>
    <row r="266" spans="1:24" s="228" customFormat="1" ht="55.5">
      <c r="A266" s="72"/>
      <c r="B266" s="210" t="s">
        <v>202</v>
      </c>
      <c r="C266" s="150"/>
      <c r="D266" s="68"/>
      <c r="E266" s="68"/>
      <c r="F266" s="68"/>
      <c r="G266" s="68"/>
      <c r="H266" s="68">
        <v>1</v>
      </c>
      <c r="I266" s="68">
        <v>1</v>
      </c>
      <c r="J266" s="68">
        <v>1</v>
      </c>
      <c r="K266" s="69">
        <v>1</v>
      </c>
      <c r="L266" s="68">
        <v>1</v>
      </c>
      <c r="M266" s="68">
        <v>1</v>
      </c>
      <c r="N266" s="68">
        <v>1</v>
      </c>
      <c r="O266" s="68">
        <v>1</v>
      </c>
      <c r="P266" s="68">
        <v>1</v>
      </c>
      <c r="Q266" s="68">
        <v>1</v>
      </c>
      <c r="R266" s="149"/>
      <c r="S266" s="149"/>
      <c r="T266" s="149"/>
      <c r="U266" s="68">
        <v>1</v>
      </c>
      <c r="X266" s="229"/>
    </row>
    <row r="267" spans="1:24" s="228" customFormat="1" ht="55.5">
      <c r="A267" s="128"/>
      <c r="B267" s="322" t="s">
        <v>201</v>
      </c>
      <c r="C267" s="321"/>
      <c r="D267" s="68"/>
      <c r="E267" s="68"/>
      <c r="F267" s="68"/>
      <c r="G267" s="68"/>
      <c r="H267" s="68">
        <v>1</v>
      </c>
      <c r="I267" s="68">
        <v>1</v>
      </c>
      <c r="J267" s="68">
        <v>1</v>
      </c>
      <c r="K267" s="69">
        <v>1</v>
      </c>
      <c r="L267" s="68">
        <v>1</v>
      </c>
      <c r="M267" s="68">
        <v>1</v>
      </c>
      <c r="N267" s="68">
        <v>1</v>
      </c>
      <c r="O267" s="68">
        <v>1</v>
      </c>
      <c r="P267" s="68">
        <v>1</v>
      </c>
      <c r="Q267" s="677">
        <v>1</v>
      </c>
      <c r="R267" s="146"/>
      <c r="S267" s="146"/>
      <c r="T267" s="146"/>
      <c r="U267" s="677">
        <v>1</v>
      </c>
      <c r="X267" s="229"/>
    </row>
    <row r="268" spans="1:24" s="228" customFormat="1" ht="61.5">
      <c r="A268" s="85">
        <v>4.3</v>
      </c>
      <c r="B268" s="85" t="s">
        <v>200</v>
      </c>
      <c r="C268" s="96" t="s">
        <v>171</v>
      </c>
      <c r="D268" s="319" t="e">
        <f>+D270/D273</f>
        <v>#DIV/0!</v>
      </c>
      <c r="E268" s="319"/>
      <c r="F268" s="319"/>
      <c r="G268" s="319"/>
      <c r="H268" s="319">
        <f t="shared" ref="H268:Q268" si="97">+H270/H273</f>
        <v>49886.666666666664</v>
      </c>
      <c r="I268" s="319">
        <f t="shared" si="97"/>
        <v>43644.73684210526</v>
      </c>
      <c r="J268" s="319">
        <f t="shared" si="97"/>
        <v>85824.705882352937</v>
      </c>
      <c r="K268" s="319">
        <f t="shared" si="97"/>
        <v>108858.90410958904</v>
      </c>
      <c r="L268" s="319">
        <f t="shared" si="97"/>
        <v>147354.55172413794</v>
      </c>
      <c r="M268" s="319">
        <f t="shared" si="97"/>
        <v>30297.142857142859</v>
      </c>
      <c r="N268" s="319">
        <f t="shared" si="97"/>
        <v>26319.557522123894</v>
      </c>
      <c r="O268" s="319">
        <f t="shared" si="97"/>
        <v>55990.62295081967</v>
      </c>
      <c r="P268" s="319">
        <f t="shared" si="97"/>
        <v>10869.565217391304</v>
      </c>
      <c r="Q268" s="319">
        <f t="shared" si="97"/>
        <v>46363.045454545456</v>
      </c>
      <c r="R268" s="320"/>
      <c r="S268" s="320"/>
      <c r="T268" s="320"/>
      <c r="U268" s="319">
        <f>+U270/U273</f>
        <v>68974.167120799277</v>
      </c>
      <c r="V268" s="213"/>
      <c r="W268" s="312">
        <v>50000</v>
      </c>
      <c r="X268" s="229"/>
    </row>
    <row r="269" spans="1:24" s="228" customFormat="1" ht="39.75">
      <c r="A269" s="81"/>
      <c r="B269" s="81"/>
      <c r="C269" s="95" t="s">
        <v>10</v>
      </c>
      <c r="D269" s="94" t="e">
        <f>+IF(D268&lt;25000,D268*5/25000,IF(D268&gt;=25000,5))</f>
        <v>#DIV/0!</v>
      </c>
      <c r="E269" s="94"/>
      <c r="F269" s="94"/>
      <c r="G269" s="94"/>
      <c r="H269" s="94">
        <f>+IF(H268&lt;50000,H268*5/50000,IF(H268&gt;=50000,5))</f>
        <v>4.9886666666666661</v>
      </c>
      <c r="I269" s="94">
        <f>+IF(I268&lt;50000,I268*5/50000,IF(I268&gt;=50000,5))</f>
        <v>4.3644736842105258</v>
      </c>
      <c r="J269" s="94">
        <f>+IF(J268&lt;60000,J268*5/60000,IF(J268&gt;=60000,5))</f>
        <v>5</v>
      </c>
      <c r="K269" s="94">
        <f>+IF(K268&lt;60000,K268*5/60000,IF(K268&gt;=60000,5))</f>
        <v>5</v>
      </c>
      <c r="L269" s="94">
        <f>+IF(L268&lt;60000,L268*5/60000,IF(L268&gt;=60000,5))</f>
        <v>5</v>
      </c>
      <c r="M269" s="94">
        <f>+IF(M268&lt;25000,M268*5/25000,IF(M268&gt;=25000,5))</f>
        <v>5</v>
      </c>
      <c r="N269" s="94">
        <f>+IF(N268&lt;25000,N268*5/25000,IF(N268&gt;=25000,5))</f>
        <v>5</v>
      </c>
      <c r="O269" s="94">
        <f>+IF(O268&lt;25000,O268*5/25000,IF(O268&gt;=25000,5))</f>
        <v>5</v>
      </c>
      <c r="P269" s="94">
        <f>+IF(P268&lt;25000,P268*5/25000,IF(P268&gt;=25000,5))</f>
        <v>2.1739130434782608</v>
      </c>
      <c r="Q269" s="94">
        <f>+IF(Q268&lt;25000,Q268*5/25000,IF(Q268&gt;=25000,5))</f>
        <v>5</v>
      </c>
      <c r="R269" s="318"/>
      <c r="S269" s="318"/>
      <c r="T269" s="318"/>
      <c r="U269" s="293" t="e">
        <f>+SUM(D269:Q269)/11</f>
        <v>#DIV/0!</v>
      </c>
      <c r="V269" s="213"/>
      <c r="W269" s="312"/>
      <c r="X269" s="229"/>
    </row>
    <row r="270" spans="1:24" s="228" customFormat="1" ht="39.75">
      <c r="A270" s="317"/>
      <c r="B270" s="166" t="s">
        <v>199</v>
      </c>
      <c r="C270" s="164" t="s">
        <v>196</v>
      </c>
      <c r="D270" s="313">
        <f>+D271+D272</f>
        <v>0</v>
      </c>
      <c r="E270" s="313"/>
      <c r="F270" s="313"/>
      <c r="G270" s="313"/>
      <c r="H270" s="313">
        <f t="shared" ref="H270:Q270" si="98">+H271+H272</f>
        <v>2244900</v>
      </c>
      <c r="I270" s="313">
        <f t="shared" si="98"/>
        <v>829250</v>
      </c>
      <c r="J270" s="313">
        <f t="shared" si="98"/>
        <v>10213140</v>
      </c>
      <c r="K270" s="315">
        <f t="shared" si="98"/>
        <v>7946700</v>
      </c>
      <c r="L270" s="313">
        <f t="shared" si="98"/>
        <v>8546564</v>
      </c>
      <c r="M270" s="313">
        <f t="shared" si="98"/>
        <v>530200</v>
      </c>
      <c r="N270" s="315">
        <f t="shared" si="98"/>
        <v>2974110</v>
      </c>
      <c r="O270" s="315">
        <f t="shared" si="98"/>
        <v>3415428</v>
      </c>
      <c r="P270" s="315">
        <f t="shared" si="98"/>
        <v>250000</v>
      </c>
      <c r="Q270" s="313">
        <f t="shared" si="98"/>
        <v>1019987</v>
      </c>
      <c r="R270" s="314"/>
      <c r="S270" s="314"/>
      <c r="T270" s="314"/>
      <c r="U270" s="313">
        <f>+U271+U272</f>
        <v>37970279</v>
      </c>
      <c r="V270" s="213"/>
      <c r="W270" s="312">
        <v>60000</v>
      </c>
      <c r="X270" s="229"/>
    </row>
    <row r="271" spans="1:24" s="228" customFormat="1" ht="39.75">
      <c r="A271" s="72"/>
      <c r="B271" s="311" t="s">
        <v>198</v>
      </c>
      <c r="C271" s="244" t="s">
        <v>196</v>
      </c>
      <c r="D271" s="307"/>
      <c r="E271" s="310"/>
      <c r="F271" s="310"/>
      <c r="G271" s="310"/>
      <c r="H271" s="310">
        <v>805400</v>
      </c>
      <c r="I271" s="307">
        <v>629250</v>
      </c>
      <c r="J271" s="307">
        <v>2681300</v>
      </c>
      <c r="K271" s="310">
        <v>5380100</v>
      </c>
      <c r="L271" s="310">
        <v>3710400</v>
      </c>
      <c r="M271" s="307">
        <v>530200</v>
      </c>
      <c r="N271" s="307">
        <v>1558000</v>
      </c>
      <c r="O271" s="307">
        <v>1345060</v>
      </c>
      <c r="P271" s="307">
        <v>50000</v>
      </c>
      <c r="Q271" s="307">
        <v>263000</v>
      </c>
      <c r="R271" s="309"/>
      <c r="S271" s="309"/>
      <c r="T271" s="309"/>
      <c r="U271" s="307">
        <f>+SUM(D271:T271)</f>
        <v>16952710</v>
      </c>
      <c r="V271" s="213"/>
      <c r="W271" s="312">
        <v>25000</v>
      </c>
      <c r="X271" s="229"/>
    </row>
    <row r="272" spans="1:24" s="228" customFormat="1" ht="39.75">
      <c r="A272" s="72"/>
      <c r="B272" s="311" t="s">
        <v>197</v>
      </c>
      <c r="C272" s="244" t="s">
        <v>196</v>
      </c>
      <c r="D272" s="307"/>
      <c r="E272" s="310"/>
      <c r="F272" s="310"/>
      <c r="G272" s="310"/>
      <c r="H272" s="310">
        <v>1439500</v>
      </c>
      <c r="I272" s="307">
        <v>200000</v>
      </c>
      <c r="J272" s="307">
        <v>7531840</v>
      </c>
      <c r="K272" s="310">
        <v>2566600</v>
      </c>
      <c r="L272" s="310">
        <v>4836164</v>
      </c>
      <c r="M272" s="307">
        <v>0</v>
      </c>
      <c r="N272" s="307">
        <v>1416110</v>
      </c>
      <c r="O272" s="307">
        <v>2070368</v>
      </c>
      <c r="P272" s="307">
        <v>200000</v>
      </c>
      <c r="Q272" s="307">
        <v>756987</v>
      </c>
      <c r="R272" s="309"/>
      <c r="S272" s="308"/>
      <c r="T272" s="308"/>
      <c r="U272" s="307">
        <f>+SUM(D272:T272)</f>
        <v>21017569</v>
      </c>
      <c r="V272" s="39"/>
      <c r="X272" s="229"/>
    </row>
    <row r="273" spans="1:24" s="278" customFormat="1" ht="39.75">
      <c r="A273" s="306"/>
      <c r="B273" s="305" t="s">
        <v>195</v>
      </c>
      <c r="C273" s="244" t="s">
        <v>163</v>
      </c>
      <c r="D273" s="304">
        <f>+D274+D275</f>
        <v>0</v>
      </c>
      <c r="E273" s="304"/>
      <c r="F273" s="304"/>
      <c r="G273" s="304"/>
      <c r="H273" s="304">
        <f t="shared" ref="H273:Q273" si="99">+H274+H275</f>
        <v>45</v>
      </c>
      <c r="I273" s="304">
        <f t="shared" si="99"/>
        <v>19</v>
      </c>
      <c r="J273" s="304">
        <f t="shared" si="99"/>
        <v>119</v>
      </c>
      <c r="K273" s="304">
        <f t="shared" si="99"/>
        <v>73</v>
      </c>
      <c r="L273" s="304">
        <f t="shared" si="99"/>
        <v>58</v>
      </c>
      <c r="M273" s="304">
        <f t="shared" si="99"/>
        <v>17.5</v>
      </c>
      <c r="N273" s="304">
        <f t="shared" si="99"/>
        <v>113</v>
      </c>
      <c r="O273" s="304">
        <f t="shared" si="99"/>
        <v>61</v>
      </c>
      <c r="P273" s="304">
        <f t="shared" si="99"/>
        <v>23</v>
      </c>
      <c r="Q273" s="304">
        <f t="shared" si="99"/>
        <v>22</v>
      </c>
      <c r="R273" s="297"/>
      <c r="S273" s="297"/>
      <c r="T273" s="297"/>
      <c r="U273" s="303">
        <f>+U274+U275</f>
        <v>550.5</v>
      </c>
      <c r="X273" s="279"/>
    </row>
    <row r="274" spans="1:24" s="278" customFormat="1" ht="39.75">
      <c r="A274" s="285"/>
      <c r="B274" s="300" t="s">
        <v>194</v>
      </c>
      <c r="C274" s="271"/>
      <c r="D274" s="303">
        <f>+D37</f>
        <v>0</v>
      </c>
      <c r="E274" s="303"/>
      <c r="F274" s="303"/>
      <c r="G274" s="303"/>
      <c r="H274" s="303">
        <f t="shared" ref="H274:Q274" si="100">+H37</f>
        <v>44</v>
      </c>
      <c r="I274" s="303">
        <f t="shared" si="100"/>
        <v>19</v>
      </c>
      <c r="J274" s="303">
        <f t="shared" si="100"/>
        <v>119</v>
      </c>
      <c r="K274" s="303">
        <f t="shared" si="100"/>
        <v>73</v>
      </c>
      <c r="L274" s="303">
        <f t="shared" si="100"/>
        <v>58</v>
      </c>
      <c r="M274" s="303">
        <f t="shared" si="100"/>
        <v>17.5</v>
      </c>
      <c r="N274" s="303">
        <f t="shared" si="100"/>
        <v>113</v>
      </c>
      <c r="O274" s="303">
        <f t="shared" si="100"/>
        <v>61</v>
      </c>
      <c r="P274" s="303">
        <f t="shared" si="100"/>
        <v>23</v>
      </c>
      <c r="Q274" s="303">
        <f t="shared" si="100"/>
        <v>22</v>
      </c>
      <c r="R274" s="302"/>
      <c r="S274" s="302"/>
      <c r="T274" s="302"/>
      <c r="U274" s="301">
        <f>+SUM(D274:T274)</f>
        <v>549.5</v>
      </c>
      <c r="X274" s="279"/>
    </row>
    <row r="275" spans="1:24" s="278" customFormat="1" ht="39.75">
      <c r="A275" s="285"/>
      <c r="B275" s="300" t="s">
        <v>193</v>
      </c>
      <c r="C275" s="271"/>
      <c r="D275" s="299">
        <v>0</v>
      </c>
      <c r="E275" s="299"/>
      <c r="F275" s="299"/>
      <c r="G275" s="299"/>
      <c r="H275" s="299">
        <v>1</v>
      </c>
      <c r="I275" s="299">
        <v>0</v>
      </c>
      <c r="J275" s="299">
        <v>0</v>
      </c>
      <c r="K275" s="299">
        <v>0</v>
      </c>
      <c r="L275" s="299">
        <v>0</v>
      </c>
      <c r="M275" s="299">
        <v>0</v>
      </c>
      <c r="N275" s="299">
        <v>0</v>
      </c>
      <c r="O275" s="299">
        <v>0</v>
      </c>
      <c r="P275" s="299">
        <v>0</v>
      </c>
      <c r="Q275" s="298">
        <v>0</v>
      </c>
      <c r="R275" s="297"/>
      <c r="S275" s="297"/>
      <c r="T275" s="297"/>
      <c r="U275" s="296">
        <f>+SUM(D275:T275)</f>
        <v>1</v>
      </c>
      <c r="X275" s="279"/>
    </row>
    <row r="276" spans="1:24" s="228" customFormat="1" ht="39.75">
      <c r="A276" s="295">
        <v>4.4000000000000004</v>
      </c>
      <c r="B276" s="162" t="s">
        <v>192</v>
      </c>
      <c r="C276" s="161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59"/>
      <c r="R276" s="294"/>
      <c r="S276" s="294"/>
      <c r="T276" s="294"/>
      <c r="U276" s="159"/>
      <c r="X276" s="229"/>
    </row>
    <row r="277" spans="1:24" s="253" customFormat="1" ht="39.75">
      <c r="A277" s="270"/>
      <c r="B277" s="277" t="s">
        <v>191</v>
      </c>
      <c r="C277" s="96" t="s">
        <v>171</v>
      </c>
      <c r="D277" s="205" t="e">
        <f>+D279*100/D301</f>
        <v>#DIV/0!</v>
      </c>
      <c r="E277" s="205"/>
      <c r="F277" s="205"/>
      <c r="G277" s="205"/>
      <c r="H277" s="205">
        <f t="shared" ref="H277:Q277" si="101">+H279*100/H301</f>
        <v>21.568627450980394</v>
      </c>
      <c r="I277" s="205">
        <f t="shared" si="101"/>
        <v>1.3157894736842106</v>
      </c>
      <c r="J277" s="205">
        <f t="shared" si="101"/>
        <v>32.258064516129032</v>
      </c>
      <c r="K277" s="205">
        <f t="shared" si="101"/>
        <v>28.896103896103895</v>
      </c>
      <c r="L277" s="205">
        <f t="shared" si="101"/>
        <v>16.93548387096774</v>
      </c>
      <c r="M277" s="205">
        <f t="shared" si="101"/>
        <v>2.8571428571428572</v>
      </c>
      <c r="N277" s="205">
        <f t="shared" si="101"/>
        <v>2.7559055118110236</v>
      </c>
      <c r="O277" s="205">
        <f t="shared" si="101"/>
        <v>8.695652173913043</v>
      </c>
      <c r="P277" s="205">
        <f t="shared" si="101"/>
        <v>1.9230769230769231</v>
      </c>
      <c r="Q277" s="205">
        <f t="shared" si="101"/>
        <v>1.5151515151515151</v>
      </c>
      <c r="R277" s="206"/>
      <c r="S277" s="206"/>
      <c r="T277" s="206"/>
      <c r="U277" s="205">
        <f>+U279*100/U301</f>
        <v>15.715467328370554</v>
      </c>
      <c r="V277" s="213"/>
      <c r="W277" s="212">
        <v>20</v>
      </c>
      <c r="X277" s="254"/>
    </row>
    <row r="278" spans="1:24" s="253" customFormat="1" ht="39.75">
      <c r="A278" s="267"/>
      <c r="B278" s="276"/>
      <c r="C278" s="95" t="s">
        <v>10</v>
      </c>
      <c r="D278" s="94" t="e">
        <f>+IF(D277&lt;10,D277*5/10,IF(D277&gt;=10,5))</f>
        <v>#DIV/0!</v>
      </c>
      <c r="E278" s="94"/>
      <c r="F278" s="94"/>
      <c r="G278" s="94"/>
      <c r="H278" s="94">
        <f>+IF(H277&lt;20,H277*5/20,IF(H277&gt;=20,5))</f>
        <v>5</v>
      </c>
      <c r="I278" s="94">
        <f>+IF(I277&lt;20,I277*5/20,IF(I277&gt;=20,5))</f>
        <v>0.32894736842105265</v>
      </c>
      <c r="J278" s="94">
        <f>+IF(J277&lt;20,J277*5/20,IF(J277&gt;=20,5))</f>
        <v>5</v>
      </c>
      <c r="K278" s="94">
        <f>+IF(K277&lt;20,K277*5/20,IF(K277&gt;=20,5))</f>
        <v>5</v>
      </c>
      <c r="L278" s="94">
        <f>+IF(L277&lt;20,L277*5/20,IF(L277&gt;=20,5))</f>
        <v>4.2338709677419351</v>
      </c>
      <c r="M278" s="94">
        <f>+IF(M277&lt;10,M277*5/10,IF(M277&gt;=10,5))</f>
        <v>1.4285714285714286</v>
      </c>
      <c r="N278" s="94">
        <f>+IF(N277&lt;10,N277*5/10,IF(N277&gt;=10,5))</f>
        <v>1.3779527559055118</v>
      </c>
      <c r="O278" s="94">
        <f>+IF(O277&lt;10,O277*5/10,IF(O277&gt;=10,5))</f>
        <v>4.3478260869565215</v>
      </c>
      <c r="P278" s="94">
        <f>+IF(P277&lt;10,P277*5/10,IF(P277&gt;=10,5))</f>
        <v>0.96153846153846145</v>
      </c>
      <c r="Q278" s="94">
        <f>+IF(Q277&lt;10,Q277*5/10,IF(Q277&gt;=10,5))</f>
        <v>0.75757575757575757</v>
      </c>
      <c r="R278" s="264"/>
      <c r="S278" s="264"/>
      <c r="T278" s="264"/>
      <c r="U278" s="293" t="e">
        <f>+SUM(D278:Q278)/11</f>
        <v>#DIV/0!</v>
      </c>
      <c r="V278" s="213"/>
      <c r="W278" s="212"/>
      <c r="X278" s="254"/>
    </row>
    <row r="279" spans="1:24" s="102" customFormat="1" ht="39.75">
      <c r="A279" s="75"/>
      <c r="B279" s="249" t="s">
        <v>190</v>
      </c>
      <c r="C279" s="244"/>
      <c r="D279" s="291">
        <f>D283+D285+D287+D289+D292+D294+D296+D298+D300</f>
        <v>0</v>
      </c>
      <c r="E279" s="291"/>
      <c r="F279" s="291"/>
      <c r="G279" s="291"/>
      <c r="H279" s="292">
        <f t="shared" ref="H279:Q279" si="102">H283+H285+H287+H289+H292+H294+H296+H298+H300</f>
        <v>11</v>
      </c>
      <c r="I279" s="292">
        <f t="shared" si="102"/>
        <v>0.25</v>
      </c>
      <c r="J279" s="292">
        <f t="shared" si="102"/>
        <v>40</v>
      </c>
      <c r="K279" s="292">
        <f t="shared" si="102"/>
        <v>22.25</v>
      </c>
      <c r="L279" s="292">
        <f t="shared" si="102"/>
        <v>10.5</v>
      </c>
      <c r="M279" s="292">
        <f t="shared" si="102"/>
        <v>0.5</v>
      </c>
      <c r="N279" s="292">
        <f t="shared" si="102"/>
        <v>3.5</v>
      </c>
      <c r="O279" s="292">
        <f t="shared" si="102"/>
        <v>6</v>
      </c>
      <c r="P279" s="292">
        <f t="shared" si="102"/>
        <v>0.5</v>
      </c>
      <c r="Q279" s="292">
        <f t="shared" si="102"/>
        <v>0.5</v>
      </c>
      <c r="R279" s="261"/>
      <c r="S279" s="261"/>
      <c r="T279" s="261"/>
      <c r="U279" s="292">
        <f>U283+U285+U287+U289+U292+U294+U296+U298+U300</f>
        <v>95</v>
      </c>
      <c r="V279" s="213"/>
      <c r="W279" s="212">
        <v>20</v>
      </c>
      <c r="X279" s="103"/>
    </row>
    <row r="280" spans="1:24" s="102" customFormat="1" ht="39.75">
      <c r="A280" s="75"/>
      <c r="B280" s="249" t="s">
        <v>189</v>
      </c>
      <c r="C280" s="244"/>
      <c r="D280" s="291">
        <f>+D281+D290</f>
        <v>0</v>
      </c>
      <c r="E280" s="291"/>
      <c r="F280" s="291"/>
      <c r="G280" s="291"/>
      <c r="H280" s="291">
        <f t="shared" ref="H280:U280" si="103">+H281+H290</f>
        <v>20</v>
      </c>
      <c r="I280" s="291">
        <f t="shared" si="103"/>
        <v>1</v>
      </c>
      <c r="J280" s="291">
        <f t="shared" si="103"/>
        <v>57</v>
      </c>
      <c r="K280" s="291">
        <f t="shared" si="103"/>
        <v>55</v>
      </c>
      <c r="L280" s="291">
        <f t="shared" si="103"/>
        <v>21</v>
      </c>
      <c r="M280" s="291">
        <f t="shared" si="103"/>
        <v>2</v>
      </c>
      <c r="N280" s="291">
        <f t="shared" si="103"/>
        <v>12</v>
      </c>
      <c r="O280" s="291">
        <f t="shared" si="103"/>
        <v>17</v>
      </c>
      <c r="P280" s="291">
        <f t="shared" si="103"/>
        <v>2</v>
      </c>
      <c r="Q280" s="291">
        <f t="shared" si="103"/>
        <v>2</v>
      </c>
      <c r="R280" s="291">
        <f t="shared" si="103"/>
        <v>0</v>
      </c>
      <c r="S280" s="291">
        <f t="shared" si="103"/>
        <v>0</v>
      </c>
      <c r="T280" s="291">
        <f t="shared" si="103"/>
        <v>0</v>
      </c>
      <c r="U280" s="291">
        <f t="shared" si="103"/>
        <v>189</v>
      </c>
      <c r="V280" s="213"/>
      <c r="W280" s="212"/>
      <c r="X280" s="103"/>
    </row>
    <row r="281" spans="1:24" s="228" customFormat="1" ht="39.75">
      <c r="A281" s="72"/>
      <c r="B281" s="289" t="s">
        <v>188</v>
      </c>
      <c r="C281" s="288" t="s">
        <v>168</v>
      </c>
      <c r="D281" s="290">
        <f>+D282+D284+D286+D288</f>
        <v>0</v>
      </c>
      <c r="E281" s="290"/>
      <c r="F281" s="290"/>
      <c r="G281" s="290"/>
      <c r="H281" s="290">
        <f t="shared" ref="H281:Q281" si="104">+H282+H284+H286+H288</f>
        <v>20</v>
      </c>
      <c r="I281" s="290">
        <f t="shared" si="104"/>
        <v>1</v>
      </c>
      <c r="J281" s="290">
        <f t="shared" si="104"/>
        <v>57</v>
      </c>
      <c r="K281" s="290">
        <f t="shared" si="104"/>
        <v>55</v>
      </c>
      <c r="L281" s="290">
        <f t="shared" si="104"/>
        <v>21</v>
      </c>
      <c r="M281" s="290">
        <f t="shared" si="104"/>
        <v>1</v>
      </c>
      <c r="N281" s="290">
        <f t="shared" si="104"/>
        <v>12</v>
      </c>
      <c r="O281" s="290">
        <f t="shared" si="104"/>
        <v>17</v>
      </c>
      <c r="P281" s="290">
        <f t="shared" si="104"/>
        <v>2</v>
      </c>
      <c r="Q281" s="290">
        <f t="shared" si="104"/>
        <v>2</v>
      </c>
      <c r="R281" s="275"/>
      <c r="S281" s="275"/>
      <c r="T281" s="275"/>
      <c r="U281" s="290">
        <f>+U282+U284+U286+U288</f>
        <v>188</v>
      </c>
      <c r="V281" s="213"/>
      <c r="W281" s="212">
        <v>10</v>
      </c>
      <c r="X281" s="229"/>
    </row>
    <row r="282" spans="1:24" s="228" customFormat="1" ht="92.25">
      <c r="A282" s="72"/>
      <c r="B282" s="249" t="s">
        <v>187</v>
      </c>
      <c r="C282" s="244"/>
      <c r="D282" s="193"/>
      <c r="E282" s="193"/>
      <c r="F282" s="193"/>
      <c r="G282" s="193"/>
      <c r="H282" s="193">
        <v>12</v>
      </c>
      <c r="I282" s="193">
        <v>1</v>
      </c>
      <c r="J282" s="193">
        <v>20</v>
      </c>
      <c r="K282" s="196">
        <v>43</v>
      </c>
      <c r="L282" s="193">
        <v>12</v>
      </c>
      <c r="M282" s="193">
        <v>1</v>
      </c>
      <c r="N282" s="193">
        <v>10</v>
      </c>
      <c r="O282" s="194">
        <v>14</v>
      </c>
      <c r="P282" s="193">
        <v>2</v>
      </c>
      <c r="Q282" s="193">
        <v>2</v>
      </c>
      <c r="R282" s="197"/>
      <c r="S282" s="197"/>
      <c r="T282" s="197"/>
      <c r="U282" s="190">
        <f>+SUM(D282:T282)</f>
        <v>117</v>
      </c>
      <c r="V282" s="39"/>
      <c r="X282" s="229"/>
    </row>
    <row r="283" spans="1:24" s="228" customFormat="1" ht="39.75">
      <c r="A283" s="72"/>
      <c r="B283" s="248" t="s">
        <v>150</v>
      </c>
      <c r="C283" s="244"/>
      <c r="D283" s="68">
        <f>+D282*0.25</f>
        <v>0</v>
      </c>
      <c r="E283" s="68"/>
      <c r="F283" s="68"/>
      <c r="G283" s="68"/>
      <c r="H283" s="68">
        <f t="shared" ref="H283:Q283" si="105">+H282*0.25</f>
        <v>3</v>
      </c>
      <c r="I283" s="68">
        <f t="shared" si="105"/>
        <v>0.25</v>
      </c>
      <c r="J283" s="68">
        <f t="shared" si="105"/>
        <v>5</v>
      </c>
      <c r="K283" s="69">
        <f t="shared" si="105"/>
        <v>10.75</v>
      </c>
      <c r="L283" s="68">
        <f t="shared" si="105"/>
        <v>3</v>
      </c>
      <c r="M283" s="68">
        <f t="shared" si="105"/>
        <v>0.25</v>
      </c>
      <c r="N283" s="68">
        <f t="shared" si="105"/>
        <v>2.5</v>
      </c>
      <c r="O283" s="68">
        <f t="shared" si="105"/>
        <v>3.5</v>
      </c>
      <c r="P283" s="68">
        <f t="shared" si="105"/>
        <v>0.5</v>
      </c>
      <c r="Q283" s="68">
        <f t="shared" si="105"/>
        <v>0.5</v>
      </c>
      <c r="R283" s="197"/>
      <c r="S283" s="197"/>
      <c r="T283" s="197"/>
      <c r="U283" s="68">
        <f>+U282*0.25</f>
        <v>29.25</v>
      </c>
      <c r="X283" s="229"/>
    </row>
    <row r="284" spans="1:24" s="228" customFormat="1" ht="61.5">
      <c r="A284" s="72"/>
      <c r="B284" s="249" t="s">
        <v>186</v>
      </c>
      <c r="C284" s="244"/>
      <c r="D284" s="193"/>
      <c r="E284" s="193"/>
      <c r="F284" s="193"/>
      <c r="G284" s="193"/>
      <c r="H284" s="193">
        <v>0</v>
      </c>
      <c r="I284" s="193"/>
      <c r="J284" s="193">
        <v>3</v>
      </c>
      <c r="K284" s="196">
        <v>1</v>
      </c>
      <c r="L284" s="193">
        <v>3</v>
      </c>
      <c r="M284" s="193"/>
      <c r="N284" s="193">
        <v>2</v>
      </c>
      <c r="O284" s="193">
        <v>1</v>
      </c>
      <c r="P284" s="193"/>
      <c r="Q284" s="193">
        <v>0</v>
      </c>
      <c r="R284" s="197"/>
      <c r="S284" s="197"/>
      <c r="T284" s="197"/>
      <c r="U284" s="190">
        <f>+SUM(D284:T284)</f>
        <v>10</v>
      </c>
      <c r="X284" s="229"/>
    </row>
    <row r="285" spans="1:24" s="228" customFormat="1" ht="39.75">
      <c r="A285" s="72"/>
      <c r="B285" s="248" t="s">
        <v>150</v>
      </c>
      <c r="C285" s="244"/>
      <c r="D285" s="68">
        <f>+D284*0.5</f>
        <v>0</v>
      </c>
      <c r="E285" s="68"/>
      <c r="F285" s="68"/>
      <c r="G285" s="68"/>
      <c r="H285" s="68">
        <f t="shared" ref="H285:Q285" si="106">+H284*0.5</f>
        <v>0</v>
      </c>
      <c r="I285" s="68">
        <f t="shared" si="106"/>
        <v>0</v>
      </c>
      <c r="J285" s="68">
        <f t="shared" si="106"/>
        <v>1.5</v>
      </c>
      <c r="K285" s="69">
        <f t="shared" si="106"/>
        <v>0.5</v>
      </c>
      <c r="L285" s="68">
        <f t="shared" si="106"/>
        <v>1.5</v>
      </c>
      <c r="M285" s="68">
        <f t="shared" si="106"/>
        <v>0</v>
      </c>
      <c r="N285" s="68">
        <f t="shared" si="106"/>
        <v>1</v>
      </c>
      <c r="O285" s="68">
        <f t="shared" si="106"/>
        <v>0.5</v>
      </c>
      <c r="P285" s="68">
        <f t="shared" si="106"/>
        <v>0</v>
      </c>
      <c r="Q285" s="68">
        <f t="shared" si="106"/>
        <v>0</v>
      </c>
      <c r="R285" s="197"/>
      <c r="S285" s="197"/>
      <c r="T285" s="197"/>
      <c r="U285" s="68">
        <f>+U284*0.5</f>
        <v>5</v>
      </c>
      <c r="X285" s="229"/>
    </row>
    <row r="286" spans="1:24" s="228" customFormat="1" ht="184.5">
      <c r="A286" s="72"/>
      <c r="B286" s="249" t="s">
        <v>185</v>
      </c>
      <c r="C286" s="244"/>
      <c r="D286" s="193"/>
      <c r="E286" s="193"/>
      <c r="F286" s="193"/>
      <c r="G286" s="193"/>
      <c r="H286" s="193">
        <v>0</v>
      </c>
      <c r="I286" s="193">
        <v>0</v>
      </c>
      <c r="J286" s="193">
        <v>2</v>
      </c>
      <c r="K286" s="196">
        <v>0</v>
      </c>
      <c r="L286" s="193">
        <v>0</v>
      </c>
      <c r="M286" s="193"/>
      <c r="N286" s="193">
        <v>0</v>
      </c>
      <c r="O286" s="193">
        <v>0</v>
      </c>
      <c r="P286" s="193"/>
      <c r="Q286" s="193">
        <v>0</v>
      </c>
      <c r="R286" s="197"/>
      <c r="S286" s="197"/>
      <c r="T286" s="197"/>
      <c r="U286" s="190">
        <f>+SUM(D286:T286)</f>
        <v>2</v>
      </c>
      <c r="X286" s="229"/>
    </row>
    <row r="287" spans="1:24" s="228" customFormat="1" ht="39.75">
      <c r="A287" s="72"/>
      <c r="B287" s="248" t="s">
        <v>150</v>
      </c>
      <c r="C287" s="244"/>
      <c r="D287" s="68">
        <f>+D286*0.75</f>
        <v>0</v>
      </c>
      <c r="E287" s="68"/>
      <c r="F287" s="68"/>
      <c r="G287" s="68"/>
      <c r="H287" s="68">
        <f t="shared" ref="H287:Q287" si="107">+H286*0.75</f>
        <v>0</v>
      </c>
      <c r="I287" s="68">
        <f t="shared" si="107"/>
        <v>0</v>
      </c>
      <c r="J287" s="68">
        <f t="shared" si="107"/>
        <v>1.5</v>
      </c>
      <c r="K287" s="69">
        <f t="shared" si="107"/>
        <v>0</v>
      </c>
      <c r="L287" s="68">
        <f t="shared" si="107"/>
        <v>0</v>
      </c>
      <c r="M287" s="68">
        <f t="shared" si="107"/>
        <v>0</v>
      </c>
      <c r="N287" s="68">
        <f t="shared" si="107"/>
        <v>0</v>
      </c>
      <c r="O287" s="68">
        <f t="shared" si="107"/>
        <v>0</v>
      </c>
      <c r="P287" s="68">
        <f t="shared" si="107"/>
        <v>0</v>
      </c>
      <c r="Q287" s="68">
        <f t="shared" si="107"/>
        <v>0</v>
      </c>
      <c r="R287" s="197"/>
      <c r="S287" s="197"/>
      <c r="T287" s="197"/>
      <c r="U287" s="68">
        <f>+U286*0.75</f>
        <v>1.5</v>
      </c>
      <c r="X287" s="229"/>
    </row>
    <row r="288" spans="1:24" s="228" customFormat="1" ht="215.25">
      <c r="A288" s="72"/>
      <c r="B288" s="249" t="s">
        <v>184</v>
      </c>
      <c r="C288" s="244"/>
      <c r="D288" s="193"/>
      <c r="E288" s="193"/>
      <c r="F288" s="193"/>
      <c r="G288" s="193"/>
      <c r="H288" s="193">
        <v>8</v>
      </c>
      <c r="I288" s="193">
        <v>0</v>
      </c>
      <c r="J288" s="193">
        <v>32</v>
      </c>
      <c r="K288" s="196">
        <v>11</v>
      </c>
      <c r="L288" s="193">
        <v>6</v>
      </c>
      <c r="M288" s="193"/>
      <c r="N288" s="193">
        <v>0</v>
      </c>
      <c r="O288" s="193">
        <v>2</v>
      </c>
      <c r="P288" s="193"/>
      <c r="Q288" s="193">
        <v>0</v>
      </c>
      <c r="R288" s="197"/>
      <c r="S288" s="197"/>
      <c r="T288" s="197"/>
      <c r="U288" s="190">
        <f>+SUM(D288:T288)</f>
        <v>59</v>
      </c>
      <c r="V288" s="39"/>
      <c r="X288" s="229"/>
    </row>
    <row r="289" spans="1:24" s="228" customFormat="1" ht="39.75">
      <c r="A289" s="72"/>
      <c r="B289" s="248" t="s">
        <v>150</v>
      </c>
      <c r="C289" s="244"/>
      <c r="D289" s="68">
        <f>+D288*1</f>
        <v>0</v>
      </c>
      <c r="E289" s="68"/>
      <c r="F289" s="68"/>
      <c r="G289" s="68"/>
      <c r="H289" s="68">
        <f t="shared" ref="H289:Q289" si="108">+H288*1</f>
        <v>8</v>
      </c>
      <c r="I289" s="68">
        <f t="shared" si="108"/>
        <v>0</v>
      </c>
      <c r="J289" s="68">
        <f t="shared" si="108"/>
        <v>32</v>
      </c>
      <c r="K289" s="68">
        <f t="shared" si="108"/>
        <v>11</v>
      </c>
      <c r="L289" s="68">
        <f t="shared" si="108"/>
        <v>6</v>
      </c>
      <c r="M289" s="68">
        <f t="shared" si="108"/>
        <v>0</v>
      </c>
      <c r="N289" s="68">
        <f t="shared" si="108"/>
        <v>0</v>
      </c>
      <c r="O289" s="68">
        <f t="shared" si="108"/>
        <v>2</v>
      </c>
      <c r="P289" s="68">
        <f t="shared" si="108"/>
        <v>0</v>
      </c>
      <c r="Q289" s="68">
        <f t="shared" si="108"/>
        <v>0</v>
      </c>
      <c r="R289" s="197"/>
      <c r="S289" s="197"/>
      <c r="T289" s="197"/>
      <c r="U289" s="68">
        <f>+U288*1</f>
        <v>59</v>
      </c>
      <c r="X289" s="229"/>
    </row>
    <row r="290" spans="1:24" s="228" customFormat="1" ht="39.75">
      <c r="A290" s="72"/>
      <c r="B290" s="289" t="s">
        <v>183</v>
      </c>
      <c r="C290" s="288" t="s">
        <v>168</v>
      </c>
      <c r="D290" s="286">
        <f>+D291+D293+D295+D297+D299</f>
        <v>0</v>
      </c>
      <c r="E290" s="286"/>
      <c r="F290" s="286"/>
      <c r="G290" s="286"/>
      <c r="H290" s="286">
        <f t="shared" ref="H290:Q290" si="109">+H291+H293+H295+H297+H299</f>
        <v>0</v>
      </c>
      <c r="I290" s="286">
        <f t="shared" si="109"/>
        <v>0</v>
      </c>
      <c r="J290" s="286">
        <f t="shared" si="109"/>
        <v>0</v>
      </c>
      <c r="K290" s="286">
        <f t="shared" si="109"/>
        <v>0</v>
      </c>
      <c r="L290" s="286">
        <f t="shared" si="109"/>
        <v>0</v>
      </c>
      <c r="M290" s="286">
        <f t="shared" si="109"/>
        <v>1</v>
      </c>
      <c r="N290" s="286">
        <f t="shared" si="109"/>
        <v>0</v>
      </c>
      <c r="O290" s="286">
        <f t="shared" si="109"/>
        <v>0</v>
      </c>
      <c r="P290" s="286">
        <f t="shared" si="109"/>
        <v>0</v>
      </c>
      <c r="Q290" s="286">
        <f t="shared" si="109"/>
        <v>0</v>
      </c>
      <c r="R290" s="287"/>
      <c r="S290" s="287"/>
      <c r="T290" s="287"/>
      <c r="U290" s="286">
        <f>+U291+U293+U295+U297+U299</f>
        <v>1</v>
      </c>
      <c r="X290" s="229"/>
    </row>
    <row r="291" spans="1:24" s="228" customFormat="1" ht="39.75">
      <c r="A291" s="72"/>
      <c r="B291" s="252" t="s">
        <v>182</v>
      </c>
      <c r="C291" s="251"/>
      <c r="D291" s="193"/>
      <c r="E291" s="193"/>
      <c r="F291" s="193"/>
      <c r="G291" s="193"/>
      <c r="H291" s="193">
        <v>0</v>
      </c>
      <c r="I291" s="193">
        <v>0</v>
      </c>
      <c r="J291" s="193">
        <v>0</v>
      </c>
      <c r="K291" s="193">
        <v>0</v>
      </c>
      <c r="L291" s="193">
        <v>0</v>
      </c>
      <c r="M291" s="193"/>
      <c r="N291" s="193">
        <v>0</v>
      </c>
      <c r="O291" s="193">
        <v>0</v>
      </c>
      <c r="P291" s="193">
        <v>0</v>
      </c>
      <c r="Q291" s="193">
        <v>0</v>
      </c>
      <c r="R291" s="197"/>
      <c r="S291" s="197"/>
      <c r="T291" s="197"/>
      <c r="U291" s="190">
        <f>+SUM(D291:T291)</f>
        <v>0</v>
      </c>
      <c r="X291" s="229"/>
    </row>
    <row r="292" spans="1:24" s="228" customFormat="1" ht="39.75">
      <c r="A292" s="72"/>
      <c r="B292" s="248" t="s">
        <v>150</v>
      </c>
      <c r="C292" s="244"/>
      <c r="D292" s="68">
        <f>+D291*0.125</f>
        <v>0</v>
      </c>
      <c r="E292" s="68"/>
      <c r="F292" s="68"/>
      <c r="G292" s="68"/>
      <c r="H292" s="68">
        <f t="shared" ref="H292:Q292" si="110">+H291*0.125</f>
        <v>0</v>
      </c>
      <c r="I292" s="68">
        <f t="shared" si="110"/>
        <v>0</v>
      </c>
      <c r="J292" s="68">
        <f t="shared" si="110"/>
        <v>0</v>
      </c>
      <c r="K292" s="68">
        <f t="shared" si="110"/>
        <v>0</v>
      </c>
      <c r="L292" s="68">
        <f t="shared" si="110"/>
        <v>0</v>
      </c>
      <c r="M292" s="68">
        <f t="shared" si="110"/>
        <v>0</v>
      </c>
      <c r="N292" s="68">
        <f t="shared" si="110"/>
        <v>0</v>
      </c>
      <c r="O292" s="68">
        <f t="shared" si="110"/>
        <v>0</v>
      </c>
      <c r="P292" s="68">
        <f t="shared" si="110"/>
        <v>0</v>
      </c>
      <c r="Q292" s="68">
        <f t="shared" si="110"/>
        <v>0</v>
      </c>
      <c r="R292" s="197"/>
      <c r="S292" s="197"/>
      <c r="T292" s="197"/>
      <c r="U292" s="68">
        <f>+U291*0.125</f>
        <v>0</v>
      </c>
      <c r="X292" s="229"/>
    </row>
    <row r="293" spans="1:24" s="228" customFormat="1" ht="39.75">
      <c r="A293" s="72"/>
      <c r="B293" s="249" t="s">
        <v>181</v>
      </c>
      <c r="C293" s="244"/>
      <c r="D293" s="193"/>
      <c r="E293" s="193"/>
      <c r="F293" s="193"/>
      <c r="G293" s="193"/>
      <c r="H293" s="193">
        <v>0</v>
      </c>
      <c r="I293" s="193">
        <v>0</v>
      </c>
      <c r="J293" s="193">
        <v>0</v>
      </c>
      <c r="K293" s="193">
        <v>0</v>
      </c>
      <c r="L293" s="193">
        <v>0</v>
      </c>
      <c r="M293" s="193">
        <v>1</v>
      </c>
      <c r="N293" s="193">
        <v>0</v>
      </c>
      <c r="O293" s="193">
        <v>0</v>
      </c>
      <c r="P293" s="193">
        <v>0</v>
      </c>
      <c r="Q293" s="193">
        <v>0</v>
      </c>
      <c r="R293" s="197"/>
      <c r="S293" s="197"/>
      <c r="T293" s="197"/>
      <c r="U293" s="190">
        <f>+SUM(D293:T293)</f>
        <v>1</v>
      </c>
      <c r="X293" s="229"/>
    </row>
    <row r="294" spans="1:24" s="228" customFormat="1" ht="39.75">
      <c r="A294" s="72"/>
      <c r="B294" s="248" t="s">
        <v>150</v>
      </c>
      <c r="C294" s="244"/>
      <c r="D294" s="68">
        <f>+D293*0.25</f>
        <v>0</v>
      </c>
      <c r="E294" s="68"/>
      <c r="F294" s="68"/>
      <c r="G294" s="68"/>
      <c r="H294" s="68">
        <f t="shared" ref="H294:Q294" si="111">+H293*0.25</f>
        <v>0</v>
      </c>
      <c r="I294" s="68">
        <f t="shared" si="111"/>
        <v>0</v>
      </c>
      <c r="J294" s="68">
        <f t="shared" si="111"/>
        <v>0</v>
      </c>
      <c r="K294" s="68">
        <f t="shared" si="111"/>
        <v>0</v>
      </c>
      <c r="L294" s="68">
        <f t="shared" si="111"/>
        <v>0</v>
      </c>
      <c r="M294" s="68">
        <f t="shared" si="111"/>
        <v>0.25</v>
      </c>
      <c r="N294" s="68">
        <f t="shared" si="111"/>
        <v>0</v>
      </c>
      <c r="O294" s="68">
        <f t="shared" si="111"/>
        <v>0</v>
      </c>
      <c r="P294" s="68">
        <f t="shared" si="111"/>
        <v>0</v>
      </c>
      <c r="Q294" s="68">
        <f t="shared" si="111"/>
        <v>0</v>
      </c>
      <c r="R294" s="197"/>
      <c r="S294" s="197"/>
      <c r="T294" s="197"/>
      <c r="U294" s="68">
        <f>+U293*0.25</f>
        <v>0.25</v>
      </c>
      <c r="X294" s="229"/>
    </row>
    <row r="295" spans="1:24" s="228" customFormat="1" ht="61.5">
      <c r="A295" s="72"/>
      <c r="B295" s="249" t="s">
        <v>180</v>
      </c>
      <c r="C295" s="244"/>
      <c r="D295" s="193"/>
      <c r="E295" s="193"/>
      <c r="F295" s="193"/>
      <c r="G295" s="193"/>
      <c r="H295" s="193">
        <v>0</v>
      </c>
      <c r="I295" s="193">
        <v>0</v>
      </c>
      <c r="J295" s="193">
        <v>0</v>
      </c>
      <c r="K295" s="193">
        <v>0</v>
      </c>
      <c r="L295" s="193">
        <v>0</v>
      </c>
      <c r="M295" s="193"/>
      <c r="N295" s="193">
        <v>0</v>
      </c>
      <c r="O295" s="193">
        <v>0</v>
      </c>
      <c r="P295" s="193">
        <v>0</v>
      </c>
      <c r="Q295" s="193">
        <v>0</v>
      </c>
      <c r="R295" s="197"/>
      <c r="S295" s="197"/>
      <c r="T295" s="197"/>
      <c r="U295" s="190">
        <f>+SUM(D295:T295)</f>
        <v>0</v>
      </c>
      <c r="X295" s="229"/>
    </row>
    <row r="296" spans="1:24" s="228" customFormat="1" ht="39.75">
      <c r="A296" s="72"/>
      <c r="B296" s="248" t="s">
        <v>150</v>
      </c>
      <c r="C296" s="244"/>
      <c r="D296" s="68">
        <f>+D295*0.5</f>
        <v>0</v>
      </c>
      <c r="E296" s="68"/>
      <c r="F296" s="68"/>
      <c r="G296" s="68"/>
      <c r="H296" s="68">
        <f t="shared" ref="H296:Q296" si="112">+H295*0.5</f>
        <v>0</v>
      </c>
      <c r="I296" s="68">
        <f t="shared" si="112"/>
        <v>0</v>
      </c>
      <c r="J296" s="68">
        <f t="shared" si="112"/>
        <v>0</v>
      </c>
      <c r="K296" s="68">
        <f t="shared" si="112"/>
        <v>0</v>
      </c>
      <c r="L296" s="68">
        <f t="shared" si="112"/>
        <v>0</v>
      </c>
      <c r="M296" s="68">
        <f t="shared" si="112"/>
        <v>0</v>
      </c>
      <c r="N296" s="68">
        <f t="shared" si="112"/>
        <v>0</v>
      </c>
      <c r="O296" s="68">
        <f t="shared" si="112"/>
        <v>0</v>
      </c>
      <c r="P296" s="68">
        <f t="shared" si="112"/>
        <v>0</v>
      </c>
      <c r="Q296" s="68">
        <f t="shared" si="112"/>
        <v>0</v>
      </c>
      <c r="R296" s="197"/>
      <c r="S296" s="197"/>
      <c r="T296" s="197"/>
      <c r="U296" s="68">
        <f>+U295*0.5</f>
        <v>0</v>
      </c>
      <c r="X296" s="229"/>
    </row>
    <row r="297" spans="1:24" s="228" customFormat="1" ht="39.75">
      <c r="A297" s="72"/>
      <c r="B297" s="252" t="s">
        <v>179</v>
      </c>
      <c r="C297" s="251"/>
      <c r="D297" s="193"/>
      <c r="E297" s="193"/>
      <c r="F297" s="193"/>
      <c r="G297" s="193"/>
      <c r="H297" s="193">
        <v>0</v>
      </c>
      <c r="I297" s="193">
        <v>0</v>
      </c>
      <c r="J297" s="193">
        <v>0</v>
      </c>
      <c r="K297" s="193">
        <v>0</v>
      </c>
      <c r="L297" s="193">
        <v>0</v>
      </c>
      <c r="M297" s="193"/>
      <c r="N297" s="193">
        <v>0</v>
      </c>
      <c r="O297" s="193">
        <v>0</v>
      </c>
      <c r="P297" s="193">
        <v>0</v>
      </c>
      <c r="Q297" s="193">
        <v>0</v>
      </c>
      <c r="R297" s="197"/>
      <c r="S297" s="197"/>
      <c r="T297" s="197"/>
      <c r="U297" s="190">
        <f>+SUM(D297:T297)</f>
        <v>0</v>
      </c>
      <c r="X297" s="229"/>
    </row>
    <row r="298" spans="1:24" s="228" customFormat="1" ht="39.75">
      <c r="A298" s="72"/>
      <c r="B298" s="248" t="s">
        <v>150</v>
      </c>
      <c r="C298" s="244"/>
      <c r="D298" s="68">
        <f>+D297*0.75</f>
        <v>0</v>
      </c>
      <c r="E298" s="68"/>
      <c r="F298" s="68"/>
      <c r="G298" s="68"/>
      <c r="H298" s="68">
        <f t="shared" ref="H298:Q298" si="113">+H297*0.75</f>
        <v>0</v>
      </c>
      <c r="I298" s="68">
        <f t="shared" si="113"/>
        <v>0</v>
      </c>
      <c r="J298" s="68">
        <f t="shared" si="113"/>
        <v>0</v>
      </c>
      <c r="K298" s="68">
        <f t="shared" si="113"/>
        <v>0</v>
      </c>
      <c r="L298" s="68">
        <f t="shared" si="113"/>
        <v>0</v>
      </c>
      <c r="M298" s="68">
        <f t="shared" si="113"/>
        <v>0</v>
      </c>
      <c r="N298" s="68">
        <f t="shared" si="113"/>
        <v>0</v>
      </c>
      <c r="O298" s="68">
        <f t="shared" si="113"/>
        <v>0</v>
      </c>
      <c r="P298" s="68">
        <f t="shared" si="113"/>
        <v>0</v>
      </c>
      <c r="Q298" s="68">
        <f t="shared" si="113"/>
        <v>0</v>
      </c>
      <c r="R298" s="197"/>
      <c r="S298" s="197"/>
      <c r="T298" s="197"/>
      <c r="U298" s="68">
        <f>+U297*0.75</f>
        <v>0</v>
      </c>
      <c r="X298" s="229"/>
    </row>
    <row r="299" spans="1:24" s="228" customFormat="1" ht="39.75">
      <c r="A299" s="72"/>
      <c r="B299" s="249" t="s">
        <v>178</v>
      </c>
      <c r="C299" s="244"/>
      <c r="D299" s="193"/>
      <c r="E299" s="193"/>
      <c r="F299" s="193"/>
      <c r="G299" s="193"/>
      <c r="H299" s="193">
        <v>0</v>
      </c>
      <c r="I299" s="193">
        <v>0</v>
      </c>
      <c r="J299" s="193">
        <v>0</v>
      </c>
      <c r="K299" s="193">
        <v>0</v>
      </c>
      <c r="L299" s="193">
        <v>0</v>
      </c>
      <c r="M299" s="193"/>
      <c r="N299" s="193">
        <v>0</v>
      </c>
      <c r="O299" s="193">
        <v>0</v>
      </c>
      <c r="P299" s="193">
        <v>0</v>
      </c>
      <c r="Q299" s="193">
        <v>0</v>
      </c>
      <c r="R299" s="197"/>
      <c r="S299" s="197"/>
      <c r="T299" s="197"/>
      <c r="U299" s="190">
        <f>+SUM(D299:T299)</f>
        <v>0</v>
      </c>
      <c r="X299" s="229"/>
    </row>
    <row r="300" spans="1:24" s="228" customFormat="1" ht="39.75">
      <c r="A300" s="72"/>
      <c r="B300" s="248" t="s">
        <v>150</v>
      </c>
      <c r="C300" s="244"/>
      <c r="D300" s="68">
        <f>+D299*1</f>
        <v>0</v>
      </c>
      <c r="E300" s="68"/>
      <c r="F300" s="68"/>
      <c r="G300" s="68"/>
      <c r="H300" s="68">
        <f t="shared" ref="H300:Q300" si="114">+H299*1</f>
        <v>0</v>
      </c>
      <c r="I300" s="68">
        <f t="shared" si="114"/>
        <v>0</v>
      </c>
      <c r="J300" s="68">
        <f t="shared" si="114"/>
        <v>0</v>
      </c>
      <c r="K300" s="68">
        <f t="shared" si="114"/>
        <v>0</v>
      </c>
      <c r="L300" s="68">
        <f t="shared" si="114"/>
        <v>0</v>
      </c>
      <c r="M300" s="68">
        <f t="shared" si="114"/>
        <v>0</v>
      </c>
      <c r="N300" s="68">
        <f t="shared" si="114"/>
        <v>0</v>
      </c>
      <c r="O300" s="68">
        <f t="shared" si="114"/>
        <v>0</v>
      </c>
      <c r="P300" s="68">
        <f t="shared" si="114"/>
        <v>0</v>
      </c>
      <c r="Q300" s="68">
        <f t="shared" si="114"/>
        <v>0</v>
      </c>
      <c r="R300" s="197"/>
      <c r="S300" s="197"/>
      <c r="T300" s="197"/>
      <c r="U300" s="68">
        <f>+U299*1</f>
        <v>0</v>
      </c>
      <c r="X300" s="229"/>
    </row>
    <row r="301" spans="1:24" s="278" customFormat="1" ht="39.75">
      <c r="A301" s="285"/>
      <c r="B301" s="284" t="s">
        <v>157</v>
      </c>
      <c r="C301" s="271" t="s">
        <v>163</v>
      </c>
      <c r="D301" s="280">
        <f>+D54</f>
        <v>0</v>
      </c>
      <c r="E301" s="280"/>
      <c r="F301" s="280"/>
      <c r="G301" s="280"/>
      <c r="H301" s="283">
        <f>+H54+H275</f>
        <v>51</v>
      </c>
      <c r="I301" s="280">
        <f t="shared" ref="I301:Q301" si="115">+I54</f>
        <v>19</v>
      </c>
      <c r="J301" s="280">
        <f t="shared" si="115"/>
        <v>124</v>
      </c>
      <c r="K301" s="280">
        <f t="shared" si="115"/>
        <v>77</v>
      </c>
      <c r="L301" s="280">
        <f t="shared" si="115"/>
        <v>62</v>
      </c>
      <c r="M301" s="280">
        <f t="shared" si="115"/>
        <v>17.5</v>
      </c>
      <c r="N301" s="280">
        <f t="shared" si="115"/>
        <v>127</v>
      </c>
      <c r="O301" s="280">
        <f t="shared" si="115"/>
        <v>69</v>
      </c>
      <c r="P301" s="280">
        <f t="shared" si="115"/>
        <v>26</v>
      </c>
      <c r="Q301" s="280">
        <f t="shared" si="115"/>
        <v>33</v>
      </c>
      <c r="R301" s="282"/>
      <c r="S301" s="281"/>
      <c r="T301" s="281"/>
      <c r="U301" s="280">
        <f>+U54</f>
        <v>604.5</v>
      </c>
      <c r="X301" s="279"/>
    </row>
    <row r="302" spans="1:24" s="253" customFormat="1" ht="39.75">
      <c r="A302" s="270"/>
      <c r="B302" s="277" t="s">
        <v>177</v>
      </c>
      <c r="C302" s="268" t="s">
        <v>176</v>
      </c>
      <c r="D302" s="205" t="e">
        <f>+D304*100/D307</f>
        <v>#DIV/0!</v>
      </c>
      <c r="E302" s="205"/>
      <c r="F302" s="205"/>
      <c r="G302" s="205"/>
      <c r="H302" s="205">
        <f t="shared" ref="H302:Q302" si="116">+H304*100/H307</f>
        <v>3.9215686274509802</v>
      </c>
      <c r="I302" s="205">
        <f t="shared" si="116"/>
        <v>10.526315789473685</v>
      </c>
      <c r="J302" s="205">
        <f t="shared" si="116"/>
        <v>5.645161290322581</v>
      </c>
      <c r="K302" s="205">
        <f t="shared" si="116"/>
        <v>20.779220779220779</v>
      </c>
      <c r="L302" s="205">
        <f t="shared" si="116"/>
        <v>9.67741935483871</v>
      </c>
      <c r="M302" s="205">
        <f t="shared" si="116"/>
        <v>34.285714285714285</v>
      </c>
      <c r="N302" s="205">
        <f t="shared" si="116"/>
        <v>6.2992125984251972</v>
      </c>
      <c r="O302" s="205">
        <f t="shared" si="116"/>
        <v>14.492753623188406</v>
      </c>
      <c r="P302" s="205">
        <f t="shared" si="116"/>
        <v>11.538461538461538</v>
      </c>
      <c r="Q302" s="205">
        <f t="shared" si="116"/>
        <v>6.0606060606060606</v>
      </c>
      <c r="R302" s="206"/>
      <c r="S302" s="206"/>
      <c r="T302" s="206"/>
      <c r="U302" s="205">
        <f>+U304*100/U307</f>
        <v>10.256410256410257</v>
      </c>
      <c r="V302" s="39"/>
      <c r="X302" s="254"/>
    </row>
    <row r="303" spans="1:24" s="253" customFormat="1" ht="39.75">
      <c r="A303" s="267"/>
      <c r="B303" s="276"/>
      <c r="C303" s="265" t="s">
        <v>10</v>
      </c>
      <c r="D303" s="94" t="e">
        <f>+IF(D302&lt;20,D302*5/20,IF(D302&gt;=20,5))</f>
        <v>#DIV/0!</v>
      </c>
      <c r="E303" s="94"/>
      <c r="F303" s="94"/>
      <c r="G303" s="94"/>
      <c r="H303" s="94">
        <f t="shared" ref="H303:Q303" si="117">+IF(H302&lt;20,H302*5/20,IF(H302&gt;=20,5))</f>
        <v>0.98039215686274495</v>
      </c>
      <c r="I303" s="94">
        <f t="shared" si="117"/>
        <v>2.6315789473684212</v>
      </c>
      <c r="J303" s="94">
        <f t="shared" si="117"/>
        <v>1.4112903225806452</v>
      </c>
      <c r="K303" s="94">
        <f t="shared" si="117"/>
        <v>5</v>
      </c>
      <c r="L303" s="94">
        <f t="shared" si="117"/>
        <v>2.4193548387096775</v>
      </c>
      <c r="M303" s="94">
        <f t="shared" si="117"/>
        <v>5</v>
      </c>
      <c r="N303" s="94">
        <f t="shared" si="117"/>
        <v>1.5748031496062993</v>
      </c>
      <c r="O303" s="94">
        <f t="shared" si="117"/>
        <v>3.6231884057971016</v>
      </c>
      <c r="P303" s="94">
        <f t="shared" si="117"/>
        <v>2.8846153846153846</v>
      </c>
      <c r="Q303" s="94">
        <f t="shared" si="117"/>
        <v>1.5151515151515151</v>
      </c>
      <c r="R303" s="264"/>
      <c r="S303" s="264"/>
      <c r="T303" s="264"/>
      <c r="U303" s="94">
        <f>+IF(U302&lt;20,U302*5/20,IF(U302&gt;=20,5))</f>
        <v>2.5641025641025643</v>
      </c>
      <c r="V303" s="39"/>
      <c r="X303" s="254"/>
    </row>
    <row r="304" spans="1:24" s="228" customFormat="1" ht="61.5">
      <c r="A304" s="72"/>
      <c r="B304" s="249" t="s">
        <v>175</v>
      </c>
      <c r="C304" s="244" t="s">
        <v>168</v>
      </c>
      <c r="D304" s="274">
        <f>+D305+D306</f>
        <v>0</v>
      </c>
      <c r="E304" s="274"/>
      <c r="F304" s="274"/>
      <c r="G304" s="274"/>
      <c r="H304" s="274">
        <f t="shared" ref="H304:Q304" si="118">+H305+H306</f>
        <v>2</v>
      </c>
      <c r="I304" s="274">
        <f t="shared" si="118"/>
        <v>2</v>
      </c>
      <c r="J304" s="274">
        <f t="shared" si="118"/>
        <v>7</v>
      </c>
      <c r="K304" s="274">
        <f t="shared" si="118"/>
        <v>16</v>
      </c>
      <c r="L304" s="274">
        <f t="shared" si="118"/>
        <v>6</v>
      </c>
      <c r="M304" s="274">
        <f t="shared" si="118"/>
        <v>6</v>
      </c>
      <c r="N304" s="274">
        <f t="shared" si="118"/>
        <v>8</v>
      </c>
      <c r="O304" s="274">
        <f t="shared" si="118"/>
        <v>10</v>
      </c>
      <c r="P304" s="274">
        <f t="shared" si="118"/>
        <v>3</v>
      </c>
      <c r="Q304" s="274">
        <f t="shared" si="118"/>
        <v>2</v>
      </c>
      <c r="R304" s="275"/>
      <c r="S304" s="275"/>
      <c r="T304" s="275"/>
      <c r="U304" s="274">
        <f>+U305+U306</f>
        <v>62</v>
      </c>
      <c r="X304" s="229"/>
    </row>
    <row r="305" spans="1:24" s="228" customFormat="1" ht="39.75">
      <c r="A305" s="72"/>
      <c r="B305" s="273" t="s">
        <v>174</v>
      </c>
      <c r="C305" s="244" t="s">
        <v>168</v>
      </c>
      <c r="D305" s="193"/>
      <c r="E305" s="196"/>
      <c r="F305" s="196"/>
      <c r="G305" s="196"/>
      <c r="H305" s="196">
        <v>2</v>
      </c>
      <c r="I305" s="196">
        <v>2</v>
      </c>
      <c r="J305" s="193">
        <v>6</v>
      </c>
      <c r="K305" s="196">
        <v>16</v>
      </c>
      <c r="L305" s="196">
        <v>6</v>
      </c>
      <c r="M305" s="193">
        <v>6</v>
      </c>
      <c r="N305" s="193">
        <v>8</v>
      </c>
      <c r="O305" s="193">
        <v>10</v>
      </c>
      <c r="P305" s="193">
        <v>3</v>
      </c>
      <c r="Q305" s="193">
        <v>2</v>
      </c>
      <c r="R305" s="197"/>
      <c r="S305" s="197"/>
      <c r="T305" s="197"/>
      <c r="U305" s="190">
        <f>+SUM(D305:T305)</f>
        <v>61</v>
      </c>
      <c r="X305" s="229"/>
    </row>
    <row r="306" spans="1:24" s="228" customFormat="1" ht="39.75">
      <c r="A306" s="72"/>
      <c r="B306" s="273" t="s">
        <v>173</v>
      </c>
      <c r="C306" s="244" t="s">
        <v>168</v>
      </c>
      <c r="D306" s="193"/>
      <c r="E306" s="196"/>
      <c r="F306" s="196"/>
      <c r="G306" s="196"/>
      <c r="H306" s="196">
        <v>0</v>
      </c>
      <c r="I306" s="196">
        <v>0</v>
      </c>
      <c r="J306" s="193">
        <v>1</v>
      </c>
      <c r="K306" s="196">
        <v>0</v>
      </c>
      <c r="L306" s="196">
        <v>0</v>
      </c>
      <c r="M306" s="193">
        <v>0</v>
      </c>
      <c r="N306" s="193">
        <v>0</v>
      </c>
      <c r="O306" s="193">
        <v>0</v>
      </c>
      <c r="P306" s="193">
        <v>0</v>
      </c>
      <c r="Q306" s="193">
        <v>0</v>
      </c>
      <c r="R306" s="197"/>
      <c r="S306" s="197"/>
      <c r="T306" s="197"/>
      <c r="U306" s="190">
        <f>+SUM(D306:T306)</f>
        <v>1</v>
      </c>
      <c r="X306" s="229"/>
    </row>
    <row r="307" spans="1:24" s="228" customFormat="1" ht="39.75">
      <c r="A307" s="128"/>
      <c r="B307" s="272" t="s">
        <v>157</v>
      </c>
      <c r="C307" s="271" t="s">
        <v>163</v>
      </c>
      <c r="D307" s="677">
        <f>+D301</f>
        <v>0</v>
      </c>
      <c r="E307" s="677"/>
      <c r="F307" s="677"/>
      <c r="G307" s="677"/>
      <c r="H307" s="677">
        <f t="shared" ref="H307:Q307" si="119">+H301</f>
        <v>51</v>
      </c>
      <c r="I307" s="677">
        <f t="shared" si="119"/>
        <v>19</v>
      </c>
      <c r="J307" s="677">
        <f t="shared" si="119"/>
        <v>124</v>
      </c>
      <c r="K307" s="677">
        <f t="shared" si="119"/>
        <v>77</v>
      </c>
      <c r="L307" s="677">
        <f t="shared" si="119"/>
        <v>62</v>
      </c>
      <c r="M307" s="677">
        <f t="shared" si="119"/>
        <v>17.5</v>
      </c>
      <c r="N307" s="677">
        <f t="shared" si="119"/>
        <v>127</v>
      </c>
      <c r="O307" s="677">
        <f t="shared" si="119"/>
        <v>69</v>
      </c>
      <c r="P307" s="677">
        <f t="shared" si="119"/>
        <v>26</v>
      </c>
      <c r="Q307" s="677">
        <f t="shared" si="119"/>
        <v>33</v>
      </c>
      <c r="R307" s="191"/>
      <c r="S307" s="191"/>
      <c r="T307" s="191"/>
      <c r="U307" s="677">
        <f>+U301</f>
        <v>604.5</v>
      </c>
      <c r="X307" s="229"/>
    </row>
    <row r="308" spans="1:24" s="253" customFormat="1" ht="39.75">
      <c r="A308" s="270"/>
      <c r="B308" s="269" t="s">
        <v>172</v>
      </c>
      <c r="C308" s="268" t="s">
        <v>171</v>
      </c>
      <c r="D308" s="205" t="e">
        <f>+D310*100/D320</f>
        <v>#DIV/0!</v>
      </c>
      <c r="E308" s="205"/>
      <c r="F308" s="205"/>
      <c r="G308" s="205"/>
      <c r="H308" s="205">
        <f t="shared" ref="H308:Q308" si="120">+H310*100/H320</f>
        <v>0.49019607843137253</v>
      </c>
      <c r="I308" s="205">
        <f t="shared" si="120"/>
        <v>5.2631578947368425</v>
      </c>
      <c r="J308" s="205">
        <f t="shared" si="120"/>
        <v>3.629032258064516</v>
      </c>
      <c r="K308" s="205">
        <f t="shared" si="120"/>
        <v>2.5974025974025974</v>
      </c>
      <c r="L308" s="205">
        <f t="shared" si="120"/>
        <v>1.2096774193548387</v>
      </c>
      <c r="M308" s="205">
        <f t="shared" si="120"/>
        <v>15.714285714285714</v>
      </c>
      <c r="N308" s="205">
        <f t="shared" si="120"/>
        <v>1.1811023622047243</v>
      </c>
      <c r="O308" s="205">
        <f t="shared" si="120"/>
        <v>3.9855072463768115</v>
      </c>
      <c r="P308" s="205">
        <f t="shared" si="120"/>
        <v>5.7692307692307692</v>
      </c>
      <c r="Q308" s="205">
        <f t="shared" si="120"/>
        <v>0</v>
      </c>
      <c r="R308" s="206"/>
      <c r="S308" s="206"/>
      <c r="T308" s="206"/>
      <c r="U308" s="205">
        <f>+U310*100/U320</f>
        <v>2.8122415219189412</v>
      </c>
      <c r="V308" s="39"/>
      <c r="X308" s="254"/>
    </row>
    <row r="309" spans="1:24" s="253" customFormat="1" ht="39.75">
      <c r="A309" s="267"/>
      <c r="B309" s="266"/>
      <c r="C309" s="265" t="s">
        <v>10</v>
      </c>
      <c r="D309" s="94" t="e">
        <f>+IF(D308&lt;10,D308*5/10,IF(D308&gt;=10,5))</f>
        <v>#DIV/0!</v>
      </c>
      <c r="E309" s="94"/>
      <c r="F309" s="94"/>
      <c r="G309" s="94"/>
      <c r="H309" s="94">
        <f t="shared" ref="H309:Q309" si="121">+IF(H308&lt;10,H308*5/10,IF(H308&gt;=10,5))</f>
        <v>0.24509803921568624</v>
      </c>
      <c r="I309" s="94">
        <f t="shared" si="121"/>
        <v>2.6315789473684212</v>
      </c>
      <c r="J309" s="94">
        <f t="shared" si="121"/>
        <v>1.814516129032258</v>
      </c>
      <c r="K309" s="94">
        <f t="shared" si="121"/>
        <v>1.2987012987012987</v>
      </c>
      <c r="L309" s="94">
        <f t="shared" si="121"/>
        <v>0.60483870967741937</v>
      </c>
      <c r="M309" s="94">
        <f t="shared" si="121"/>
        <v>5</v>
      </c>
      <c r="N309" s="94">
        <f t="shared" si="121"/>
        <v>0.59055118110236215</v>
      </c>
      <c r="O309" s="94">
        <f t="shared" si="121"/>
        <v>1.9927536231884058</v>
      </c>
      <c r="P309" s="94">
        <f t="shared" si="121"/>
        <v>2.8846153846153846</v>
      </c>
      <c r="Q309" s="94">
        <f t="shared" si="121"/>
        <v>0</v>
      </c>
      <c r="R309" s="264"/>
      <c r="S309" s="264"/>
      <c r="T309" s="264"/>
      <c r="U309" s="94">
        <f>+IF(U308&lt;10,U308*5/10,IF(U308&gt;=10,5))</f>
        <v>1.4061207609594706</v>
      </c>
      <c r="V309" s="39"/>
      <c r="X309" s="254"/>
    </row>
    <row r="310" spans="1:24" s="228" customFormat="1" ht="39.75">
      <c r="A310" s="72"/>
      <c r="B310" s="263" t="s">
        <v>170</v>
      </c>
      <c r="C310" s="262"/>
      <c r="D310" s="260">
        <f>+SUM(D313+D315+D317+D319)</f>
        <v>0</v>
      </c>
      <c r="E310" s="260"/>
      <c r="F310" s="260"/>
      <c r="G310" s="260"/>
      <c r="H310" s="260">
        <f t="shared" ref="H310:Q310" si="122">+SUM(H313+H315+H317+H319)</f>
        <v>0.25</v>
      </c>
      <c r="I310" s="260">
        <f t="shared" si="122"/>
        <v>1</v>
      </c>
      <c r="J310" s="260">
        <f t="shared" si="122"/>
        <v>4.5</v>
      </c>
      <c r="K310" s="260">
        <f t="shared" si="122"/>
        <v>2</v>
      </c>
      <c r="L310" s="260">
        <f t="shared" si="122"/>
        <v>0.75</v>
      </c>
      <c r="M310" s="260">
        <f t="shared" si="122"/>
        <v>2.75</v>
      </c>
      <c r="N310" s="260">
        <f t="shared" si="122"/>
        <v>1.5</v>
      </c>
      <c r="O310" s="260">
        <f t="shared" si="122"/>
        <v>2.75</v>
      </c>
      <c r="P310" s="260">
        <f t="shared" si="122"/>
        <v>1.5</v>
      </c>
      <c r="Q310" s="260">
        <f t="shared" si="122"/>
        <v>0</v>
      </c>
      <c r="R310" s="261"/>
      <c r="S310" s="261"/>
      <c r="T310" s="261"/>
      <c r="U310" s="260">
        <f>+SUM(U313+U315+U317+U319)</f>
        <v>17</v>
      </c>
      <c r="X310" s="229"/>
    </row>
    <row r="311" spans="1:24" s="253" customFormat="1" ht="39.75">
      <c r="A311" s="259"/>
      <c r="B311" s="258" t="s">
        <v>169</v>
      </c>
      <c r="C311" s="257" t="s">
        <v>168</v>
      </c>
      <c r="D311" s="255">
        <f>+D312+D314+D316+D318</f>
        <v>0</v>
      </c>
      <c r="E311" s="255"/>
      <c r="F311" s="255"/>
      <c r="G311" s="255"/>
      <c r="H311" s="255">
        <f t="shared" ref="H311:Q311" si="123">+H312+H314+H316+H318</f>
        <v>1</v>
      </c>
      <c r="I311" s="255">
        <f t="shared" si="123"/>
        <v>1</v>
      </c>
      <c r="J311" s="255">
        <f t="shared" si="123"/>
        <v>12</v>
      </c>
      <c r="K311" s="255">
        <f t="shared" si="123"/>
        <v>5</v>
      </c>
      <c r="L311" s="255">
        <f t="shared" si="123"/>
        <v>2</v>
      </c>
      <c r="M311" s="255">
        <f t="shared" si="123"/>
        <v>11</v>
      </c>
      <c r="N311" s="255">
        <f t="shared" si="123"/>
        <v>4</v>
      </c>
      <c r="O311" s="255">
        <f t="shared" si="123"/>
        <v>5</v>
      </c>
      <c r="P311" s="255">
        <f t="shared" si="123"/>
        <v>6</v>
      </c>
      <c r="Q311" s="255">
        <f t="shared" si="123"/>
        <v>0</v>
      </c>
      <c r="R311" s="256"/>
      <c r="S311" s="256"/>
      <c r="T311" s="256"/>
      <c r="U311" s="255">
        <f>+U312+U314+U316+U318</f>
        <v>47</v>
      </c>
      <c r="X311" s="254"/>
    </row>
    <row r="312" spans="1:24" s="228" customFormat="1" ht="39.75">
      <c r="A312" s="72"/>
      <c r="B312" s="249" t="s">
        <v>167</v>
      </c>
      <c r="C312" s="244"/>
      <c r="D312" s="193"/>
      <c r="E312" s="193"/>
      <c r="F312" s="193"/>
      <c r="G312" s="193"/>
      <c r="H312" s="193">
        <v>1</v>
      </c>
      <c r="I312" s="193">
        <v>0</v>
      </c>
      <c r="J312" s="193">
        <v>10</v>
      </c>
      <c r="K312" s="196">
        <v>3</v>
      </c>
      <c r="L312" s="193">
        <v>1</v>
      </c>
      <c r="M312" s="193">
        <v>11</v>
      </c>
      <c r="N312" s="193">
        <v>3</v>
      </c>
      <c r="O312" s="193">
        <v>2</v>
      </c>
      <c r="P312" s="193">
        <v>6</v>
      </c>
      <c r="Q312" s="193">
        <v>0</v>
      </c>
      <c r="R312" s="197"/>
      <c r="S312" s="197"/>
      <c r="T312" s="197"/>
      <c r="U312" s="190">
        <f>+SUM(D312:T312)</f>
        <v>37</v>
      </c>
      <c r="X312" s="229"/>
    </row>
    <row r="313" spans="1:24" s="228" customFormat="1" ht="39.75">
      <c r="A313" s="72"/>
      <c r="B313" s="248" t="s">
        <v>150</v>
      </c>
      <c r="C313" s="244"/>
      <c r="D313" s="246">
        <f>D312*0.25</f>
        <v>0</v>
      </c>
      <c r="E313" s="246"/>
      <c r="F313" s="246"/>
      <c r="G313" s="246"/>
      <c r="H313" s="246">
        <f t="shared" ref="H313:Q313" si="124">H312*0.25</f>
        <v>0.25</v>
      </c>
      <c r="I313" s="246">
        <f t="shared" si="124"/>
        <v>0</v>
      </c>
      <c r="J313" s="246">
        <f t="shared" si="124"/>
        <v>2.5</v>
      </c>
      <c r="K313" s="250">
        <f t="shared" si="124"/>
        <v>0.75</v>
      </c>
      <c r="L313" s="246">
        <f t="shared" si="124"/>
        <v>0.25</v>
      </c>
      <c r="M313" s="246">
        <f t="shared" si="124"/>
        <v>2.75</v>
      </c>
      <c r="N313" s="246">
        <f t="shared" si="124"/>
        <v>0.75</v>
      </c>
      <c r="O313" s="246">
        <f t="shared" si="124"/>
        <v>0.5</v>
      </c>
      <c r="P313" s="246">
        <f t="shared" si="124"/>
        <v>1.5</v>
      </c>
      <c r="Q313" s="246">
        <f t="shared" si="124"/>
        <v>0</v>
      </c>
      <c r="R313" s="247"/>
      <c r="S313" s="247"/>
      <c r="T313" s="247"/>
      <c r="U313" s="246">
        <f>U312*0.25</f>
        <v>9.25</v>
      </c>
      <c r="X313" s="229"/>
    </row>
    <row r="314" spans="1:24" s="228" customFormat="1" ht="39.75">
      <c r="A314" s="72"/>
      <c r="B314" s="252" t="s">
        <v>166</v>
      </c>
      <c r="C314" s="251"/>
      <c r="D314" s="193"/>
      <c r="E314" s="193"/>
      <c r="F314" s="193"/>
      <c r="G314" s="193"/>
      <c r="H314" s="193">
        <v>0</v>
      </c>
      <c r="I314" s="193">
        <v>0</v>
      </c>
      <c r="J314" s="193">
        <v>0</v>
      </c>
      <c r="K314" s="196">
        <v>1</v>
      </c>
      <c r="L314" s="193">
        <v>1</v>
      </c>
      <c r="M314" s="193"/>
      <c r="N314" s="193">
        <v>0</v>
      </c>
      <c r="O314" s="193">
        <v>0</v>
      </c>
      <c r="P314" s="193"/>
      <c r="Q314" s="193">
        <v>0</v>
      </c>
      <c r="R314" s="197"/>
      <c r="S314" s="197"/>
      <c r="T314" s="197"/>
      <c r="U314" s="190">
        <f>+SUM(D314:T314)</f>
        <v>2</v>
      </c>
      <c r="X314" s="229"/>
    </row>
    <row r="315" spans="1:24" s="228" customFormat="1" ht="39.75">
      <c r="A315" s="72"/>
      <c r="B315" s="248" t="s">
        <v>150</v>
      </c>
      <c r="C315" s="244"/>
      <c r="D315" s="246">
        <f>D314*0.5</f>
        <v>0</v>
      </c>
      <c r="E315" s="246"/>
      <c r="F315" s="246"/>
      <c r="G315" s="246"/>
      <c r="H315" s="246">
        <f t="shared" ref="H315:Q315" si="125">H314*0.5</f>
        <v>0</v>
      </c>
      <c r="I315" s="246">
        <f t="shared" si="125"/>
        <v>0</v>
      </c>
      <c r="J315" s="246">
        <f t="shared" si="125"/>
        <v>0</v>
      </c>
      <c r="K315" s="250">
        <f t="shared" si="125"/>
        <v>0.5</v>
      </c>
      <c r="L315" s="246">
        <f t="shared" si="125"/>
        <v>0.5</v>
      </c>
      <c r="M315" s="246">
        <f t="shared" si="125"/>
        <v>0</v>
      </c>
      <c r="N315" s="246">
        <f t="shared" si="125"/>
        <v>0</v>
      </c>
      <c r="O315" s="246">
        <f t="shared" si="125"/>
        <v>0</v>
      </c>
      <c r="P315" s="246">
        <f t="shared" si="125"/>
        <v>0</v>
      </c>
      <c r="Q315" s="246">
        <f t="shared" si="125"/>
        <v>0</v>
      </c>
      <c r="R315" s="247"/>
      <c r="S315" s="247"/>
      <c r="T315" s="247"/>
      <c r="U315" s="246">
        <f>U314*0.5</f>
        <v>1</v>
      </c>
      <c r="X315" s="229"/>
    </row>
    <row r="316" spans="1:24" s="228" customFormat="1" ht="61.5">
      <c r="A316" s="72"/>
      <c r="B316" s="249" t="s">
        <v>165</v>
      </c>
      <c r="C316" s="244"/>
      <c r="D316" s="193"/>
      <c r="E316" s="193"/>
      <c r="F316" s="193"/>
      <c r="G316" s="193"/>
      <c r="H316" s="193">
        <v>0</v>
      </c>
      <c r="I316" s="193">
        <v>0</v>
      </c>
      <c r="J316" s="193">
        <v>0</v>
      </c>
      <c r="K316" s="196">
        <v>1</v>
      </c>
      <c r="L316" s="193">
        <v>0</v>
      </c>
      <c r="M316" s="193"/>
      <c r="N316" s="193">
        <v>1</v>
      </c>
      <c r="O316" s="193">
        <v>3</v>
      </c>
      <c r="P316" s="193"/>
      <c r="Q316" s="193">
        <v>0</v>
      </c>
      <c r="R316" s="197"/>
      <c r="S316" s="197"/>
      <c r="T316" s="197"/>
      <c r="U316" s="190">
        <f>+SUM(D316:T316)</f>
        <v>5</v>
      </c>
      <c r="X316" s="229"/>
    </row>
    <row r="317" spans="1:24" s="228" customFormat="1" ht="39.75">
      <c r="A317" s="72"/>
      <c r="B317" s="248" t="s">
        <v>150</v>
      </c>
      <c r="C317" s="244"/>
      <c r="D317" s="246">
        <f>D316*0.75</f>
        <v>0</v>
      </c>
      <c r="E317" s="246"/>
      <c r="F317" s="246"/>
      <c r="G317" s="246"/>
      <c r="H317" s="246">
        <f t="shared" ref="H317:Q317" si="126">H316*0.75</f>
        <v>0</v>
      </c>
      <c r="I317" s="246">
        <f t="shared" si="126"/>
        <v>0</v>
      </c>
      <c r="J317" s="246">
        <f t="shared" si="126"/>
        <v>0</v>
      </c>
      <c r="K317" s="250">
        <f t="shared" si="126"/>
        <v>0.75</v>
      </c>
      <c r="L317" s="246">
        <f t="shared" si="126"/>
        <v>0</v>
      </c>
      <c r="M317" s="246">
        <f t="shared" si="126"/>
        <v>0</v>
      </c>
      <c r="N317" s="246">
        <f t="shared" si="126"/>
        <v>0.75</v>
      </c>
      <c r="O317" s="246">
        <f t="shared" si="126"/>
        <v>2.25</v>
      </c>
      <c r="P317" s="246">
        <f t="shared" si="126"/>
        <v>0</v>
      </c>
      <c r="Q317" s="246">
        <f t="shared" si="126"/>
        <v>0</v>
      </c>
      <c r="R317" s="247"/>
      <c r="S317" s="247"/>
      <c r="T317" s="247"/>
      <c r="U317" s="246">
        <f>U316*0.75</f>
        <v>3.75</v>
      </c>
      <c r="X317" s="229"/>
    </row>
    <row r="318" spans="1:24" s="228" customFormat="1" ht="123">
      <c r="A318" s="72"/>
      <c r="B318" s="249" t="s">
        <v>164</v>
      </c>
      <c r="C318" s="244"/>
      <c r="D318" s="193"/>
      <c r="E318" s="193"/>
      <c r="F318" s="193"/>
      <c r="G318" s="193"/>
      <c r="H318" s="193">
        <v>0</v>
      </c>
      <c r="I318" s="193">
        <v>1</v>
      </c>
      <c r="J318" s="193">
        <v>2</v>
      </c>
      <c r="K318" s="196">
        <v>0</v>
      </c>
      <c r="L318" s="193">
        <v>0</v>
      </c>
      <c r="M318" s="193"/>
      <c r="N318" s="193">
        <v>0</v>
      </c>
      <c r="O318" s="193">
        <v>0</v>
      </c>
      <c r="P318" s="193"/>
      <c r="Q318" s="193">
        <v>0</v>
      </c>
      <c r="R318" s="197"/>
      <c r="S318" s="197"/>
      <c r="T318" s="197"/>
      <c r="U318" s="190">
        <f>+SUM(D318:T318)</f>
        <v>3</v>
      </c>
      <c r="X318" s="229"/>
    </row>
    <row r="319" spans="1:24" s="228" customFormat="1" ht="39.75">
      <c r="A319" s="72"/>
      <c r="B319" s="248" t="s">
        <v>150</v>
      </c>
      <c r="C319" s="244"/>
      <c r="D319" s="246">
        <f>D318*1</f>
        <v>0</v>
      </c>
      <c r="E319" s="246"/>
      <c r="F319" s="246"/>
      <c r="G319" s="246"/>
      <c r="H319" s="246">
        <f t="shared" ref="H319:Q319" si="127">H318*1</f>
        <v>0</v>
      </c>
      <c r="I319" s="246">
        <f t="shared" si="127"/>
        <v>1</v>
      </c>
      <c r="J319" s="246">
        <f t="shared" si="127"/>
        <v>2</v>
      </c>
      <c r="K319" s="246">
        <f t="shared" si="127"/>
        <v>0</v>
      </c>
      <c r="L319" s="246">
        <f t="shared" si="127"/>
        <v>0</v>
      </c>
      <c r="M319" s="246">
        <f t="shared" si="127"/>
        <v>0</v>
      </c>
      <c r="N319" s="246">
        <f t="shared" si="127"/>
        <v>0</v>
      </c>
      <c r="O319" s="246">
        <f t="shared" si="127"/>
        <v>0</v>
      </c>
      <c r="P319" s="246">
        <f t="shared" si="127"/>
        <v>0</v>
      </c>
      <c r="Q319" s="246">
        <f t="shared" si="127"/>
        <v>0</v>
      </c>
      <c r="R319" s="247"/>
      <c r="S319" s="247"/>
      <c r="T319" s="247"/>
      <c r="U319" s="246">
        <f>U318*1</f>
        <v>3</v>
      </c>
      <c r="X319" s="229"/>
    </row>
    <row r="320" spans="1:24" s="228" customFormat="1" ht="39.75">
      <c r="A320" s="72"/>
      <c r="B320" s="245" t="s">
        <v>157</v>
      </c>
      <c r="C320" s="244" t="s">
        <v>163</v>
      </c>
      <c r="D320" s="68">
        <f>+D307</f>
        <v>0</v>
      </c>
      <c r="E320" s="68"/>
      <c r="F320" s="68"/>
      <c r="G320" s="68"/>
      <c r="H320" s="68">
        <f t="shared" ref="H320:Q320" si="128">+H307</f>
        <v>51</v>
      </c>
      <c r="I320" s="68">
        <f t="shared" si="128"/>
        <v>19</v>
      </c>
      <c r="J320" s="68">
        <f t="shared" si="128"/>
        <v>124</v>
      </c>
      <c r="K320" s="68">
        <f t="shared" si="128"/>
        <v>77</v>
      </c>
      <c r="L320" s="68">
        <f t="shared" si="128"/>
        <v>62</v>
      </c>
      <c r="M320" s="68">
        <f t="shared" si="128"/>
        <v>17.5</v>
      </c>
      <c r="N320" s="68">
        <f t="shared" si="128"/>
        <v>127</v>
      </c>
      <c r="O320" s="68">
        <f t="shared" si="128"/>
        <v>69</v>
      </c>
      <c r="P320" s="68">
        <f t="shared" si="128"/>
        <v>26</v>
      </c>
      <c r="Q320" s="68">
        <f t="shared" si="128"/>
        <v>33</v>
      </c>
      <c r="R320" s="197"/>
      <c r="S320" s="197"/>
      <c r="T320" s="197"/>
      <c r="U320" s="68">
        <f>+U307</f>
        <v>604.5</v>
      </c>
      <c r="X320" s="229"/>
    </row>
    <row r="321" spans="1:24" ht="39.75">
      <c r="A321" s="145" t="s">
        <v>145</v>
      </c>
      <c r="B321" s="145"/>
      <c r="C321" s="144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1"/>
      <c r="R321" s="211"/>
      <c r="S321" s="211"/>
      <c r="T321" s="211"/>
      <c r="U321" s="141"/>
      <c r="X321" s="20"/>
    </row>
    <row r="322" spans="1:24" ht="39.75">
      <c r="A322" s="140" t="s">
        <v>86</v>
      </c>
      <c r="B322" s="139"/>
      <c r="C322" s="138"/>
      <c r="D322" s="137">
        <f>+SUM(D326,D333)/2</f>
        <v>0</v>
      </c>
      <c r="E322" s="137"/>
      <c r="F322" s="137"/>
      <c r="G322" s="137"/>
      <c r="H322" s="137">
        <f t="shared" ref="H322:Q322" si="129">+SUM(H326,H333)/2</f>
        <v>5</v>
      </c>
      <c r="I322" s="137">
        <f t="shared" si="129"/>
        <v>5</v>
      </c>
      <c r="J322" s="137">
        <f t="shared" si="129"/>
        <v>5</v>
      </c>
      <c r="K322" s="137">
        <f t="shared" si="129"/>
        <v>4</v>
      </c>
      <c r="L322" s="137">
        <f t="shared" si="129"/>
        <v>5</v>
      </c>
      <c r="M322" s="137">
        <f t="shared" si="129"/>
        <v>3</v>
      </c>
      <c r="N322" s="137">
        <f t="shared" si="129"/>
        <v>3</v>
      </c>
      <c r="O322" s="137">
        <f t="shared" si="129"/>
        <v>5</v>
      </c>
      <c r="P322" s="137">
        <f t="shared" si="129"/>
        <v>4.5</v>
      </c>
      <c r="Q322" s="137">
        <f t="shared" si="129"/>
        <v>5</v>
      </c>
      <c r="R322" s="168"/>
      <c r="S322" s="168"/>
      <c r="T322" s="168"/>
      <c r="U322" s="136">
        <f>+SUM(U326,U333)/2</f>
        <v>5</v>
      </c>
      <c r="X322" s="20"/>
    </row>
    <row r="323" spans="1:24" ht="39.75">
      <c r="A323" s="140" t="s">
        <v>85</v>
      </c>
      <c r="B323" s="139"/>
      <c r="C323" s="138"/>
      <c r="D323" s="137" t="e">
        <f>+SUM(D341,D348)/2</f>
        <v>#DIV/0!</v>
      </c>
      <c r="E323" s="137"/>
      <c r="F323" s="137"/>
      <c r="G323" s="137"/>
      <c r="H323" s="137">
        <f t="shared" ref="H323:Q323" si="130">+SUM(H341,H348)/2</f>
        <v>4</v>
      </c>
      <c r="I323" s="137">
        <f t="shared" si="130"/>
        <v>5</v>
      </c>
      <c r="J323" s="137">
        <f t="shared" si="130"/>
        <v>5</v>
      </c>
      <c r="K323" s="137">
        <f t="shared" si="130"/>
        <v>5</v>
      </c>
      <c r="L323" s="137">
        <f t="shared" si="130"/>
        <v>5</v>
      </c>
      <c r="M323" s="137">
        <f t="shared" si="130"/>
        <v>4</v>
      </c>
      <c r="N323" s="137">
        <f t="shared" si="130"/>
        <v>3.5</v>
      </c>
      <c r="O323" s="137">
        <f t="shared" si="130"/>
        <v>5</v>
      </c>
      <c r="P323" s="137">
        <f t="shared" si="130"/>
        <v>5</v>
      </c>
      <c r="Q323" s="137">
        <f t="shared" si="130"/>
        <v>5</v>
      </c>
      <c r="R323" s="168"/>
      <c r="S323" s="168"/>
      <c r="T323" s="168"/>
      <c r="U323" s="136">
        <f>+SUM(U341,U348)/2</f>
        <v>5</v>
      </c>
      <c r="X323" s="20"/>
    </row>
    <row r="324" spans="1:24" ht="39.75">
      <c r="A324" s="140" t="s">
        <v>84</v>
      </c>
      <c r="B324" s="139"/>
      <c r="C324" s="138"/>
      <c r="D324" s="137" t="e">
        <f>+SUM(D326,D333,D341,D348)/4</f>
        <v>#DIV/0!</v>
      </c>
      <c r="E324" s="137"/>
      <c r="F324" s="137"/>
      <c r="G324" s="137"/>
      <c r="H324" s="137">
        <f t="shared" ref="H324:Q324" si="131">+SUM(H326,H333,H341,H348)/4</f>
        <v>4.5</v>
      </c>
      <c r="I324" s="137">
        <f t="shared" si="131"/>
        <v>5</v>
      </c>
      <c r="J324" s="137">
        <f t="shared" si="131"/>
        <v>5</v>
      </c>
      <c r="K324" s="137">
        <f t="shared" si="131"/>
        <v>4.5</v>
      </c>
      <c r="L324" s="137">
        <f t="shared" si="131"/>
        <v>5</v>
      </c>
      <c r="M324" s="137">
        <f t="shared" si="131"/>
        <v>3.5</v>
      </c>
      <c r="N324" s="137">
        <f t="shared" si="131"/>
        <v>3.25</v>
      </c>
      <c r="O324" s="137">
        <f t="shared" si="131"/>
        <v>5</v>
      </c>
      <c r="P324" s="137">
        <f t="shared" si="131"/>
        <v>4.75</v>
      </c>
      <c r="Q324" s="137">
        <f t="shared" si="131"/>
        <v>5</v>
      </c>
      <c r="R324" s="168"/>
      <c r="S324" s="168"/>
      <c r="T324" s="168"/>
      <c r="U324" s="136">
        <f>+SUM(U326,U333,U341,U348)/4</f>
        <v>5</v>
      </c>
      <c r="X324" s="20"/>
    </row>
    <row r="325" spans="1:24" s="102" customFormat="1" ht="39.75">
      <c r="A325" s="84">
        <v>5.0999999999999996</v>
      </c>
      <c r="B325" s="84" t="s">
        <v>144</v>
      </c>
      <c r="C325" s="96" t="s">
        <v>30</v>
      </c>
      <c r="D325" s="82">
        <f>+SUM(D327:D331)</f>
        <v>0</v>
      </c>
      <c r="E325" s="82"/>
      <c r="F325" s="82"/>
      <c r="G325" s="82"/>
      <c r="H325" s="82">
        <f t="shared" ref="H325:Q325" si="132">+SUM(H327:H331)</f>
        <v>5</v>
      </c>
      <c r="I325" s="82">
        <f t="shared" si="132"/>
        <v>5</v>
      </c>
      <c r="J325" s="82">
        <f t="shared" si="132"/>
        <v>5</v>
      </c>
      <c r="K325" s="82">
        <f t="shared" si="132"/>
        <v>3</v>
      </c>
      <c r="L325" s="82">
        <f t="shared" si="132"/>
        <v>5</v>
      </c>
      <c r="M325" s="82">
        <f t="shared" si="132"/>
        <v>2</v>
      </c>
      <c r="N325" s="82">
        <f t="shared" si="132"/>
        <v>3</v>
      </c>
      <c r="O325" s="82">
        <f t="shared" si="132"/>
        <v>5</v>
      </c>
      <c r="P325" s="82">
        <f t="shared" si="132"/>
        <v>4</v>
      </c>
      <c r="Q325" s="82">
        <f t="shared" si="132"/>
        <v>5</v>
      </c>
      <c r="R325" s="154"/>
      <c r="S325" s="154"/>
      <c r="T325" s="154"/>
      <c r="U325" s="82">
        <f>+SUM(U327:U331)</f>
        <v>5</v>
      </c>
      <c r="X325" s="103"/>
    </row>
    <row r="326" spans="1:24" s="102" customFormat="1" ht="39.75">
      <c r="A326" s="80"/>
      <c r="B326" s="80"/>
      <c r="C326" s="95" t="s">
        <v>10</v>
      </c>
      <c r="D326" s="94">
        <f>IF(D325&lt;1,0,IF(D325&lt;2,1,IF(D325&lt;3,2,IF(D325&lt;4,3,IF(D325&lt;5,4,IF(D325&gt;=5,5,))))))</f>
        <v>0</v>
      </c>
      <c r="E326" s="94"/>
      <c r="F326" s="94"/>
      <c r="G326" s="94"/>
      <c r="H326" s="94">
        <f t="shared" ref="H326:Q326" si="133">IF(H325&lt;1,0,IF(H325&lt;2,1,IF(H325&lt;3,2,IF(H325&lt;4,3,IF(H325&lt;5,4,IF(H325&gt;=5,5,))))))</f>
        <v>5</v>
      </c>
      <c r="I326" s="94">
        <f t="shared" si="133"/>
        <v>5</v>
      </c>
      <c r="J326" s="94">
        <f t="shared" si="133"/>
        <v>5</v>
      </c>
      <c r="K326" s="94">
        <f t="shared" si="133"/>
        <v>3</v>
      </c>
      <c r="L326" s="94">
        <f t="shared" si="133"/>
        <v>5</v>
      </c>
      <c r="M326" s="94">
        <f t="shared" si="133"/>
        <v>2</v>
      </c>
      <c r="N326" s="94">
        <f t="shared" si="133"/>
        <v>3</v>
      </c>
      <c r="O326" s="94">
        <f t="shared" si="133"/>
        <v>5</v>
      </c>
      <c r="P326" s="94">
        <f t="shared" si="133"/>
        <v>4</v>
      </c>
      <c r="Q326" s="94">
        <f t="shared" si="133"/>
        <v>5</v>
      </c>
      <c r="R326" s="152"/>
      <c r="S326" s="152"/>
      <c r="T326" s="152"/>
      <c r="U326" s="94">
        <f>IF(U325&lt;1,0,IF(U325&lt;2,1,IF(U325&lt;3,2,IF(U325&lt;4,3,IF(U325&lt;5,4,IF(U325&gt;=5,5,))))))</f>
        <v>5</v>
      </c>
      <c r="X326" s="103"/>
    </row>
    <row r="327" spans="1:24" s="102" customFormat="1" ht="61.5">
      <c r="A327" s="72"/>
      <c r="B327" s="71" t="s">
        <v>143</v>
      </c>
      <c r="C327" s="70"/>
      <c r="D327" s="68"/>
      <c r="E327" s="68"/>
      <c r="F327" s="68"/>
      <c r="G327" s="68"/>
      <c r="H327" s="68">
        <v>1</v>
      </c>
      <c r="I327" s="68">
        <v>1</v>
      </c>
      <c r="J327" s="68">
        <v>1</v>
      </c>
      <c r="K327" s="69">
        <v>1</v>
      </c>
      <c r="L327" s="68">
        <v>1</v>
      </c>
      <c r="M327" s="68">
        <v>1</v>
      </c>
      <c r="N327" s="68">
        <v>1</v>
      </c>
      <c r="O327" s="68">
        <v>1</v>
      </c>
      <c r="P327" s="68">
        <v>1</v>
      </c>
      <c r="Q327" s="68">
        <v>1</v>
      </c>
      <c r="R327" s="149"/>
      <c r="S327" s="149"/>
      <c r="T327" s="149"/>
      <c r="U327" s="68">
        <v>1</v>
      </c>
      <c r="X327" s="103"/>
    </row>
    <row r="328" spans="1:24" s="102" customFormat="1" ht="61.5">
      <c r="A328" s="72"/>
      <c r="B328" s="71" t="s">
        <v>142</v>
      </c>
      <c r="C328" s="70"/>
      <c r="D328" s="68"/>
      <c r="E328" s="68"/>
      <c r="F328" s="68"/>
      <c r="G328" s="68"/>
      <c r="H328" s="68">
        <v>1</v>
      </c>
      <c r="I328" s="68">
        <v>1</v>
      </c>
      <c r="J328" s="68">
        <v>1</v>
      </c>
      <c r="K328" s="69">
        <v>1</v>
      </c>
      <c r="L328" s="68">
        <v>1</v>
      </c>
      <c r="M328" s="68">
        <v>1</v>
      </c>
      <c r="N328" s="68">
        <v>1</v>
      </c>
      <c r="O328" s="68">
        <v>1</v>
      </c>
      <c r="P328" s="68">
        <v>1</v>
      </c>
      <c r="Q328" s="68">
        <v>1</v>
      </c>
      <c r="R328" s="149"/>
      <c r="S328" s="149"/>
      <c r="T328" s="149"/>
      <c r="U328" s="68">
        <v>1</v>
      </c>
      <c r="X328" s="103"/>
    </row>
    <row r="329" spans="1:24" s="102" customFormat="1" ht="39.75">
      <c r="A329" s="72"/>
      <c r="B329" s="71" t="s">
        <v>141</v>
      </c>
      <c r="C329" s="70"/>
      <c r="D329" s="68"/>
      <c r="E329" s="68"/>
      <c r="F329" s="68"/>
      <c r="G329" s="68"/>
      <c r="H329" s="68">
        <v>1</v>
      </c>
      <c r="I329" s="68">
        <v>1</v>
      </c>
      <c r="J329" s="68">
        <v>1</v>
      </c>
      <c r="K329" s="69">
        <v>1</v>
      </c>
      <c r="L329" s="68">
        <v>1</v>
      </c>
      <c r="M329" s="68">
        <v>0</v>
      </c>
      <c r="N329" s="68">
        <v>1</v>
      </c>
      <c r="O329" s="68">
        <v>1</v>
      </c>
      <c r="P329" s="68">
        <v>1</v>
      </c>
      <c r="Q329" s="68">
        <v>1</v>
      </c>
      <c r="R329" s="149"/>
      <c r="S329" s="149"/>
      <c r="T329" s="149"/>
      <c r="U329" s="68">
        <v>1</v>
      </c>
      <c r="X329" s="103"/>
    </row>
    <row r="330" spans="1:24" s="102" customFormat="1" ht="61.5">
      <c r="A330" s="72"/>
      <c r="B330" s="71" t="s">
        <v>140</v>
      </c>
      <c r="C330" s="70"/>
      <c r="D330" s="68"/>
      <c r="E330" s="68"/>
      <c r="F330" s="68"/>
      <c r="G330" s="68"/>
      <c r="H330" s="68">
        <v>1</v>
      </c>
      <c r="I330" s="68">
        <v>1</v>
      </c>
      <c r="J330" s="68">
        <v>1</v>
      </c>
      <c r="K330" s="68">
        <v>0</v>
      </c>
      <c r="L330" s="68">
        <v>1</v>
      </c>
      <c r="M330" s="68">
        <v>0</v>
      </c>
      <c r="N330" s="68">
        <v>0</v>
      </c>
      <c r="O330" s="68">
        <v>1</v>
      </c>
      <c r="P330" s="68">
        <v>1</v>
      </c>
      <c r="Q330" s="68">
        <v>1</v>
      </c>
      <c r="R330" s="149"/>
      <c r="S330" s="149"/>
      <c r="T330" s="149"/>
      <c r="U330" s="68">
        <v>1</v>
      </c>
      <c r="X330" s="103"/>
    </row>
    <row r="331" spans="1:24" s="102" customFormat="1" ht="61.5">
      <c r="A331" s="128"/>
      <c r="B331" s="127" t="s">
        <v>139</v>
      </c>
      <c r="C331" s="124"/>
      <c r="D331" s="68"/>
      <c r="E331" s="68"/>
      <c r="F331" s="68"/>
      <c r="G331" s="68"/>
      <c r="H331" s="68">
        <v>1</v>
      </c>
      <c r="I331" s="68">
        <v>1</v>
      </c>
      <c r="J331" s="68">
        <v>1</v>
      </c>
      <c r="K331" s="68">
        <v>0</v>
      </c>
      <c r="L331" s="68">
        <v>1</v>
      </c>
      <c r="M331" s="68">
        <v>0</v>
      </c>
      <c r="N331" s="68">
        <v>0</v>
      </c>
      <c r="O331" s="68">
        <v>1</v>
      </c>
      <c r="P331" s="68">
        <v>0</v>
      </c>
      <c r="Q331" s="677">
        <v>1</v>
      </c>
      <c r="R331" s="146"/>
      <c r="S331" s="146"/>
      <c r="T331" s="146"/>
      <c r="U331" s="677">
        <v>1</v>
      </c>
      <c r="X331" s="103"/>
    </row>
    <row r="332" spans="1:24" s="102" customFormat="1" ht="39.75">
      <c r="A332" s="84">
        <v>5.2</v>
      </c>
      <c r="B332" s="84" t="s">
        <v>138</v>
      </c>
      <c r="C332" s="96" t="s">
        <v>30</v>
      </c>
      <c r="D332" s="82">
        <f>+SUM(D334:D338)</f>
        <v>0</v>
      </c>
      <c r="E332" s="82"/>
      <c r="F332" s="82"/>
      <c r="G332" s="82"/>
      <c r="H332" s="82">
        <f t="shared" ref="H332:Q332" si="134">+SUM(H334:H338)</f>
        <v>5</v>
      </c>
      <c r="I332" s="82">
        <f t="shared" si="134"/>
        <v>5</v>
      </c>
      <c r="J332" s="82">
        <f t="shared" si="134"/>
        <v>5</v>
      </c>
      <c r="K332" s="82">
        <f t="shared" si="134"/>
        <v>5</v>
      </c>
      <c r="L332" s="82">
        <f t="shared" si="134"/>
        <v>5</v>
      </c>
      <c r="M332" s="82">
        <f t="shared" si="134"/>
        <v>4</v>
      </c>
      <c r="N332" s="82">
        <f t="shared" si="134"/>
        <v>3</v>
      </c>
      <c r="O332" s="82">
        <f t="shared" si="134"/>
        <v>5</v>
      </c>
      <c r="P332" s="82">
        <f t="shared" si="134"/>
        <v>5</v>
      </c>
      <c r="Q332" s="82">
        <f t="shared" si="134"/>
        <v>5</v>
      </c>
      <c r="R332" s="154"/>
      <c r="S332" s="154"/>
      <c r="T332" s="154"/>
      <c r="U332" s="82">
        <f>+SUM(U334:U338)</f>
        <v>5</v>
      </c>
      <c r="X332" s="103"/>
    </row>
    <row r="333" spans="1:24" s="102" customFormat="1" ht="39.75">
      <c r="A333" s="80"/>
      <c r="B333" s="80"/>
      <c r="C333" s="95" t="s">
        <v>10</v>
      </c>
      <c r="D333" s="94">
        <f>IF(D332&lt;1,0,IF(D332&lt;2,1,IF(D332&lt;3,2,IF(D332&lt;4,3,IF(D332&lt;5,4,IF(D332&gt;=5,5))))))</f>
        <v>0</v>
      </c>
      <c r="E333" s="94"/>
      <c r="F333" s="94"/>
      <c r="G333" s="94"/>
      <c r="H333" s="94">
        <f t="shared" ref="H333:Q333" si="135">IF(H332&lt;1,0,IF(H332&lt;2,1,IF(H332&lt;3,2,IF(H332&lt;4,3,IF(H332&lt;5,4,IF(H332&gt;=5,5))))))</f>
        <v>5</v>
      </c>
      <c r="I333" s="94">
        <f t="shared" si="135"/>
        <v>5</v>
      </c>
      <c r="J333" s="94">
        <f t="shared" si="135"/>
        <v>5</v>
      </c>
      <c r="K333" s="94">
        <f t="shared" si="135"/>
        <v>5</v>
      </c>
      <c r="L333" s="94">
        <f t="shared" si="135"/>
        <v>5</v>
      </c>
      <c r="M333" s="94">
        <f t="shared" si="135"/>
        <v>4</v>
      </c>
      <c r="N333" s="94">
        <f t="shared" si="135"/>
        <v>3</v>
      </c>
      <c r="O333" s="94">
        <f t="shared" si="135"/>
        <v>5</v>
      </c>
      <c r="P333" s="94">
        <f t="shared" si="135"/>
        <v>5</v>
      </c>
      <c r="Q333" s="94">
        <f t="shared" si="135"/>
        <v>5</v>
      </c>
      <c r="R333" s="152"/>
      <c r="S333" s="152"/>
      <c r="T333" s="152"/>
      <c r="U333" s="94">
        <f>IF(U332&lt;1,0,IF(U332&lt;2,1,IF(U332&lt;3,2,IF(U332&lt;4,3,IF(U332&lt;5,4,IF(U332&gt;=5,5))))))</f>
        <v>5</v>
      </c>
      <c r="X333" s="103"/>
    </row>
    <row r="334" spans="1:24" s="102" customFormat="1" ht="83.25">
      <c r="A334" s="72"/>
      <c r="B334" s="210" t="s">
        <v>137</v>
      </c>
      <c r="C334" s="150"/>
      <c r="D334" s="68"/>
      <c r="E334" s="68"/>
      <c r="F334" s="68"/>
      <c r="G334" s="68"/>
      <c r="H334" s="68">
        <v>1</v>
      </c>
      <c r="I334" s="68">
        <v>1</v>
      </c>
      <c r="J334" s="68">
        <v>1</v>
      </c>
      <c r="K334" s="69">
        <v>1</v>
      </c>
      <c r="L334" s="68">
        <v>1</v>
      </c>
      <c r="M334" s="68">
        <v>1</v>
      </c>
      <c r="N334" s="68">
        <v>1</v>
      </c>
      <c r="O334" s="68">
        <v>1</v>
      </c>
      <c r="P334" s="68">
        <v>1</v>
      </c>
      <c r="Q334" s="68">
        <v>1</v>
      </c>
      <c r="R334" s="149"/>
      <c r="S334" s="149"/>
      <c r="T334" s="149"/>
      <c r="U334" s="68">
        <v>1</v>
      </c>
      <c r="X334" s="103"/>
    </row>
    <row r="335" spans="1:24" s="102" customFormat="1" ht="92.25">
      <c r="A335" s="72"/>
      <c r="B335" s="71" t="s">
        <v>136</v>
      </c>
      <c r="C335" s="70"/>
      <c r="D335" s="68"/>
      <c r="E335" s="68"/>
      <c r="F335" s="68"/>
      <c r="G335" s="68"/>
      <c r="H335" s="68">
        <v>1</v>
      </c>
      <c r="I335" s="68">
        <v>1</v>
      </c>
      <c r="J335" s="68">
        <v>1</v>
      </c>
      <c r="K335" s="69">
        <v>1</v>
      </c>
      <c r="L335" s="68">
        <v>1</v>
      </c>
      <c r="M335" s="68">
        <v>1</v>
      </c>
      <c r="N335" s="68">
        <v>1</v>
      </c>
      <c r="O335" s="68">
        <v>1</v>
      </c>
      <c r="P335" s="68">
        <v>1</v>
      </c>
      <c r="Q335" s="68">
        <v>1</v>
      </c>
      <c r="R335" s="149"/>
      <c r="S335" s="149"/>
      <c r="T335" s="149"/>
      <c r="U335" s="68">
        <v>1</v>
      </c>
      <c r="X335" s="103"/>
    </row>
    <row r="336" spans="1:24" s="102" customFormat="1" ht="61.5">
      <c r="A336" s="72"/>
      <c r="B336" s="71" t="s">
        <v>135</v>
      </c>
      <c r="C336" s="70"/>
      <c r="D336" s="68"/>
      <c r="E336" s="68"/>
      <c r="F336" s="68"/>
      <c r="G336" s="68"/>
      <c r="H336" s="68">
        <v>1</v>
      </c>
      <c r="I336" s="68">
        <v>1</v>
      </c>
      <c r="J336" s="68">
        <v>1</v>
      </c>
      <c r="K336" s="69">
        <v>1</v>
      </c>
      <c r="L336" s="68">
        <v>1</v>
      </c>
      <c r="M336" s="68">
        <v>1</v>
      </c>
      <c r="N336" s="68">
        <v>1</v>
      </c>
      <c r="O336" s="68">
        <v>1</v>
      </c>
      <c r="P336" s="68">
        <v>1</v>
      </c>
      <c r="Q336" s="68">
        <v>1</v>
      </c>
      <c r="R336" s="149"/>
      <c r="S336" s="149"/>
      <c r="T336" s="149"/>
      <c r="U336" s="68">
        <v>1</v>
      </c>
      <c r="X336" s="103"/>
    </row>
    <row r="337" spans="1:24" s="102" customFormat="1" ht="61.5">
      <c r="A337" s="72"/>
      <c r="B337" s="71" t="s">
        <v>134</v>
      </c>
      <c r="C337" s="70"/>
      <c r="D337" s="68"/>
      <c r="E337" s="68"/>
      <c r="F337" s="68"/>
      <c r="G337" s="68"/>
      <c r="H337" s="68">
        <v>1</v>
      </c>
      <c r="I337" s="68">
        <v>1</v>
      </c>
      <c r="J337" s="68">
        <v>1</v>
      </c>
      <c r="K337" s="69">
        <v>1</v>
      </c>
      <c r="L337" s="68">
        <v>1</v>
      </c>
      <c r="M337" s="68">
        <v>1</v>
      </c>
      <c r="N337" s="68">
        <v>0</v>
      </c>
      <c r="O337" s="68">
        <v>1</v>
      </c>
      <c r="P337" s="68">
        <v>1</v>
      </c>
      <c r="Q337" s="68">
        <v>1</v>
      </c>
      <c r="R337" s="149"/>
      <c r="S337" s="149"/>
      <c r="T337" s="149"/>
      <c r="U337" s="68">
        <v>1</v>
      </c>
      <c r="X337" s="103"/>
    </row>
    <row r="338" spans="1:24" s="102" customFormat="1" ht="57">
      <c r="A338" s="72"/>
      <c r="B338" s="135" t="s">
        <v>133</v>
      </c>
      <c r="C338" s="134"/>
      <c r="D338" s="68"/>
      <c r="E338" s="68"/>
      <c r="F338" s="68"/>
      <c r="G338" s="68"/>
      <c r="H338" s="68">
        <v>1</v>
      </c>
      <c r="I338" s="68">
        <v>1</v>
      </c>
      <c r="J338" s="68">
        <v>1</v>
      </c>
      <c r="K338" s="69">
        <v>1</v>
      </c>
      <c r="L338" s="68">
        <v>1</v>
      </c>
      <c r="M338" s="68">
        <v>0</v>
      </c>
      <c r="N338" s="68">
        <v>0</v>
      </c>
      <c r="O338" s="68">
        <v>1</v>
      </c>
      <c r="P338" s="68">
        <v>1</v>
      </c>
      <c r="Q338" s="68">
        <v>1</v>
      </c>
      <c r="R338" s="149"/>
      <c r="S338" s="149"/>
      <c r="T338" s="149"/>
      <c r="U338" s="68">
        <v>1</v>
      </c>
      <c r="X338" s="103"/>
    </row>
    <row r="339" spans="1:24" s="102" customFormat="1" ht="39.75">
      <c r="A339" s="118">
        <v>5.3</v>
      </c>
      <c r="B339" s="118" t="s">
        <v>132</v>
      </c>
      <c r="C339" s="116"/>
      <c r="D339" s="209"/>
      <c r="E339" s="209"/>
      <c r="F339" s="209"/>
      <c r="G339" s="209"/>
      <c r="H339" s="209"/>
      <c r="I339" s="209"/>
      <c r="J339" s="209"/>
      <c r="K339" s="209"/>
      <c r="L339" s="209"/>
      <c r="M339" s="209"/>
      <c r="N339" s="209"/>
      <c r="O339" s="209"/>
      <c r="P339" s="209"/>
      <c r="Q339" s="114"/>
      <c r="R339" s="208"/>
      <c r="S339" s="208"/>
      <c r="T339" s="208"/>
      <c r="U339" s="114"/>
      <c r="X339" s="103"/>
    </row>
    <row r="340" spans="1:24" s="102" customFormat="1" ht="61.5">
      <c r="A340" s="84"/>
      <c r="B340" s="207" t="s">
        <v>131</v>
      </c>
      <c r="C340" s="83" t="s">
        <v>130</v>
      </c>
      <c r="D340" s="205" t="e">
        <f>+D342*100/D346</f>
        <v>#DIV/0!</v>
      </c>
      <c r="E340" s="205"/>
      <c r="F340" s="205"/>
      <c r="G340" s="205"/>
      <c r="H340" s="205">
        <f t="shared" ref="H340:Q340" si="136">+H342*100/H346</f>
        <v>71.428571428571431</v>
      </c>
      <c r="I340" s="205">
        <f t="shared" si="136"/>
        <v>50</v>
      </c>
      <c r="J340" s="205">
        <f t="shared" si="136"/>
        <v>68.181818181818187</v>
      </c>
      <c r="K340" s="205">
        <f t="shared" si="136"/>
        <v>86.666666666666671</v>
      </c>
      <c r="L340" s="205">
        <f t="shared" si="136"/>
        <v>64.285714285714292</v>
      </c>
      <c r="M340" s="205">
        <f t="shared" si="136"/>
        <v>33.333333333333336</v>
      </c>
      <c r="N340" s="205">
        <f t="shared" si="136"/>
        <v>90</v>
      </c>
      <c r="O340" s="205">
        <f t="shared" si="136"/>
        <v>61.53846153846154</v>
      </c>
      <c r="P340" s="205">
        <f t="shared" si="136"/>
        <v>50</v>
      </c>
      <c r="Q340" s="205">
        <f t="shared" si="136"/>
        <v>40</v>
      </c>
      <c r="R340" s="206"/>
      <c r="S340" s="206"/>
      <c r="T340" s="206"/>
      <c r="U340" s="205">
        <f>+U342*100/U346</f>
        <v>65.599999999999994</v>
      </c>
      <c r="V340" s="39"/>
      <c r="X340" s="103"/>
    </row>
    <row r="341" spans="1:24" s="102" customFormat="1" ht="39.75">
      <c r="A341" s="80"/>
      <c r="B341" s="204"/>
      <c r="C341" s="79" t="s">
        <v>10</v>
      </c>
      <c r="D341" s="94" t="e">
        <f>+IF(D340&lt;30,D340*5/30,IF(D340&gt;=30,5))</f>
        <v>#DIV/0!</v>
      </c>
      <c r="E341" s="94"/>
      <c r="F341" s="94"/>
      <c r="G341" s="94"/>
      <c r="H341" s="94">
        <f t="shared" ref="H341:Q341" si="137">+IF(H340&lt;30,H340*5/30,IF(H340&gt;=30,5))</f>
        <v>5</v>
      </c>
      <c r="I341" s="94">
        <f t="shared" si="137"/>
        <v>5</v>
      </c>
      <c r="J341" s="203">
        <f t="shared" si="137"/>
        <v>5</v>
      </c>
      <c r="K341" s="94">
        <f t="shared" si="137"/>
        <v>5</v>
      </c>
      <c r="L341" s="94">
        <f t="shared" si="137"/>
        <v>5</v>
      </c>
      <c r="M341" s="94">
        <f t="shared" si="137"/>
        <v>5</v>
      </c>
      <c r="N341" s="203">
        <f t="shared" si="137"/>
        <v>5</v>
      </c>
      <c r="O341" s="94">
        <f t="shared" si="137"/>
        <v>5</v>
      </c>
      <c r="P341" s="94">
        <f t="shared" si="137"/>
        <v>5</v>
      </c>
      <c r="Q341" s="94">
        <f t="shared" si="137"/>
        <v>5</v>
      </c>
      <c r="R341" s="202"/>
      <c r="S341" s="202"/>
      <c r="T341" s="202"/>
      <c r="U341" s="94">
        <f>+IF(U340&lt;30,U340*5/30,IF(U340&gt;=30,5))</f>
        <v>5</v>
      </c>
      <c r="V341" s="39"/>
      <c r="X341" s="103"/>
    </row>
    <row r="342" spans="1:24" s="102" customFormat="1" ht="61.5">
      <c r="A342" s="72"/>
      <c r="B342" s="91" t="s">
        <v>129</v>
      </c>
      <c r="C342" s="70"/>
      <c r="D342" s="199">
        <f>+D343+D344+D345</f>
        <v>0</v>
      </c>
      <c r="E342" s="199"/>
      <c r="F342" s="199"/>
      <c r="G342" s="199"/>
      <c r="H342" s="199">
        <f t="shared" ref="H342:Q342" si="138">+H343+H344+H345</f>
        <v>5</v>
      </c>
      <c r="I342" s="199">
        <f t="shared" si="138"/>
        <v>1</v>
      </c>
      <c r="J342" s="201">
        <f t="shared" si="138"/>
        <v>15</v>
      </c>
      <c r="K342" s="199">
        <f t="shared" si="138"/>
        <v>13</v>
      </c>
      <c r="L342" s="199">
        <f t="shared" si="138"/>
        <v>9</v>
      </c>
      <c r="M342" s="199">
        <f t="shared" si="138"/>
        <v>3</v>
      </c>
      <c r="N342" s="199">
        <f t="shared" si="138"/>
        <v>9</v>
      </c>
      <c r="O342" s="199">
        <f t="shared" si="138"/>
        <v>24</v>
      </c>
      <c r="P342" s="199">
        <f t="shared" si="138"/>
        <v>1</v>
      </c>
      <c r="Q342" s="199">
        <f t="shared" si="138"/>
        <v>2</v>
      </c>
      <c r="R342" s="200"/>
      <c r="S342" s="200"/>
      <c r="T342" s="200"/>
      <c r="U342" s="199">
        <f>+U343+U344+U345</f>
        <v>82</v>
      </c>
      <c r="V342" s="39"/>
      <c r="X342" s="103"/>
    </row>
    <row r="343" spans="1:24" s="102" customFormat="1" ht="39.75">
      <c r="A343" s="72"/>
      <c r="B343" s="198" t="s">
        <v>128</v>
      </c>
      <c r="C343" s="150"/>
      <c r="D343" s="193"/>
      <c r="E343" s="193"/>
      <c r="F343" s="193"/>
      <c r="G343" s="193"/>
      <c r="H343" s="193">
        <v>2</v>
      </c>
      <c r="I343" s="193">
        <v>0</v>
      </c>
      <c r="J343" s="194">
        <v>9</v>
      </c>
      <c r="K343" s="196">
        <v>3</v>
      </c>
      <c r="L343" s="193">
        <v>7</v>
      </c>
      <c r="M343" s="193">
        <v>2</v>
      </c>
      <c r="N343" s="193">
        <v>5</v>
      </c>
      <c r="O343" s="193">
        <v>18</v>
      </c>
      <c r="P343" s="193">
        <v>0</v>
      </c>
      <c r="Q343" s="193">
        <v>1</v>
      </c>
      <c r="R343" s="197"/>
      <c r="S343" s="197"/>
      <c r="T343" s="197"/>
      <c r="U343" s="190">
        <f>+SUM(D343:T343)</f>
        <v>47</v>
      </c>
      <c r="X343" s="103"/>
    </row>
    <row r="344" spans="1:24" s="102" customFormat="1" ht="39.75">
      <c r="A344" s="72"/>
      <c r="B344" s="198" t="s">
        <v>127</v>
      </c>
      <c r="C344" s="150"/>
      <c r="D344" s="193"/>
      <c r="E344" s="193"/>
      <c r="F344" s="193"/>
      <c r="G344" s="193"/>
      <c r="H344" s="193">
        <v>3</v>
      </c>
      <c r="I344" s="193">
        <v>0</v>
      </c>
      <c r="J344" s="194">
        <v>4</v>
      </c>
      <c r="K344" s="196">
        <v>4</v>
      </c>
      <c r="L344" s="193">
        <v>0</v>
      </c>
      <c r="M344" s="193">
        <v>0</v>
      </c>
      <c r="N344" s="193">
        <v>3</v>
      </c>
      <c r="O344" s="193">
        <v>2</v>
      </c>
      <c r="P344" s="193">
        <v>0</v>
      </c>
      <c r="Q344" s="193">
        <f>+SUM(A344:B344)</f>
        <v>0</v>
      </c>
      <c r="R344" s="197"/>
      <c r="S344" s="197"/>
      <c r="T344" s="197"/>
      <c r="U344" s="190">
        <f>+SUM(D344:T344)</f>
        <v>16</v>
      </c>
      <c r="X344" s="103"/>
    </row>
    <row r="345" spans="1:24" s="102" customFormat="1" ht="39.75">
      <c r="A345" s="72"/>
      <c r="B345" s="198" t="s">
        <v>126</v>
      </c>
      <c r="C345" s="150"/>
      <c r="D345" s="193"/>
      <c r="E345" s="193"/>
      <c r="F345" s="193"/>
      <c r="G345" s="193"/>
      <c r="H345" s="193">
        <v>0</v>
      </c>
      <c r="I345" s="193">
        <v>1</v>
      </c>
      <c r="J345" s="194">
        <v>2</v>
      </c>
      <c r="K345" s="196">
        <v>6</v>
      </c>
      <c r="L345" s="193">
        <v>2</v>
      </c>
      <c r="M345" s="193">
        <v>1</v>
      </c>
      <c r="N345" s="193">
        <v>1</v>
      </c>
      <c r="O345" s="193">
        <v>4</v>
      </c>
      <c r="P345" s="193">
        <v>1</v>
      </c>
      <c r="Q345" s="193">
        <v>1</v>
      </c>
      <c r="R345" s="197"/>
      <c r="S345" s="197"/>
      <c r="T345" s="197"/>
      <c r="U345" s="190">
        <f>+SUM(D345:T345)</f>
        <v>19</v>
      </c>
      <c r="X345" s="103"/>
    </row>
    <row r="346" spans="1:24" s="102" customFormat="1" ht="61.5">
      <c r="A346" s="128"/>
      <c r="B346" s="147" t="s">
        <v>125</v>
      </c>
      <c r="C346" s="124"/>
      <c r="D346" s="193"/>
      <c r="E346" s="193"/>
      <c r="F346" s="193"/>
      <c r="G346" s="193"/>
      <c r="H346" s="193">
        <v>7</v>
      </c>
      <c r="I346" s="193">
        <v>2</v>
      </c>
      <c r="J346" s="194">
        <v>22</v>
      </c>
      <c r="K346" s="196">
        <v>15</v>
      </c>
      <c r="L346" s="195">
        <v>14</v>
      </c>
      <c r="M346" s="193">
        <v>9</v>
      </c>
      <c r="N346" s="194">
        <v>10</v>
      </c>
      <c r="O346" s="193">
        <v>39</v>
      </c>
      <c r="P346" s="193">
        <v>2</v>
      </c>
      <c r="Q346" s="192">
        <v>5</v>
      </c>
      <c r="R346" s="191"/>
      <c r="S346" s="191"/>
      <c r="T346" s="191"/>
      <c r="U346" s="190">
        <f>+SUM(D346:T346)</f>
        <v>125</v>
      </c>
      <c r="X346" s="103"/>
    </row>
    <row r="347" spans="1:24" s="102" customFormat="1" ht="61.5">
      <c r="A347" s="84"/>
      <c r="B347" s="155" t="s">
        <v>124</v>
      </c>
      <c r="C347" s="83" t="s">
        <v>30</v>
      </c>
      <c r="D347" s="82">
        <f>+SUM(D349:D353)</f>
        <v>0</v>
      </c>
      <c r="E347" s="82"/>
      <c r="F347" s="82"/>
      <c r="G347" s="82"/>
      <c r="H347" s="82">
        <f t="shared" ref="H347:Q347" si="139">+SUM(H349:H353)</f>
        <v>3</v>
      </c>
      <c r="I347" s="82">
        <f t="shared" si="139"/>
        <v>5</v>
      </c>
      <c r="J347" s="82">
        <f t="shared" si="139"/>
        <v>5</v>
      </c>
      <c r="K347" s="82">
        <f t="shared" si="139"/>
        <v>5</v>
      </c>
      <c r="L347" s="82">
        <f t="shared" si="139"/>
        <v>5</v>
      </c>
      <c r="M347" s="82">
        <f t="shared" si="139"/>
        <v>3</v>
      </c>
      <c r="N347" s="82">
        <f t="shared" si="139"/>
        <v>2</v>
      </c>
      <c r="O347" s="82">
        <f t="shared" si="139"/>
        <v>5</v>
      </c>
      <c r="P347" s="82">
        <f t="shared" si="139"/>
        <v>5</v>
      </c>
      <c r="Q347" s="82">
        <f t="shared" si="139"/>
        <v>5</v>
      </c>
      <c r="R347" s="154"/>
      <c r="S347" s="154"/>
      <c r="T347" s="154"/>
      <c r="U347" s="82">
        <f>+SUM(U349:U353)</f>
        <v>5</v>
      </c>
      <c r="X347" s="103"/>
    </row>
    <row r="348" spans="1:24" s="102" customFormat="1" ht="39.75">
      <c r="A348" s="80"/>
      <c r="B348" s="153"/>
      <c r="C348" s="79" t="s">
        <v>10</v>
      </c>
      <c r="D348" s="132">
        <f>IF(D347&lt;1,0,IF(D347&lt;2,1,IF(D347&lt;3,2,IF(D347&lt;4,3,IF(D347&lt;5,4,IF(D347=5,5,))))))</f>
        <v>0</v>
      </c>
      <c r="E348" s="132"/>
      <c r="F348" s="132"/>
      <c r="G348" s="132"/>
      <c r="H348" s="132">
        <f t="shared" ref="H348:Q348" si="140">IF(H347&lt;1,0,IF(H347&lt;2,1,IF(H347&lt;3,2,IF(H347&lt;4,3,IF(H347&lt;5,4,IF(H347=5,5,))))))</f>
        <v>3</v>
      </c>
      <c r="I348" s="132">
        <f t="shared" si="140"/>
        <v>5</v>
      </c>
      <c r="J348" s="132">
        <f t="shared" si="140"/>
        <v>5</v>
      </c>
      <c r="K348" s="132">
        <f t="shared" si="140"/>
        <v>5</v>
      </c>
      <c r="L348" s="132">
        <f t="shared" si="140"/>
        <v>5</v>
      </c>
      <c r="M348" s="132">
        <f t="shared" si="140"/>
        <v>3</v>
      </c>
      <c r="N348" s="132">
        <f t="shared" si="140"/>
        <v>2</v>
      </c>
      <c r="O348" s="132">
        <f t="shared" si="140"/>
        <v>5</v>
      </c>
      <c r="P348" s="132">
        <f t="shared" si="140"/>
        <v>5</v>
      </c>
      <c r="Q348" s="132">
        <f t="shared" si="140"/>
        <v>5</v>
      </c>
      <c r="R348" s="152"/>
      <c r="S348" s="152"/>
      <c r="T348" s="152"/>
      <c r="U348" s="132">
        <f>IF(U347&lt;1,0,IF(U347&lt;2,1,IF(U347&lt;3,2,IF(U347&lt;4,3,IF(U347&lt;5,4,IF(U347=5,5,))))))</f>
        <v>5</v>
      </c>
      <c r="X348" s="103"/>
    </row>
    <row r="349" spans="1:24" s="102" customFormat="1" ht="61.5">
      <c r="A349" s="72"/>
      <c r="B349" s="165" t="s">
        <v>123</v>
      </c>
      <c r="C349" s="164"/>
      <c r="D349" s="68"/>
      <c r="E349" s="68"/>
      <c r="F349" s="68"/>
      <c r="G349" s="68"/>
      <c r="H349" s="68">
        <v>1</v>
      </c>
      <c r="I349" s="68">
        <v>1</v>
      </c>
      <c r="J349" s="68">
        <v>1</v>
      </c>
      <c r="K349" s="69">
        <v>1</v>
      </c>
      <c r="L349" s="68">
        <v>1</v>
      </c>
      <c r="M349" s="68">
        <v>1</v>
      </c>
      <c r="N349" s="68">
        <v>1</v>
      </c>
      <c r="O349" s="68">
        <v>1</v>
      </c>
      <c r="P349" s="68">
        <v>1</v>
      </c>
      <c r="Q349" s="68">
        <v>1</v>
      </c>
      <c r="R349" s="149"/>
      <c r="S349" s="149"/>
      <c r="T349" s="149"/>
      <c r="U349" s="68">
        <v>1</v>
      </c>
      <c r="X349" s="103"/>
    </row>
    <row r="350" spans="1:24" s="102" customFormat="1" ht="39.75">
      <c r="A350" s="72"/>
      <c r="B350" s="91" t="s">
        <v>122</v>
      </c>
      <c r="C350" s="70"/>
      <c r="D350" s="68"/>
      <c r="E350" s="68"/>
      <c r="F350" s="68"/>
      <c r="G350" s="68"/>
      <c r="H350" s="68">
        <v>1</v>
      </c>
      <c r="I350" s="68">
        <v>1</v>
      </c>
      <c r="J350" s="68">
        <v>1</v>
      </c>
      <c r="K350" s="69">
        <v>1</v>
      </c>
      <c r="L350" s="68">
        <v>1</v>
      </c>
      <c r="M350" s="68">
        <v>1</v>
      </c>
      <c r="N350" s="68">
        <v>0</v>
      </c>
      <c r="O350" s="68">
        <v>1</v>
      </c>
      <c r="P350" s="68">
        <v>1</v>
      </c>
      <c r="Q350" s="68">
        <v>1</v>
      </c>
      <c r="R350" s="149"/>
      <c r="S350" s="149"/>
      <c r="T350" s="149"/>
      <c r="U350" s="68">
        <v>1</v>
      </c>
      <c r="X350" s="103"/>
    </row>
    <row r="351" spans="1:24" s="102" customFormat="1" ht="61.5">
      <c r="A351" s="72"/>
      <c r="B351" s="91" t="s">
        <v>121</v>
      </c>
      <c r="C351" s="70"/>
      <c r="D351" s="68"/>
      <c r="E351" s="68"/>
      <c r="F351" s="68"/>
      <c r="G351" s="68"/>
      <c r="H351" s="68">
        <v>1</v>
      </c>
      <c r="I351" s="68">
        <v>1</v>
      </c>
      <c r="J351" s="68">
        <v>1</v>
      </c>
      <c r="K351" s="69">
        <v>1</v>
      </c>
      <c r="L351" s="68">
        <v>1</v>
      </c>
      <c r="M351" s="68">
        <v>1</v>
      </c>
      <c r="N351" s="68">
        <v>0</v>
      </c>
      <c r="O351" s="68">
        <v>1</v>
      </c>
      <c r="P351" s="68">
        <v>1</v>
      </c>
      <c r="Q351" s="68">
        <v>1</v>
      </c>
      <c r="R351" s="149"/>
      <c r="S351" s="149"/>
      <c r="T351" s="149"/>
      <c r="U351" s="68">
        <v>1</v>
      </c>
      <c r="X351" s="103"/>
    </row>
    <row r="352" spans="1:24" s="102" customFormat="1" ht="57">
      <c r="A352" s="72"/>
      <c r="B352" s="163" t="s">
        <v>120</v>
      </c>
      <c r="C352" s="134"/>
      <c r="D352" s="68"/>
      <c r="E352" s="68"/>
      <c r="F352" s="68"/>
      <c r="G352" s="68"/>
      <c r="H352" s="68">
        <v>0</v>
      </c>
      <c r="I352" s="68">
        <v>1</v>
      </c>
      <c r="J352" s="68">
        <v>1</v>
      </c>
      <c r="K352" s="90">
        <v>1</v>
      </c>
      <c r="L352" s="68">
        <v>1</v>
      </c>
      <c r="M352" s="68">
        <v>0</v>
      </c>
      <c r="N352" s="68">
        <v>0</v>
      </c>
      <c r="O352" s="68">
        <v>1</v>
      </c>
      <c r="P352" s="68">
        <v>1</v>
      </c>
      <c r="Q352" s="68">
        <v>1</v>
      </c>
      <c r="R352" s="149"/>
      <c r="S352" s="149"/>
      <c r="T352" s="149"/>
      <c r="U352" s="68">
        <v>1</v>
      </c>
      <c r="X352" s="103"/>
    </row>
    <row r="353" spans="1:24" s="102" customFormat="1" ht="61.5">
      <c r="A353" s="72"/>
      <c r="B353" s="91" t="s">
        <v>119</v>
      </c>
      <c r="C353" s="70"/>
      <c r="D353" s="68"/>
      <c r="E353" s="68"/>
      <c r="F353" s="68"/>
      <c r="G353" s="68"/>
      <c r="H353" s="68">
        <v>0</v>
      </c>
      <c r="I353" s="68">
        <v>1</v>
      </c>
      <c r="J353" s="68">
        <v>1</v>
      </c>
      <c r="K353" s="69">
        <v>1</v>
      </c>
      <c r="L353" s="68">
        <v>1</v>
      </c>
      <c r="M353" s="68">
        <v>0</v>
      </c>
      <c r="N353" s="68">
        <v>1</v>
      </c>
      <c r="O353" s="68">
        <v>1</v>
      </c>
      <c r="P353" s="68">
        <v>1</v>
      </c>
      <c r="Q353" s="68">
        <v>1</v>
      </c>
      <c r="R353" s="149"/>
      <c r="S353" s="149"/>
      <c r="T353" s="149"/>
      <c r="U353" s="68">
        <v>1</v>
      </c>
      <c r="X353" s="103"/>
    </row>
    <row r="354" spans="1:24" ht="39.75">
      <c r="A354" s="173" t="s">
        <v>108</v>
      </c>
      <c r="B354" s="173"/>
      <c r="C354" s="172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  <c r="N354" s="171"/>
      <c r="O354" s="171"/>
      <c r="P354" s="171"/>
      <c r="Q354" s="169"/>
      <c r="R354" s="170"/>
      <c r="S354" s="170"/>
      <c r="T354" s="170"/>
      <c r="U354" s="169"/>
      <c r="X354" s="20"/>
    </row>
    <row r="355" spans="1:24" ht="39.75">
      <c r="A355" s="140" t="s">
        <v>86</v>
      </c>
      <c r="B355" s="139"/>
      <c r="C355" s="138"/>
      <c r="D355" s="137">
        <f>+D359</f>
        <v>0</v>
      </c>
      <c r="E355" s="137"/>
      <c r="F355" s="137"/>
      <c r="G355" s="137"/>
      <c r="H355" s="137">
        <f t="shared" ref="H355:Q355" si="141">+H359</f>
        <v>4</v>
      </c>
      <c r="I355" s="137">
        <f t="shared" si="141"/>
        <v>4</v>
      </c>
      <c r="J355" s="137">
        <f t="shared" si="141"/>
        <v>5</v>
      </c>
      <c r="K355" s="137">
        <f t="shared" si="141"/>
        <v>3</v>
      </c>
      <c r="L355" s="137">
        <f t="shared" si="141"/>
        <v>4</v>
      </c>
      <c r="M355" s="137">
        <f t="shared" si="141"/>
        <v>2</v>
      </c>
      <c r="N355" s="137">
        <f t="shared" si="141"/>
        <v>3</v>
      </c>
      <c r="O355" s="137">
        <f t="shared" si="141"/>
        <v>5</v>
      </c>
      <c r="P355" s="137">
        <f t="shared" si="141"/>
        <v>5</v>
      </c>
      <c r="Q355" s="137">
        <f t="shared" si="141"/>
        <v>5</v>
      </c>
      <c r="R355" s="168"/>
      <c r="S355" s="168"/>
      <c r="T355" s="168"/>
      <c r="U355" s="136">
        <f>+U359</f>
        <v>5</v>
      </c>
      <c r="X355" s="20"/>
    </row>
    <row r="356" spans="1:24" ht="39.75">
      <c r="A356" s="140" t="s">
        <v>85</v>
      </c>
      <c r="B356" s="139"/>
      <c r="C356" s="138"/>
      <c r="D356" s="137">
        <f>+SUM(D368,D375)/2</f>
        <v>0</v>
      </c>
      <c r="E356" s="137"/>
      <c r="F356" s="137"/>
      <c r="G356" s="137"/>
      <c r="H356" s="137">
        <f t="shared" ref="H356:Q356" si="142">+SUM(H368,H375)/2</f>
        <v>4.5</v>
      </c>
      <c r="I356" s="137">
        <f t="shared" si="142"/>
        <v>4.5</v>
      </c>
      <c r="J356" s="137">
        <f t="shared" si="142"/>
        <v>4.5</v>
      </c>
      <c r="K356" s="137">
        <f t="shared" si="142"/>
        <v>4.5</v>
      </c>
      <c r="L356" s="137">
        <f t="shared" si="142"/>
        <v>4.5</v>
      </c>
      <c r="M356" s="137">
        <f t="shared" si="142"/>
        <v>3.5</v>
      </c>
      <c r="N356" s="137">
        <f t="shared" si="142"/>
        <v>3.5</v>
      </c>
      <c r="O356" s="137">
        <f t="shared" si="142"/>
        <v>4</v>
      </c>
      <c r="P356" s="137">
        <f t="shared" si="142"/>
        <v>4</v>
      </c>
      <c r="Q356" s="137">
        <f t="shared" si="142"/>
        <v>3</v>
      </c>
      <c r="R356" s="168"/>
      <c r="S356" s="168"/>
      <c r="T356" s="168"/>
      <c r="U356" s="136">
        <f>+SUM(U368,U375)/2</f>
        <v>5</v>
      </c>
      <c r="X356" s="20"/>
    </row>
    <row r="357" spans="1:24" ht="39.75">
      <c r="A357" s="140" t="s">
        <v>84</v>
      </c>
      <c r="B357" s="139"/>
      <c r="C357" s="138"/>
      <c r="D357" s="137">
        <f>+SUM(D359,D368,D375)/3</f>
        <v>0</v>
      </c>
      <c r="E357" s="137"/>
      <c r="F357" s="137"/>
      <c r="G357" s="137"/>
      <c r="H357" s="137">
        <f t="shared" ref="H357:Q357" si="143">+SUM(H359,H368,H375)/3</f>
        <v>4.333333333333333</v>
      </c>
      <c r="I357" s="137">
        <f t="shared" si="143"/>
        <v>4.333333333333333</v>
      </c>
      <c r="J357" s="137">
        <f t="shared" si="143"/>
        <v>4.666666666666667</v>
      </c>
      <c r="K357" s="137">
        <f t="shared" si="143"/>
        <v>4</v>
      </c>
      <c r="L357" s="137">
        <f t="shared" si="143"/>
        <v>4.333333333333333</v>
      </c>
      <c r="M357" s="137">
        <f t="shared" si="143"/>
        <v>3</v>
      </c>
      <c r="N357" s="137">
        <f t="shared" si="143"/>
        <v>3.3333333333333335</v>
      </c>
      <c r="O357" s="137">
        <f t="shared" si="143"/>
        <v>4.333333333333333</v>
      </c>
      <c r="P357" s="137">
        <f t="shared" si="143"/>
        <v>4.333333333333333</v>
      </c>
      <c r="Q357" s="137">
        <f t="shared" si="143"/>
        <v>3.6666666666666665</v>
      </c>
      <c r="R357" s="168"/>
      <c r="S357" s="168"/>
      <c r="T357" s="168"/>
      <c r="U357" s="136">
        <f>+SUM(U359,U368,U375)/3</f>
        <v>5</v>
      </c>
      <c r="X357" s="20"/>
    </row>
    <row r="358" spans="1:24" s="73" customFormat="1" ht="39.75">
      <c r="A358" s="85">
        <v>6.1</v>
      </c>
      <c r="B358" s="85" t="s">
        <v>107</v>
      </c>
      <c r="C358" s="83" t="s">
        <v>30</v>
      </c>
      <c r="D358" s="82">
        <f>SUM(D360:D365)</f>
        <v>0</v>
      </c>
      <c r="E358" s="82"/>
      <c r="F358" s="82"/>
      <c r="G358" s="82"/>
      <c r="H358" s="82">
        <f t="shared" ref="H358:Q358" si="144">SUM(H360:H365)</f>
        <v>4</v>
      </c>
      <c r="I358" s="82">
        <f t="shared" si="144"/>
        <v>4</v>
      </c>
      <c r="J358" s="82">
        <f t="shared" si="144"/>
        <v>5</v>
      </c>
      <c r="K358" s="82">
        <f t="shared" si="144"/>
        <v>3</v>
      </c>
      <c r="L358" s="82">
        <f t="shared" si="144"/>
        <v>4</v>
      </c>
      <c r="M358" s="82">
        <f t="shared" si="144"/>
        <v>2</v>
      </c>
      <c r="N358" s="82">
        <f t="shared" si="144"/>
        <v>3</v>
      </c>
      <c r="O358" s="82">
        <f t="shared" si="144"/>
        <v>5</v>
      </c>
      <c r="P358" s="82">
        <f t="shared" si="144"/>
        <v>6</v>
      </c>
      <c r="Q358" s="82">
        <f t="shared" si="144"/>
        <v>5</v>
      </c>
      <c r="R358" s="154"/>
      <c r="S358" s="154"/>
      <c r="T358" s="154"/>
      <c r="U358" s="82">
        <f>SUM(U360:U365)</f>
        <v>5</v>
      </c>
      <c r="X358" s="74"/>
    </row>
    <row r="359" spans="1:24" s="73" customFormat="1" ht="39.75">
      <c r="A359" s="167"/>
      <c r="B359" s="167"/>
      <c r="C359" s="79" t="s">
        <v>10</v>
      </c>
      <c r="D359" s="132">
        <f>IF(D358&lt;1,0,IF(D358&lt;2,1,IF(D358&lt;3,2,IF(D358&lt;4,3,IF(D358&lt;5,4,IF(D358&gt;=5,5,))))))</f>
        <v>0</v>
      </c>
      <c r="E359" s="132"/>
      <c r="F359" s="132"/>
      <c r="G359" s="132"/>
      <c r="H359" s="132">
        <f t="shared" ref="H359:Q359" si="145">IF(H358&lt;1,0,IF(H358&lt;2,1,IF(H358&lt;3,2,IF(H358&lt;4,3,IF(H358&lt;5,4,IF(H358&gt;=5,5,))))))</f>
        <v>4</v>
      </c>
      <c r="I359" s="132">
        <f t="shared" si="145"/>
        <v>4</v>
      </c>
      <c r="J359" s="132">
        <f t="shared" si="145"/>
        <v>5</v>
      </c>
      <c r="K359" s="132">
        <f t="shared" si="145"/>
        <v>3</v>
      </c>
      <c r="L359" s="132">
        <f t="shared" si="145"/>
        <v>4</v>
      </c>
      <c r="M359" s="132">
        <f t="shared" si="145"/>
        <v>2</v>
      </c>
      <c r="N359" s="132">
        <f t="shared" si="145"/>
        <v>3</v>
      </c>
      <c r="O359" s="132">
        <f t="shared" si="145"/>
        <v>5</v>
      </c>
      <c r="P359" s="132">
        <f t="shared" si="145"/>
        <v>5</v>
      </c>
      <c r="Q359" s="132">
        <f t="shared" si="145"/>
        <v>5</v>
      </c>
      <c r="R359" s="152"/>
      <c r="S359" s="152"/>
      <c r="T359" s="152"/>
      <c r="U359" s="132">
        <f>IF(U358&lt;1,0,IF(U358&lt;2,1,IF(U358&lt;3,2,IF(U358&lt;4,3,IF(U358&lt;5,4,IF(U358&gt;=5,5,))))))</f>
        <v>5</v>
      </c>
      <c r="X359" s="74"/>
    </row>
    <row r="360" spans="1:24" s="73" customFormat="1" ht="61.5">
      <c r="A360" s="166"/>
      <c r="B360" s="165" t="s">
        <v>106</v>
      </c>
      <c r="C360" s="164"/>
      <c r="D360" s="68"/>
      <c r="E360" s="68"/>
      <c r="F360" s="68"/>
      <c r="G360" s="68"/>
      <c r="H360" s="68">
        <v>1</v>
      </c>
      <c r="I360" s="68">
        <v>1</v>
      </c>
      <c r="J360" s="68">
        <v>1</v>
      </c>
      <c r="K360" s="69">
        <v>1</v>
      </c>
      <c r="L360" s="68">
        <v>1</v>
      </c>
      <c r="M360" s="68">
        <v>0</v>
      </c>
      <c r="N360" s="68">
        <v>1</v>
      </c>
      <c r="O360" s="68">
        <v>1</v>
      </c>
      <c r="P360" s="68">
        <v>1</v>
      </c>
      <c r="Q360" s="679">
        <v>1</v>
      </c>
      <c r="R360" s="149"/>
      <c r="S360" s="149"/>
      <c r="T360" s="149"/>
      <c r="U360" s="679">
        <v>1</v>
      </c>
      <c r="X360" s="74"/>
    </row>
    <row r="361" spans="1:24" s="73" customFormat="1" ht="61.5">
      <c r="A361" s="75"/>
      <c r="B361" s="91" t="s">
        <v>105</v>
      </c>
      <c r="C361" s="70"/>
      <c r="D361" s="68"/>
      <c r="E361" s="68"/>
      <c r="F361" s="68"/>
      <c r="G361" s="68"/>
      <c r="H361" s="68">
        <v>1</v>
      </c>
      <c r="I361" s="68">
        <v>1</v>
      </c>
      <c r="J361" s="68">
        <v>1</v>
      </c>
      <c r="K361" s="69">
        <v>1</v>
      </c>
      <c r="L361" s="68">
        <v>1</v>
      </c>
      <c r="M361" s="68">
        <v>1</v>
      </c>
      <c r="N361" s="68">
        <v>1</v>
      </c>
      <c r="O361" s="68">
        <v>1</v>
      </c>
      <c r="P361" s="68">
        <v>1</v>
      </c>
      <c r="Q361" s="68">
        <v>1</v>
      </c>
      <c r="R361" s="149"/>
      <c r="S361" s="149"/>
      <c r="T361" s="149"/>
      <c r="U361" s="68">
        <v>1</v>
      </c>
      <c r="X361" s="74"/>
    </row>
    <row r="362" spans="1:24" s="73" customFormat="1" ht="61.5">
      <c r="A362" s="75"/>
      <c r="B362" s="91" t="s">
        <v>104</v>
      </c>
      <c r="C362" s="70"/>
      <c r="D362" s="68"/>
      <c r="E362" s="68"/>
      <c r="F362" s="68"/>
      <c r="G362" s="68"/>
      <c r="H362" s="68">
        <v>1</v>
      </c>
      <c r="I362" s="68">
        <v>1</v>
      </c>
      <c r="J362" s="68">
        <v>1</v>
      </c>
      <c r="K362" s="69">
        <v>1</v>
      </c>
      <c r="L362" s="68">
        <v>1</v>
      </c>
      <c r="M362" s="68">
        <v>1</v>
      </c>
      <c r="N362" s="68">
        <v>1</v>
      </c>
      <c r="O362" s="68">
        <v>1</v>
      </c>
      <c r="P362" s="68">
        <v>1</v>
      </c>
      <c r="Q362" s="68">
        <v>1</v>
      </c>
      <c r="R362" s="149"/>
      <c r="S362" s="149"/>
      <c r="T362" s="149"/>
      <c r="U362" s="68">
        <v>1</v>
      </c>
      <c r="X362" s="74"/>
    </row>
    <row r="363" spans="1:24" s="73" customFormat="1" ht="57">
      <c r="A363" s="75"/>
      <c r="B363" s="163" t="s">
        <v>103</v>
      </c>
      <c r="C363" s="134"/>
      <c r="D363" s="68"/>
      <c r="E363" s="68"/>
      <c r="F363" s="68"/>
      <c r="G363" s="68"/>
      <c r="H363" s="68">
        <v>1</v>
      </c>
      <c r="I363" s="68">
        <v>1</v>
      </c>
      <c r="J363" s="68">
        <v>1</v>
      </c>
      <c r="K363" s="69">
        <v>0</v>
      </c>
      <c r="L363" s="68">
        <v>1</v>
      </c>
      <c r="M363" s="68">
        <v>0</v>
      </c>
      <c r="N363" s="68">
        <v>0</v>
      </c>
      <c r="O363" s="68">
        <v>1</v>
      </c>
      <c r="P363" s="68">
        <v>1</v>
      </c>
      <c r="Q363" s="68">
        <v>1</v>
      </c>
      <c r="R363" s="149"/>
      <c r="S363" s="149"/>
      <c r="T363" s="149"/>
      <c r="U363" s="68">
        <v>1</v>
      </c>
      <c r="X363" s="74"/>
    </row>
    <row r="364" spans="1:24" s="73" customFormat="1" ht="55.5">
      <c r="A364" s="75"/>
      <c r="B364" s="151" t="s">
        <v>102</v>
      </c>
      <c r="C364" s="150"/>
      <c r="D364" s="68"/>
      <c r="E364" s="68"/>
      <c r="F364" s="68"/>
      <c r="G364" s="68"/>
      <c r="H364" s="68">
        <v>0</v>
      </c>
      <c r="I364" s="68">
        <v>0</v>
      </c>
      <c r="J364" s="68">
        <v>1</v>
      </c>
      <c r="K364" s="69">
        <v>0</v>
      </c>
      <c r="L364" s="68">
        <v>0</v>
      </c>
      <c r="M364" s="68">
        <v>0</v>
      </c>
      <c r="N364" s="68">
        <v>0</v>
      </c>
      <c r="O364" s="68">
        <v>1</v>
      </c>
      <c r="P364" s="68">
        <v>1</v>
      </c>
      <c r="Q364" s="68">
        <v>1</v>
      </c>
      <c r="R364" s="149"/>
      <c r="S364" s="149"/>
      <c r="T364" s="149"/>
      <c r="U364" s="68">
        <v>1</v>
      </c>
      <c r="X364" s="74"/>
    </row>
    <row r="365" spans="1:24" s="73" customFormat="1" ht="61.5">
      <c r="A365" s="75"/>
      <c r="B365" s="91" t="s">
        <v>101</v>
      </c>
      <c r="C365" s="70"/>
      <c r="D365" s="68"/>
      <c r="E365" s="68"/>
      <c r="F365" s="68"/>
      <c r="G365" s="68"/>
      <c r="H365" s="68">
        <v>0</v>
      </c>
      <c r="I365" s="68">
        <v>0</v>
      </c>
      <c r="J365" s="68">
        <v>0</v>
      </c>
      <c r="K365" s="69">
        <v>0</v>
      </c>
      <c r="L365" s="68">
        <v>0</v>
      </c>
      <c r="M365" s="68">
        <v>0</v>
      </c>
      <c r="N365" s="68">
        <v>0</v>
      </c>
      <c r="O365" s="68">
        <v>0</v>
      </c>
      <c r="P365" s="68">
        <v>1</v>
      </c>
      <c r="Q365" s="68">
        <v>0</v>
      </c>
      <c r="R365" s="149"/>
      <c r="S365" s="149"/>
      <c r="T365" s="149"/>
      <c r="U365" s="68">
        <v>0</v>
      </c>
      <c r="X365" s="74"/>
    </row>
    <row r="366" spans="1:24" s="73" customFormat="1" ht="39.75">
      <c r="A366" s="162">
        <v>6.2</v>
      </c>
      <c r="B366" s="162" t="s">
        <v>100</v>
      </c>
      <c r="C366" s="161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59"/>
      <c r="R366" s="146"/>
      <c r="S366" s="146"/>
      <c r="T366" s="146"/>
      <c r="U366" s="159"/>
      <c r="X366" s="74"/>
    </row>
    <row r="367" spans="1:24" s="73" customFormat="1" ht="61.5">
      <c r="A367" s="85"/>
      <c r="B367" s="158" t="s">
        <v>99</v>
      </c>
      <c r="C367" s="83" t="s">
        <v>30</v>
      </c>
      <c r="D367" s="82">
        <f>+SUM(D369:D373)</f>
        <v>0</v>
      </c>
      <c r="E367" s="82"/>
      <c r="F367" s="82"/>
      <c r="G367" s="82"/>
      <c r="H367" s="82">
        <f t="shared" ref="H367:Q367" si="146">+SUM(H369:H373)</f>
        <v>4</v>
      </c>
      <c r="I367" s="82">
        <f t="shared" si="146"/>
        <v>4</v>
      </c>
      <c r="J367" s="82">
        <f t="shared" si="146"/>
        <v>4</v>
      </c>
      <c r="K367" s="82">
        <f t="shared" si="146"/>
        <v>4</v>
      </c>
      <c r="L367" s="82">
        <f t="shared" si="146"/>
        <v>4</v>
      </c>
      <c r="M367" s="82">
        <f t="shared" si="146"/>
        <v>2</v>
      </c>
      <c r="N367" s="82">
        <f t="shared" si="146"/>
        <v>2</v>
      </c>
      <c r="O367" s="82">
        <f t="shared" si="146"/>
        <v>3</v>
      </c>
      <c r="P367" s="82">
        <f t="shared" si="146"/>
        <v>4</v>
      </c>
      <c r="Q367" s="82">
        <f t="shared" si="146"/>
        <v>1</v>
      </c>
      <c r="R367" s="154"/>
      <c r="S367" s="154"/>
      <c r="T367" s="154"/>
      <c r="U367" s="82">
        <f>+SUM(U369:U373)</f>
        <v>5</v>
      </c>
      <c r="X367" s="74"/>
    </row>
    <row r="368" spans="1:24" s="73" customFormat="1" ht="39.75">
      <c r="A368" s="81"/>
      <c r="B368" s="157"/>
      <c r="C368" s="79" t="s">
        <v>10</v>
      </c>
      <c r="D368" s="132">
        <f>IF(D367&lt;1,0,IF(D367&lt;2,1,IF(D367&lt;3,2,IF(D367&lt;4,3,IF(D367&lt;5,4,IF(D367=5,5,))))))</f>
        <v>0</v>
      </c>
      <c r="E368" s="132"/>
      <c r="F368" s="132"/>
      <c r="G368" s="132"/>
      <c r="H368" s="132">
        <f t="shared" ref="H368:Q368" si="147">IF(H367&lt;1,0,IF(H367&lt;2,1,IF(H367&lt;3,2,IF(H367&lt;4,3,IF(H367&lt;5,4,IF(H367=5,5,))))))</f>
        <v>4</v>
      </c>
      <c r="I368" s="132">
        <f t="shared" si="147"/>
        <v>4</v>
      </c>
      <c r="J368" s="132">
        <f t="shared" si="147"/>
        <v>4</v>
      </c>
      <c r="K368" s="132">
        <f t="shared" si="147"/>
        <v>4</v>
      </c>
      <c r="L368" s="132">
        <f t="shared" si="147"/>
        <v>4</v>
      </c>
      <c r="M368" s="132">
        <f t="shared" si="147"/>
        <v>2</v>
      </c>
      <c r="N368" s="132">
        <f t="shared" si="147"/>
        <v>2</v>
      </c>
      <c r="O368" s="132">
        <f t="shared" si="147"/>
        <v>3</v>
      </c>
      <c r="P368" s="132">
        <f t="shared" si="147"/>
        <v>4</v>
      </c>
      <c r="Q368" s="132">
        <f t="shared" si="147"/>
        <v>1</v>
      </c>
      <c r="R368" s="156"/>
      <c r="S368" s="156"/>
      <c r="T368" s="156"/>
      <c r="U368" s="132">
        <f>IF(U367&lt;1,0,IF(U367&lt;2,1,IF(U367&lt;3,2,IF(U367&lt;4,3,IF(U367&lt;5,4,IF(U367=5,5,))))))</f>
        <v>5</v>
      </c>
      <c r="X368" s="74"/>
    </row>
    <row r="369" spans="1:24" s="73" customFormat="1" ht="39.75">
      <c r="A369" s="75"/>
      <c r="B369" s="91" t="s">
        <v>98</v>
      </c>
      <c r="C369" s="70"/>
      <c r="D369" s="68"/>
      <c r="E369" s="68"/>
      <c r="F369" s="68"/>
      <c r="G369" s="68"/>
      <c r="H369" s="68">
        <v>1</v>
      </c>
      <c r="I369" s="68">
        <v>1</v>
      </c>
      <c r="J369" s="68">
        <v>1</v>
      </c>
      <c r="K369" s="69">
        <v>1</v>
      </c>
      <c r="L369" s="68">
        <v>1</v>
      </c>
      <c r="M369" s="68">
        <v>0</v>
      </c>
      <c r="N369" s="68">
        <v>1</v>
      </c>
      <c r="O369" s="68">
        <v>1</v>
      </c>
      <c r="P369" s="68">
        <v>1</v>
      </c>
      <c r="Q369" s="679">
        <v>1</v>
      </c>
      <c r="R369" s="152"/>
      <c r="S369" s="152"/>
      <c r="T369" s="152"/>
      <c r="U369" s="679">
        <v>1</v>
      </c>
      <c r="X369" s="74"/>
    </row>
    <row r="370" spans="1:24" s="73" customFormat="1" ht="39.75">
      <c r="A370" s="75"/>
      <c r="B370" s="91" t="s">
        <v>97</v>
      </c>
      <c r="C370" s="70"/>
      <c r="D370" s="68"/>
      <c r="E370" s="68"/>
      <c r="F370" s="68"/>
      <c r="G370" s="68"/>
      <c r="H370" s="68">
        <v>1</v>
      </c>
      <c r="I370" s="68">
        <v>1</v>
      </c>
      <c r="J370" s="68">
        <v>1</v>
      </c>
      <c r="K370" s="69">
        <v>1</v>
      </c>
      <c r="L370" s="68">
        <v>1</v>
      </c>
      <c r="M370" s="68">
        <v>0</v>
      </c>
      <c r="N370" s="68">
        <v>0</v>
      </c>
      <c r="O370" s="68">
        <v>1</v>
      </c>
      <c r="P370" s="68">
        <v>1</v>
      </c>
      <c r="Q370" s="68">
        <v>0</v>
      </c>
      <c r="R370" s="149"/>
      <c r="S370" s="149"/>
      <c r="T370" s="149"/>
      <c r="U370" s="68">
        <v>1</v>
      </c>
      <c r="X370" s="74"/>
    </row>
    <row r="371" spans="1:24" s="73" customFormat="1" ht="39.75">
      <c r="A371" s="75"/>
      <c r="B371" s="91" t="s">
        <v>96</v>
      </c>
      <c r="C371" s="70"/>
      <c r="D371" s="68"/>
      <c r="E371" s="68"/>
      <c r="F371" s="68"/>
      <c r="G371" s="68"/>
      <c r="H371" s="68">
        <v>1</v>
      </c>
      <c r="I371" s="68">
        <v>1</v>
      </c>
      <c r="J371" s="68">
        <v>1</v>
      </c>
      <c r="K371" s="69">
        <v>1</v>
      </c>
      <c r="L371" s="68">
        <v>1</v>
      </c>
      <c r="M371" s="68">
        <v>1</v>
      </c>
      <c r="N371" s="68">
        <v>1</v>
      </c>
      <c r="O371" s="68">
        <v>1</v>
      </c>
      <c r="P371" s="68">
        <v>1</v>
      </c>
      <c r="Q371" s="68">
        <v>0</v>
      </c>
      <c r="R371" s="149"/>
      <c r="S371" s="149"/>
      <c r="T371" s="149"/>
      <c r="U371" s="68">
        <v>1</v>
      </c>
      <c r="X371" s="74"/>
    </row>
    <row r="372" spans="1:24" s="73" customFormat="1" ht="39.75">
      <c r="A372" s="75"/>
      <c r="B372" s="91" t="s">
        <v>95</v>
      </c>
      <c r="C372" s="70"/>
      <c r="D372" s="68"/>
      <c r="E372" s="68"/>
      <c r="F372" s="68"/>
      <c r="G372" s="68"/>
      <c r="H372" s="68">
        <v>1</v>
      </c>
      <c r="I372" s="68">
        <v>1</v>
      </c>
      <c r="J372" s="68">
        <v>1</v>
      </c>
      <c r="K372" s="69">
        <v>1</v>
      </c>
      <c r="L372" s="68">
        <v>0</v>
      </c>
      <c r="M372" s="68">
        <v>1</v>
      </c>
      <c r="N372" s="68">
        <v>0</v>
      </c>
      <c r="O372" s="68">
        <v>0</v>
      </c>
      <c r="P372" s="68">
        <v>1</v>
      </c>
      <c r="Q372" s="68">
        <v>0</v>
      </c>
      <c r="R372" s="149"/>
      <c r="S372" s="149"/>
      <c r="T372" s="149"/>
      <c r="U372" s="68">
        <v>1</v>
      </c>
      <c r="X372" s="74"/>
    </row>
    <row r="373" spans="1:24" s="73" customFormat="1" ht="39.75">
      <c r="A373" s="148"/>
      <c r="B373" s="147" t="s">
        <v>94</v>
      </c>
      <c r="C373" s="124"/>
      <c r="D373" s="68"/>
      <c r="E373" s="68"/>
      <c r="F373" s="68"/>
      <c r="G373" s="68"/>
      <c r="H373" s="68">
        <v>0</v>
      </c>
      <c r="I373" s="68">
        <v>0</v>
      </c>
      <c r="J373" s="68">
        <v>0</v>
      </c>
      <c r="K373" s="68">
        <v>0</v>
      </c>
      <c r="L373" s="68">
        <v>1</v>
      </c>
      <c r="M373" s="68">
        <v>0</v>
      </c>
      <c r="N373" s="68">
        <v>0</v>
      </c>
      <c r="O373" s="68">
        <v>0</v>
      </c>
      <c r="P373" s="68">
        <v>0</v>
      </c>
      <c r="Q373" s="677">
        <v>0</v>
      </c>
      <c r="R373" s="146"/>
      <c r="S373" s="146"/>
      <c r="T373" s="146"/>
      <c r="U373" s="677">
        <v>1</v>
      </c>
      <c r="X373" s="74"/>
    </row>
    <row r="374" spans="1:24" s="73" customFormat="1" ht="61.5">
      <c r="A374" s="85"/>
      <c r="B374" s="155" t="s">
        <v>93</v>
      </c>
      <c r="C374" s="83" t="s">
        <v>30</v>
      </c>
      <c r="D374" s="82">
        <f>+SUM(D376:D380)</f>
        <v>0</v>
      </c>
      <c r="E374" s="82"/>
      <c r="F374" s="82"/>
      <c r="G374" s="82"/>
      <c r="H374" s="82">
        <f t="shared" ref="H374:Q374" si="148">+SUM(H376:H380)</f>
        <v>5</v>
      </c>
      <c r="I374" s="82">
        <f t="shared" si="148"/>
        <v>5</v>
      </c>
      <c r="J374" s="82">
        <f t="shared" si="148"/>
        <v>5</v>
      </c>
      <c r="K374" s="82">
        <f t="shared" si="148"/>
        <v>5</v>
      </c>
      <c r="L374" s="82">
        <f t="shared" si="148"/>
        <v>5</v>
      </c>
      <c r="M374" s="82">
        <f t="shared" si="148"/>
        <v>5</v>
      </c>
      <c r="N374" s="82">
        <f t="shared" si="148"/>
        <v>5</v>
      </c>
      <c r="O374" s="82">
        <f t="shared" si="148"/>
        <v>5</v>
      </c>
      <c r="P374" s="82">
        <f t="shared" si="148"/>
        <v>4</v>
      </c>
      <c r="Q374" s="82">
        <f t="shared" si="148"/>
        <v>5</v>
      </c>
      <c r="R374" s="154"/>
      <c r="S374" s="154"/>
      <c r="T374" s="154"/>
      <c r="U374" s="82">
        <f>+SUM(U376:U380)</f>
        <v>5</v>
      </c>
      <c r="X374" s="74"/>
    </row>
    <row r="375" spans="1:24" s="73" customFormat="1" ht="39.75">
      <c r="A375" s="81"/>
      <c r="B375" s="153"/>
      <c r="C375" s="79" t="s">
        <v>10</v>
      </c>
      <c r="D375" s="132">
        <f>IF(D374&lt;1,0,IF(D374&lt;2,1,IF(D374&lt;3,2,IF(D374&lt;4,3,IF(D374&lt;5,4,IF(D374=5,5,))))))</f>
        <v>0</v>
      </c>
      <c r="E375" s="132"/>
      <c r="F375" s="132"/>
      <c r="G375" s="132"/>
      <c r="H375" s="132">
        <f t="shared" ref="H375:Q375" si="149">IF(H374&lt;1,0,IF(H374&lt;2,1,IF(H374&lt;3,2,IF(H374&lt;4,3,IF(H374&lt;5,4,IF(H374=5,5,))))))</f>
        <v>5</v>
      </c>
      <c r="I375" s="132">
        <f t="shared" si="149"/>
        <v>5</v>
      </c>
      <c r="J375" s="132">
        <f t="shared" si="149"/>
        <v>5</v>
      </c>
      <c r="K375" s="132">
        <f t="shared" si="149"/>
        <v>5</v>
      </c>
      <c r="L375" s="132">
        <f t="shared" si="149"/>
        <v>5</v>
      </c>
      <c r="M375" s="132">
        <f t="shared" si="149"/>
        <v>5</v>
      </c>
      <c r="N375" s="132">
        <f t="shared" si="149"/>
        <v>5</v>
      </c>
      <c r="O375" s="132">
        <f t="shared" si="149"/>
        <v>5</v>
      </c>
      <c r="P375" s="132">
        <f t="shared" si="149"/>
        <v>4</v>
      </c>
      <c r="Q375" s="132">
        <f t="shared" si="149"/>
        <v>5</v>
      </c>
      <c r="R375" s="152"/>
      <c r="S375" s="152"/>
      <c r="T375" s="152"/>
      <c r="U375" s="132">
        <f>IF(U374&lt;1,0,IF(U374&lt;2,1,IF(U374&lt;3,2,IF(U374&lt;4,3,IF(U374&lt;5,4,IF(U374=5,5,))))))</f>
        <v>5</v>
      </c>
      <c r="X375" s="74"/>
    </row>
    <row r="376" spans="1:24" s="73" customFormat="1" ht="39.75">
      <c r="A376" s="75"/>
      <c r="B376" s="151" t="s">
        <v>92</v>
      </c>
      <c r="C376" s="150"/>
      <c r="D376" s="68"/>
      <c r="E376" s="68"/>
      <c r="F376" s="68"/>
      <c r="G376" s="68"/>
      <c r="H376" s="68">
        <v>1</v>
      </c>
      <c r="I376" s="68">
        <v>1</v>
      </c>
      <c r="J376" s="68">
        <v>1</v>
      </c>
      <c r="K376" s="69">
        <v>1</v>
      </c>
      <c r="L376" s="68">
        <v>1</v>
      </c>
      <c r="M376" s="68">
        <v>1</v>
      </c>
      <c r="N376" s="68">
        <v>1</v>
      </c>
      <c r="O376" s="68">
        <v>1</v>
      </c>
      <c r="P376" s="68">
        <v>1</v>
      </c>
      <c r="Q376" s="68">
        <v>1</v>
      </c>
      <c r="R376" s="149"/>
      <c r="S376" s="149"/>
      <c r="T376" s="149"/>
      <c r="U376" s="68">
        <v>1</v>
      </c>
      <c r="X376" s="74"/>
    </row>
    <row r="377" spans="1:24" s="73" customFormat="1" ht="61.5">
      <c r="A377" s="75"/>
      <c r="B377" s="91" t="s">
        <v>91</v>
      </c>
      <c r="C377" s="70"/>
      <c r="D377" s="68"/>
      <c r="E377" s="68"/>
      <c r="F377" s="68"/>
      <c r="G377" s="68"/>
      <c r="H377" s="68">
        <v>1</v>
      </c>
      <c r="I377" s="68">
        <v>1</v>
      </c>
      <c r="J377" s="68">
        <v>1</v>
      </c>
      <c r="K377" s="69">
        <v>1</v>
      </c>
      <c r="L377" s="68">
        <v>1</v>
      </c>
      <c r="M377" s="68">
        <v>1</v>
      </c>
      <c r="N377" s="68">
        <v>1</v>
      </c>
      <c r="O377" s="68">
        <v>1</v>
      </c>
      <c r="P377" s="68">
        <v>0</v>
      </c>
      <c r="Q377" s="68">
        <v>1</v>
      </c>
      <c r="R377" s="149"/>
      <c r="S377" s="149"/>
      <c r="T377" s="149"/>
      <c r="U377" s="68">
        <v>1</v>
      </c>
      <c r="X377" s="74"/>
    </row>
    <row r="378" spans="1:24" s="73" customFormat="1" ht="61.5">
      <c r="A378" s="75"/>
      <c r="B378" s="91" t="s">
        <v>90</v>
      </c>
      <c r="C378" s="70"/>
      <c r="D378" s="68"/>
      <c r="E378" s="68"/>
      <c r="F378" s="68"/>
      <c r="G378" s="68"/>
      <c r="H378" s="68">
        <v>1</v>
      </c>
      <c r="I378" s="68">
        <v>1</v>
      </c>
      <c r="J378" s="68">
        <v>1</v>
      </c>
      <c r="K378" s="69">
        <v>1</v>
      </c>
      <c r="L378" s="68">
        <v>1</v>
      </c>
      <c r="M378" s="68">
        <v>1</v>
      </c>
      <c r="N378" s="68">
        <v>1</v>
      </c>
      <c r="O378" s="68">
        <v>1</v>
      </c>
      <c r="P378" s="68">
        <v>1</v>
      </c>
      <c r="Q378" s="68">
        <v>1</v>
      </c>
      <c r="R378" s="149"/>
      <c r="S378" s="149"/>
      <c r="T378" s="149"/>
      <c r="U378" s="68">
        <v>1</v>
      </c>
      <c r="X378" s="74"/>
    </row>
    <row r="379" spans="1:24" s="73" customFormat="1" ht="61.5">
      <c r="A379" s="75"/>
      <c r="B379" s="91" t="s">
        <v>89</v>
      </c>
      <c r="C379" s="70"/>
      <c r="D379" s="68"/>
      <c r="E379" s="68"/>
      <c r="F379" s="68"/>
      <c r="G379" s="68"/>
      <c r="H379" s="68">
        <v>1</v>
      </c>
      <c r="I379" s="68">
        <v>1</v>
      </c>
      <c r="J379" s="68">
        <v>1</v>
      </c>
      <c r="K379" s="69">
        <v>1</v>
      </c>
      <c r="L379" s="68">
        <v>1</v>
      </c>
      <c r="M379" s="68">
        <v>1</v>
      </c>
      <c r="N379" s="68">
        <v>1</v>
      </c>
      <c r="O379" s="68">
        <v>1</v>
      </c>
      <c r="P379" s="68">
        <v>1</v>
      </c>
      <c r="Q379" s="68">
        <v>1</v>
      </c>
      <c r="R379" s="149"/>
      <c r="S379" s="149"/>
      <c r="T379" s="149"/>
      <c r="U379" s="68">
        <v>1</v>
      </c>
      <c r="X379" s="74"/>
    </row>
    <row r="380" spans="1:24" s="73" customFormat="1" ht="61.5">
      <c r="A380" s="148"/>
      <c r="B380" s="147" t="s">
        <v>88</v>
      </c>
      <c r="C380" s="124"/>
      <c r="D380" s="677"/>
      <c r="E380" s="677"/>
      <c r="F380" s="677"/>
      <c r="G380" s="677"/>
      <c r="H380" s="677">
        <v>1</v>
      </c>
      <c r="I380" s="677">
        <v>1</v>
      </c>
      <c r="J380" s="677">
        <v>1</v>
      </c>
      <c r="K380" s="69">
        <v>1</v>
      </c>
      <c r="L380" s="677">
        <v>1</v>
      </c>
      <c r="M380" s="677">
        <v>1</v>
      </c>
      <c r="N380" s="677">
        <v>1</v>
      </c>
      <c r="O380" s="68">
        <v>1</v>
      </c>
      <c r="P380" s="677">
        <v>1</v>
      </c>
      <c r="Q380" s="677">
        <v>1</v>
      </c>
      <c r="R380" s="146"/>
      <c r="S380" s="146"/>
      <c r="T380" s="146"/>
      <c r="U380" s="677">
        <v>1</v>
      </c>
      <c r="X380" s="74"/>
    </row>
    <row r="381" spans="1:24" ht="39.75">
      <c r="A381" s="145" t="s">
        <v>87</v>
      </c>
      <c r="B381" s="145"/>
      <c r="C381" s="144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1"/>
      <c r="R381" s="142"/>
      <c r="S381" s="142"/>
      <c r="T381" s="142"/>
      <c r="U381" s="141"/>
      <c r="X381" s="20"/>
    </row>
    <row r="382" spans="1:24" ht="39.75">
      <c r="A382" s="140" t="s">
        <v>86</v>
      </c>
      <c r="B382" s="139"/>
      <c r="C382" s="138"/>
      <c r="D382" s="137">
        <f>+SUM(D386,D395,D402,D409)/4</f>
        <v>0</v>
      </c>
      <c r="E382" s="137"/>
      <c r="F382" s="137"/>
      <c r="G382" s="137"/>
      <c r="H382" s="137">
        <f t="shared" ref="H382:U382" si="150">+SUM(H386,H395,H402,H409)/4</f>
        <v>4.75</v>
      </c>
      <c r="I382" s="137">
        <f t="shared" si="150"/>
        <v>3.75</v>
      </c>
      <c r="J382" s="137">
        <f t="shared" si="150"/>
        <v>5</v>
      </c>
      <c r="K382" s="137">
        <f t="shared" si="150"/>
        <v>4.25</v>
      </c>
      <c r="L382" s="137">
        <f t="shared" si="150"/>
        <v>5</v>
      </c>
      <c r="M382" s="137">
        <f t="shared" si="150"/>
        <v>4.25</v>
      </c>
      <c r="N382" s="137">
        <f t="shared" si="150"/>
        <v>3.25</v>
      </c>
      <c r="O382" s="137">
        <f t="shared" si="150"/>
        <v>4.75</v>
      </c>
      <c r="P382" s="137">
        <f t="shared" si="150"/>
        <v>4.5</v>
      </c>
      <c r="Q382" s="137">
        <f t="shared" si="150"/>
        <v>4.25</v>
      </c>
      <c r="R382" s="137">
        <f t="shared" si="150"/>
        <v>5</v>
      </c>
      <c r="S382" s="137">
        <f t="shared" si="150"/>
        <v>5</v>
      </c>
      <c r="T382" s="137">
        <f t="shared" si="150"/>
        <v>4.25</v>
      </c>
      <c r="U382" s="136">
        <f t="shared" si="150"/>
        <v>5</v>
      </c>
      <c r="X382" s="20"/>
    </row>
    <row r="383" spans="1:24" ht="39.75">
      <c r="A383" s="140" t="s">
        <v>85</v>
      </c>
      <c r="B383" s="139"/>
      <c r="C383" s="138"/>
      <c r="D383" s="137">
        <f>+D424</f>
        <v>0</v>
      </c>
      <c r="E383" s="137"/>
      <c r="F383" s="137"/>
      <c r="G383" s="137"/>
      <c r="H383" s="137">
        <f t="shared" ref="H383:T383" si="151">+H424</f>
        <v>4.41</v>
      </c>
      <c r="I383" s="137">
        <f t="shared" si="151"/>
        <v>3.4</v>
      </c>
      <c r="J383" s="137">
        <f t="shared" si="151"/>
        <v>4.6399999999999997</v>
      </c>
      <c r="K383" s="137">
        <f t="shared" si="151"/>
        <v>4.45</v>
      </c>
      <c r="L383" s="137">
        <f t="shared" si="151"/>
        <v>4.47</v>
      </c>
      <c r="M383" s="137">
        <f t="shared" si="151"/>
        <v>4.46</v>
      </c>
      <c r="N383" s="137">
        <f t="shared" si="151"/>
        <v>4.3</v>
      </c>
      <c r="O383" s="137">
        <f t="shared" si="151"/>
        <v>4.3499999999999996</v>
      </c>
      <c r="P383" s="137">
        <f t="shared" si="151"/>
        <v>3.95</v>
      </c>
      <c r="Q383" s="137">
        <f t="shared" si="151"/>
        <v>4</v>
      </c>
      <c r="R383" s="137">
        <f t="shared" si="151"/>
        <v>4.57</v>
      </c>
      <c r="S383" s="137">
        <f t="shared" si="151"/>
        <v>4.5999999999999996</v>
      </c>
      <c r="T383" s="137">
        <f t="shared" si="151"/>
        <v>3.8</v>
      </c>
      <c r="U383" s="136">
        <f>+SUM(U423:U424)/2</f>
        <v>4.2349999999999994</v>
      </c>
      <c r="X383" s="20"/>
    </row>
    <row r="384" spans="1:24" ht="39.75">
      <c r="A384" s="140" t="s">
        <v>84</v>
      </c>
      <c r="B384" s="139"/>
      <c r="C384" s="138"/>
      <c r="D384" s="137">
        <f>+SUM(D386,D395,D402,D409,D424)/5</f>
        <v>0</v>
      </c>
      <c r="E384" s="137"/>
      <c r="F384" s="137"/>
      <c r="G384" s="137"/>
      <c r="H384" s="137">
        <f t="shared" ref="H384:T384" si="152">+SUM(H386,H395,H402,H409,H424)/5</f>
        <v>4.6820000000000004</v>
      </c>
      <c r="I384" s="137">
        <f t="shared" si="152"/>
        <v>3.6799999999999997</v>
      </c>
      <c r="J384" s="137">
        <f t="shared" si="152"/>
        <v>4.9279999999999999</v>
      </c>
      <c r="K384" s="137">
        <f t="shared" si="152"/>
        <v>4.29</v>
      </c>
      <c r="L384" s="137">
        <f t="shared" si="152"/>
        <v>4.8940000000000001</v>
      </c>
      <c r="M384" s="137">
        <f t="shared" si="152"/>
        <v>4.2919999999999998</v>
      </c>
      <c r="N384" s="137">
        <f t="shared" si="152"/>
        <v>3.46</v>
      </c>
      <c r="O384" s="137">
        <f t="shared" si="152"/>
        <v>4.67</v>
      </c>
      <c r="P384" s="137">
        <f t="shared" si="152"/>
        <v>4.3899999999999997</v>
      </c>
      <c r="Q384" s="137">
        <f t="shared" si="152"/>
        <v>4.2</v>
      </c>
      <c r="R384" s="137">
        <f t="shared" si="152"/>
        <v>4.9139999999999997</v>
      </c>
      <c r="S384" s="137">
        <f t="shared" si="152"/>
        <v>4.92</v>
      </c>
      <c r="T384" s="137">
        <f t="shared" si="152"/>
        <v>4.16</v>
      </c>
      <c r="U384" s="136">
        <f>+SUM(U386,U395,U402,U409,U424,U423)/6</f>
        <v>4.7450000000000001</v>
      </c>
      <c r="X384" s="20"/>
    </row>
    <row r="385" spans="1:24" s="73" customFormat="1" ht="39.75">
      <c r="A385" s="85">
        <v>7.1</v>
      </c>
      <c r="B385" s="84" t="s">
        <v>83</v>
      </c>
      <c r="C385" s="83" t="s">
        <v>30</v>
      </c>
      <c r="D385" s="82">
        <f>+SUM(D387:D393)</f>
        <v>0</v>
      </c>
      <c r="E385" s="82"/>
      <c r="F385" s="82"/>
      <c r="G385" s="82"/>
      <c r="H385" s="82">
        <f t="shared" ref="H385:U385" si="153">+SUM(H387:H393)</f>
        <v>7</v>
      </c>
      <c r="I385" s="82">
        <f t="shared" si="153"/>
        <v>6</v>
      </c>
      <c r="J385" s="82">
        <f t="shared" si="153"/>
        <v>7</v>
      </c>
      <c r="K385" s="82">
        <f t="shared" si="153"/>
        <v>7</v>
      </c>
      <c r="L385" s="82">
        <f t="shared" si="153"/>
        <v>7</v>
      </c>
      <c r="M385" s="82">
        <f t="shared" si="153"/>
        <v>4</v>
      </c>
      <c r="N385" s="82">
        <f t="shared" si="153"/>
        <v>7</v>
      </c>
      <c r="O385" s="82">
        <f t="shared" si="153"/>
        <v>6</v>
      </c>
      <c r="P385" s="82">
        <f t="shared" si="153"/>
        <v>7</v>
      </c>
      <c r="Q385" s="82">
        <f t="shared" si="153"/>
        <v>7</v>
      </c>
      <c r="R385" s="82">
        <f t="shared" si="153"/>
        <v>7</v>
      </c>
      <c r="S385" s="82">
        <f t="shared" si="153"/>
        <v>7</v>
      </c>
      <c r="T385" s="82">
        <f t="shared" si="153"/>
        <v>6</v>
      </c>
      <c r="U385" s="82">
        <f t="shared" si="153"/>
        <v>7</v>
      </c>
      <c r="X385" s="74"/>
    </row>
    <row r="386" spans="1:24" s="73" customFormat="1" ht="39.75">
      <c r="A386" s="81"/>
      <c r="B386" s="80"/>
      <c r="C386" s="79" t="s">
        <v>10</v>
      </c>
      <c r="D386" s="132">
        <f>IF(D385&lt;1,0,IF(D385&lt;2,1,IF(D385&lt;4,2,IF(D385&lt;6,3,IF(D385=6,4,IF(D385=7,5,))))))</f>
        <v>0</v>
      </c>
      <c r="E386" s="132"/>
      <c r="F386" s="132"/>
      <c r="G386" s="132"/>
      <c r="H386" s="132">
        <f t="shared" ref="H386:U386" si="154">IF(H385&lt;1,0,IF(H385&lt;2,1,IF(H385&lt;4,2,IF(H385&lt;6,3,IF(H385=6,4,IF(H385=7,5,))))))</f>
        <v>5</v>
      </c>
      <c r="I386" s="132">
        <f t="shared" si="154"/>
        <v>4</v>
      </c>
      <c r="J386" s="132">
        <f t="shared" si="154"/>
        <v>5</v>
      </c>
      <c r="K386" s="132">
        <f t="shared" si="154"/>
        <v>5</v>
      </c>
      <c r="L386" s="132">
        <f t="shared" si="154"/>
        <v>5</v>
      </c>
      <c r="M386" s="132">
        <f t="shared" si="154"/>
        <v>3</v>
      </c>
      <c r="N386" s="132">
        <f t="shared" si="154"/>
        <v>5</v>
      </c>
      <c r="O386" s="132">
        <f t="shared" si="154"/>
        <v>4</v>
      </c>
      <c r="P386" s="132">
        <f t="shared" si="154"/>
        <v>5</v>
      </c>
      <c r="Q386" s="132">
        <f t="shared" si="154"/>
        <v>5</v>
      </c>
      <c r="R386" s="132">
        <f t="shared" si="154"/>
        <v>5</v>
      </c>
      <c r="S386" s="132">
        <f t="shared" si="154"/>
        <v>5</v>
      </c>
      <c r="T386" s="132">
        <f t="shared" si="154"/>
        <v>4</v>
      </c>
      <c r="U386" s="132">
        <f t="shared" si="154"/>
        <v>5</v>
      </c>
      <c r="V386" s="93" t="s">
        <v>39</v>
      </c>
      <c r="X386" s="74"/>
    </row>
    <row r="387" spans="1:24" s="73" customFormat="1" ht="61.5">
      <c r="A387" s="75"/>
      <c r="B387" s="71" t="s">
        <v>82</v>
      </c>
      <c r="C387" s="70"/>
      <c r="D387" s="68"/>
      <c r="E387" s="68"/>
      <c r="F387" s="68"/>
      <c r="G387" s="68"/>
      <c r="H387" s="68">
        <v>1</v>
      </c>
      <c r="I387" s="68">
        <v>1</v>
      </c>
      <c r="J387" s="68">
        <v>1</v>
      </c>
      <c r="K387" s="69">
        <v>1</v>
      </c>
      <c r="L387" s="68">
        <v>1</v>
      </c>
      <c r="M387" s="68">
        <v>0</v>
      </c>
      <c r="N387" s="68">
        <v>1</v>
      </c>
      <c r="O387" s="68">
        <v>1</v>
      </c>
      <c r="P387" s="68">
        <v>1</v>
      </c>
      <c r="Q387" s="68">
        <v>1</v>
      </c>
      <c r="R387" s="68">
        <v>1</v>
      </c>
      <c r="S387" s="125">
        <v>1</v>
      </c>
      <c r="T387" s="68">
        <v>1</v>
      </c>
      <c r="U387" s="68">
        <v>1</v>
      </c>
      <c r="X387" s="74"/>
    </row>
    <row r="388" spans="1:24" s="102" customFormat="1" ht="85.5">
      <c r="A388" s="72"/>
      <c r="B388" s="135" t="s">
        <v>81</v>
      </c>
      <c r="C388" s="134"/>
      <c r="D388" s="68"/>
      <c r="E388" s="68"/>
      <c r="F388" s="68"/>
      <c r="G388" s="68"/>
      <c r="H388" s="68">
        <v>1</v>
      </c>
      <c r="I388" s="68">
        <v>1</v>
      </c>
      <c r="J388" s="68">
        <v>1</v>
      </c>
      <c r="K388" s="69">
        <v>1</v>
      </c>
      <c r="L388" s="68">
        <v>1</v>
      </c>
      <c r="M388" s="68">
        <v>1</v>
      </c>
      <c r="N388" s="68">
        <v>1</v>
      </c>
      <c r="O388" s="68">
        <v>1</v>
      </c>
      <c r="P388" s="68">
        <v>1</v>
      </c>
      <c r="Q388" s="68">
        <v>1</v>
      </c>
      <c r="R388" s="68">
        <v>1</v>
      </c>
      <c r="S388" s="125">
        <v>1</v>
      </c>
      <c r="T388" s="68">
        <v>1</v>
      </c>
      <c r="U388" s="68">
        <v>1</v>
      </c>
      <c r="X388" s="103"/>
    </row>
    <row r="389" spans="1:24" s="102" customFormat="1" ht="92.25">
      <c r="A389" s="72"/>
      <c r="B389" s="71" t="s">
        <v>80</v>
      </c>
      <c r="C389" s="70"/>
      <c r="D389" s="68"/>
      <c r="E389" s="68"/>
      <c r="F389" s="68"/>
      <c r="G389" s="68"/>
      <c r="H389" s="68">
        <v>1</v>
      </c>
      <c r="I389" s="68">
        <v>1</v>
      </c>
      <c r="J389" s="68">
        <v>1</v>
      </c>
      <c r="K389" s="69">
        <v>1</v>
      </c>
      <c r="L389" s="68">
        <v>1</v>
      </c>
      <c r="M389" s="68">
        <v>1</v>
      </c>
      <c r="N389" s="68">
        <v>1</v>
      </c>
      <c r="O389" s="68">
        <v>1</v>
      </c>
      <c r="P389" s="68">
        <v>1</v>
      </c>
      <c r="Q389" s="68">
        <v>1</v>
      </c>
      <c r="R389" s="68">
        <v>1</v>
      </c>
      <c r="S389" s="125">
        <v>1</v>
      </c>
      <c r="T389" s="68">
        <v>1</v>
      </c>
      <c r="U389" s="68">
        <v>1</v>
      </c>
      <c r="X389" s="103"/>
    </row>
    <row r="390" spans="1:24" s="102" customFormat="1" ht="57">
      <c r="A390" s="72"/>
      <c r="B390" s="135" t="s">
        <v>79</v>
      </c>
      <c r="C390" s="134"/>
      <c r="D390" s="68"/>
      <c r="E390" s="68"/>
      <c r="F390" s="68"/>
      <c r="G390" s="68"/>
      <c r="H390" s="68">
        <v>1</v>
      </c>
      <c r="I390" s="68">
        <v>1</v>
      </c>
      <c r="J390" s="68">
        <v>1</v>
      </c>
      <c r="K390" s="69">
        <v>1</v>
      </c>
      <c r="L390" s="68">
        <v>1</v>
      </c>
      <c r="M390" s="68">
        <v>1</v>
      </c>
      <c r="N390" s="68">
        <v>1</v>
      </c>
      <c r="O390" s="68">
        <v>1</v>
      </c>
      <c r="P390" s="68">
        <v>1</v>
      </c>
      <c r="Q390" s="68">
        <v>1</v>
      </c>
      <c r="R390" s="68">
        <v>1</v>
      </c>
      <c r="S390" s="125">
        <v>1</v>
      </c>
      <c r="T390" s="68">
        <v>1</v>
      </c>
      <c r="U390" s="68">
        <v>1</v>
      </c>
      <c r="X390" s="103"/>
    </row>
    <row r="391" spans="1:24" s="102" customFormat="1" ht="61.5">
      <c r="A391" s="72"/>
      <c r="B391" s="71" t="s">
        <v>78</v>
      </c>
      <c r="C391" s="70"/>
      <c r="D391" s="68"/>
      <c r="E391" s="68"/>
      <c r="F391" s="68"/>
      <c r="G391" s="68"/>
      <c r="H391" s="68">
        <v>1</v>
      </c>
      <c r="I391" s="68">
        <v>1</v>
      </c>
      <c r="J391" s="68">
        <v>1</v>
      </c>
      <c r="K391" s="69">
        <v>1</v>
      </c>
      <c r="L391" s="68">
        <v>1</v>
      </c>
      <c r="M391" s="68">
        <v>1</v>
      </c>
      <c r="N391" s="68">
        <v>1</v>
      </c>
      <c r="O391" s="68">
        <v>1</v>
      </c>
      <c r="P391" s="68">
        <v>1</v>
      </c>
      <c r="Q391" s="68">
        <v>1</v>
      </c>
      <c r="R391" s="68">
        <v>1</v>
      </c>
      <c r="S391" s="125">
        <v>1</v>
      </c>
      <c r="T391" s="68">
        <v>1</v>
      </c>
      <c r="U391" s="68">
        <v>1</v>
      </c>
      <c r="X391" s="103"/>
    </row>
    <row r="392" spans="1:24" s="102" customFormat="1" ht="61.5">
      <c r="A392" s="72"/>
      <c r="B392" s="71" t="s">
        <v>77</v>
      </c>
      <c r="C392" s="70"/>
      <c r="D392" s="68"/>
      <c r="E392" s="68"/>
      <c r="F392" s="68"/>
      <c r="G392" s="68"/>
      <c r="H392" s="68">
        <v>1</v>
      </c>
      <c r="I392" s="68">
        <v>1</v>
      </c>
      <c r="J392" s="68">
        <v>1</v>
      </c>
      <c r="K392" s="69">
        <v>1</v>
      </c>
      <c r="L392" s="68">
        <v>1</v>
      </c>
      <c r="M392" s="68">
        <v>0</v>
      </c>
      <c r="N392" s="68">
        <v>1</v>
      </c>
      <c r="O392" s="68">
        <v>1</v>
      </c>
      <c r="P392" s="68">
        <v>1</v>
      </c>
      <c r="Q392" s="68">
        <v>1</v>
      </c>
      <c r="R392" s="68">
        <v>1</v>
      </c>
      <c r="S392" s="125">
        <v>1</v>
      </c>
      <c r="T392" s="68">
        <v>1</v>
      </c>
      <c r="U392" s="90">
        <v>1</v>
      </c>
      <c r="V392" s="92" t="s">
        <v>76</v>
      </c>
      <c r="X392" s="103"/>
    </row>
    <row r="393" spans="1:24" s="102" customFormat="1" ht="61.5">
      <c r="A393" s="128"/>
      <c r="B393" s="127" t="s">
        <v>75</v>
      </c>
      <c r="C393" s="124"/>
      <c r="D393" s="68"/>
      <c r="E393" s="68"/>
      <c r="F393" s="68"/>
      <c r="G393" s="68"/>
      <c r="H393" s="68">
        <v>1</v>
      </c>
      <c r="I393" s="68">
        <v>0</v>
      </c>
      <c r="J393" s="68">
        <v>1</v>
      </c>
      <c r="K393" s="69">
        <v>1</v>
      </c>
      <c r="L393" s="68">
        <v>1</v>
      </c>
      <c r="M393" s="68">
        <v>0</v>
      </c>
      <c r="N393" s="68">
        <v>1</v>
      </c>
      <c r="O393" s="68">
        <v>0</v>
      </c>
      <c r="P393" s="68">
        <v>1</v>
      </c>
      <c r="Q393" s="677">
        <v>1</v>
      </c>
      <c r="R393" s="68">
        <v>1</v>
      </c>
      <c r="S393" s="125">
        <v>1</v>
      </c>
      <c r="T393" s="68">
        <v>0</v>
      </c>
      <c r="U393" s="133">
        <v>1</v>
      </c>
      <c r="V393" s="92" t="s">
        <v>74</v>
      </c>
      <c r="X393" s="103"/>
    </row>
    <row r="394" spans="1:24" s="102" customFormat="1" ht="39.75">
      <c r="A394" s="84">
        <v>7.2</v>
      </c>
      <c r="B394" s="84" t="s">
        <v>73</v>
      </c>
      <c r="C394" s="83" t="s">
        <v>30</v>
      </c>
      <c r="D394" s="82">
        <f>+SUM(D396:D400)</f>
        <v>0</v>
      </c>
      <c r="E394" s="82"/>
      <c r="F394" s="82"/>
      <c r="G394" s="82"/>
      <c r="H394" s="82">
        <f t="shared" ref="H394:U394" si="155">+SUM(H396:H400)</f>
        <v>4</v>
      </c>
      <c r="I394" s="82">
        <f t="shared" si="155"/>
        <v>3</v>
      </c>
      <c r="J394" s="82">
        <f t="shared" si="155"/>
        <v>5</v>
      </c>
      <c r="K394" s="82">
        <f t="shared" si="155"/>
        <v>3</v>
      </c>
      <c r="L394" s="82">
        <f t="shared" si="155"/>
        <v>5</v>
      </c>
      <c r="M394" s="82">
        <f t="shared" si="155"/>
        <v>4</v>
      </c>
      <c r="N394" s="82">
        <f t="shared" si="155"/>
        <v>0</v>
      </c>
      <c r="O394" s="82">
        <f t="shared" si="155"/>
        <v>5</v>
      </c>
      <c r="P394" s="82">
        <f t="shared" si="155"/>
        <v>3</v>
      </c>
      <c r="Q394" s="82">
        <f t="shared" si="155"/>
        <v>3</v>
      </c>
      <c r="R394" s="82">
        <f t="shared" si="155"/>
        <v>5</v>
      </c>
      <c r="S394" s="82">
        <f t="shared" si="155"/>
        <v>5</v>
      </c>
      <c r="T394" s="82">
        <f t="shared" si="155"/>
        <v>3</v>
      </c>
      <c r="U394" s="82">
        <f t="shared" si="155"/>
        <v>5</v>
      </c>
      <c r="X394" s="103"/>
    </row>
    <row r="395" spans="1:24" s="102" customFormat="1" ht="39.75">
      <c r="A395" s="80"/>
      <c r="B395" s="80"/>
      <c r="C395" s="79" t="s">
        <v>10</v>
      </c>
      <c r="D395" s="132">
        <f>IF(D394&lt;1,0,IF(D394&lt;2,1,IF(D394&lt;3,2,IF(D394&lt;4,3,IF(D394&lt;5,4,IF(D394=5,5))))))</f>
        <v>0</v>
      </c>
      <c r="E395" s="132"/>
      <c r="F395" s="132"/>
      <c r="G395" s="132"/>
      <c r="H395" s="132">
        <f t="shared" ref="H395:U395" si="156">IF(H394&lt;1,0,IF(H394&lt;2,1,IF(H394&lt;3,2,IF(H394&lt;4,3,IF(H394&lt;5,4,IF(H394=5,5))))))</f>
        <v>4</v>
      </c>
      <c r="I395" s="132">
        <f t="shared" si="156"/>
        <v>3</v>
      </c>
      <c r="J395" s="132">
        <f t="shared" si="156"/>
        <v>5</v>
      </c>
      <c r="K395" s="132">
        <f t="shared" si="156"/>
        <v>3</v>
      </c>
      <c r="L395" s="132">
        <f t="shared" si="156"/>
        <v>5</v>
      </c>
      <c r="M395" s="132">
        <f t="shared" si="156"/>
        <v>4</v>
      </c>
      <c r="N395" s="132">
        <f t="shared" si="156"/>
        <v>0</v>
      </c>
      <c r="O395" s="132">
        <f t="shared" si="156"/>
        <v>5</v>
      </c>
      <c r="P395" s="132">
        <f t="shared" si="156"/>
        <v>3</v>
      </c>
      <c r="Q395" s="132">
        <f t="shared" si="156"/>
        <v>3</v>
      </c>
      <c r="R395" s="132">
        <f t="shared" si="156"/>
        <v>5</v>
      </c>
      <c r="S395" s="132">
        <f t="shared" si="156"/>
        <v>5</v>
      </c>
      <c r="T395" s="132">
        <f t="shared" si="156"/>
        <v>3</v>
      </c>
      <c r="U395" s="132">
        <f t="shared" si="156"/>
        <v>5</v>
      </c>
      <c r="X395" s="103"/>
    </row>
    <row r="396" spans="1:24" s="102" customFormat="1" ht="92.25">
      <c r="A396" s="72"/>
      <c r="B396" s="71" t="s">
        <v>72</v>
      </c>
      <c r="C396" s="70"/>
      <c r="D396" s="68"/>
      <c r="E396" s="68"/>
      <c r="F396" s="68"/>
      <c r="G396" s="68"/>
      <c r="H396" s="68">
        <v>0</v>
      </c>
      <c r="I396" s="68">
        <v>1</v>
      </c>
      <c r="J396" s="68">
        <v>1</v>
      </c>
      <c r="K396" s="131">
        <v>1</v>
      </c>
      <c r="L396" s="68">
        <v>1</v>
      </c>
      <c r="M396" s="68">
        <v>1</v>
      </c>
      <c r="N396" s="68">
        <v>0</v>
      </c>
      <c r="O396" s="68">
        <v>1</v>
      </c>
      <c r="P396" s="68">
        <v>1</v>
      </c>
      <c r="Q396" s="68">
        <v>1</v>
      </c>
      <c r="R396" s="68">
        <v>1</v>
      </c>
      <c r="S396" s="125">
        <v>1</v>
      </c>
      <c r="T396" s="68">
        <v>1</v>
      </c>
      <c r="U396" s="68">
        <v>1</v>
      </c>
      <c r="V396" s="92" t="s">
        <v>71</v>
      </c>
      <c r="X396" s="103"/>
    </row>
    <row r="397" spans="1:24" s="102" customFormat="1" ht="92.25">
      <c r="A397" s="72"/>
      <c r="B397" s="71" t="s">
        <v>70</v>
      </c>
      <c r="C397" s="70"/>
      <c r="D397" s="68"/>
      <c r="E397" s="68"/>
      <c r="F397" s="68"/>
      <c r="G397" s="68"/>
      <c r="H397" s="68">
        <v>1</v>
      </c>
      <c r="I397" s="68">
        <v>1</v>
      </c>
      <c r="J397" s="68">
        <v>1</v>
      </c>
      <c r="K397" s="131">
        <v>1</v>
      </c>
      <c r="L397" s="68">
        <v>1</v>
      </c>
      <c r="M397" s="68">
        <v>1</v>
      </c>
      <c r="N397" s="68">
        <v>0</v>
      </c>
      <c r="O397" s="68">
        <v>1</v>
      </c>
      <c r="P397" s="68">
        <v>1</v>
      </c>
      <c r="Q397" s="68">
        <v>1</v>
      </c>
      <c r="R397" s="68">
        <v>1</v>
      </c>
      <c r="S397" s="125">
        <v>1</v>
      </c>
      <c r="T397" s="68">
        <v>1</v>
      </c>
      <c r="U397" s="68">
        <v>1</v>
      </c>
      <c r="X397" s="103"/>
    </row>
    <row r="398" spans="1:24" s="102" customFormat="1" ht="123">
      <c r="A398" s="72"/>
      <c r="B398" s="71" t="s">
        <v>69</v>
      </c>
      <c r="C398" s="70"/>
      <c r="D398" s="68"/>
      <c r="E398" s="68"/>
      <c r="F398" s="68"/>
      <c r="G398" s="68"/>
      <c r="H398" s="68">
        <v>1</v>
      </c>
      <c r="I398" s="68">
        <v>1</v>
      </c>
      <c r="J398" s="68">
        <v>1</v>
      </c>
      <c r="K398" s="131">
        <v>1</v>
      </c>
      <c r="L398" s="68">
        <v>1</v>
      </c>
      <c r="M398" s="68">
        <v>1</v>
      </c>
      <c r="N398" s="68">
        <v>0</v>
      </c>
      <c r="O398" s="68">
        <v>1</v>
      </c>
      <c r="P398" s="68">
        <v>1</v>
      </c>
      <c r="Q398" s="68">
        <v>1</v>
      </c>
      <c r="R398" s="68">
        <v>1</v>
      </c>
      <c r="S398" s="125">
        <v>1</v>
      </c>
      <c r="T398" s="68">
        <v>1</v>
      </c>
      <c r="U398" s="68">
        <v>1</v>
      </c>
      <c r="X398" s="103"/>
    </row>
    <row r="399" spans="1:24" s="102" customFormat="1" ht="123">
      <c r="A399" s="72"/>
      <c r="B399" s="71" t="s">
        <v>68</v>
      </c>
      <c r="C399" s="70"/>
      <c r="D399" s="68"/>
      <c r="E399" s="68"/>
      <c r="F399" s="68"/>
      <c r="G399" s="68"/>
      <c r="H399" s="68">
        <v>1</v>
      </c>
      <c r="I399" s="68">
        <v>0</v>
      </c>
      <c r="J399" s="68">
        <v>1</v>
      </c>
      <c r="K399" s="69">
        <v>0</v>
      </c>
      <c r="L399" s="68">
        <v>1</v>
      </c>
      <c r="M399" s="68">
        <v>1</v>
      </c>
      <c r="N399" s="68">
        <v>0</v>
      </c>
      <c r="O399" s="68">
        <v>1</v>
      </c>
      <c r="P399" s="68">
        <v>0</v>
      </c>
      <c r="Q399" s="68">
        <v>0</v>
      </c>
      <c r="R399" s="68">
        <v>1</v>
      </c>
      <c r="S399" s="68">
        <v>1</v>
      </c>
      <c r="T399" s="68">
        <v>0</v>
      </c>
      <c r="U399" s="68">
        <v>1</v>
      </c>
      <c r="X399" s="103"/>
    </row>
    <row r="400" spans="1:24" s="102" customFormat="1" ht="153.75">
      <c r="A400" s="128"/>
      <c r="B400" s="127" t="s">
        <v>67</v>
      </c>
      <c r="C400" s="124"/>
      <c r="D400" s="68"/>
      <c r="E400" s="68"/>
      <c r="F400" s="68"/>
      <c r="G400" s="68"/>
      <c r="H400" s="68">
        <v>1</v>
      </c>
      <c r="I400" s="68">
        <v>0</v>
      </c>
      <c r="J400" s="68">
        <v>1</v>
      </c>
      <c r="K400" s="69">
        <v>0</v>
      </c>
      <c r="L400" s="68">
        <v>1</v>
      </c>
      <c r="M400" s="68">
        <v>0</v>
      </c>
      <c r="N400" s="68">
        <v>0</v>
      </c>
      <c r="O400" s="68">
        <v>1</v>
      </c>
      <c r="P400" s="68">
        <v>0</v>
      </c>
      <c r="Q400" s="677">
        <v>0</v>
      </c>
      <c r="R400" s="68">
        <v>1</v>
      </c>
      <c r="S400" s="125">
        <v>1</v>
      </c>
      <c r="T400" s="68">
        <v>0</v>
      </c>
      <c r="U400" s="677">
        <v>1</v>
      </c>
      <c r="X400" s="103"/>
    </row>
    <row r="401" spans="1:24" s="102" customFormat="1" ht="39.75">
      <c r="A401" s="84">
        <v>7.3</v>
      </c>
      <c r="B401" s="84" t="s">
        <v>66</v>
      </c>
      <c r="C401" s="83" t="s">
        <v>30</v>
      </c>
      <c r="D401" s="82">
        <f>+SUM(D403:D407)</f>
        <v>0</v>
      </c>
      <c r="E401" s="82"/>
      <c r="F401" s="82"/>
      <c r="G401" s="82"/>
      <c r="H401" s="82">
        <f t="shared" ref="H401:U401" si="157">+SUM(H403:H407)</f>
        <v>5</v>
      </c>
      <c r="I401" s="82">
        <f t="shared" si="157"/>
        <v>3</v>
      </c>
      <c r="J401" s="82">
        <f t="shared" si="157"/>
        <v>5</v>
      </c>
      <c r="K401" s="82">
        <f t="shared" si="157"/>
        <v>5</v>
      </c>
      <c r="L401" s="82">
        <f t="shared" si="157"/>
        <v>5</v>
      </c>
      <c r="M401" s="82">
        <f t="shared" si="157"/>
        <v>5</v>
      </c>
      <c r="N401" s="82">
        <f t="shared" si="157"/>
        <v>5</v>
      </c>
      <c r="O401" s="82">
        <f t="shared" si="157"/>
        <v>5</v>
      </c>
      <c r="P401" s="82">
        <f t="shared" si="157"/>
        <v>5</v>
      </c>
      <c r="Q401" s="82">
        <f t="shared" si="157"/>
        <v>4</v>
      </c>
      <c r="R401" s="82">
        <f t="shared" si="157"/>
        <v>5</v>
      </c>
      <c r="S401" s="82">
        <f t="shared" si="157"/>
        <v>5</v>
      </c>
      <c r="T401" s="82">
        <f t="shared" si="157"/>
        <v>5</v>
      </c>
      <c r="U401" s="82">
        <f t="shared" si="157"/>
        <v>5</v>
      </c>
      <c r="X401" s="103"/>
    </row>
    <row r="402" spans="1:24" s="102" customFormat="1" ht="39.75">
      <c r="A402" s="80"/>
      <c r="B402" s="80"/>
      <c r="C402" s="79" t="s">
        <v>10</v>
      </c>
      <c r="D402" s="94">
        <f>IF(D401&lt;1,0,IF(D401&lt;2,1,IF(D401&lt;3,2,IF(D401&lt;4,3,IF(D401=4,4,IF(D401=5,5,))))))</f>
        <v>0</v>
      </c>
      <c r="E402" s="94"/>
      <c r="F402" s="94"/>
      <c r="G402" s="94"/>
      <c r="H402" s="94">
        <f t="shared" ref="H402:U402" si="158">IF(H401&lt;1,0,IF(H401&lt;2,1,IF(H401&lt;3,2,IF(H401&lt;4,3,IF(H401=4,4,IF(H401=5,5,))))))</f>
        <v>5</v>
      </c>
      <c r="I402" s="94">
        <f t="shared" si="158"/>
        <v>3</v>
      </c>
      <c r="J402" s="94">
        <f t="shared" si="158"/>
        <v>5</v>
      </c>
      <c r="K402" s="94">
        <f t="shared" si="158"/>
        <v>5</v>
      </c>
      <c r="L402" s="94">
        <f t="shared" si="158"/>
        <v>5</v>
      </c>
      <c r="M402" s="94">
        <f t="shared" si="158"/>
        <v>5</v>
      </c>
      <c r="N402" s="94">
        <f t="shared" si="158"/>
        <v>5</v>
      </c>
      <c r="O402" s="94">
        <f t="shared" si="158"/>
        <v>5</v>
      </c>
      <c r="P402" s="94">
        <f t="shared" si="158"/>
        <v>5</v>
      </c>
      <c r="Q402" s="94">
        <f t="shared" si="158"/>
        <v>4</v>
      </c>
      <c r="R402" s="94">
        <f t="shared" si="158"/>
        <v>5</v>
      </c>
      <c r="S402" s="94">
        <f t="shared" si="158"/>
        <v>5</v>
      </c>
      <c r="T402" s="94">
        <f t="shared" si="158"/>
        <v>5</v>
      </c>
      <c r="U402" s="94">
        <f t="shared" si="158"/>
        <v>5</v>
      </c>
      <c r="X402" s="103"/>
    </row>
    <row r="403" spans="1:24" s="102" customFormat="1" ht="39.75">
      <c r="A403" s="72"/>
      <c r="B403" s="71" t="s">
        <v>65</v>
      </c>
      <c r="C403" s="130"/>
      <c r="D403" s="68"/>
      <c r="E403" s="68"/>
      <c r="F403" s="68"/>
      <c r="G403" s="68"/>
      <c r="H403" s="68">
        <v>1</v>
      </c>
      <c r="I403" s="68">
        <v>1</v>
      </c>
      <c r="J403" s="68">
        <v>1</v>
      </c>
      <c r="K403" s="69">
        <v>1</v>
      </c>
      <c r="L403" s="68">
        <v>1</v>
      </c>
      <c r="M403" s="68">
        <v>1</v>
      </c>
      <c r="N403" s="68">
        <v>1</v>
      </c>
      <c r="O403" s="68">
        <v>1</v>
      </c>
      <c r="P403" s="68">
        <v>1</v>
      </c>
      <c r="Q403" s="68">
        <v>1</v>
      </c>
      <c r="R403" s="68">
        <v>1</v>
      </c>
      <c r="S403" s="125">
        <v>1</v>
      </c>
      <c r="T403" s="68">
        <v>1</v>
      </c>
      <c r="U403" s="68">
        <v>1</v>
      </c>
      <c r="X403" s="103"/>
    </row>
    <row r="404" spans="1:24" s="102" customFormat="1" ht="123">
      <c r="A404" s="72"/>
      <c r="B404" s="71" t="s">
        <v>64</v>
      </c>
      <c r="C404" s="130"/>
      <c r="D404" s="68"/>
      <c r="E404" s="68"/>
      <c r="F404" s="68"/>
      <c r="G404" s="68"/>
      <c r="H404" s="68">
        <v>1</v>
      </c>
      <c r="I404" s="68">
        <v>1</v>
      </c>
      <c r="J404" s="68">
        <v>1</v>
      </c>
      <c r="K404" s="69">
        <v>1</v>
      </c>
      <c r="L404" s="68">
        <v>1</v>
      </c>
      <c r="M404" s="68">
        <v>1</v>
      </c>
      <c r="N404" s="68">
        <v>1</v>
      </c>
      <c r="O404" s="68">
        <v>1</v>
      </c>
      <c r="P404" s="68">
        <v>1</v>
      </c>
      <c r="Q404" s="68">
        <v>1</v>
      </c>
      <c r="R404" s="68">
        <v>1</v>
      </c>
      <c r="S404" s="125">
        <v>1</v>
      </c>
      <c r="T404" s="68">
        <v>1</v>
      </c>
      <c r="U404" s="68">
        <v>1</v>
      </c>
      <c r="X404" s="103"/>
    </row>
    <row r="405" spans="1:24" s="102" customFormat="1" ht="39.75">
      <c r="A405" s="72"/>
      <c r="B405" s="71" t="s">
        <v>63</v>
      </c>
      <c r="C405" s="130"/>
      <c r="D405" s="68"/>
      <c r="E405" s="68"/>
      <c r="F405" s="68"/>
      <c r="G405" s="68"/>
      <c r="H405" s="68">
        <v>1</v>
      </c>
      <c r="I405" s="68">
        <v>0</v>
      </c>
      <c r="J405" s="68">
        <v>1</v>
      </c>
      <c r="K405" s="69">
        <v>1</v>
      </c>
      <c r="L405" s="68">
        <v>1</v>
      </c>
      <c r="M405" s="68">
        <v>1</v>
      </c>
      <c r="N405" s="68">
        <v>1</v>
      </c>
      <c r="O405" s="68">
        <v>1</v>
      </c>
      <c r="P405" s="68">
        <v>1</v>
      </c>
      <c r="Q405" s="68">
        <v>1</v>
      </c>
      <c r="R405" s="68">
        <v>1</v>
      </c>
      <c r="S405" s="125">
        <v>1</v>
      </c>
      <c r="T405" s="68">
        <v>1</v>
      </c>
      <c r="U405" s="68">
        <v>1</v>
      </c>
      <c r="X405" s="103"/>
    </row>
    <row r="406" spans="1:24" s="102" customFormat="1" ht="61.5">
      <c r="A406" s="72"/>
      <c r="B406" s="71" t="s">
        <v>62</v>
      </c>
      <c r="C406" s="130"/>
      <c r="D406" s="68"/>
      <c r="E406" s="68"/>
      <c r="F406" s="68"/>
      <c r="G406" s="68"/>
      <c r="H406" s="68">
        <v>1</v>
      </c>
      <c r="I406" s="68">
        <v>0</v>
      </c>
      <c r="J406" s="68">
        <v>1</v>
      </c>
      <c r="K406" s="69">
        <v>1</v>
      </c>
      <c r="L406" s="68">
        <v>1</v>
      </c>
      <c r="M406" s="68">
        <v>1</v>
      </c>
      <c r="N406" s="68">
        <v>1</v>
      </c>
      <c r="O406" s="68">
        <v>1</v>
      </c>
      <c r="P406" s="68">
        <v>1</v>
      </c>
      <c r="Q406" s="68">
        <v>0</v>
      </c>
      <c r="R406" s="68">
        <v>1</v>
      </c>
      <c r="S406" s="125">
        <v>1</v>
      </c>
      <c r="T406" s="68">
        <v>1</v>
      </c>
      <c r="U406" s="129">
        <v>1</v>
      </c>
      <c r="V406" s="92" t="s">
        <v>61</v>
      </c>
      <c r="X406" s="103"/>
    </row>
    <row r="407" spans="1:24" s="102" customFormat="1" ht="61.5">
      <c r="A407" s="128"/>
      <c r="B407" s="127" t="s">
        <v>60</v>
      </c>
      <c r="C407" s="126"/>
      <c r="D407" s="68"/>
      <c r="E407" s="68"/>
      <c r="F407" s="68"/>
      <c r="G407" s="68"/>
      <c r="H407" s="68">
        <v>1</v>
      </c>
      <c r="I407" s="68">
        <v>1</v>
      </c>
      <c r="J407" s="68">
        <v>1</v>
      </c>
      <c r="K407" s="69">
        <v>1</v>
      </c>
      <c r="L407" s="68">
        <v>1</v>
      </c>
      <c r="M407" s="68">
        <v>1</v>
      </c>
      <c r="N407" s="68">
        <v>1</v>
      </c>
      <c r="O407" s="68">
        <v>1</v>
      </c>
      <c r="P407" s="68">
        <v>1</v>
      </c>
      <c r="Q407" s="677">
        <v>1</v>
      </c>
      <c r="R407" s="68">
        <v>1</v>
      </c>
      <c r="S407" s="125">
        <v>1</v>
      </c>
      <c r="T407" s="68">
        <v>1</v>
      </c>
      <c r="U407" s="677">
        <v>1</v>
      </c>
      <c r="X407" s="103"/>
    </row>
    <row r="408" spans="1:24" s="102" customFormat="1" ht="39.75">
      <c r="A408" s="84">
        <v>7.4</v>
      </c>
      <c r="B408" s="84" t="s">
        <v>59</v>
      </c>
      <c r="C408" s="83" t="s">
        <v>30</v>
      </c>
      <c r="D408" s="82">
        <f>+SUM(D410:D421)</f>
        <v>0</v>
      </c>
      <c r="E408" s="82"/>
      <c r="F408" s="82"/>
      <c r="G408" s="82"/>
      <c r="H408" s="82">
        <f t="shared" ref="H408:U408" si="159">+SUM(H410:H421)</f>
        <v>6</v>
      </c>
      <c r="I408" s="82">
        <f t="shared" si="159"/>
        <v>6</v>
      </c>
      <c r="J408" s="82">
        <f t="shared" si="159"/>
        <v>6</v>
      </c>
      <c r="K408" s="82">
        <f t="shared" si="159"/>
        <v>5</v>
      </c>
      <c r="L408" s="82">
        <f t="shared" si="159"/>
        <v>6</v>
      </c>
      <c r="M408" s="82">
        <f t="shared" si="159"/>
        <v>6</v>
      </c>
      <c r="N408" s="82">
        <f t="shared" si="159"/>
        <v>3</v>
      </c>
      <c r="O408" s="82">
        <f t="shared" si="159"/>
        <v>6</v>
      </c>
      <c r="P408" s="82">
        <f t="shared" si="159"/>
        <v>6</v>
      </c>
      <c r="Q408" s="82">
        <f t="shared" si="159"/>
        <v>6</v>
      </c>
      <c r="R408" s="82">
        <f t="shared" si="159"/>
        <v>6</v>
      </c>
      <c r="S408" s="82">
        <f t="shared" si="159"/>
        <v>6</v>
      </c>
      <c r="T408" s="82">
        <f t="shared" si="159"/>
        <v>6</v>
      </c>
      <c r="U408" s="82">
        <f t="shared" si="159"/>
        <v>6</v>
      </c>
      <c r="X408" s="103"/>
    </row>
    <row r="409" spans="1:24" s="102" customFormat="1" ht="39.75">
      <c r="A409" s="80"/>
      <c r="B409" s="80"/>
      <c r="C409" s="79" t="s">
        <v>10</v>
      </c>
      <c r="D409" s="94">
        <f>IF(D408&lt;1,0,IF(D408&lt;2,1,IF(D408&lt;3,2,IF(D408&lt;5,3,IF(D408=5,4,IF(D408&gt;=6,5,))))))</f>
        <v>0</v>
      </c>
      <c r="E409" s="94"/>
      <c r="F409" s="94"/>
      <c r="G409" s="94"/>
      <c r="H409" s="94">
        <f t="shared" ref="H409:U409" si="160">IF(H408&lt;1,0,IF(H408&lt;2,1,IF(H408&lt;3,2,IF(H408&lt;5,3,IF(H408=5,4,IF(H408&gt;=6,5,))))))</f>
        <v>5</v>
      </c>
      <c r="I409" s="94">
        <f t="shared" si="160"/>
        <v>5</v>
      </c>
      <c r="J409" s="94">
        <f t="shared" si="160"/>
        <v>5</v>
      </c>
      <c r="K409" s="94">
        <f t="shared" si="160"/>
        <v>4</v>
      </c>
      <c r="L409" s="94">
        <f t="shared" si="160"/>
        <v>5</v>
      </c>
      <c r="M409" s="94">
        <f t="shared" si="160"/>
        <v>5</v>
      </c>
      <c r="N409" s="94">
        <f t="shared" si="160"/>
        <v>3</v>
      </c>
      <c r="O409" s="94">
        <f t="shared" si="160"/>
        <v>5</v>
      </c>
      <c r="P409" s="94">
        <f t="shared" si="160"/>
        <v>5</v>
      </c>
      <c r="Q409" s="94">
        <f t="shared" si="160"/>
        <v>5</v>
      </c>
      <c r="R409" s="94">
        <f t="shared" si="160"/>
        <v>5</v>
      </c>
      <c r="S409" s="94">
        <f t="shared" si="160"/>
        <v>5</v>
      </c>
      <c r="T409" s="94">
        <f t="shared" si="160"/>
        <v>5</v>
      </c>
      <c r="U409" s="94">
        <f t="shared" si="160"/>
        <v>5</v>
      </c>
      <c r="X409" s="103"/>
    </row>
    <row r="410" spans="1:24" s="102" customFormat="1" ht="92.25">
      <c r="A410" s="72"/>
      <c r="B410" s="71" t="s">
        <v>58</v>
      </c>
      <c r="C410" s="70"/>
      <c r="D410" s="68"/>
      <c r="E410" s="68"/>
      <c r="F410" s="68"/>
      <c r="G410" s="68"/>
      <c r="H410" s="68">
        <v>1</v>
      </c>
      <c r="I410" s="68">
        <v>1</v>
      </c>
      <c r="J410" s="68">
        <v>1</v>
      </c>
      <c r="K410" s="69">
        <v>1</v>
      </c>
      <c r="L410" s="68">
        <v>1</v>
      </c>
      <c r="M410" s="68">
        <v>1</v>
      </c>
      <c r="N410" s="68">
        <v>1</v>
      </c>
      <c r="O410" s="68">
        <v>1</v>
      </c>
      <c r="P410" s="68">
        <v>1</v>
      </c>
      <c r="Q410" s="68">
        <v>1</v>
      </c>
      <c r="R410" s="68">
        <v>1</v>
      </c>
      <c r="S410" s="68">
        <v>1</v>
      </c>
      <c r="T410" s="68">
        <v>1</v>
      </c>
      <c r="U410" s="68">
        <v>1</v>
      </c>
      <c r="V410" s="93" t="s">
        <v>39</v>
      </c>
      <c r="X410" s="103"/>
    </row>
    <row r="411" spans="1:24" s="102" customFormat="1" ht="92.25">
      <c r="A411" s="72"/>
      <c r="B411" s="71" t="s">
        <v>57</v>
      </c>
      <c r="C411" s="124"/>
      <c r="D411" s="711"/>
      <c r="E411" s="677"/>
      <c r="F411" s="677"/>
      <c r="G411" s="677"/>
      <c r="H411" s="711">
        <v>1</v>
      </c>
      <c r="I411" s="711">
        <v>1</v>
      </c>
      <c r="J411" s="711">
        <v>1</v>
      </c>
      <c r="K411" s="711">
        <v>1</v>
      </c>
      <c r="L411" s="711">
        <v>1</v>
      </c>
      <c r="M411" s="711">
        <v>1</v>
      </c>
      <c r="N411" s="711">
        <v>1</v>
      </c>
      <c r="O411" s="711">
        <v>1</v>
      </c>
      <c r="P411" s="711">
        <v>1</v>
      </c>
      <c r="Q411" s="711">
        <v>1</v>
      </c>
      <c r="R411" s="711">
        <v>1</v>
      </c>
      <c r="S411" s="711">
        <v>1</v>
      </c>
      <c r="T411" s="711">
        <v>1</v>
      </c>
      <c r="U411" s="711">
        <v>1</v>
      </c>
      <c r="X411" s="103"/>
    </row>
    <row r="412" spans="1:24" s="102" customFormat="1" ht="48">
      <c r="A412" s="72"/>
      <c r="B412" s="121" t="s">
        <v>56</v>
      </c>
      <c r="C412" s="123"/>
      <c r="D412" s="712"/>
      <c r="E412" s="678"/>
      <c r="F412" s="678"/>
      <c r="G412" s="678"/>
      <c r="H412" s="712"/>
      <c r="I412" s="712"/>
      <c r="J412" s="712"/>
      <c r="K412" s="712"/>
      <c r="L412" s="712"/>
      <c r="M412" s="712"/>
      <c r="N412" s="712"/>
      <c r="O412" s="712"/>
      <c r="P412" s="712"/>
      <c r="Q412" s="712"/>
      <c r="R412" s="712"/>
      <c r="S412" s="712"/>
      <c r="T412" s="712"/>
      <c r="U412" s="712"/>
      <c r="X412" s="103"/>
    </row>
    <row r="413" spans="1:24" s="102" customFormat="1" ht="39.75">
      <c r="A413" s="72"/>
      <c r="B413" s="121" t="s">
        <v>55</v>
      </c>
      <c r="C413" s="123"/>
      <c r="D413" s="712"/>
      <c r="E413" s="678"/>
      <c r="F413" s="678"/>
      <c r="G413" s="678"/>
      <c r="H413" s="712"/>
      <c r="I413" s="712"/>
      <c r="J413" s="712"/>
      <c r="K413" s="712"/>
      <c r="L413" s="712"/>
      <c r="M413" s="712"/>
      <c r="N413" s="712"/>
      <c r="O413" s="712"/>
      <c r="P413" s="712"/>
      <c r="Q413" s="712"/>
      <c r="R413" s="712"/>
      <c r="S413" s="712"/>
      <c r="T413" s="712"/>
      <c r="U413" s="712"/>
      <c r="X413" s="103"/>
    </row>
    <row r="414" spans="1:24" s="102" customFormat="1" ht="39.75">
      <c r="A414" s="72"/>
      <c r="B414" s="121" t="s">
        <v>54</v>
      </c>
      <c r="C414" s="123"/>
      <c r="D414" s="712"/>
      <c r="E414" s="678"/>
      <c r="F414" s="678"/>
      <c r="G414" s="678"/>
      <c r="H414" s="712"/>
      <c r="I414" s="712"/>
      <c r="J414" s="712"/>
      <c r="K414" s="712"/>
      <c r="L414" s="712"/>
      <c r="M414" s="712"/>
      <c r="N414" s="712"/>
      <c r="O414" s="712"/>
      <c r="P414" s="712"/>
      <c r="Q414" s="712"/>
      <c r="R414" s="712"/>
      <c r="S414" s="712"/>
      <c r="T414" s="712"/>
      <c r="U414" s="712"/>
      <c r="X414" s="103"/>
    </row>
    <row r="415" spans="1:24" s="102" customFormat="1" ht="48">
      <c r="A415" s="72"/>
      <c r="B415" s="121" t="s">
        <v>53</v>
      </c>
      <c r="C415" s="123"/>
      <c r="D415" s="712"/>
      <c r="E415" s="678"/>
      <c r="F415" s="678"/>
      <c r="G415" s="678"/>
      <c r="H415" s="712"/>
      <c r="I415" s="712"/>
      <c r="J415" s="712"/>
      <c r="K415" s="712"/>
      <c r="L415" s="712"/>
      <c r="M415" s="712"/>
      <c r="N415" s="712"/>
      <c r="O415" s="712"/>
      <c r="P415" s="712"/>
      <c r="Q415" s="712"/>
      <c r="R415" s="712"/>
      <c r="S415" s="712"/>
      <c r="T415" s="712"/>
      <c r="U415" s="712"/>
      <c r="X415" s="103"/>
    </row>
    <row r="416" spans="1:24" s="102" customFormat="1" ht="48">
      <c r="A416" s="72"/>
      <c r="B416" s="121" t="s">
        <v>52</v>
      </c>
      <c r="C416" s="123"/>
      <c r="D416" s="712"/>
      <c r="E416" s="678"/>
      <c r="F416" s="678"/>
      <c r="G416" s="678"/>
      <c r="H416" s="712"/>
      <c r="I416" s="712"/>
      <c r="J416" s="712"/>
      <c r="K416" s="712"/>
      <c r="L416" s="712"/>
      <c r="M416" s="712"/>
      <c r="N416" s="712"/>
      <c r="O416" s="712"/>
      <c r="P416" s="712"/>
      <c r="Q416" s="712"/>
      <c r="R416" s="712"/>
      <c r="S416" s="712"/>
      <c r="T416" s="712"/>
      <c r="U416" s="712"/>
      <c r="X416" s="103"/>
    </row>
    <row r="417" spans="1:24" s="102" customFormat="1" ht="39.75">
      <c r="A417" s="72"/>
      <c r="B417" s="121" t="s">
        <v>51</v>
      </c>
      <c r="C417" s="120"/>
      <c r="D417" s="713"/>
      <c r="E417" s="679"/>
      <c r="F417" s="679"/>
      <c r="G417" s="679"/>
      <c r="H417" s="713"/>
      <c r="I417" s="713"/>
      <c r="J417" s="713"/>
      <c r="K417" s="713"/>
      <c r="L417" s="713"/>
      <c r="M417" s="713"/>
      <c r="N417" s="713"/>
      <c r="O417" s="713"/>
      <c r="P417" s="713"/>
      <c r="Q417" s="713"/>
      <c r="R417" s="713"/>
      <c r="S417" s="713"/>
      <c r="T417" s="713"/>
      <c r="U417" s="713"/>
      <c r="X417" s="103"/>
    </row>
    <row r="418" spans="1:24" s="102" customFormat="1" ht="61.5">
      <c r="A418" s="72"/>
      <c r="B418" s="71" t="s">
        <v>50</v>
      </c>
      <c r="C418" s="70"/>
      <c r="D418" s="68"/>
      <c r="E418" s="68"/>
      <c r="F418" s="68"/>
      <c r="G418" s="68"/>
      <c r="H418" s="68">
        <v>1</v>
      </c>
      <c r="I418" s="68">
        <v>1</v>
      </c>
      <c r="J418" s="68">
        <v>1</v>
      </c>
      <c r="K418" s="69">
        <v>1</v>
      </c>
      <c r="L418" s="68">
        <v>1</v>
      </c>
      <c r="M418" s="68">
        <v>1</v>
      </c>
      <c r="N418" s="68">
        <v>1</v>
      </c>
      <c r="O418" s="68">
        <v>1</v>
      </c>
      <c r="P418" s="68">
        <v>1</v>
      </c>
      <c r="Q418" s="68">
        <v>1</v>
      </c>
      <c r="R418" s="68">
        <v>1</v>
      </c>
      <c r="S418" s="68">
        <v>1</v>
      </c>
      <c r="T418" s="68">
        <v>1</v>
      </c>
      <c r="U418" s="68">
        <v>1</v>
      </c>
      <c r="X418" s="103"/>
    </row>
    <row r="419" spans="1:24" s="102" customFormat="1" ht="61.5">
      <c r="A419" s="72"/>
      <c r="B419" s="71" t="s">
        <v>49</v>
      </c>
      <c r="C419" s="70"/>
      <c r="D419" s="68"/>
      <c r="E419" s="68"/>
      <c r="F419" s="68"/>
      <c r="G419" s="68"/>
      <c r="H419" s="68">
        <v>1</v>
      </c>
      <c r="I419" s="68">
        <v>1</v>
      </c>
      <c r="J419" s="68">
        <v>1</v>
      </c>
      <c r="K419" s="69">
        <v>1</v>
      </c>
      <c r="L419" s="68">
        <v>1</v>
      </c>
      <c r="M419" s="68">
        <v>1</v>
      </c>
      <c r="N419" s="68">
        <v>0</v>
      </c>
      <c r="O419" s="68">
        <v>1</v>
      </c>
      <c r="P419" s="68">
        <v>1</v>
      </c>
      <c r="Q419" s="68">
        <v>1</v>
      </c>
      <c r="R419" s="68">
        <v>1</v>
      </c>
      <c r="S419" s="68">
        <v>1</v>
      </c>
      <c r="T419" s="68">
        <v>1</v>
      </c>
      <c r="U419" s="68">
        <v>1</v>
      </c>
      <c r="X419" s="103"/>
    </row>
    <row r="420" spans="1:24" s="102" customFormat="1" ht="61.5">
      <c r="A420" s="72"/>
      <c r="B420" s="71" t="s">
        <v>48</v>
      </c>
      <c r="C420" s="70"/>
      <c r="D420" s="68"/>
      <c r="E420" s="68"/>
      <c r="F420" s="68"/>
      <c r="G420" s="68"/>
      <c r="H420" s="68">
        <v>1</v>
      </c>
      <c r="I420" s="68">
        <v>1</v>
      </c>
      <c r="J420" s="68">
        <v>1</v>
      </c>
      <c r="K420" s="69">
        <v>1</v>
      </c>
      <c r="L420" s="68">
        <v>1</v>
      </c>
      <c r="M420" s="68">
        <v>1</v>
      </c>
      <c r="N420" s="68">
        <v>0</v>
      </c>
      <c r="O420" s="68">
        <v>1</v>
      </c>
      <c r="P420" s="68">
        <v>1</v>
      </c>
      <c r="Q420" s="68">
        <v>1</v>
      </c>
      <c r="R420" s="68">
        <v>1</v>
      </c>
      <c r="S420" s="68">
        <v>1</v>
      </c>
      <c r="T420" s="68">
        <v>1</v>
      </c>
      <c r="U420" s="68">
        <v>1</v>
      </c>
      <c r="X420" s="103"/>
    </row>
    <row r="421" spans="1:24" s="102" customFormat="1" ht="61.5">
      <c r="A421" s="72"/>
      <c r="B421" s="91" t="s">
        <v>47</v>
      </c>
      <c r="C421" s="70"/>
      <c r="D421" s="68"/>
      <c r="E421" s="68"/>
      <c r="F421" s="68"/>
      <c r="G421" s="68"/>
      <c r="H421" s="68">
        <v>1</v>
      </c>
      <c r="I421" s="68">
        <v>1</v>
      </c>
      <c r="J421" s="68">
        <v>1</v>
      </c>
      <c r="K421" s="69">
        <v>0</v>
      </c>
      <c r="L421" s="68">
        <v>1</v>
      </c>
      <c r="M421" s="68">
        <v>1</v>
      </c>
      <c r="N421" s="68">
        <v>0</v>
      </c>
      <c r="O421" s="68">
        <v>1</v>
      </c>
      <c r="P421" s="68">
        <v>1</v>
      </c>
      <c r="Q421" s="68">
        <v>1</v>
      </c>
      <c r="R421" s="68">
        <v>1</v>
      </c>
      <c r="S421" s="68">
        <v>1</v>
      </c>
      <c r="T421" s="68">
        <v>1</v>
      </c>
      <c r="U421" s="68">
        <v>1</v>
      </c>
      <c r="X421" s="103"/>
    </row>
    <row r="422" spans="1:24" s="102" customFormat="1" ht="39.75">
      <c r="A422" s="118">
        <v>7.5</v>
      </c>
      <c r="B422" s="117" t="s">
        <v>46</v>
      </c>
      <c r="C422" s="116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4"/>
      <c r="R422" s="114"/>
      <c r="S422" s="114"/>
      <c r="T422" s="114"/>
      <c r="U422" s="114"/>
      <c r="X422" s="103"/>
    </row>
    <row r="423" spans="1:24" s="102" customFormat="1" ht="39.75">
      <c r="A423" s="109"/>
      <c r="B423" s="113" t="s">
        <v>45</v>
      </c>
      <c r="C423" s="112" t="s">
        <v>10</v>
      </c>
      <c r="D423" s="111" t="s">
        <v>44</v>
      </c>
      <c r="E423" s="111"/>
      <c r="F423" s="111"/>
      <c r="G423" s="111"/>
      <c r="H423" s="111" t="s">
        <v>44</v>
      </c>
      <c r="I423" s="111" t="s">
        <v>44</v>
      </c>
      <c r="J423" s="111" t="s">
        <v>44</v>
      </c>
      <c r="K423" s="111" t="s">
        <v>44</v>
      </c>
      <c r="L423" s="111" t="s">
        <v>44</v>
      </c>
      <c r="M423" s="111" t="s">
        <v>44</v>
      </c>
      <c r="N423" s="111" t="s">
        <v>44</v>
      </c>
      <c r="O423" s="111" t="s">
        <v>44</v>
      </c>
      <c r="P423" s="111" t="s">
        <v>44</v>
      </c>
      <c r="Q423" s="111" t="s">
        <v>44</v>
      </c>
      <c r="R423" s="111" t="s">
        <v>44</v>
      </c>
      <c r="S423" s="111" t="s">
        <v>44</v>
      </c>
      <c r="T423" s="111" t="s">
        <v>44</v>
      </c>
      <c r="U423" s="110">
        <v>4.25</v>
      </c>
      <c r="X423" s="103"/>
    </row>
    <row r="424" spans="1:24" s="102" customFormat="1" ht="61.5">
      <c r="A424" s="109"/>
      <c r="B424" s="108" t="s">
        <v>43</v>
      </c>
      <c r="C424" s="107" t="s">
        <v>10</v>
      </c>
      <c r="D424" s="106"/>
      <c r="E424" s="106"/>
      <c r="F424" s="106"/>
      <c r="G424" s="106"/>
      <c r="H424" s="106">
        <v>4.41</v>
      </c>
      <c r="I424" s="106">
        <v>3.4</v>
      </c>
      <c r="J424" s="106">
        <v>4.6399999999999997</v>
      </c>
      <c r="K424" s="105">
        <v>4.45</v>
      </c>
      <c r="L424" s="106">
        <v>4.47</v>
      </c>
      <c r="M424" s="106">
        <v>4.46</v>
      </c>
      <c r="N424" s="106">
        <v>4.3</v>
      </c>
      <c r="O424" s="106">
        <v>4.3499999999999996</v>
      </c>
      <c r="P424" s="106">
        <v>3.95</v>
      </c>
      <c r="Q424" s="105">
        <v>4</v>
      </c>
      <c r="R424" s="105">
        <v>4.57</v>
      </c>
      <c r="S424" s="105">
        <v>4.5999999999999996</v>
      </c>
      <c r="T424" s="105">
        <v>3.8</v>
      </c>
      <c r="U424" s="104">
        <v>4.22</v>
      </c>
      <c r="X424" s="103"/>
    </row>
    <row r="425" spans="1:24" ht="39.75">
      <c r="A425" s="101" t="s">
        <v>42</v>
      </c>
      <c r="B425" s="100"/>
      <c r="C425" s="99"/>
      <c r="D425" s="98">
        <f>+D427</f>
        <v>0</v>
      </c>
      <c r="E425" s="98"/>
      <c r="F425" s="98"/>
      <c r="G425" s="98"/>
      <c r="H425" s="98">
        <f t="shared" ref="H425:U425" si="161">+H427</f>
        <v>5</v>
      </c>
      <c r="I425" s="98">
        <f t="shared" si="161"/>
        <v>5</v>
      </c>
      <c r="J425" s="98">
        <f t="shared" si="161"/>
        <v>5</v>
      </c>
      <c r="K425" s="98">
        <f t="shared" si="161"/>
        <v>5</v>
      </c>
      <c r="L425" s="98">
        <f t="shared" si="161"/>
        <v>5</v>
      </c>
      <c r="M425" s="98">
        <f t="shared" si="161"/>
        <v>3</v>
      </c>
      <c r="N425" s="98">
        <f t="shared" si="161"/>
        <v>4</v>
      </c>
      <c r="O425" s="98">
        <f t="shared" si="161"/>
        <v>5</v>
      </c>
      <c r="P425" s="98">
        <f t="shared" si="161"/>
        <v>5</v>
      </c>
      <c r="Q425" s="98">
        <f t="shared" si="161"/>
        <v>5</v>
      </c>
      <c r="R425" s="98">
        <f t="shared" si="161"/>
        <v>2</v>
      </c>
      <c r="S425" s="98">
        <f t="shared" si="161"/>
        <v>4</v>
      </c>
      <c r="T425" s="98">
        <f t="shared" si="161"/>
        <v>3</v>
      </c>
      <c r="U425" s="97">
        <f t="shared" si="161"/>
        <v>4</v>
      </c>
      <c r="X425" s="20"/>
    </row>
    <row r="426" spans="1:24" s="73" customFormat="1" ht="39.75">
      <c r="A426" s="85">
        <v>8.1</v>
      </c>
      <c r="B426" s="85" t="s">
        <v>41</v>
      </c>
      <c r="C426" s="96" t="s">
        <v>30</v>
      </c>
      <c r="D426" s="82">
        <f>+SUM(D428:D434)</f>
        <v>0</v>
      </c>
      <c r="E426" s="82"/>
      <c r="F426" s="82"/>
      <c r="G426" s="82"/>
      <c r="H426" s="82">
        <f t="shared" ref="H426:U426" si="162">+SUM(H428:H434)</f>
        <v>7</v>
      </c>
      <c r="I426" s="82">
        <f t="shared" si="162"/>
        <v>7</v>
      </c>
      <c r="J426" s="82">
        <f t="shared" si="162"/>
        <v>7</v>
      </c>
      <c r="K426" s="82">
        <f t="shared" si="162"/>
        <v>7</v>
      </c>
      <c r="L426" s="82">
        <f t="shared" si="162"/>
        <v>7</v>
      </c>
      <c r="M426" s="82">
        <f t="shared" si="162"/>
        <v>4</v>
      </c>
      <c r="N426" s="82">
        <f t="shared" si="162"/>
        <v>6</v>
      </c>
      <c r="O426" s="82">
        <f t="shared" si="162"/>
        <v>7</v>
      </c>
      <c r="P426" s="82">
        <f t="shared" si="162"/>
        <v>7</v>
      </c>
      <c r="Q426" s="82">
        <f t="shared" si="162"/>
        <v>7</v>
      </c>
      <c r="R426" s="82">
        <f t="shared" si="162"/>
        <v>3</v>
      </c>
      <c r="S426" s="82">
        <f t="shared" si="162"/>
        <v>6</v>
      </c>
      <c r="T426" s="82">
        <f t="shared" si="162"/>
        <v>4</v>
      </c>
      <c r="U426" s="82">
        <f t="shared" si="162"/>
        <v>6</v>
      </c>
      <c r="X426" s="74"/>
    </row>
    <row r="427" spans="1:24" s="73" customFormat="1" ht="39.75">
      <c r="A427" s="81"/>
      <c r="B427" s="81"/>
      <c r="C427" s="95" t="s">
        <v>10</v>
      </c>
      <c r="D427" s="94">
        <f>IF(D426&lt;1,0,IF(D426&lt;2,1,IF(D426&lt;4,2,IF(D426&lt;6,3,IF(D426&lt;7,4,IF(D426=7,5))))))</f>
        <v>0</v>
      </c>
      <c r="E427" s="94"/>
      <c r="F427" s="94"/>
      <c r="G427" s="94"/>
      <c r="H427" s="94">
        <f t="shared" ref="H427:U427" si="163">IF(H426&lt;1,0,IF(H426&lt;2,1,IF(H426&lt;4,2,IF(H426&lt;6,3,IF(H426&lt;7,4,IF(H426=7,5))))))</f>
        <v>5</v>
      </c>
      <c r="I427" s="94">
        <f t="shared" si="163"/>
        <v>5</v>
      </c>
      <c r="J427" s="94">
        <f t="shared" si="163"/>
        <v>5</v>
      </c>
      <c r="K427" s="94">
        <f t="shared" si="163"/>
        <v>5</v>
      </c>
      <c r="L427" s="94">
        <f t="shared" si="163"/>
        <v>5</v>
      </c>
      <c r="M427" s="94">
        <f t="shared" si="163"/>
        <v>3</v>
      </c>
      <c r="N427" s="94">
        <f t="shared" si="163"/>
        <v>4</v>
      </c>
      <c r="O427" s="94">
        <f t="shared" si="163"/>
        <v>5</v>
      </c>
      <c r="P427" s="94">
        <f t="shared" si="163"/>
        <v>5</v>
      </c>
      <c r="Q427" s="94">
        <f t="shared" si="163"/>
        <v>5</v>
      </c>
      <c r="R427" s="94">
        <f t="shared" si="163"/>
        <v>2</v>
      </c>
      <c r="S427" s="94">
        <f t="shared" si="163"/>
        <v>4</v>
      </c>
      <c r="T427" s="94">
        <f t="shared" si="163"/>
        <v>3</v>
      </c>
      <c r="U427" s="94">
        <f t="shared" si="163"/>
        <v>4</v>
      </c>
      <c r="X427" s="74"/>
    </row>
    <row r="428" spans="1:24" s="73" customFormat="1" ht="61.5">
      <c r="A428" s="75"/>
      <c r="B428" s="91" t="s">
        <v>40</v>
      </c>
      <c r="C428" s="70"/>
      <c r="D428" s="68"/>
      <c r="E428" s="68"/>
      <c r="F428" s="68"/>
      <c r="G428" s="68"/>
      <c r="H428" s="68">
        <v>1</v>
      </c>
      <c r="I428" s="68">
        <v>1</v>
      </c>
      <c r="J428" s="68">
        <v>1</v>
      </c>
      <c r="K428" s="69">
        <v>1</v>
      </c>
      <c r="L428" s="68">
        <v>1</v>
      </c>
      <c r="M428" s="68">
        <v>0</v>
      </c>
      <c r="N428" s="68">
        <v>0</v>
      </c>
      <c r="O428" s="68">
        <v>1</v>
      </c>
      <c r="P428" s="68">
        <v>1</v>
      </c>
      <c r="Q428" s="68">
        <v>1</v>
      </c>
      <c r="R428" s="68">
        <v>0</v>
      </c>
      <c r="S428" s="68">
        <v>0</v>
      </c>
      <c r="T428" s="68">
        <v>0</v>
      </c>
      <c r="U428" s="90">
        <v>1</v>
      </c>
      <c r="V428" s="93" t="s">
        <v>39</v>
      </c>
      <c r="X428" s="74"/>
    </row>
    <row r="429" spans="1:24" s="73" customFormat="1" ht="92.25">
      <c r="A429" s="75"/>
      <c r="B429" s="91" t="s">
        <v>38</v>
      </c>
      <c r="C429" s="70"/>
      <c r="D429" s="68"/>
      <c r="E429" s="68"/>
      <c r="F429" s="68"/>
      <c r="G429" s="68"/>
      <c r="H429" s="68">
        <v>1</v>
      </c>
      <c r="I429" s="68">
        <v>1</v>
      </c>
      <c r="J429" s="68">
        <v>1</v>
      </c>
      <c r="K429" s="69">
        <v>1</v>
      </c>
      <c r="L429" s="68">
        <v>1</v>
      </c>
      <c r="M429" s="68">
        <v>0</v>
      </c>
      <c r="N429" s="68">
        <v>1</v>
      </c>
      <c r="O429" s="68">
        <v>1</v>
      </c>
      <c r="P429" s="68">
        <v>1</v>
      </c>
      <c r="Q429" s="68">
        <v>1</v>
      </c>
      <c r="R429" s="68">
        <v>0</v>
      </c>
      <c r="S429" s="68">
        <v>1</v>
      </c>
      <c r="T429" s="68">
        <v>1</v>
      </c>
      <c r="U429" s="90">
        <v>1</v>
      </c>
      <c r="X429" s="74"/>
    </row>
    <row r="430" spans="1:24" s="73" customFormat="1" ht="61.5">
      <c r="A430" s="75"/>
      <c r="B430" s="91" t="s">
        <v>37</v>
      </c>
      <c r="C430" s="70"/>
      <c r="D430" s="68"/>
      <c r="E430" s="68"/>
      <c r="F430" s="68"/>
      <c r="G430" s="68"/>
      <c r="H430" s="68">
        <v>1</v>
      </c>
      <c r="I430" s="68">
        <v>1</v>
      </c>
      <c r="J430" s="68">
        <v>1</v>
      </c>
      <c r="K430" s="69">
        <v>1</v>
      </c>
      <c r="L430" s="68">
        <v>1</v>
      </c>
      <c r="M430" s="68">
        <v>1</v>
      </c>
      <c r="N430" s="68">
        <v>1</v>
      </c>
      <c r="O430" s="68">
        <v>1</v>
      </c>
      <c r="P430" s="68">
        <v>1</v>
      </c>
      <c r="Q430" s="68">
        <v>1</v>
      </c>
      <c r="R430" s="68">
        <v>1</v>
      </c>
      <c r="S430" s="68">
        <v>1</v>
      </c>
      <c r="T430" s="68">
        <v>0</v>
      </c>
      <c r="U430" s="90">
        <v>1</v>
      </c>
      <c r="X430" s="74"/>
    </row>
    <row r="431" spans="1:24" s="73" customFormat="1" ht="61.5">
      <c r="A431" s="75"/>
      <c r="B431" s="91" t="s">
        <v>36</v>
      </c>
      <c r="C431" s="70"/>
      <c r="D431" s="68"/>
      <c r="E431" s="68"/>
      <c r="F431" s="68"/>
      <c r="G431" s="68"/>
      <c r="H431" s="68">
        <v>1</v>
      </c>
      <c r="I431" s="68">
        <v>1</v>
      </c>
      <c r="J431" s="68">
        <v>1</v>
      </c>
      <c r="K431" s="69">
        <v>1</v>
      </c>
      <c r="L431" s="68">
        <v>1</v>
      </c>
      <c r="M431" s="68">
        <v>1</v>
      </c>
      <c r="N431" s="68">
        <v>1</v>
      </c>
      <c r="O431" s="68">
        <v>1</v>
      </c>
      <c r="P431" s="68">
        <v>1</v>
      </c>
      <c r="Q431" s="68">
        <v>1</v>
      </c>
      <c r="R431" s="68">
        <v>1</v>
      </c>
      <c r="S431" s="68">
        <v>1</v>
      </c>
      <c r="T431" s="68">
        <v>0</v>
      </c>
      <c r="U431" s="90">
        <v>0</v>
      </c>
      <c r="X431" s="74"/>
    </row>
    <row r="432" spans="1:24" s="73" customFormat="1" ht="92.25">
      <c r="A432" s="75"/>
      <c r="B432" s="91" t="s">
        <v>35</v>
      </c>
      <c r="C432" s="70"/>
      <c r="D432" s="68"/>
      <c r="E432" s="68"/>
      <c r="F432" s="68"/>
      <c r="G432" s="68"/>
      <c r="H432" s="68">
        <v>1</v>
      </c>
      <c r="I432" s="68">
        <v>1</v>
      </c>
      <c r="J432" s="68">
        <v>1</v>
      </c>
      <c r="K432" s="69">
        <v>1</v>
      </c>
      <c r="L432" s="68">
        <v>1</v>
      </c>
      <c r="M432" s="68">
        <v>0</v>
      </c>
      <c r="N432" s="68">
        <v>1</v>
      </c>
      <c r="O432" s="68">
        <v>1</v>
      </c>
      <c r="P432" s="68">
        <v>1</v>
      </c>
      <c r="Q432" s="68">
        <v>1</v>
      </c>
      <c r="R432" s="68">
        <v>0</v>
      </c>
      <c r="S432" s="68">
        <v>1</v>
      </c>
      <c r="T432" s="68">
        <v>1</v>
      </c>
      <c r="U432" s="90">
        <v>1</v>
      </c>
      <c r="X432" s="74"/>
    </row>
    <row r="433" spans="1:24" s="73" customFormat="1" ht="92.25">
      <c r="A433" s="75"/>
      <c r="B433" s="91" t="s">
        <v>34</v>
      </c>
      <c r="C433" s="70"/>
      <c r="D433" s="68"/>
      <c r="E433" s="68"/>
      <c r="F433" s="68"/>
      <c r="G433" s="68"/>
      <c r="H433" s="68">
        <v>1</v>
      </c>
      <c r="I433" s="68">
        <v>1</v>
      </c>
      <c r="J433" s="68">
        <v>1</v>
      </c>
      <c r="K433" s="69">
        <v>1</v>
      </c>
      <c r="L433" s="68">
        <v>1</v>
      </c>
      <c r="M433" s="68">
        <v>1</v>
      </c>
      <c r="N433" s="68">
        <v>1</v>
      </c>
      <c r="O433" s="68">
        <v>1</v>
      </c>
      <c r="P433" s="68">
        <v>1</v>
      </c>
      <c r="Q433" s="68">
        <v>1</v>
      </c>
      <c r="R433" s="68">
        <v>1</v>
      </c>
      <c r="S433" s="68">
        <v>1</v>
      </c>
      <c r="T433" s="68">
        <v>1</v>
      </c>
      <c r="U433" s="68">
        <v>1</v>
      </c>
      <c r="V433" s="92"/>
      <c r="X433" s="74"/>
    </row>
    <row r="434" spans="1:24" s="73" customFormat="1" ht="92.25">
      <c r="A434" s="75"/>
      <c r="B434" s="91" t="s">
        <v>33</v>
      </c>
      <c r="C434" s="70"/>
      <c r="D434" s="68"/>
      <c r="E434" s="68"/>
      <c r="F434" s="68"/>
      <c r="G434" s="68"/>
      <c r="H434" s="68">
        <v>1</v>
      </c>
      <c r="I434" s="68">
        <v>1</v>
      </c>
      <c r="J434" s="68">
        <v>1</v>
      </c>
      <c r="K434" s="69">
        <v>1</v>
      </c>
      <c r="L434" s="68">
        <v>1</v>
      </c>
      <c r="M434" s="68">
        <v>1</v>
      </c>
      <c r="N434" s="68">
        <v>1</v>
      </c>
      <c r="O434" s="68">
        <v>1</v>
      </c>
      <c r="P434" s="68">
        <v>1</v>
      </c>
      <c r="Q434" s="68">
        <v>1</v>
      </c>
      <c r="R434" s="68">
        <v>0</v>
      </c>
      <c r="S434" s="68">
        <v>1</v>
      </c>
      <c r="T434" s="68">
        <v>1</v>
      </c>
      <c r="U434" s="90">
        <v>1</v>
      </c>
      <c r="X434" s="74"/>
    </row>
    <row r="435" spans="1:24" ht="39.75">
      <c r="A435" s="89" t="s">
        <v>32</v>
      </c>
      <c r="B435" s="89"/>
      <c r="C435" s="88"/>
      <c r="D435" s="87">
        <f>+D437</f>
        <v>0</v>
      </c>
      <c r="E435" s="87"/>
      <c r="F435" s="87"/>
      <c r="G435" s="87"/>
      <c r="H435" s="87">
        <f t="shared" ref="H435:U435" si="164">+H437</f>
        <v>4</v>
      </c>
      <c r="I435" s="87">
        <f t="shared" si="164"/>
        <v>3</v>
      </c>
      <c r="J435" s="87">
        <f t="shared" si="164"/>
        <v>5</v>
      </c>
      <c r="K435" s="87">
        <f t="shared" si="164"/>
        <v>4</v>
      </c>
      <c r="L435" s="87">
        <f t="shared" si="164"/>
        <v>5</v>
      </c>
      <c r="M435" s="87">
        <f t="shared" si="164"/>
        <v>4</v>
      </c>
      <c r="N435" s="87">
        <f t="shared" si="164"/>
        <v>4</v>
      </c>
      <c r="O435" s="87">
        <f t="shared" si="164"/>
        <v>4</v>
      </c>
      <c r="P435" s="87">
        <f t="shared" si="164"/>
        <v>4</v>
      </c>
      <c r="Q435" s="87">
        <f t="shared" si="164"/>
        <v>4</v>
      </c>
      <c r="R435" s="87">
        <f t="shared" si="164"/>
        <v>4</v>
      </c>
      <c r="S435" s="87">
        <f t="shared" si="164"/>
        <v>4</v>
      </c>
      <c r="T435" s="87">
        <f t="shared" si="164"/>
        <v>4</v>
      </c>
      <c r="U435" s="86">
        <f t="shared" si="164"/>
        <v>4</v>
      </c>
      <c r="X435" s="20"/>
    </row>
    <row r="436" spans="1:24" s="73" customFormat="1" ht="39.75">
      <c r="A436" s="85">
        <v>9.1</v>
      </c>
      <c r="B436" s="84" t="s">
        <v>31</v>
      </c>
      <c r="C436" s="83" t="s">
        <v>30</v>
      </c>
      <c r="D436" s="82">
        <f>+SUM(D438:D446)</f>
        <v>0</v>
      </c>
      <c r="E436" s="82"/>
      <c r="F436" s="82"/>
      <c r="G436" s="82"/>
      <c r="H436" s="82">
        <f t="shared" ref="H436:U436" si="165">+SUM(H438:H446)</f>
        <v>7</v>
      </c>
      <c r="I436" s="82">
        <f t="shared" si="165"/>
        <v>5</v>
      </c>
      <c r="J436" s="82">
        <f t="shared" si="165"/>
        <v>9</v>
      </c>
      <c r="K436" s="82">
        <f t="shared" si="165"/>
        <v>8</v>
      </c>
      <c r="L436" s="82">
        <f t="shared" si="165"/>
        <v>9</v>
      </c>
      <c r="M436" s="82">
        <f t="shared" si="165"/>
        <v>8</v>
      </c>
      <c r="N436" s="82">
        <f t="shared" si="165"/>
        <v>7</v>
      </c>
      <c r="O436" s="82">
        <f t="shared" si="165"/>
        <v>8</v>
      </c>
      <c r="P436" s="82">
        <f t="shared" si="165"/>
        <v>8</v>
      </c>
      <c r="Q436" s="82">
        <f t="shared" si="165"/>
        <v>7</v>
      </c>
      <c r="R436" s="82">
        <f t="shared" si="165"/>
        <v>8</v>
      </c>
      <c r="S436" s="82">
        <f t="shared" si="165"/>
        <v>7</v>
      </c>
      <c r="T436" s="82">
        <f t="shared" si="165"/>
        <v>7</v>
      </c>
      <c r="U436" s="82">
        <f t="shared" si="165"/>
        <v>8</v>
      </c>
      <c r="X436" s="74"/>
    </row>
    <row r="437" spans="1:24" s="73" customFormat="1" ht="39.75">
      <c r="A437" s="81"/>
      <c r="B437" s="80"/>
      <c r="C437" s="79" t="s">
        <v>10</v>
      </c>
      <c r="D437" s="78">
        <f>IF(D436&lt;1,0,IF(D436&lt;2,1,IF(D436&lt;4,2,IF(D436&lt;7,3,IF(D436&lt;9,4,IF(D436=9,5))))))</f>
        <v>0</v>
      </c>
      <c r="E437" s="78"/>
      <c r="F437" s="78"/>
      <c r="G437" s="78"/>
      <c r="H437" s="78">
        <f t="shared" ref="H437:U437" si="166">IF(H436&lt;1,0,IF(H436&lt;2,1,IF(H436&lt;4,2,IF(H436&lt;7,3,IF(H436&lt;9,4,IF(H436=9,5))))))</f>
        <v>4</v>
      </c>
      <c r="I437" s="78">
        <f t="shared" si="166"/>
        <v>3</v>
      </c>
      <c r="J437" s="78">
        <f t="shared" si="166"/>
        <v>5</v>
      </c>
      <c r="K437" s="78">
        <f t="shared" si="166"/>
        <v>4</v>
      </c>
      <c r="L437" s="78">
        <f t="shared" si="166"/>
        <v>5</v>
      </c>
      <c r="M437" s="78">
        <f t="shared" si="166"/>
        <v>4</v>
      </c>
      <c r="N437" s="78">
        <f t="shared" si="166"/>
        <v>4</v>
      </c>
      <c r="O437" s="78">
        <f t="shared" si="166"/>
        <v>4</v>
      </c>
      <c r="P437" s="78">
        <f t="shared" si="166"/>
        <v>4</v>
      </c>
      <c r="Q437" s="78">
        <f t="shared" si="166"/>
        <v>4</v>
      </c>
      <c r="R437" s="78">
        <f t="shared" si="166"/>
        <v>4</v>
      </c>
      <c r="S437" s="78">
        <f t="shared" si="166"/>
        <v>4</v>
      </c>
      <c r="T437" s="78">
        <f t="shared" si="166"/>
        <v>4</v>
      </c>
      <c r="U437" s="78">
        <f t="shared" si="166"/>
        <v>4</v>
      </c>
      <c r="X437" s="74"/>
    </row>
    <row r="438" spans="1:24" s="73" customFormat="1" ht="123">
      <c r="A438" s="75"/>
      <c r="B438" s="71" t="s">
        <v>29</v>
      </c>
      <c r="C438" s="70"/>
      <c r="D438" s="677"/>
      <c r="E438" s="677"/>
      <c r="F438" s="677"/>
      <c r="G438" s="677"/>
      <c r="H438" s="677">
        <v>1</v>
      </c>
      <c r="I438" s="677">
        <v>1</v>
      </c>
      <c r="J438" s="677">
        <v>1</v>
      </c>
      <c r="K438" s="77">
        <v>1</v>
      </c>
      <c r="L438" s="677">
        <v>1</v>
      </c>
      <c r="M438" s="677">
        <v>1</v>
      </c>
      <c r="N438" s="677">
        <v>1</v>
      </c>
      <c r="O438" s="677">
        <v>1</v>
      </c>
      <c r="P438" s="677">
        <v>1</v>
      </c>
      <c r="Q438" s="68">
        <v>1</v>
      </c>
      <c r="R438" s="677">
        <v>1</v>
      </c>
      <c r="S438" s="677">
        <v>1</v>
      </c>
      <c r="T438" s="677">
        <v>1</v>
      </c>
      <c r="U438" s="68">
        <v>1</v>
      </c>
      <c r="X438" s="74"/>
    </row>
    <row r="439" spans="1:24" s="73" customFormat="1" ht="92.25">
      <c r="A439" s="75"/>
      <c r="B439" s="71" t="s">
        <v>28</v>
      </c>
      <c r="C439" s="70"/>
      <c r="D439" s="68"/>
      <c r="E439" s="68"/>
      <c r="F439" s="68"/>
      <c r="G439" s="68"/>
      <c r="H439" s="68">
        <v>1</v>
      </c>
      <c r="I439" s="68">
        <v>1</v>
      </c>
      <c r="J439" s="68">
        <v>1</v>
      </c>
      <c r="K439" s="69">
        <v>1</v>
      </c>
      <c r="L439" s="68">
        <v>1</v>
      </c>
      <c r="M439" s="68">
        <v>1</v>
      </c>
      <c r="N439" s="68">
        <v>1</v>
      </c>
      <c r="O439" s="68">
        <v>1</v>
      </c>
      <c r="P439" s="68">
        <v>1</v>
      </c>
      <c r="Q439" s="68">
        <v>1</v>
      </c>
      <c r="R439" s="68">
        <v>1</v>
      </c>
      <c r="S439" s="68">
        <v>1</v>
      </c>
      <c r="T439" s="68">
        <v>1</v>
      </c>
      <c r="U439" s="68">
        <v>1</v>
      </c>
      <c r="X439" s="74"/>
    </row>
    <row r="440" spans="1:24" s="73" customFormat="1" ht="39.75">
      <c r="A440" s="75"/>
      <c r="B440" s="71" t="s">
        <v>27</v>
      </c>
      <c r="C440" s="70"/>
      <c r="D440" s="68"/>
      <c r="E440" s="68"/>
      <c r="F440" s="68"/>
      <c r="G440" s="68"/>
      <c r="H440" s="68">
        <v>1</v>
      </c>
      <c r="I440" s="68">
        <v>1</v>
      </c>
      <c r="J440" s="68">
        <v>1</v>
      </c>
      <c r="K440" s="69">
        <v>1</v>
      </c>
      <c r="L440" s="68">
        <v>1</v>
      </c>
      <c r="M440" s="68">
        <v>1</v>
      </c>
      <c r="N440" s="68">
        <v>1</v>
      </c>
      <c r="O440" s="68">
        <v>1</v>
      </c>
      <c r="P440" s="68">
        <v>1</v>
      </c>
      <c r="Q440" s="68">
        <v>1</v>
      </c>
      <c r="R440" s="68">
        <v>1</v>
      </c>
      <c r="S440" s="68">
        <v>1</v>
      </c>
      <c r="T440" s="68">
        <v>1</v>
      </c>
      <c r="U440" s="68">
        <v>1</v>
      </c>
      <c r="X440" s="74"/>
    </row>
    <row r="441" spans="1:24" s="73" customFormat="1" ht="276.75">
      <c r="A441" s="75"/>
      <c r="B441" s="71" t="s">
        <v>26</v>
      </c>
      <c r="C441" s="70"/>
      <c r="D441" s="68"/>
      <c r="E441" s="68"/>
      <c r="F441" s="68"/>
      <c r="G441" s="68"/>
      <c r="H441" s="68">
        <v>1</v>
      </c>
      <c r="I441" s="68">
        <v>0</v>
      </c>
      <c r="J441" s="68">
        <v>1</v>
      </c>
      <c r="K441" s="69">
        <v>1</v>
      </c>
      <c r="L441" s="68">
        <v>1</v>
      </c>
      <c r="M441" s="68">
        <v>1</v>
      </c>
      <c r="N441" s="68">
        <v>0</v>
      </c>
      <c r="O441" s="68">
        <v>1</v>
      </c>
      <c r="P441" s="68">
        <v>1</v>
      </c>
      <c r="Q441" s="68">
        <v>0</v>
      </c>
      <c r="R441" s="68">
        <v>1</v>
      </c>
      <c r="S441" s="68">
        <v>1</v>
      </c>
      <c r="T441" s="68">
        <v>1</v>
      </c>
      <c r="U441" s="68">
        <v>1</v>
      </c>
      <c r="X441" s="74"/>
    </row>
    <row r="442" spans="1:24" s="73" customFormat="1" ht="92.25">
      <c r="A442" s="75"/>
      <c r="B442" s="71" t="s">
        <v>25</v>
      </c>
      <c r="C442" s="70"/>
      <c r="D442" s="68"/>
      <c r="E442" s="68"/>
      <c r="F442" s="68"/>
      <c r="G442" s="68"/>
      <c r="H442" s="68">
        <v>0</v>
      </c>
      <c r="I442" s="68">
        <v>0</v>
      </c>
      <c r="J442" s="68">
        <v>1</v>
      </c>
      <c r="K442" s="69">
        <v>1</v>
      </c>
      <c r="L442" s="68">
        <v>1</v>
      </c>
      <c r="M442" s="68">
        <v>1</v>
      </c>
      <c r="N442" s="68">
        <v>1</v>
      </c>
      <c r="O442" s="68">
        <v>1</v>
      </c>
      <c r="P442" s="68">
        <v>1</v>
      </c>
      <c r="Q442" s="68">
        <v>1</v>
      </c>
      <c r="R442" s="68">
        <v>1</v>
      </c>
      <c r="S442" s="68">
        <v>0</v>
      </c>
      <c r="T442" s="68">
        <v>0</v>
      </c>
      <c r="U442" s="68">
        <v>1</v>
      </c>
      <c r="X442" s="74"/>
    </row>
    <row r="443" spans="1:24" s="73" customFormat="1" ht="61.5">
      <c r="A443" s="75"/>
      <c r="B443" s="71" t="s">
        <v>24</v>
      </c>
      <c r="C443" s="70"/>
      <c r="D443" s="68"/>
      <c r="E443" s="68"/>
      <c r="F443" s="68"/>
      <c r="G443" s="68"/>
      <c r="H443" s="68">
        <v>1</v>
      </c>
      <c r="I443" s="68">
        <v>0</v>
      </c>
      <c r="J443" s="68">
        <v>1</v>
      </c>
      <c r="K443" s="69">
        <v>1</v>
      </c>
      <c r="L443" s="68">
        <v>1</v>
      </c>
      <c r="M443" s="68">
        <v>1</v>
      </c>
      <c r="N443" s="68">
        <v>1</v>
      </c>
      <c r="O443" s="68">
        <v>1</v>
      </c>
      <c r="P443" s="68">
        <v>1</v>
      </c>
      <c r="Q443" s="68">
        <v>1</v>
      </c>
      <c r="R443" s="68">
        <v>1</v>
      </c>
      <c r="S443" s="68">
        <v>1</v>
      </c>
      <c r="T443" s="68">
        <v>1</v>
      </c>
      <c r="U443" s="68">
        <v>1</v>
      </c>
      <c r="X443" s="74"/>
    </row>
    <row r="444" spans="1:24" ht="92.25">
      <c r="A444" s="72"/>
      <c r="B444" s="71" t="s">
        <v>23</v>
      </c>
      <c r="C444" s="70"/>
      <c r="D444" s="68"/>
      <c r="E444" s="68"/>
      <c r="F444" s="68"/>
      <c r="G444" s="68"/>
      <c r="H444" s="68">
        <v>1</v>
      </c>
      <c r="I444" s="68">
        <v>1</v>
      </c>
      <c r="J444" s="68">
        <v>1</v>
      </c>
      <c r="K444" s="69">
        <v>1</v>
      </c>
      <c r="L444" s="68">
        <v>1</v>
      </c>
      <c r="M444" s="68">
        <v>1</v>
      </c>
      <c r="N444" s="68">
        <v>1</v>
      </c>
      <c r="O444" s="68">
        <v>1</v>
      </c>
      <c r="P444" s="68">
        <v>1</v>
      </c>
      <c r="Q444" s="68">
        <v>1</v>
      </c>
      <c r="R444" s="68">
        <v>1</v>
      </c>
      <c r="S444" s="68">
        <v>1</v>
      </c>
      <c r="T444" s="68">
        <v>1</v>
      </c>
      <c r="U444" s="68">
        <v>1</v>
      </c>
      <c r="X444" s="20"/>
    </row>
    <row r="445" spans="1:24" ht="61.5">
      <c r="A445" s="72"/>
      <c r="B445" s="71" t="s">
        <v>22</v>
      </c>
      <c r="C445" s="70"/>
      <c r="D445" s="68"/>
      <c r="E445" s="68"/>
      <c r="F445" s="68"/>
      <c r="G445" s="68"/>
      <c r="H445" s="68">
        <v>1</v>
      </c>
      <c r="I445" s="68">
        <v>1</v>
      </c>
      <c r="J445" s="68">
        <v>1</v>
      </c>
      <c r="K445" s="69">
        <v>1</v>
      </c>
      <c r="L445" s="68">
        <v>1</v>
      </c>
      <c r="M445" s="68">
        <v>1</v>
      </c>
      <c r="N445" s="68">
        <v>1</v>
      </c>
      <c r="O445" s="68">
        <v>1</v>
      </c>
      <c r="P445" s="68">
        <v>1</v>
      </c>
      <c r="Q445" s="68">
        <v>1</v>
      </c>
      <c r="R445" s="68">
        <v>1</v>
      </c>
      <c r="S445" s="68">
        <v>1</v>
      </c>
      <c r="T445" s="68">
        <v>1</v>
      </c>
      <c r="U445" s="68">
        <v>1</v>
      </c>
      <c r="X445" s="20"/>
    </row>
    <row r="446" spans="1:24" ht="92.25">
      <c r="A446" s="67"/>
      <c r="B446" s="66" t="s">
        <v>21</v>
      </c>
      <c r="C446" s="65"/>
      <c r="D446" s="63"/>
      <c r="E446" s="63"/>
      <c r="F446" s="63"/>
      <c r="G446" s="63"/>
      <c r="H446" s="63">
        <v>0</v>
      </c>
      <c r="I446" s="63">
        <v>0</v>
      </c>
      <c r="J446" s="63">
        <v>1</v>
      </c>
      <c r="K446" s="64">
        <v>0</v>
      </c>
      <c r="L446" s="63">
        <v>1</v>
      </c>
      <c r="M446" s="63">
        <v>0</v>
      </c>
      <c r="N446" s="63">
        <v>0</v>
      </c>
      <c r="O446" s="63">
        <v>0</v>
      </c>
      <c r="P446" s="63">
        <v>0</v>
      </c>
      <c r="Q446" s="63">
        <v>0</v>
      </c>
      <c r="R446" s="63">
        <v>0</v>
      </c>
      <c r="S446" s="63">
        <v>0</v>
      </c>
      <c r="T446" s="63">
        <v>0</v>
      </c>
      <c r="U446" s="63">
        <v>0</v>
      </c>
      <c r="X446" s="20"/>
    </row>
    <row r="447" spans="1:24" s="44" customFormat="1" ht="61.5">
      <c r="A447" s="688"/>
      <c r="B447" s="689" t="str">
        <f>+[1]เป้าหมาย!A66</f>
        <v>ตัวบ่งชี้ที่ 9.2.1 ระดับความสำเร็จของการเตรียมความพร้อมในการก้าวเข้าสู่ประชาคมอาเซียนฯ</v>
      </c>
      <c r="C447" s="60"/>
      <c r="D447" s="702" t="e">
        <f>+D448*100/D449</f>
        <v>#DIV/0!</v>
      </c>
      <c r="E447" s="58"/>
      <c r="F447" s="58"/>
      <c r="G447" s="694" t="s">
        <v>480</v>
      </c>
      <c r="H447" s="58">
        <f t="shared" ref="H447:Q447" si="167">+H448*100/H449</f>
        <v>72.535211267605632</v>
      </c>
      <c r="I447" s="58">
        <f t="shared" si="167"/>
        <v>80.555555555555557</v>
      </c>
      <c r="J447" s="58">
        <f t="shared" si="167"/>
        <v>48.986486486486484</v>
      </c>
      <c r="K447" s="58">
        <f t="shared" si="167"/>
        <v>49.434571890145399</v>
      </c>
      <c r="L447" s="58">
        <f t="shared" si="167"/>
        <v>23.721881390593047</v>
      </c>
      <c r="M447" s="58">
        <f t="shared" si="167"/>
        <v>14.285714285714286</v>
      </c>
      <c r="N447" s="58">
        <f t="shared" si="167"/>
        <v>47.554806070826309</v>
      </c>
      <c r="O447" s="58">
        <f t="shared" si="167"/>
        <v>40.702087286527515</v>
      </c>
      <c r="P447" s="58">
        <f t="shared" si="167"/>
        <v>32.776617954070979</v>
      </c>
      <c r="Q447" s="58">
        <f t="shared" si="167"/>
        <v>28.405797101449274</v>
      </c>
      <c r="R447" s="59"/>
      <c r="S447" s="59"/>
      <c r="T447" s="59"/>
      <c r="U447" s="58">
        <f>+U448*100/U449</f>
        <v>40.977777777777774</v>
      </c>
      <c r="V447" s="57">
        <f>+V448*100/V449</f>
        <v>31.081081081081081</v>
      </c>
      <c r="W447" s="56" t="s">
        <v>20</v>
      </c>
      <c r="X447" s="45"/>
    </row>
    <row r="448" spans="1:24" s="44" customFormat="1" ht="39.75">
      <c r="A448" s="690"/>
      <c r="B448" s="691" t="s">
        <v>19</v>
      </c>
      <c r="C448" s="53"/>
      <c r="D448" s="703"/>
      <c r="E448" s="51"/>
      <c r="F448" s="51"/>
      <c r="G448" s="695" t="s">
        <v>439</v>
      </c>
      <c r="H448" s="51">
        <v>103</v>
      </c>
      <c r="I448" s="51">
        <v>29</v>
      </c>
      <c r="J448" s="51">
        <v>290</v>
      </c>
      <c r="K448" s="51">
        <v>306</v>
      </c>
      <c r="L448" s="51">
        <v>116</v>
      </c>
      <c r="M448" s="51">
        <v>11</v>
      </c>
      <c r="N448" s="51">
        <v>282</v>
      </c>
      <c r="O448" s="51">
        <v>429</v>
      </c>
      <c r="P448" s="51">
        <v>157</v>
      </c>
      <c r="Q448" s="51">
        <v>98</v>
      </c>
      <c r="R448" s="52"/>
      <c r="S448" s="52"/>
      <c r="T448" s="52"/>
      <c r="U448" s="51">
        <f>+SUM(D448:T448)+V448</f>
        <v>1844</v>
      </c>
      <c r="V448" s="51">
        <v>23</v>
      </c>
      <c r="X448" s="45"/>
    </row>
    <row r="449" spans="1:24" s="44" customFormat="1" ht="39.75">
      <c r="A449" s="692"/>
      <c r="B449" s="693" t="s">
        <v>18</v>
      </c>
      <c r="C449" s="48"/>
      <c r="D449" s="704"/>
      <c r="E449" s="46"/>
      <c r="F449" s="46"/>
      <c r="G449" s="696" t="s">
        <v>439</v>
      </c>
      <c r="H449" s="46">
        <v>142</v>
      </c>
      <c r="I449" s="46">
        <v>36</v>
      </c>
      <c r="J449" s="46">
        <v>592</v>
      </c>
      <c r="K449" s="46">
        <v>619</v>
      </c>
      <c r="L449" s="46">
        <v>489</v>
      </c>
      <c r="M449" s="46">
        <v>77</v>
      </c>
      <c r="N449" s="46">
        <v>593</v>
      </c>
      <c r="O449" s="46">
        <v>1054</v>
      </c>
      <c r="P449" s="46">
        <v>479</v>
      </c>
      <c r="Q449" s="46">
        <v>345</v>
      </c>
      <c r="R449" s="47"/>
      <c r="S449" s="47"/>
      <c r="T449" s="47"/>
      <c r="U449" s="46">
        <f>+SUM(D449:T449)+V449</f>
        <v>4500</v>
      </c>
      <c r="V449" s="46">
        <v>74</v>
      </c>
      <c r="X449" s="45"/>
    </row>
    <row r="450" spans="1:24" ht="39.75" hidden="1">
      <c r="A450" s="43" t="s">
        <v>438</v>
      </c>
      <c r="B450" s="42" t="s">
        <v>16</v>
      </c>
      <c r="C450" s="41"/>
      <c r="D450" s="40" t="e">
        <f>+D451</f>
        <v>#DIV/0!</v>
      </c>
      <c r="E450" s="40"/>
      <c r="F450" s="40"/>
      <c r="G450" s="40"/>
      <c r="H450" s="40">
        <f t="shared" ref="H450:U450" si="168">+H451</f>
        <v>4.6058478260869569</v>
      </c>
      <c r="I450" s="40">
        <f t="shared" si="168"/>
        <v>3.9288901601830664</v>
      </c>
      <c r="J450" s="40">
        <f t="shared" si="168"/>
        <v>4.7748948106591858</v>
      </c>
      <c r="K450" s="40">
        <f t="shared" si="168"/>
        <v>4.2892904197252024</v>
      </c>
      <c r="L450" s="40">
        <f t="shared" si="168"/>
        <v>4.7522206638616176</v>
      </c>
      <c r="M450" s="40">
        <f t="shared" si="168"/>
        <v>3.7660455486542443</v>
      </c>
      <c r="N450" s="40">
        <f t="shared" si="168"/>
        <v>4.0044505306401916</v>
      </c>
      <c r="O450" s="40">
        <f t="shared" si="168"/>
        <v>4.4085459987397604</v>
      </c>
      <c r="P450" s="40">
        <f t="shared" si="168"/>
        <v>4.3469287722359562</v>
      </c>
      <c r="Q450" s="40">
        <f t="shared" si="168"/>
        <v>4.3660518225735618</v>
      </c>
      <c r="R450" s="40">
        <f t="shared" si="168"/>
        <v>4.4285714285714288</v>
      </c>
      <c r="S450" s="40">
        <f t="shared" si="168"/>
        <v>4.5714285714285712</v>
      </c>
      <c r="T450" s="40">
        <f t="shared" si="168"/>
        <v>4</v>
      </c>
      <c r="U450" s="40" t="e">
        <f t="shared" si="168"/>
        <v>#DIV/0!</v>
      </c>
      <c r="V450" s="39"/>
      <c r="X450" s="20"/>
    </row>
    <row r="451" spans="1:24" ht="39.75" hidden="1">
      <c r="A451" s="714" t="s">
        <v>15</v>
      </c>
      <c r="B451" s="714"/>
      <c r="C451" s="38" t="s">
        <v>10</v>
      </c>
      <c r="D451" s="37" t="e">
        <f>+SUM(D9,D26,D34,D47,D59,D68,D77,D86,D93,D215,D224,D247,D262,D269,D326,D333,D359,D386,D395,D402,D409,D427,D437)/23</f>
        <v>#DIV/0!</v>
      </c>
      <c r="E451" s="37"/>
      <c r="F451" s="37"/>
      <c r="G451" s="37"/>
      <c r="H451" s="37">
        <f>+SUM(H9,H26,H34,H48,H59,H68,H77,H86,H93,H215,H224,H247,H262,H269,H326,H333,H359,H386,H395,H402,H409,H427,H437)/23</f>
        <v>4.6058478260869569</v>
      </c>
      <c r="I451" s="37">
        <f>+SUM(I9,I26,I35,I48,I59,I68,I77,I86,I93,I215,I224,I247,I262,I269,I326,I333,I359,I386,I395,I402,I409,I427,I437)/23</f>
        <v>3.9288901601830664</v>
      </c>
      <c r="J451" s="37">
        <f>+SUM(J9,J26,J34,J47,J59,J68,J77,J86,J93,J215,J224,J247,J262,J269,J326,J333,J359,J386,J395,J402,J409,J427,J437)/23</f>
        <v>4.7748948106591858</v>
      </c>
      <c r="K451" s="37">
        <f>+SUM(K9,K26,K34,K47,K59,K68,K77,K86,K93,K215,K224,K247,K262,K269,K326,K333,K359,K386,K395,K402,K409,K427,K437)/23</f>
        <v>4.2892904197252024</v>
      </c>
      <c r="L451" s="37">
        <f>+SUM(L9,L26,L34,L47,L59,L68,L77,L86,L93,L215,L224,L247,L262,L269,L326,L333,L359,L386,L395,L402,L409,L427,L437)/23</f>
        <v>4.7522206638616176</v>
      </c>
      <c r="M451" s="37">
        <f>+SUM(M9,M26,M34,M47,M59,M68,M77,M86,M93,M215,M224,M247,M262,M269,M326,M333,M359,M386,M395,M402,M409,M427,M437)/23</f>
        <v>3.7660455486542443</v>
      </c>
      <c r="N451" s="37">
        <f>+SUM(N9,N26,N34,N47,N59,N68,N77,N86,N93,N215,N224,N247,N262,N269,N326,N333,N359,N386,N395,N402,N409,N427,N437)/23</f>
        <v>4.0044505306401916</v>
      </c>
      <c r="O451" s="37">
        <f>+SUM(O9,O26,O35,O48,O59,O68,O77,O86,O93,O215,O224,O247,O262,O269,O326,O333,O359,O386,O395,O402,O409,O427,O437)/23</f>
        <v>4.4085459987397604</v>
      </c>
      <c r="P451" s="37">
        <f>+SUM(P9,P26,P35,P48,P59,P68,P77,P86,P93,P215,P224,P247,P262,P269,P326,P333,P359,P386,P395,P402,P409,P427,P437)/23</f>
        <v>4.3469287722359562</v>
      </c>
      <c r="Q451" s="37">
        <f>+SUM(Q9,Q26,Q35,Q48,Q59,Q68,Q77,Q86,Q93,Q215,Q224,Q247,Q262,Q269,Q326,Q333,Q359,Q386,Q395,Q402,Q409,Q427,Q437)/23</f>
        <v>4.3660518225735618</v>
      </c>
      <c r="R451" s="37">
        <f>+SUM(R9,R26,R35,R48,R59,R68,R77,R86,R93,R215,R224,R247,R262,R269,R326,R333,R359,R386,R395,R402,R409,R427,R437)/7</f>
        <v>4.4285714285714288</v>
      </c>
      <c r="S451" s="37">
        <f>+SUM(S9,S26,S35,S48,S59,S68,S77,S86,S93,S215,S224,S247,S262,S269,S326,S333,S359,S386,S395,S402,S409,S427,S437)/7</f>
        <v>4.5714285714285712</v>
      </c>
      <c r="T451" s="37">
        <f>+SUM(T9,T26,T35,T48,T59,T68,T77,T86,T93,T215,T224,T247,T262,T269,T326,T333,T359,T386,T395,T402,T409,T427,T437)/7</f>
        <v>4</v>
      </c>
      <c r="U451" s="37" t="e">
        <f>+SUM(U9,U26,U34,U47,U59,U68,U77,U86,U93,U215,U224,U247,U262,U269,U326,U333,U359,U386,U395,U402,U409,U427,U437)/23</f>
        <v>#DIV/0!</v>
      </c>
      <c r="X451" s="20"/>
    </row>
    <row r="452" spans="1:24" ht="39.75" hidden="1">
      <c r="A452" s="715" t="s">
        <v>14</v>
      </c>
      <c r="B452" s="716"/>
      <c r="C452" s="681" t="s">
        <v>10</v>
      </c>
      <c r="D452" s="34" t="e">
        <f>+D461/D453</f>
        <v>#DIV/0!</v>
      </c>
      <c r="E452" s="34"/>
      <c r="F452" s="34"/>
      <c r="G452" s="34"/>
      <c r="H452" s="34">
        <f t="shared" ref="H452:Q452" si="169">+H461/H453</f>
        <v>3.5841487706193584</v>
      </c>
      <c r="I452" s="34">
        <f t="shared" si="169"/>
        <v>3.5131578947368425</v>
      </c>
      <c r="J452" s="34">
        <f t="shared" si="169"/>
        <v>4.1678982458356506</v>
      </c>
      <c r="K452" s="34">
        <f t="shared" si="169"/>
        <v>4.4298915027499879</v>
      </c>
      <c r="L452" s="34">
        <f t="shared" si="169"/>
        <v>3.9721978328283725</v>
      </c>
      <c r="M452" s="34">
        <f t="shared" si="169"/>
        <v>3.64530303030303</v>
      </c>
      <c r="N452" s="34">
        <f t="shared" si="169"/>
        <v>3.0689819691656188</v>
      </c>
      <c r="O452" s="34">
        <f t="shared" si="169"/>
        <v>3.9335788898041226</v>
      </c>
      <c r="P452" s="34">
        <f t="shared" si="169"/>
        <v>3.6985168426344899</v>
      </c>
      <c r="Q452" s="34">
        <f t="shared" si="169"/>
        <v>2.3255438877485619</v>
      </c>
      <c r="R452" s="35">
        <v>0</v>
      </c>
      <c r="S452" s="35">
        <v>0</v>
      </c>
      <c r="T452" s="35">
        <v>0</v>
      </c>
      <c r="U452" s="34" t="e">
        <f>+U461/U453</f>
        <v>#DIV/0!</v>
      </c>
      <c r="X452" s="20"/>
    </row>
    <row r="453" spans="1:24" ht="39.75" hidden="1">
      <c r="A453" s="32"/>
      <c r="B453" s="33" t="s">
        <v>9</v>
      </c>
      <c r="C453" s="19"/>
      <c r="D453" s="16">
        <v>10</v>
      </c>
      <c r="E453" s="16"/>
      <c r="F453" s="16"/>
      <c r="G453" s="16"/>
      <c r="H453" s="16">
        <v>9</v>
      </c>
      <c r="I453" s="16">
        <v>7</v>
      </c>
      <c r="J453" s="16">
        <v>11</v>
      </c>
      <c r="K453" s="16">
        <v>11</v>
      </c>
      <c r="L453" s="16">
        <v>10</v>
      </c>
      <c r="M453" s="16">
        <v>11</v>
      </c>
      <c r="N453" s="16">
        <v>10</v>
      </c>
      <c r="O453" s="16">
        <v>11</v>
      </c>
      <c r="P453" s="16">
        <v>9</v>
      </c>
      <c r="Q453" s="16">
        <v>11</v>
      </c>
      <c r="R453" s="16"/>
      <c r="S453" s="16"/>
      <c r="T453" s="16"/>
      <c r="U453" s="16">
        <v>11</v>
      </c>
      <c r="X453" s="20"/>
    </row>
    <row r="454" spans="1:24" ht="39.75" hidden="1">
      <c r="A454" s="708" t="s">
        <v>13</v>
      </c>
      <c r="B454" s="709"/>
      <c r="C454" s="680" t="s">
        <v>10</v>
      </c>
      <c r="D454" s="26" t="e">
        <f>SUM(D461:D462)/D455</f>
        <v>#DIV/0!</v>
      </c>
      <c r="E454" s="26"/>
      <c r="F454" s="26"/>
      <c r="G454" s="26"/>
      <c r="H454" s="26">
        <f t="shared" ref="H454:Q454" si="170">SUM(H461:H462)/H455</f>
        <v>3.6623488968050988</v>
      </c>
      <c r="I454" s="26">
        <f t="shared" si="170"/>
        <v>3.4420995423340961</v>
      </c>
      <c r="J454" s="26">
        <f t="shared" si="170"/>
        <v>4.2141667610454494</v>
      </c>
      <c r="K454" s="26">
        <f t="shared" si="170"/>
        <v>4.387022385727966</v>
      </c>
      <c r="L454" s="26">
        <f t="shared" si="170"/>
        <v>4.0864851168482357</v>
      </c>
      <c r="M454" s="26">
        <f t="shared" si="170"/>
        <v>3.6558229813664593</v>
      </c>
      <c r="N454" s="26">
        <f t="shared" si="170"/>
        <v>3.1848005157873862</v>
      </c>
      <c r="O454" s="26">
        <f t="shared" si="170"/>
        <v>3.8775977066332357</v>
      </c>
      <c r="P454" s="26">
        <f t="shared" si="170"/>
        <v>3.6175419527391206</v>
      </c>
      <c r="Q454" s="26">
        <f t="shared" si="170"/>
        <v>2.6150840001392259</v>
      </c>
      <c r="R454" s="26">
        <f>+R424</f>
        <v>4.57</v>
      </c>
      <c r="S454" s="26">
        <f>+S424</f>
        <v>4.5999999999999996</v>
      </c>
      <c r="T454" s="26">
        <f>+T424</f>
        <v>3.8</v>
      </c>
      <c r="U454" s="26" t="e">
        <f>SUM(U461:U462)/U455</f>
        <v>#DIV/0!</v>
      </c>
      <c r="X454" s="20"/>
    </row>
    <row r="455" spans="1:24" ht="39.75" hidden="1">
      <c r="A455" s="32"/>
      <c r="B455" s="18" t="s">
        <v>9</v>
      </c>
      <c r="C455" s="31"/>
      <c r="D455" s="30">
        <f>+D453+3</f>
        <v>13</v>
      </c>
      <c r="E455" s="30"/>
      <c r="F455" s="30"/>
      <c r="G455" s="30"/>
      <c r="H455" s="30">
        <f t="shared" ref="H455:Q455" si="171">+H453+3</f>
        <v>12</v>
      </c>
      <c r="I455" s="30">
        <f t="shared" si="171"/>
        <v>10</v>
      </c>
      <c r="J455" s="30">
        <f t="shared" si="171"/>
        <v>14</v>
      </c>
      <c r="K455" s="30">
        <f t="shared" si="171"/>
        <v>14</v>
      </c>
      <c r="L455" s="30">
        <f t="shared" si="171"/>
        <v>13</v>
      </c>
      <c r="M455" s="30">
        <f t="shared" si="171"/>
        <v>14</v>
      </c>
      <c r="N455" s="30">
        <f t="shared" si="171"/>
        <v>13</v>
      </c>
      <c r="O455" s="30">
        <f t="shared" si="171"/>
        <v>14</v>
      </c>
      <c r="P455" s="30">
        <f t="shared" si="171"/>
        <v>12</v>
      </c>
      <c r="Q455" s="30">
        <f t="shared" si="171"/>
        <v>14</v>
      </c>
      <c r="R455" s="30">
        <v>1</v>
      </c>
      <c r="S455" s="30">
        <v>1</v>
      </c>
      <c r="T455" s="30">
        <v>1</v>
      </c>
      <c r="U455" s="30">
        <f>+U453+4</f>
        <v>15</v>
      </c>
      <c r="X455" s="20"/>
    </row>
    <row r="456" spans="1:24" ht="39.75" hidden="1">
      <c r="A456" s="682"/>
      <c r="B456" s="683" t="s">
        <v>12</v>
      </c>
      <c r="C456" s="680" t="s">
        <v>10</v>
      </c>
      <c r="D456" s="26">
        <v>5</v>
      </c>
      <c r="E456" s="26"/>
      <c r="F456" s="26"/>
      <c r="G456" s="26"/>
      <c r="H456" s="24">
        <v>0</v>
      </c>
      <c r="I456" s="24">
        <v>0</v>
      </c>
      <c r="J456" s="24">
        <v>0</v>
      </c>
      <c r="K456" s="24">
        <v>0</v>
      </c>
      <c r="L456" s="24">
        <v>0</v>
      </c>
      <c r="M456" s="24">
        <v>0</v>
      </c>
      <c r="N456" s="24">
        <v>0</v>
      </c>
      <c r="O456" s="24">
        <v>0</v>
      </c>
      <c r="P456" s="24">
        <v>0</v>
      </c>
      <c r="Q456" s="24">
        <v>0</v>
      </c>
      <c r="R456" s="25">
        <v>4.1399999999999997</v>
      </c>
      <c r="S456" s="25">
        <v>4.4000000000000004</v>
      </c>
      <c r="T456" s="25">
        <v>4.67</v>
      </c>
      <c r="U456" s="24">
        <v>0</v>
      </c>
      <c r="X456" s="20"/>
    </row>
    <row r="457" spans="1:24" ht="39.75" hidden="1">
      <c r="A457" s="710" t="s">
        <v>11</v>
      </c>
      <c r="B457" s="710"/>
      <c r="C457" s="684" t="s">
        <v>10</v>
      </c>
      <c r="D457" s="21" t="e">
        <f>+SUM(D459:D462)/D458</f>
        <v>#DIV/0!</v>
      </c>
      <c r="E457" s="21"/>
      <c r="F457" s="21"/>
      <c r="G457" s="21"/>
      <c r="H457" s="21">
        <f t="shared" ref="H457:Q457" si="172">+SUM(H459:H462)/H458</f>
        <v>4.2823624789046049</v>
      </c>
      <c r="I457" s="21">
        <f t="shared" si="172"/>
        <v>3.7813778517439847</v>
      </c>
      <c r="J457" s="21">
        <f t="shared" si="172"/>
        <v>4.5627274405350695</v>
      </c>
      <c r="K457" s="21">
        <f t="shared" si="172"/>
        <v>4.326270082537059</v>
      </c>
      <c r="L457" s="21">
        <f t="shared" si="172"/>
        <v>4.5118161607734519</v>
      </c>
      <c r="M457" s="21">
        <f t="shared" si="172"/>
        <v>3.7243397123831907</v>
      </c>
      <c r="N457" s="21">
        <f t="shared" si="172"/>
        <v>3.7084658030544566</v>
      </c>
      <c r="O457" s="21">
        <f t="shared" si="172"/>
        <v>4.2076466449697234</v>
      </c>
      <c r="P457" s="21">
        <f t="shared" si="172"/>
        <v>4.0968532912656119</v>
      </c>
      <c r="Q457" s="21">
        <f t="shared" si="172"/>
        <v>3.7035234573281373</v>
      </c>
      <c r="R457" s="21">
        <v>4.3</v>
      </c>
      <c r="S457" s="22">
        <v>4.4800000000000004</v>
      </c>
      <c r="T457" s="22">
        <v>4.2699999999999996</v>
      </c>
      <c r="U457" s="21" t="e">
        <f>+SUM(U459:U462)/U458</f>
        <v>#DIV/0!</v>
      </c>
      <c r="X457" s="20"/>
    </row>
    <row r="458" spans="1:24" ht="39.75" hidden="1">
      <c r="A458" s="19"/>
      <c r="B458" s="18" t="s">
        <v>9</v>
      </c>
      <c r="C458" s="17"/>
      <c r="D458" s="16">
        <f>+D455+23</f>
        <v>36</v>
      </c>
      <c r="E458" s="16"/>
      <c r="F458" s="16"/>
      <c r="G458" s="16"/>
      <c r="H458" s="16">
        <f t="shared" ref="H458:Q458" si="173">+H455+23</f>
        <v>35</v>
      </c>
      <c r="I458" s="16">
        <f t="shared" si="173"/>
        <v>33</v>
      </c>
      <c r="J458" s="16">
        <f t="shared" si="173"/>
        <v>37</v>
      </c>
      <c r="K458" s="16">
        <f t="shared" si="173"/>
        <v>37</v>
      </c>
      <c r="L458" s="16">
        <f t="shared" si="173"/>
        <v>36</v>
      </c>
      <c r="M458" s="16">
        <f t="shared" si="173"/>
        <v>37</v>
      </c>
      <c r="N458" s="16">
        <f t="shared" si="173"/>
        <v>36</v>
      </c>
      <c r="O458" s="16">
        <f t="shared" si="173"/>
        <v>37</v>
      </c>
      <c r="P458" s="16">
        <f t="shared" si="173"/>
        <v>35</v>
      </c>
      <c r="Q458" s="16">
        <f t="shared" si="173"/>
        <v>37</v>
      </c>
      <c r="R458" s="16"/>
      <c r="S458" s="16"/>
      <c r="T458" s="16"/>
      <c r="U458" s="16">
        <f>+U455+23</f>
        <v>38</v>
      </c>
    </row>
    <row r="459" spans="1:24" ht="39.75" hidden="1">
      <c r="A459" s="14"/>
      <c r="B459" s="14" t="s">
        <v>8</v>
      </c>
      <c r="C459" s="13"/>
      <c r="D459" s="15" t="e">
        <f>+SUM(D9,D26,D34,D47,D59,D68,D77,D86,D93,D215,D224,D247,D262,D269)</f>
        <v>#DIV/0!</v>
      </c>
      <c r="E459" s="15"/>
      <c r="F459" s="15"/>
      <c r="G459" s="15"/>
      <c r="H459" s="15">
        <f>+SUM(H9,H26,H34,H48,H59,H68,H77,H86,H93,H215,H224,H247,H262,H269)</f>
        <v>63.9345</v>
      </c>
      <c r="I459" s="15">
        <f>+SUM(I9,I26,I35,I48,I59,I68,I77,I86,I93,I215,I224,I247,I262,I269)</f>
        <v>53.364473684210523</v>
      </c>
      <c r="J459" s="15">
        <f>+SUM(J9,J26,J34,J47,J59,J68,J77,J86,J93,J215,J224,J247,J262,J269)</f>
        <v>64.822580645161281</v>
      </c>
      <c r="K459" s="15">
        <f>+SUM(K9,K26,K34,K47,K59,K68,K77,K86,K93,K215,K224,K247,K262,K269)</f>
        <v>61.653679653679653</v>
      </c>
      <c r="L459" s="15">
        <f>+SUM(L9,L26,L34,L47,L59,L68,L77,L86,L93,L215,L224,L247,L262,L269)</f>
        <v>65.3010752688172</v>
      </c>
      <c r="M459" s="15">
        <f>+SUM(M9,M26,M34,M47,M59,M68,M77,M86,M93,M215,M224,M247,M262,M269)</f>
        <v>54.61904761904762</v>
      </c>
      <c r="N459" s="15">
        <f>+SUM(N9,N26,N34,N47,N59,N68,N77,N86,N93,N215,N224,N247,N262,N269)</f>
        <v>62.102362204724407</v>
      </c>
      <c r="O459" s="15">
        <f>+SUM(O9,O26,O35,O48,O59,O68,O77,O86,O93,O215,O224,O247,O262,O269)</f>
        <v>58.396557971014495</v>
      </c>
      <c r="P459" s="15">
        <f>+SUM(P9,P26,P35,P48,P59,P68,P77,P86,P93,P215,P224,P247,P262,P269)</f>
        <v>58.979361761426979</v>
      </c>
      <c r="Q459" s="15">
        <f>+SUM(Q9,Q26,Q35,Q48,Q59,Q68,Q77,Q86,Q93,Q215,Q224,Q247,Q262,Q269)</f>
        <v>59.419191919191917</v>
      </c>
      <c r="R459" s="12"/>
      <c r="S459" s="12"/>
      <c r="T459" s="12"/>
      <c r="U459" s="15" t="e">
        <f>+SUM(U9,U26,U34,U47,U59,U68,U77,U86,U93,U215,U224,U247,U262,U269)</f>
        <v>#DIV/0!</v>
      </c>
    </row>
    <row r="460" spans="1:24" ht="39.75" hidden="1">
      <c r="A460" s="14"/>
      <c r="B460" s="14" t="s">
        <v>7</v>
      </c>
      <c r="C460" s="13"/>
      <c r="D460" s="15">
        <f>+SUM(D326,D333,D359,D386,D395,D402,D409,D427,D437)</f>
        <v>0</v>
      </c>
      <c r="E460" s="15"/>
      <c r="F460" s="15"/>
      <c r="G460" s="15"/>
      <c r="H460" s="15">
        <f t="shared" ref="H460:Q460" si="174">+SUM(H326,H333,H359,H386,H395,H402,H409,H427,H437)</f>
        <v>42</v>
      </c>
      <c r="I460" s="15">
        <f t="shared" si="174"/>
        <v>37</v>
      </c>
      <c r="J460" s="15">
        <f t="shared" si="174"/>
        <v>45</v>
      </c>
      <c r="K460" s="15">
        <f t="shared" si="174"/>
        <v>37</v>
      </c>
      <c r="L460" s="15">
        <f t="shared" si="174"/>
        <v>44</v>
      </c>
      <c r="M460" s="15">
        <f t="shared" si="174"/>
        <v>32</v>
      </c>
      <c r="N460" s="15">
        <f t="shared" si="174"/>
        <v>30</v>
      </c>
      <c r="O460" s="15">
        <f t="shared" si="174"/>
        <v>43</v>
      </c>
      <c r="P460" s="15">
        <f t="shared" si="174"/>
        <v>41</v>
      </c>
      <c r="Q460" s="15">
        <f t="shared" si="174"/>
        <v>41</v>
      </c>
      <c r="R460" s="12"/>
      <c r="S460" s="12"/>
      <c r="T460" s="12"/>
      <c r="U460" s="15">
        <f>+SUM(U326,U333,U359,U386,U395,U402,U409,U427,U437)</f>
        <v>43</v>
      </c>
    </row>
    <row r="461" spans="1:24" ht="39.75" hidden="1">
      <c r="A461" s="14"/>
      <c r="B461" s="14" t="s">
        <v>6</v>
      </c>
      <c r="C461" s="13"/>
      <c r="D461" s="15" t="e">
        <f>+SUM(D101,D116,D137,D161,D278,D303,D309,D341,D348,D368,D375)</f>
        <v>#DIV/0!</v>
      </c>
      <c r="E461" s="15"/>
      <c r="F461" s="15"/>
      <c r="G461" s="15"/>
      <c r="H461" s="15">
        <f t="shared" ref="H461:Q461" si="175">+SUM(H101,H116,H137,H161,H278,H303,H309,H341,H348,H368,H375)</f>
        <v>32.257338935574225</v>
      </c>
      <c r="I461" s="15">
        <f t="shared" si="175"/>
        <v>24.592105263157897</v>
      </c>
      <c r="J461" s="15">
        <f t="shared" si="175"/>
        <v>45.846880704192159</v>
      </c>
      <c r="K461" s="15">
        <f t="shared" si="175"/>
        <v>48.728806530249869</v>
      </c>
      <c r="L461" s="15">
        <f t="shared" si="175"/>
        <v>39.721978328283726</v>
      </c>
      <c r="M461" s="15">
        <f t="shared" si="175"/>
        <v>40.098333333333329</v>
      </c>
      <c r="N461" s="15">
        <f t="shared" si="175"/>
        <v>30.68981969165619</v>
      </c>
      <c r="O461" s="15">
        <f t="shared" si="175"/>
        <v>43.269367787845347</v>
      </c>
      <c r="P461" s="15">
        <f t="shared" si="175"/>
        <v>33.286651583710409</v>
      </c>
      <c r="Q461" s="15">
        <f t="shared" si="175"/>
        <v>25.580982765234182</v>
      </c>
      <c r="R461" s="12"/>
      <c r="S461" s="12"/>
      <c r="T461" s="12"/>
      <c r="U461" s="15" t="e">
        <f>+SUM(U101,U116,U137,U161,U278,U303,U309,U341,U348,U368,U375)</f>
        <v>#DIV/0!</v>
      </c>
    </row>
    <row r="462" spans="1:24" ht="39.75" hidden="1">
      <c r="A462" s="14"/>
      <c r="B462" s="14" t="s">
        <v>5</v>
      </c>
      <c r="C462" s="13"/>
      <c r="D462" s="15" t="e">
        <f>+D424+D185+D450</f>
        <v>#DIV/0!</v>
      </c>
      <c r="E462" s="15"/>
      <c r="F462" s="15"/>
      <c r="G462" s="15"/>
      <c r="H462" s="15">
        <f t="shared" ref="H462:Q462" si="176">+H424+H185+H450</f>
        <v>11.690847826086959</v>
      </c>
      <c r="I462" s="15">
        <f t="shared" si="176"/>
        <v>9.8288901601830663</v>
      </c>
      <c r="J462" s="15">
        <f t="shared" si="176"/>
        <v>13.151453950444131</v>
      </c>
      <c r="K462" s="15">
        <f t="shared" si="176"/>
        <v>12.689506869941653</v>
      </c>
      <c r="L462" s="15">
        <f t="shared" si="176"/>
        <v>13.402328190743338</v>
      </c>
      <c r="M462" s="15">
        <f t="shared" si="176"/>
        <v>11.083188405797101</v>
      </c>
      <c r="N462" s="15">
        <f t="shared" si="176"/>
        <v>10.712587013579824</v>
      </c>
      <c r="O462" s="15">
        <f t="shared" si="176"/>
        <v>11.017000105019953</v>
      </c>
      <c r="P462" s="15">
        <f t="shared" si="176"/>
        <v>10.123851849159035</v>
      </c>
      <c r="Q462" s="15">
        <f t="shared" si="176"/>
        <v>11.030193236714975</v>
      </c>
      <c r="R462" s="12"/>
      <c r="S462" s="12"/>
      <c r="T462" s="12"/>
      <c r="U462" s="15" t="e">
        <f>+U424+U185+U450+U423</f>
        <v>#DIV/0!</v>
      </c>
    </row>
    <row r="463" spans="1:24" ht="39.75" hidden="1">
      <c r="A463" s="14"/>
      <c r="B463" s="14"/>
      <c r="C463" s="13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1"/>
    </row>
    <row r="464" spans="1:24" hidden="1">
      <c r="M464" s="10" t="s">
        <v>4</v>
      </c>
      <c r="O464" s="10" t="s">
        <v>4</v>
      </c>
      <c r="P464" s="10" t="s">
        <v>4</v>
      </c>
      <c r="Q464" s="10" t="s">
        <v>4</v>
      </c>
    </row>
    <row r="467" spans="5:23">
      <c r="E467" s="3" t="s">
        <v>3</v>
      </c>
      <c r="W467" s="8"/>
    </row>
    <row r="468" spans="5:23">
      <c r="E468" s="3" t="s">
        <v>2</v>
      </c>
      <c r="W468" s="7"/>
    </row>
    <row r="469" spans="5:23">
      <c r="E469" s="3" t="s">
        <v>1</v>
      </c>
      <c r="W469" s="7"/>
    </row>
    <row r="470" spans="5:23">
      <c r="E470" s="3" t="s">
        <v>0</v>
      </c>
    </row>
  </sheetData>
  <mergeCells count="60">
    <mergeCell ref="A454:B454"/>
    <mergeCell ref="A457:B457"/>
    <mergeCell ref="R411:R417"/>
    <mergeCell ref="S411:S417"/>
    <mergeCell ref="T411:T417"/>
    <mergeCell ref="U411:U417"/>
    <mergeCell ref="A451:B451"/>
    <mergeCell ref="A452:B452"/>
    <mergeCell ref="L411:L417"/>
    <mergeCell ref="M411:M417"/>
    <mergeCell ref="N411:N417"/>
    <mergeCell ref="O411:O417"/>
    <mergeCell ref="P411:P417"/>
    <mergeCell ref="Q411:Q417"/>
    <mergeCell ref="D411:D417"/>
    <mergeCell ref="H411:H417"/>
    <mergeCell ref="I411:I417"/>
    <mergeCell ref="J411:J417"/>
    <mergeCell ref="K411:K417"/>
    <mergeCell ref="P227:P232"/>
    <mergeCell ref="Q227:Q232"/>
    <mergeCell ref="U227:U232"/>
    <mergeCell ref="D252:D256"/>
    <mergeCell ref="H252:H256"/>
    <mergeCell ref="I252:I256"/>
    <mergeCell ref="J252:J256"/>
    <mergeCell ref="K252:K256"/>
    <mergeCell ref="L252:L256"/>
    <mergeCell ref="M252:M256"/>
    <mergeCell ref="N252:N256"/>
    <mergeCell ref="O252:O256"/>
    <mergeCell ref="P252:P256"/>
    <mergeCell ref="Q252:Q256"/>
    <mergeCell ref="U252:U256"/>
    <mergeCell ref="U29:U30"/>
    <mergeCell ref="D227:D232"/>
    <mergeCell ref="H227:H232"/>
    <mergeCell ref="I227:I232"/>
    <mergeCell ref="J227:J232"/>
    <mergeCell ref="K227:K232"/>
    <mergeCell ref="L227:L232"/>
    <mergeCell ref="M227:M232"/>
    <mergeCell ref="N227:N232"/>
    <mergeCell ref="O227:O232"/>
    <mergeCell ref="L29:L30"/>
    <mergeCell ref="M29:M30"/>
    <mergeCell ref="N29:N30"/>
    <mergeCell ref="O29:O30"/>
    <mergeCell ref="P29:P30"/>
    <mergeCell ref="Q29:Q30"/>
    <mergeCell ref="A1:G1"/>
    <mergeCell ref="A3:G3"/>
    <mergeCell ref="A4:B5"/>
    <mergeCell ref="C4:C5"/>
    <mergeCell ref="D4:Q4"/>
    <mergeCell ref="D29:D30"/>
    <mergeCell ref="H29:H30"/>
    <mergeCell ref="I29:I30"/>
    <mergeCell ref="J29:J30"/>
    <mergeCell ref="K29:K30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S492"/>
  <sheetViews>
    <sheetView zoomScale="70" zoomScaleNormal="70" workbookViewId="0">
      <selection sqref="A1:G1"/>
    </sheetView>
  </sheetViews>
  <sheetFormatPr defaultColWidth="10" defaultRowHeight="30.75"/>
  <cols>
    <col min="1" max="1" width="8.375" style="3" customWidth="1"/>
    <col min="2" max="2" width="62.375" style="3" customWidth="1"/>
    <col min="3" max="3" width="9.5" style="6" customWidth="1"/>
    <col min="4" max="4" width="14.625" style="3" customWidth="1"/>
    <col min="5" max="5" width="10.625" style="3" hidden="1" customWidth="1"/>
    <col min="6" max="6" width="10" style="3" hidden="1" customWidth="1"/>
    <col min="7" max="7" width="43.875" style="3" customWidth="1"/>
    <col min="8" max="17" width="14.625" style="3" hidden="1" customWidth="1"/>
    <col min="18" max="18" width="12.5" style="5" hidden="1" customWidth="1"/>
    <col min="19" max="19" width="12.5" style="4" hidden="1" customWidth="1"/>
    <col min="20" max="20" width="12.5" style="3" hidden="1" customWidth="1"/>
    <col min="21" max="21" width="18" style="2" hidden="1" customWidth="1"/>
    <col min="22" max="22" width="21.25" style="1" hidden="1" customWidth="1"/>
    <col min="23" max="23" width="24.25" style="1" hidden="1" customWidth="1"/>
    <col min="24" max="16384" width="10" style="1"/>
  </cols>
  <sheetData>
    <row r="1" spans="1:71" ht="36">
      <c r="A1" s="717" t="s">
        <v>433</v>
      </c>
      <c r="B1" s="717"/>
      <c r="C1" s="717"/>
      <c r="D1" s="717"/>
      <c r="E1" s="717"/>
      <c r="F1" s="717"/>
      <c r="G1" s="717"/>
      <c r="H1" s="662"/>
      <c r="I1" s="662"/>
      <c r="J1" s="662"/>
      <c r="K1" s="662"/>
      <c r="L1" s="662"/>
      <c r="M1" s="662"/>
      <c r="N1" s="662"/>
      <c r="O1" s="662"/>
      <c r="P1" s="662"/>
      <c r="Q1" s="662"/>
      <c r="R1" s="662"/>
      <c r="S1" s="662"/>
      <c r="T1" s="662"/>
      <c r="U1" s="661" t="s">
        <v>431</v>
      </c>
    </row>
    <row r="2" spans="1:71">
      <c r="A2" s="660"/>
      <c r="B2" s="660"/>
      <c r="C2" s="660"/>
      <c r="D2" s="660"/>
      <c r="E2" s="660"/>
      <c r="F2" s="660"/>
      <c r="G2" s="660"/>
      <c r="H2" s="659"/>
      <c r="I2" s="659"/>
      <c r="J2" s="659"/>
      <c r="K2" s="659"/>
      <c r="L2" s="659"/>
      <c r="M2" s="659"/>
      <c r="N2" s="659"/>
      <c r="O2" s="659"/>
      <c r="P2" s="659"/>
      <c r="Q2" s="659"/>
      <c r="R2" s="659"/>
      <c r="S2" s="659"/>
      <c r="T2" s="659"/>
      <c r="U2" s="658"/>
    </row>
    <row r="3" spans="1:71">
      <c r="A3" s="718" t="s">
        <v>479</v>
      </c>
      <c r="B3" s="718"/>
      <c r="C3" s="718"/>
      <c r="D3" s="718"/>
      <c r="E3" s="718"/>
      <c r="F3" s="718"/>
      <c r="G3" s="718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7"/>
      <c r="S3" s="656"/>
      <c r="T3" s="656"/>
      <c r="U3" s="655"/>
    </row>
    <row r="4" spans="1:71" s="641" customFormat="1">
      <c r="A4" s="719" t="s">
        <v>430</v>
      </c>
      <c r="B4" s="720"/>
      <c r="C4" s="725" t="s">
        <v>429</v>
      </c>
      <c r="D4" s="728" t="s">
        <v>428</v>
      </c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654"/>
      <c r="S4" s="654"/>
      <c r="T4" s="653"/>
      <c r="U4" s="652" t="s">
        <v>427</v>
      </c>
      <c r="X4" s="642"/>
    </row>
    <row r="5" spans="1:71" s="641" customFormat="1" ht="48">
      <c r="A5" s="723"/>
      <c r="B5" s="724"/>
      <c r="C5" s="727"/>
      <c r="D5" s="646" t="s">
        <v>440</v>
      </c>
      <c r="E5" s="646" t="s">
        <v>410</v>
      </c>
      <c r="F5" s="646" t="s">
        <v>409</v>
      </c>
      <c r="G5" s="645" t="s">
        <v>436</v>
      </c>
      <c r="H5" s="644"/>
      <c r="I5" s="644"/>
      <c r="J5" s="644"/>
      <c r="K5" s="644"/>
      <c r="L5" s="644"/>
      <c r="M5" s="644"/>
      <c r="N5" s="644"/>
      <c r="O5" s="644"/>
      <c r="P5" s="644"/>
      <c r="Q5" s="644"/>
      <c r="R5" s="643"/>
      <c r="S5" s="643"/>
      <c r="T5" s="643"/>
      <c r="U5" s="643"/>
      <c r="X5" s="642"/>
    </row>
    <row r="6" spans="1:71" s="73" customFormat="1">
      <c r="A6" s="640" t="s">
        <v>407</v>
      </c>
      <c r="B6" s="636"/>
      <c r="C6" s="639"/>
      <c r="D6" s="637"/>
      <c r="E6" s="638"/>
      <c r="F6" s="638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6"/>
      <c r="S6" s="636"/>
      <c r="T6" s="636"/>
      <c r="U6" s="635"/>
      <c r="X6" s="74"/>
    </row>
    <row r="7" spans="1:71" s="631" customFormat="1" ht="39.75">
      <c r="A7" s="140" t="s">
        <v>406</v>
      </c>
      <c r="B7" s="634"/>
      <c r="C7" s="633" t="s">
        <v>10</v>
      </c>
      <c r="D7" s="632">
        <f>+D9/1</f>
        <v>0</v>
      </c>
      <c r="E7" s="632"/>
      <c r="F7" s="632"/>
      <c r="G7" s="632"/>
      <c r="H7" s="632">
        <f t="shared" ref="H7:U7" si="0">+H9/1</f>
        <v>5</v>
      </c>
      <c r="I7" s="632">
        <f t="shared" si="0"/>
        <v>2</v>
      </c>
      <c r="J7" s="632">
        <f t="shared" si="0"/>
        <v>5</v>
      </c>
      <c r="K7" s="632">
        <f t="shared" si="0"/>
        <v>5</v>
      </c>
      <c r="L7" s="632">
        <f t="shared" si="0"/>
        <v>5</v>
      </c>
      <c r="M7" s="632">
        <f t="shared" si="0"/>
        <v>4</v>
      </c>
      <c r="N7" s="632">
        <f t="shared" si="0"/>
        <v>4</v>
      </c>
      <c r="O7" s="632">
        <f t="shared" si="0"/>
        <v>5</v>
      </c>
      <c r="P7" s="632">
        <f t="shared" si="0"/>
        <v>5</v>
      </c>
      <c r="Q7" s="632">
        <f t="shared" si="0"/>
        <v>4</v>
      </c>
      <c r="R7" s="632">
        <f t="shared" si="0"/>
        <v>5</v>
      </c>
      <c r="S7" s="632">
        <f t="shared" si="0"/>
        <v>4</v>
      </c>
      <c r="T7" s="632">
        <f t="shared" si="0"/>
        <v>4</v>
      </c>
      <c r="U7" s="632">
        <f t="shared" si="0"/>
        <v>5</v>
      </c>
      <c r="V7" s="73"/>
      <c r="W7" s="73"/>
      <c r="X7" s="74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</row>
    <row r="8" spans="1:71" s="73" customFormat="1" ht="39.75">
      <c r="A8" s="85">
        <v>1.1000000000000001</v>
      </c>
      <c r="B8" s="84" t="s">
        <v>405</v>
      </c>
      <c r="C8" s="96" t="s">
        <v>30</v>
      </c>
      <c r="D8" s="82">
        <f>+SUM(D10:D17)</f>
        <v>0</v>
      </c>
      <c r="E8" s="82"/>
      <c r="F8" s="82"/>
      <c r="G8" s="82"/>
      <c r="H8" s="82">
        <f t="shared" ref="H8:U8" si="1">+SUM(H10:H17)</f>
        <v>8</v>
      </c>
      <c r="I8" s="82">
        <f t="shared" si="1"/>
        <v>2</v>
      </c>
      <c r="J8" s="82">
        <f t="shared" si="1"/>
        <v>8</v>
      </c>
      <c r="K8" s="82">
        <f t="shared" si="1"/>
        <v>8</v>
      </c>
      <c r="L8" s="82">
        <f t="shared" si="1"/>
        <v>8</v>
      </c>
      <c r="M8" s="82">
        <f t="shared" si="1"/>
        <v>6</v>
      </c>
      <c r="N8" s="82">
        <f t="shared" si="1"/>
        <v>6</v>
      </c>
      <c r="O8" s="82">
        <f t="shared" si="1"/>
        <v>8</v>
      </c>
      <c r="P8" s="82">
        <f t="shared" si="1"/>
        <v>8</v>
      </c>
      <c r="Q8" s="82">
        <f t="shared" si="1"/>
        <v>7</v>
      </c>
      <c r="R8" s="82">
        <f t="shared" si="1"/>
        <v>8</v>
      </c>
      <c r="S8" s="82">
        <f t="shared" si="1"/>
        <v>6</v>
      </c>
      <c r="T8" s="82">
        <f t="shared" si="1"/>
        <v>6</v>
      </c>
      <c r="U8" s="82">
        <f t="shared" si="1"/>
        <v>8</v>
      </c>
      <c r="X8" s="74"/>
    </row>
    <row r="9" spans="1:71" s="630" customFormat="1" ht="39.75">
      <c r="A9" s="81"/>
      <c r="B9" s="80"/>
      <c r="C9" s="469" t="s">
        <v>10</v>
      </c>
      <c r="D9" s="94">
        <f>IF(D8&lt;1,0,IF(D8&lt;2,1,IF(D8&lt;4,2,IF(D8&lt;6,3,IF(D8&lt;8,4,IF(D8=8,5))))))</f>
        <v>0</v>
      </c>
      <c r="E9" s="94"/>
      <c r="F9" s="94"/>
      <c r="G9" s="94"/>
      <c r="H9" s="94">
        <f t="shared" ref="H9:U9" si="2">IF(H8&lt;1,0,IF(H8&lt;2,1,IF(H8&lt;4,2,IF(H8&lt;6,3,IF(H8&lt;8,4,IF(H8=8,5))))))</f>
        <v>5</v>
      </c>
      <c r="I9" s="94">
        <f t="shared" si="2"/>
        <v>2</v>
      </c>
      <c r="J9" s="94">
        <f t="shared" si="2"/>
        <v>5</v>
      </c>
      <c r="K9" s="94">
        <f t="shared" si="2"/>
        <v>5</v>
      </c>
      <c r="L9" s="94">
        <f t="shared" si="2"/>
        <v>5</v>
      </c>
      <c r="M9" s="94">
        <f t="shared" si="2"/>
        <v>4</v>
      </c>
      <c r="N9" s="94">
        <f t="shared" si="2"/>
        <v>4</v>
      </c>
      <c r="O9" s="94">
        <f t="shared" si="2"/>
        <v>5</v>
      </c>
      <c r="P9" s="94">
        <f t="shared" si="2"/>
        <v>5</v>
      </c>
      <c r="Q9" s="94">
        <f t="shared" si="2"/>
        <v>4</v>
      </c>
      <c r="R9" s="94">
        <f t="shared" si="2"/>
        <v>5</v>
      </c>
      <c r="S9" s="94">
        <f t="shared" si="2"/>
        <v>4</v>
      </c>
      <c r="T9" s="94">
        <f t="shared" si="2"/>
        <v>4</v>
      </c>
      <c r="U9" s="94">
        <f t="shared" si="2"/>
        <v>5</v>
      </c>
      <c r="V9" s="93" t="s">
        <v>39</v>
      </c>
      <c r="W9" s="73"/>
      <c r="X9" s="74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</row>
    <row r="10" spans="1:71" s="73" customFormat="1" ht="199.5">
      <c r="A10" s="75"/>
      <c r="B10" s="135" t="s">
        <v>404</v>
      </c>
      <c r="C10" s="629"/>
      <c r="D10" s="68"/>
      <c r="E10" s="68"/>
      <c r="F10" s="68"/>
      <c r="G10" s="68"/>
      <c r="H10" s="68">
        <v>1</v>
      </c>
      <c r="I10" s="68">
        <v>1</v>
      </c>
      <c r="J10" s="68">
        <v>1</v>
      </c>
      <c r="K10" s="69">
        <v>1</v>
      </c>
      <c r="L10" s="68">
        <v>1</v>
      </c>
      <c r="M10" s="68">
        <v>1</v>
      </c>
      <c r="N10" s="68">
        <v>1</v>
      </c>
      <c r="O10" s="68">
        <v>1</v>
      </c>
      <c r="P10" s="68">
        <v>1</v>
      </c>
      <c r="Q10" s="68">
        <v>1</v>
      </c>
      <c r="R10" s="68">
        <v>1</v>
      </c>
      <c r="S10" s="125">
        <v>1</v>
      </c>
      <c r="T10" s="68">
        <v>1</v>
      </c>
      <c r="U10" s="90">
        <v>1</v>
      </c>
      <c r="X10" s="74"/>
    </row>
    <row r="11" spans="1:71" s="73" customFormat="1" ht="39.75">
      <c r="A11" s="75"/>
      <c r="B11" s="135" t="s">
        <v>403</v>
      </c>
      <c r="C11" s="134"/>
      <c r="D11" s="68"/>
      <c r="E11" s="68"/>
      <c r="F11" s="68"/>
      <c r="G11" s="68"/>
      <c r="H11" s="68">
        <v>1</v>
      </c>
      <c r="I11" s="68">
        <v>0</v>
      </c>
      <c r="J11" s="68">
        <v>1</v>
      </c>
      <c r="K11" s="69">
        <v>1</v>
      </c>
      <c r="L11" s="68">
        <v>1</v>
      </c>
      <c r="M11" s="68">
        <v>1</v>
      </c>
      <c r="N11" s="68">
        <v>1</v>
      </c>
      <c r="O11" s="68">
        <v>1</v>
      </c>
      <c r="P11" s="68">
        <v>1</v>
      </c>
      <c r="Q11" s="68">
        <v>1</v>
      </c>
      <c r="R11" s="68">
        <v>1</v>
      </c>
      <c r="S11" s="125">
        <v>1</v>
      </c>
      <c r="T11" s="68">
        <v>1</v>
      </c>
      <c r="U11" s="90">
        <v>1</v>
      </c>
      <c r="X11" s="74"/>
    </row>
    <row r="12" spans="1:71" s="73" customFormat="1" ht="92.25">
      <c r="A12" s="75"/>
      <c r="B12" s="71" t="s">
        <v>402</v>
      </c>
      <c r="C12" s="70"/>
      <c r="D12" s="68"/>
      <c r="E12" s="68"/>
      <c r="F12" s="68"/>
      <c r="G12" s="68"/>
      <c r="H12" s="68">
        <v>1</v>
      </c>
      <c r="I12" s="68">
        <v>0</v>
      </c>
      <c r="J12" s="68">
        <v>1</v>
      </c>
      <c r="K12" s="69">
        <v>1</v>
      </c>
      <c r="L12" s="68">
        <v>1</v>
      </c>
      <c r="M12" s="68">
        <v>1</v>
      </c>
      <c r="N12" s="68">
        <v>1</v>
      </c>
      <c r="O12" s="68">
        <v>1</v>
      </c>
      <c r="P12" s="68">
        <v>1</v>
      </c>
      <c r="Q12" s="68">
        <v>1</v>
      </c>
      <c r="R12" s="68">
        <v>1</v>
      </c>
      <c r="S12" s="125">
        <v>1</v>
      </c>
      <c r="T12" s="68">
        <v>1</v>
      </c>
      <c r="U12" s="90">
        <v>1</v>
      </c>
      <c r="X12" s="74"/>
    </row>
    <row r="13" spans="1:71" s="73" customFormat="1" ht="92.25">
      <c r="A13" s="75"/>
      <c r="B13" s="71" t="s">
        <v>401</v>
      </c>
      <c r="C13" s="70"/>
      <c r="D13" s="68"/>
      <c r="E13" s="68"/>
      <c r="F13" s="68"/>
      <c r="G13" s="68"/>
      <c r="H13" s="68">
        <v>1</v>
      </c>
      <c r="I13" s="68">
        <v>0</v>
      </c>
      <c r="J13" s="68">
        <v>1</v>
      </c>
      <c r="K13" s="69">
        <v>1</v>
      </c>
      <c r="L13" s="68">
        <v>1</v>
      </c>
      <c r="M13" s="68">
        <v>1</v>
      </c>
      <c r="N13" s="68">
        <v>1</v>
      </c>
      <c r="O13" s="68">
        <v>1</v>
      </c>
      <c r="P13" s="68">
        <v>1</v>
      </c>
      <c r="Q13" s="68">
        <v>1</v>
      </c>
      <c r="R13" s="68">
        <v>1</v>
      </c>
      <c r="S13" s="125">
        <v>1</v>
      </c>
      <c r="T13" s="68">
        <v>1</v>
      </c>
      <c r="U13" s="90">
        <v>1</v>
      </c>
      <c r="X13" s="74"/>
    </row>
    <row r="14" spans="1:71" s="73" customFormat="1" ht="39.75">
      <c r="A14" s="75"/>
      <c r="B14" s="71" t="s">
        <v>400</v>
      </c>
      <c r="C14" s="70"/>
      <c r="D14" s="68"/>
      <c r="E14" s="68"/>
      <c r="F14" s="68"/>
      <c r="G14" s="68"/>
      <c r="H14" s="68">
        <v>1</v>
      </c>
      <c r="I14" s="68">
        <v>1</v>
      </c>
      <c r="J14" s="68">
        <v>1</v>
      </c>
      <c r="K14" s="69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68">
        <v>1</v>
      </c>
      <c r="S14" s="125">
        <v>1</v>
      </c>
      <c r="T14" s="68">
        <v>1</v>
      </c>
      <c r="U14" s="90">
        <v>1</v>
      </c>
      <c r="X14" s="74"/>
    </row>
    <row r="15" spans="1:71" s="73" customFormat="1" ht="57">
      <c r="A15" s="75"/>
      <c r="B15" s="135" t="s">
        <v>399</v>
      </c>
      <c r="C15" s="134"/>
      <c r="D15" s="68"/>
      <c r="E15" s="68"/>
      <c r="F15" s="68"/>
      <c r="G15" s="68"/>
      <c r="H15" s="68">
        <v>1</v>
      </c>
      <c r="I15" s="68">
        <v>0</v>
      </c>
      <c r="J15" s="68">
        <v>1</v>
      </c>
      <c r="K15" s="69">
        <v>1</v>
      </c>
      <c r="L15" s="68">
        <v>1</v>
      </c>
      <c r="M15" s="68">
        <v>1</v>
      </c>
      <c r="N15" s="68">
        <v>0</v>
      </c>
      <c r="O15" s="68">
        <v>1</v>
      </c>
      <c r="P15" s="68">
        <v>1</v>
      </c>
      <c r="Q15" s="68">
        <v>1</v>
      </c>
      <c r="R15" s="68">
        <v>1</v>
      </c>
      <c r="S15" s="125">
        <v>1</v>
      </c>
      <c r="T15" s="68">
        <v>1</v>
      </c>
      <c r="U15" s="90">
        <v>1</v>
      </c>
      <c r="X15" s="74"/>
    </row>
    <row r="16" spans="1:71" s="73" customFormat="1" ht="55.5">
      <c r="A16" s="75"/>
      <c r="B16" s="210" t="s">
        <v>398</v>
      </c>
      <c r="C16" s="150"/>
      <c r="D16" s="68"/>
      <c r="E16" s="68"/>
      <c r="F16" s="68"/>
      <c r="G16" s="68"/>
      <c r="H16" s="68">
        <v>1</v>
      </c>
      <c r="I16" s="68">
        <v>0</v>
      </c>
      <c r="J16" s="68">
        <v>1</v>
      </c>
      <c r="K16" s="69">
        <v>1</v>
      </c>
      <c r="L16" s="68">
        <v>1</v>
      </c>
      <c r="M16" s="68">
        <v>0</v>
      </c>
      <c r="N16" s="68">
        <v>0</v>
      </c>
      <c r="O16" s="68">
        <v>1</v>
      </c>
      <c r="P16" s="68">
        <v>1</v>
      </c>
      <c r="Q16" s="68">
        <v>1</v>
      </c>
      <c r="R16" s="68">
        <v>1</v>
      </c>
      <c r="S16" s="125">
        <v>0</v>
      </c>
      <c r="T16" s="68">
        <v>0</v>
      </c>
      <c r="U16" s="90">
        <v>1</v>
      </c>
      <c r="X16" s="74"/>
    </row>
    <row r="17" spans="1:71" ht="61.5">
      <c r="A17" s="72"/>
      <c r="B17" s="71" t="s">
        <v>397</v>
      </c>
      <c r="C17" s="70"/>
      <c r="D17" s="628"/>
      <c r="E17" s="628"/>
      <c r="F17" s="628"/>
      <c r="G17" s="628"/>
      <c r="H17" s="626">
        <v>1</v>
      </c>
      <c r="I17" s="626">
        <v>0</v>
      </c>
      <c r="J17" s="626">
        <v>1</v>
      </c>
      <c r="K17" s="627">
        <v>1</v>
      </c>
      <c r="L17" s="626">
        <v>1</v>
      </c>
      <c r="M17" s="626">
        <v>0</v>
      </c>
      <c r="N17" s="626">
        <v>1</v>
      </c>
      <c r="O17" s="626">
        <v>1</v>
      </c>
      <c r="P17" s="626">
        <v>1</v>
      </c>
      <c r="Q17" s="626">
        <v>0</v>
      </c>
      <c r="R17" s="626">
        <v>1</v>
      </c>
      <c r="S17" s="125">
        <v>0</v>
      </c>
      <c r="T17" s="626">
        <v>0</v>
      </c>
      <c r="U17" s="625">
        <v>1</v>
      </c>
      <c r="X17" s="20"/>
    </row>
    <row r="18" spans="1:71" ht="39.75">
      <c r="A18" s="145" t="s">
        <v>375</v>
      </c>
      <c r="B18" s="145"/>
      <c r="C18" s="590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1"/>
      <c r="R18" s="589"/>
      <c r="S18" s="589"/>
      <c r="T18" s="589"/>
      <c r="U18" s="141"/>
      <c r="X18" s="20"/>
    </row>
    <row r="19" spans="1:71" ht="30" customHeight="1">
      <c r="A19" s="140" t="s">
        <v>374</v>
      </c>
      <c r="B19" s="139"/>
      <c r="C19" s="138"/>
      <c r="D19" s="137" t="e">
        <f>+SUM(D26,D34,D47,D59,D68,D77,D86,D93)/D23</f>
        <v>#DIV/0!</v>
      </c>
      <c r="E19" s="137"/>
      <c r="F19" s="137"/>
      <c r="G19" s="137"/>
      <c r="H19" s="137">
        <f>+SUM(H26,H34,H48,H59,H68,H77,H86,H93)/8</f>
        <v>4.3682291666666666</v>
      </c>
      <c r="I19" s="137">
        <f>+SUM(I26,I35,I48,I59,I68,I77,I86,I93)/8</f>
        <v>4.125</v>
      </c>
      <c r="J19" s="137">
        <f t="shared" ref="J19:O19" si="3">+SUM(J26,J34,J47,J59,J68,J77,J86,J93)/8</f>
        <v>4.352822580645161</v>
      </c>
      <c r="K19" s="137">
        <f t="shared" si="3"/>
        <v>4.4567099567099566</v>
      </c>
      <c r="L19" s="137">
        <f t="shared" si="3"/>
        <v>4.4126344086021501</v>
      </c>
      <c r="M19" s="137">
        <f t="shared" si="3"/>
        <v>3.5773809523809526</v>
      </c>
      <c r="N19" s="137">
        <f t="shared" si="3"/>
        <v>4.1377952755905509</v>
      </c>
      <c r="O19" s="137">
        <f t="shared" si="3"/>
        <v>3.5057367149758454</v>
      </c>
      <c r="P19" s="137">
        <f>+SUM(P26,P35,P48,P59,P68,P77,P86,P93)/8</f>
        <v>4.1006810897435901</v>
      </c>
      <c r="Q19" s="137">
        <f>+SUM(Q26,Q35,Q48,Q59,Q68,Q77,Q86,Q93)/8</f>
        <v>4.0523989898989896</v>
      </c>
      <c r="R19" s="168"/>
      <c r="S19" s="168"/>
      <c r="T19" s="168"/>
      <c r="U19" s="136">
        <f>+SUM(U26,U34,U47,U59,U68,U77,U86,U93)/8</f>
        <v>4.0308795147504828</v>
      </c>
      <c r="X19" s="20"/>
    </row>
    <row r="20" spans="1:71" ht="35.25" customHeight="1">
      <c r="A20" s="140" t="s">
        <v>85</v>
      </c>
      <c r="B20" s="139"/>
      <c r="C20" s="138"/>
      <c r="D20" s="137" t="e">
        <f>+SUM(D101,D116,D137,D161,D185)/D24</f>
        <v>#DIV/0!</v>
      </c>
      <c r="E20" s="137"/>
      <c r="F20" s="137"/>
      <c r="G20" s="137"/>
      <c r="H20" s="137">
        <f t="shared" ref="H20:Q20" si="4">+SUM(H101,H116,H137,H161,H185)/H24</f>
        <v>3.9022829131652661</v>
      </c>
      <c r="I20" s="137">
        <f t="shared" si="4"/>
        <v>2.5</v>
      </c>
      <c r="J20" s="137">
        <f t="shared" si="4"/>
        <v>4.4715266784728414</v>
      </c>
      <c r="K20" s="137">
        <f t="shared" si="4"/>
        <v>4.476064336353005</v>
      </c>
      <c r="L20" s="137">
        <f t="shared" si="4"/>
        <v>4.4110053347591043</v>
      </c>
      <c r="M20" s="137">
        <f t="shared" si="4"/>
        <v>3.3053809523809519</v>
      </c>
      <c r="N20" s="137">
        <f t="shared" si="4"/>
        <v>3.8886622719954125</v>
      </c>
      <c r="O20" s="137">
        <f t="shared" si="4"/>
        <v>3.5128107556367021</v>
      </c>
      <c r="P20" s="137">
        <f t="shared" si="4"/>
        <v>3.4609351432880846</v>
      </c>
      <c r="Q20" s="137">
        <f t="shared" si="4"/>
        <v>1.9944793813296648</v>
      </c>
      <c r="R20" s="168"/>
      <c r="S20" s="168"/>
      <c r="T20" s="168"/>
      <c r="U20" s="136">
        <f>+SUM(U101,U116,U137,U161,U185)/U24</f>
        <v>4.2466005501799078</v>
      </c>
      <c r="X20" s="20"/>
    </row>
    <row r="21" spans="1:71" ht="31.5" customHeight="1">
      <c r="A21" s="140" t="s">
        <v>84</v>
      </c>
      <c r="B21" s="139"/>
      <c r="C21" s="138"/>
      <c r="D21" s="137" t="e">
        <f>+SUM(D26,D34,D47,D59,D68,D77,D86,D93,D101,D116,D137,D161,D185)/D22</f>
        <v>#DIV/0!</v>
      </c>
      <c r="E21" s="137"/>
      <c r="F21" s="137"/>
      <c r="G21" s="137"/>
      <c r="H21" s="137">
        <f>+SUM(H26,H34,H48,H59,H68,H77,H86,H93,H101,H116,H137,H161,H185)/H22</f>
        <v>4.241152915711738</v>
      </c>
      <c r="I21" s="137">
        <f>+SUM(I26,I35,I48,I59,I68,I77,I86,I93,I101,I116,I137,I161,I185)/I22</f>
        <v>3.9444444444444446</v>
      </c>
      <c r="J21" s="137">
        <f t="shared" ref="J21:O21" si="5">+SUM(J26,J34,J47,J59,J68,J77,J86,J93,J101,J116,J137,J161,J185)/J22</f>
        <v>4.3984780028865762</v>
      </c>
      <c r="K21" s="137">
        <f t="shared" si="5"/>
        <v>4.4641539488803597</v>
      </c>
      <c r="L21" s="137">
        <f t="shared" si="5"/>
        <v>4.4120913839878009</v>
      </c>
      <c r="M21" s="137">
        <f t="shared" si="5"/>
        <v>3.4727655677655678</v>
      </c>
      <c r="N21" s="137">
        <f t="shared" si="5"/>
        <v>4.0547509410588383</v>
      </c>
      <c r="O21" s="137">
        <f t="shared" si="5"/>
        <v>3.5084574998454059</v>
      </c>
      <c r="P21" s="137">
        <f>+SUM(P26,P35,P48,P59,P68,P77,P86,P93,P101,P116,P137,P161,P185)/P22</f>
        <v>3.9262049225284525</v>
      </c>
      <c r="Q21" s="137">
        <f>+SUM(Q26,Q35,Q48,Q59,Q68,Q77,Q86,Q93,Q101,Q116,Q137,Q161,Q185)/Q22</f>
        <v>3.2608914481415567</v>
      </c>
      <c r="R21" s="168"/>
      <c r="S21" s="168"/>
      <c r="T21" s="168"/>
      <c r="U21" s="136">
        <f>+SUM(U26,U34,U47,U59,U68,U77,U86,U93,U101,U116,U137,U161,U185)/U22</f>
        <v>4.1138491437617999</v>
      </c>
      <c r="X21" s="20"/>
    </row>
    <row r="22" spans="1:71" s="580" customFormat="1" ht="92.25" hidden="1" customHeight="1">
      <c r="A22" s="588"/>
      <c r="B22" s="586" t="s">
        <v>373</v>
      </c>
      <c r="C22" s="585"/>
      <c r="D22" s="584">
        <f>+D23+D24</f>
        <v>11</v>
      </c>
      <c r="E22" s="584"/>
      <c r="F22" s="584"/>
      <c r="G22" s="584"/>
      <c r="H22" s="584">
        <v>11</v>
      </c>
      <c r="I22" s="584">
        <v>9</v>
      </c>
      <c r="J22" s="584">
        <v>13</v>
      </c>
      <c r="K22" s="584">
        <v>13</v>
      </c>
      <c r="L22" s="584">
        <v>12</v>
      </c>
      <c r="M22" s="584">
        <v>13</v>
      </c>
      <c r="N22" s="584">
        <v>12</v>
      </c>
      <c r="O22" s="584">
        <v>13</v>
      </c>
      <c r="P22" s="584">
        <v>11</v>
      </c>
      <c r="Q22" s="587">
        <v>13</v>
      </c>
      <c r="R22" s="583"/>
      <c r="S22" s="583"/>
      <c r="T22" s="583"/>
      <c r="U22" s="587">
        <v>13</v>
      </c>
      <c r="X22" s="581"/>
    </row>
    <row r="23" spans="1:71" s="580" customFormat="1" ht="92.25" hidden="1" customHeight="1">
      <c r="A23" s="586"/>
      <c r="B23" s="586" t="s">
        <v>372</v>
      </c>
      <c r="C23" s="585"/>
      <c r="D23" s="584">
        <v>8</v>
      </c>
      <c r="E23" s="584"/>
      <c r="F23" s="584"/>
      <c r="G23" s="584"/>
      <c r="H23" s="584">
        <v>8</v>
      </c>
      <c r="I23" s="584">
        <v>8</v>
      </c>
      <c r="J23" s="584">
        <v>8</v>
      </c>
      <c r="K23" s="584">
        <v>8</v>
      </c>
      <c r="L23" s="584">
        <v>8</v>
      </c>
      <c r="M23" s="584">
        <v>8</v>
      </c>
      <c r="N23" s="584">
        <v>8</v>
      </c>
      <c r="O23" s="584">
        <v>8</v>
      </c>
      <c r="P23" s="584">
        <v>8</v>
      </c>
      <c r="Q23" s="587">
        <v>8</v>
      </c>
      <c r="R23" s="583"/>
      <c r="S23" s="583"/>
      <c r="T23" s="583"/>
      <c r="U23" s="587">
        <v>8</v>
      </c>
      <c r="X23" s="581"/>
    </row>
    <row r="24" spans="1:71" s="580" customFormat="1" ht="53.25" hidden="1" customHeight="1">
      <c r="A24" s="586"/>
      <c r="B24" s="586" t="s">
        <v>371</v>
      </c>
      <c r="C24" s="585"/>
      <c r="D24" s="584">
        <v>3</v>
      </c>
      <c r="E24" s="584"/>
      <c r="F24" s="584"/>
      <c r="G24" s="584"/>
      <c r="H24" s="584">
        <f t="shared" ref="H24:Q24" si="6">+H22-H23</f>
        <v>3</v>
      </c>
      <c r="I24" s="584">
        <f t="shared" si="6"/>
        <v>1</v>
      </c>
      <c r="J24" s="584">
        <f t="shared" si="6"/>
        <v>5</v>
      </c>
      <c r="K24" s="584">
        <f t="shared" si="6"/>
        <v>5</v>
      </c>
      <c r="L24" s="584">
        <f t="shared" si="6"/>
        <v>4</v>
      </c>
      <c r="M24" s="584">
        <f t="shared" si="6"/>
        <v>5</v>
      </c>
      <c r="N24" s="584">
        <f t="shared" si="6"/>
        <v>4</v>
      </c>
      <c r="O24" s="584">
        <f t="shared" si="6"/>
        <v>5</v>
      </c>
      <c r="P24" s="584">
        <f t="shared" si="6"/>
        <v>3</v>
      </c>
      <c r="Q24" s="584">
        <f t="shared" si="6"/>
        <v>5</v>
      </c>
      <c r="R24" s="583"/>
      <c r="S24" s="583"/>
      <c r="T24" s="583"/>
      <c r="U24" s="582">
        <f>+U22-U23</f>
        <v>5</v>
      </c>
      <c r="X24" s="581"/>
    </row>
    <row r="25" spans="1:71" s="102" customFormat="1" ht="39.75">
      <c r="A25" s="85">
        <v>2.1</v>
      </c>
      <c r="B25" s="85" t="s">
        <v>370</v>
      </c>
      <c r="C25" s="96" t="s">
        <v>30</v>
      </c>
      <c r="D25" s="579">
        <f>+SUM(D27:D32)</f>
        <v>0</v>
      </c>
      <c r="E25" s="579"/>
      <c r="F25" s="579"/>
      <c r="G25" s="579"/>
      <c r="H25" s="579">
        <f t="shared" ref="H25:Q25" si="7">+SUM(H27:H32)</f>
        <v>4</v>
      </c>
      <c r="I25" s="579">
        <f t="shared" si="7"/>
        <v>5</v>
      </c>
      <c r="J25" s="579">
        <f t="shared" si="7"/>
        <v>4</v>
      </c>
      <c r="K25" s="579">
        <f t="shared" si="7"/>
        <v>3</v>
      </c>
      <c r="L25" s="579">
        <f t="shared" si="7"/>
        <v>3</v>
      </c>
      <c r="M25" s="579">
        <f t="shared" si="7"/>
        <v>2</v>
      </c>
      <c r="N25" s="579">
        <f t="shared" si="7"/>
        <v>4</v>
      </c>
      <c r="O25" s="579">
        <f t="shared" si="7"/>
        <v>4</v>
      </c>
      <c r="P25" s="579">
        <f t="shared" si="7"/>
        <v>5</v>
      </c>
      <c r="Q25" s="579">
        <f t="shared" si="7"/>
        <v>2</v>
      </c>
      <c r="R25" s="168"/>
      <c r="S25" s="168"/>
      <c r="T25" s="168"/>
      <c r="U25" s="579">
        <f>+SUM(U27:U32)</f>
        <v>2</v>
      </c>
      <c r="X25" s="103"/>
    </row>
    <row r="26" spans="1:71" s="577" customFormat="1" ht="39.75" hidden="1" customHeight="1">
      <c r="A26" s="578"/>
      <c r="B26" s="578"/>
      <c r="C26" s="469" t="s">
        <v>10</v>
      </c>
      <c r="D26" s="132">
        <f>IF(D25&lt;1,0,IF(D25&lt;2,1,IF(D25&lt;3,2,IF(D25&lt;4,3,IF(D25&lt;5,4,IF(D25=5,5,))))))</f>
        <v>0</v>
      </c>
      <c r="E26" s="132"/>
      <c r="F26" s="132"/>
      <c r="G26" s="132"/>
      <c r="H26" s="132">
        <f t="shared" ref="H26:Q26" si="8">IF(H25&lt;1,0,IF(H25&lt;2,1,IF(H25&lt;3,2,IF(H25&lt;4,3,IF(H25&lt;5,4,IF(H25=5,5,))))))</f>
        <v>4</v>
      </c>
      <c r="I26" s="132">
        <f t="shared" si="8"/>
        <v>5</v>
      </c>
      <c r="J26" s="132">
        <f t="shared" si="8"/>
        <v>4</v>
      </c>
      <c r="K26" s="132">
        <f t="shared" si="8"/>
        <v>3</v>
      </c>
      <c r="L26" s="132">
        <f t="shared" si="8"/>
        <v>3</v>
      </c>
      <c r="M26" s="132">
        <f t="shared" si="8"/>
        <v>2</v>
      </c>
      <c r="N26" s="132">
        <f t="shared" si="8"/>
        <v>4</v>
      </c>
      <c r="O26" s="132">
        <f t="shared" si="8"/>
        <v>4</v>
      </c>
      <c r="P26" s="132">
        <f t="shared" si="8"/>
        <v>5</v>
      </c>
      <c r="Q26" s="132">
        <f t="shared" si="8"/>
        <v>2</v>
      </c>
      <c r="R26" s="515"/>
      <c r="S26" s="515"/>
      <c r="T26" s="515"/>
      <c r="U26" s="132">
        <f>IF(U25&lt;1,0,IF(U25&lt;2,1,IF(U25&lt;3,2,IF(U25&lt;4,3,IF(U25&lt;5,4,IF(U25=5,5,))))))</f>
        <v>2</v>
      </c>
      <c r="V26" s="1"/>
      <c r="W26" s="1"/>
      <c r="X26" s="20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</row>
    <row r="27" spans="1:71" s="102" customFormat="1" ht="39.75" hidden="1" customHeight="1">
      <c r="A27" s="75"/>
      <c r="B27" s="91" t="s">
        <v>369</v>
      </c>
      <c r="C27" s="70"/>
      <c r="D27" s="68"/>
      <c r="E27" s="68"/>
      <c r="F27" s="68"/>
      <c r="G27" s="68"/>
      <c r="H27" s="68">
        <v>1</v>
      </c>
      <c r="I27" s="68">
        <v>1</v>
      </c>
      <c r="J27" s="68">
        <v>1</v>
      </c>
      <c r="K27" s="69">
        <v>1</v>
      </c>
      <c r="L27" s="68">
        <v>1</v>
      </c>
      <c r="M27" s="68">
        <v>1</v>
      </c>
      <c r="N27" s="68">
        <v>1</v>
      </c>
      <c r="O27" s="68">
        <v>1</v>
      </c>
      <c r="P27" s="68">
        <v>1</v>
      </c>
      <c r="Q27" s="68">
        <v>1</v>
      </c>
      <c r="R27" s="200"/>
      <c r="S27" s="200"/>
      <c r="T27" s="200"/>
      <c r="U27" s="68">
        <v>1</v>
      </c>
      <c r="X27" s="103"/>
    </row>
    <row r="28" spans="1:71" s="102" customFormat="1" ht="39.75" hidden="1" customHeight="1">
      <c r="A28" s="75"/>
      <c r="B28" s="91" t="s">
        <v>368</v>
      </c>
      <c r="C28" s="70"/>
      <c r="D28" s="68"/>
      <c r="E28" s="68"/>
      <c r="F28" s="68"/>
      <c r="G28" s="68"/>
      <c r="H28" s="68">
        <v>1</v>
      </c>
      <c r="I28" s="68">
        <v>1</v>
      </c>
      <c r="J28" s="68">
        <v>1</v>
      </c>
      <c r="K28" s="69">
        <v>1</v>
      </c>
      <c r="L28" s="68">
        <v>1</v>
      </c>
      <c r="M28" s="68">
        <v>1</v>
      </c>
      <c r="N28" s="68">
        <v>1</v>
      </c>
      <c r="O28" s="68">
        <v>1</v>
      </c>
      <c r="P28" s="68">
        <v>1</v>
      </c>
      <c r="Q28" s="68">
        <v>1</v>
      </c>
      <c r="R28" s="200"/>
      <c r="S28" s="200"/>
      <c r="T28" s="200"/>
      <c r="U28" s="68">
        <v>1</v>
      </c>
      <c r="X28" s="103"/>
    </row>
    <row r="29" spans="1:71" s="102" customFormat="1" ht="39.75" hidden="1" customHeight="1">
      <c r="A29" s="75"/>
      <c r="B29" s="151" t="s">
        <v>367</v>
      </c>
      <c r="C29" s="321"/>
      <c r="D29" s="711"/>
      <c r="E29" s="677"/>
      <c r="F29" s="677"/>
      <c r="G29" s="677"/>
      <c r="H29" s="711">
        <v>1</v>
      </c>
      <c r="I29" s="711">
        <v>1</v>
      </c>
      <c r="J29" s="711">
        <v>1</v>
      </c>
      <c r="K29" s="730">
        <v>1</v>
      </c>
      <c r="L29" s="711">
        <v>1</v>
      </c>
      <c r="M29" s="711">
        <v>0</v>
      </c>
      <c r="N29" s="711">
        <v>1</v>
      </c>
      <c r="O29" s="711">
        <v>1</v>
      </c>
      <c r="P29" s="711">
        <v>1</v>
      </c>
      <c r="Q29" s="711">
        <v>0</v>
      </c>
      <c r="R29" s="576"/>
      <c r="S29" s="576"/>
      <c r="T29" s="576"/>
      <c r="U29" s="711">
        <v>0</v>
      </c>
      <c r="X29" s="103"/>
    </row>
    <row r="30" spans="1:71" s="102" customFormat="1" ht="39.75" hidden="1" customHeight="1">
      <c r="A30" s="75"/>
      <c r="B30" s="91" t="s">
        <v>366</v>
      </c>
      <c r="C30" s="164"/>
      <c r="D30" s="713"/>
      <c r="E30" s="679"/>
      <c r="F30" s="679"/>
      <c r="G30" s="679"/>
      <c r="H30" s="713"/>
      <c r="I30" s="713"/>
      <c r="J30" s="713"/>
      <c r="K30" s="731"/>
      <c r="L30" s="713"/>
      <c r="M30" s="713"/>
      <c r="N30" s="713"/>
      <c r="O30" s="713"/>
      <c r="P30" s="713"/>
      <c r="Q30" s="713"/>
      <c r="R30" s="515"/>
      <c r="S30" s="515"/>
      <c r="T30" s="515"/>
      <c r="U30" s="713"/>
      <c r="X30" s="103"/>
    </row>
    <row r="31" spans="1:71" s="102" customFormat="1" ht="39.75" hidden="1" customHeight="1">
      <c r="A31" s="75"/>
      <c r="B31" s="151" t="s">
        <v>365</v>
      </c>
      <c r="C31" s="150"/>
      <c r="D31" s="199"/>
      <c r="E31" s="199"/>
      <c r="F31" s="199"/>
      <c r="G31" s="199"/>
      <c r="H31" s="199">
        <v>1</v>
      </c>
      <c r="I31" s="199">
        <v>1</v>
      </c>
      <c r="J31" s="199">
        <v>1</v>
      </c>
      <c r="K31" s="575">
        <v>0</v>
      </c>
      <c r="L31" s="199">
        <v>0</v>
      </c>
      <c r="M31" s="199">
        <v>0</v>
      </c>
      <c r="N31" s="199">
        <v>1</v>
      </c>
      <c r="O31" s="574">
        <v>1</v>
      </c>
      <c r="P31" s="68">
        <v>1</v>
      </c>
      <c r="Q31" s="199">
        <v>0</v>
      </c>
      <c r="R31" s="200"/>
      <c r="S31" s="200"/>
      <c r="T31" s="200"/>
      <c r="U31" s="199">
        <v>0</v>
      </c>
      <c r="X31" s="103"/>
    </row>
    <row r="32" spans="1:71" s="102" customFormat="1" ht="166.5">
      <c r="A32" s="148"/>
      <c r="B32" s="520" t="s">
        <v>364</v>
      </c>
      <c r="C32" s="321"/>
      <c r="D32" s="199"/>
      <c r="E32" s="199"/>
      <c r="F32" s="199"/>
      <c r="G32" s="199"/>
      <c r="H32" s="199">
        <v>0</v>
      </c>
      <c r="I32" s="199">
        <v>1</v>
      </c>
      <c r="J32" s="199">
        <v>0</v>
      </c>
      <c r="K32" s="575">
        <v>0</v>
      </c>
      <c r="L32" s="199">
        <v>0</v>
      </c>
      <c r="M32" s="199">
        <v>0</v>
      </c>
      <c r="N32" s="199">
        <v>0</v>
      </c>
      <c r="O32" s="574">
        <v>0</v>
      </c>
      <c r="P32" s="68">
        <v>1</v>
      </c>
      <c r="Q32" s="280">
        <v>0</v>
      </c>
      <c r="R32" s="516"/>
      <c r="S32" s="516"/>
      <c r="T32" s="516"/>
      <c r="U32" s="280">
        <v>0</v>
      </c>
      <c r="X32" s="103"/>
    </row>
    <row r="33" spans="1:71" s="557" customFormat="1" ht="39.75">
      <c r="A33" s="560">
        <v>2.2000000000000002</v>
      </c>
      <c r="B33" s="559" t="s">
        <v>445</v>
      </c>
      <c r="C33" s="96" t="s">
        <v>176</v>
      </c>
      <c r="D33" s="205" t="e">
        <f>+D41*100/D42</f>
        <v>#DIV/0!</v>
      </c>
      <c r="E33" s="205"/>
      <c r="F33" s="205"/>
      <c r="G33" s="205"/>
      <c r="H33" s="205">
        <f t="shared" ref="H33:Q33" si="9">+H41*100/H42</f>
        <v>37</v>
      </c>
      <c r="I33" s="205">
        <f t="shared" si="9"/>
        <v>26.315789473684209</v>
      </c>
      <c r="J33" s="205">
        <f t="shared" si="9"/>
        <v>67.741935483870961</v>
      </c>
      <c r="K33" s="205">
        <f t="shared" si="9"/>
        <v>67.532467532467535</v>
      </c>
      <c r="L33" s="205">
        <f t="shared" si="9"/>
        <v>75.806451612903231</v>
      </c>
      <c r="M33" s="205">
        <f t="shared" si="9"/>
        <v>28.571428571428573</v>
      </c>
      <c r="N33" s="205">
        <f t="shared" si="9"/>
        <v>28.346456692913385</v>
      </c>
      <c r="O33" s="205">
        <f t="shared" si="9"/>
        <v>21.014492753623188</v>
      </c>
      <c r="P33" s="205">
        <f t="shared" si="9"/>
        <v>7.6923076923076925</v>
      </c>
      <c r="Q33" s="205">
        <f t="shared" si="9"/>
        <v>27.272727272727273</v>
      </c>
      <c r="R33" s="206"/>
      <c r="S33" s="206"/>
      <c r="T33" s="206"/>
      <c r="U33" s="205">
        <f>+U41*100/U42</f>
        <v>45.161290322580648</v>
      </c>
      <c r="X33" s="558"/>
    </row>
    <row r="34" spans="1:71" s="550" customFormat="1" ht="48" hidden="1">
      <c r="A34" s="81"/>
      <c r="B34" s="556"/>
      <c r="C34" s="573" t="s">
        <v>354</v>
      </c>
      <c r="D34" s="572" t="e">
        <f>+IF(D33&lt;30,D33*5/30,IF(D33&gt;=30,5))</f>
        <v>#DIV/0!</v>
      </c>
      <c r="E34" s="572"/>
      <c r="F34" s="572"/>
      <c r="G34" s="572"/>
      <c r="H34" s="572">
        <f t="shared" ref="H34:Q34" si="10">+IF(H33&lt;30,H33*5/30,IF(H33&gt;=30,5))</f>
        <v>5</v>
      </c>
      <c r="I34" s="572">
        <f t="shared" si="10"/>
        <v>4.3859649122807012</v>
      </c>
      <c r="J34" s="572">
        <f t="shared" si="10"/>
        <v>5</v>
      </c>
      <c r="K34" s="572">
        <f t="shared" si="10"/>
        <v>5</v>
      </c>
      <c r="L34" s="572">
        <f t="shared" si="10"/>
        <v>5</v>
      </c>
      <c r="M34" s="572">
        <f t="shared" si="10"/>
        <v>4.7619047619047619</v>
      </c>
      <c r="N34" s="572">
        <f t="shared" si="10"/>
        <v>4.7244094488188981</v>
      </c>
      <c r="O34" s="572">
        <f t="shared" si="10"/>
        <v>3.5024154589371981</v>
      </c>
      <c r="P34" s="572">
        <f t="shared" si="10"/>
        <v>1.2820512820512819</v>
      </c>
      <c r="Q34" s="572">
        <f t="shared" si="10"/>
        <v>4.5454545454545459</v>
      </c>
      <c r="R34" s="515"/>
      <c r="S34" s="515"/>
      <c r="T34" s="515"/>
      <c r="U34" s="572">
        <f>+IF(U33&lt;30,U33*5/30,IF(U33&gt;=30,5))</f>
        <v>5</v>
      </c>
      <c r="V34" s="102"/>
      <c r="W34" s="102"/>
      <c r="X34" s="103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</row>
    <row r="35" spans="1:71" s="550" customFormat="1" ht="48" hidden="1">
      <c r="A35" s="554"/>
      <c r="B35" s="553"/>
      <c r="C35" s="552" t="s">
        <v>353</v>
      </c>
      <c r="D35" s="551" t="e">
        <f>+IF(D45&lt;6,D45*5/6,IF(D45&gt;=6,5))</f>
        <v>#DIV/0!</v>
      </c>
      <c r="E35" s="551"/>
      <c r="F35" s="551"/>
      <c r="G35" s="551"/>
      <c r="H35" s="551">
        <f t="shared" ref="H35:Q35" si="11">+IF(H45&lt;6,H45*5/6,IF(H45&gt;=6,5))</f>
        <v>-1.3916666666666682</v>
      </c>
      <c r="I35" s="551">
        <f t="shared" si="11"/>
        <v>5</v>
      </c>
      <c r="J35" s="551">
        <f t="shared" si="11"/>
        <v>-3.1720430107533559E-2</v>
      </c>
      <c r="K35" s="551">
        <f t="shared" si="11"/>
        <v>2.9437229437229462</v>
      </c>
      <c r="L35" s="551">
        <f t="shared" si="11"/>
        <v>1.5220430107526894</v>
      </c>
      <c r="M35" s="551">
        <f t="shared" si="11"/>
        <v>-3.2154761904761888</v>
      </c>
      <c r="N35" s="551">
        <f t="shared" si="11"/>
        <v>6.3713910761154693E-2</v>
      </c>
      <c r="O35" s="551">
        <f t="shared" si="11"/>
        <v>5</v>
      </c>
      <c r="P35" s="551">
        <f t="shared" si="11"/>
        <v>3.2019230769230771</v>
      </c>
      <c r="Q35" s="551">
        <f t="shared" si="11"/>
        <v>5</v>
      </c>
      <c r="R35" s="200"/>
      <c r="S35" s="200"/>
      <c r="T35" s="200"/>
      <c r="U35" s="551">
        <f>+IF(U45&lt;6,U45*5/6,IF(U45&gt;=6,5))</f>
        <v>0.2344086021505376</v>
      </c>
      <c r="V35" s="102"/>
      <c r="W35" s="102"/>
      <c r="X35" s="103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</row>
    <row r="36" spans="1:71" s="557" customFormat="1" ht="39.75">
      <c r="A36" s="530"/>
      <c r="B36" s="571" t="s">
        <v>362</v>
      </c>
      <c r="C36" s="570" t="s">
        <v>163</v>
      </c>
      <c r="D36" s="569">
        <f>+D37+D38</f>
        <v>0</v>
      </c>
      <c r="E36" s="569"/>
      <c r="F36" s="569"/>
      <c r="G36" s="569"/>
      <c r="H36" s="536">
        <f t="shared" ref="H36:Q36" si="12">+H37+H38</f>
        <v>50</v>
      </c>
      <c r="I36" s="536">
        <f t="shared" si="12"/>
        <v>19</v>
      </c>
      <c r="J36" s="536">
        <f t="shared" si="12"/>
        <v>124</v>
      </c>
      <c r="K36" s="536">
        <f t="shared" si="12"/>
        <v>77</v>
      </c>
      <c r="L36" s="536">
        <f t="shared" si="12"/>
        <v>62</v>
      </c>
      <c r="M36" s="536">
        <f t="shared" si="12"/>
        <v>17.5</v>
      </c>
      <c r="N36" s="536">
        <f t="shared" si="12"/>
        <v>127</v>
      </c>
      <c r="O36" s="536">
        <f t="shared" si="12"/>
        <v>69</v>
      </c>
      <c r="P36" s="536">
        <f t="shared" si="12"/>
        <v>26</v>
      </c>
      <c r="Q36" s="536">
        <f t="shared" si="12"/>
        <v>33</v>
      </c>
      <c r="R36" s="564"/>
      <c r="S36" s="564"/>
      <c r="T36" s="564"/>
      <c r="U36" s="536">
        <f>+U37+U38</f>
        <v>604.5</v>
      </c>
      <c r="V36" s="39"/>
      <c r="X36" s="558"/>
    </row>
    <row r="37" spans="1:71" s="557" customFormat="1" ht="39.75">
      <c r="A37" s="530"/>
      <c r="B37" s="567" t="s">
        <v>361</v>
      </c>
      <c r="C37" s="565" t="s">
        <v>163</v>
      </c>
      <c r="D37" s="540"/>
      <c r="E37" s="543"/>
      <c r="F37" s="543"/>
      <c r="G37" s="543"/>
      <c r="H37" s="543">
        <v>44</v>
      </c>
      <c r="I37" s="363">
        <v>19</v>
      </c>
      <c r="J37" s="540">
        <v>119</v>
      </c>
      <c r="K37" s="568">
        <v>73</v>
      </c>
      <c r="L37" s="540">
        <v>58</v>
      </c>
      <c r="M37" s="540">
        <v>17.5</v>
      </c>
      <c r="N37" s="540">
        <v>113</v>
      </c>
      <c r="O37" s="540">
        <v>61</v>
      </c>
      <c r="P37" s="540">
        <v>23</v>
      </c>
      <c r="Q37" s="540">
        <v>22</v>
      </c>
      <c r="R37" s="562"/>
      <c r="S37" s="562"/>
      <c r="T37" s="562"/>
      <c r="U37" s="540">
        <f>+SUM(D37:T37)</f>
        <v>549.5</v>
      </c>
      <c r="V37" s="39"/>
      <c r="X37" s="558"/>
    </row>
    <row r="38" spans="1:71" s="557" customFormat="1" ht="39.75">
      <c r="A38" s="530"/>
      <c r="B38" s="567" t="s">
        <v>360</v>
      </c>
      <c r="C38" s="565" t="s">
        <v>163</v>
      </c>
      <c r="D38" s="540"/>
      <c r="E38" s="543"/>
      <c r="F38" s="543"/>
      <c r="G38" s="543"/>
      <c r="H38" s="543">
        <v>6</v>
      </c>
      <c r="I38" s="363">
        <v>0</v>
      </c>
      <c r="J38" s="540">
        <v>5</v>
      </c>
      <c r="K38" s="543">
        <v>4</v>
      </c>
      <c r="L38" s="540">
        <v>4</v>
      </c>
      <c r="M38" s="540">
        <v>0</v>
      </c>
      <c r="N38" s="540">
        <v>14</v>
      </c>
      <c r="O38" s="540">
        <v>8</v>
      </c>
      <c r="P38" s="540">
        <v>3</v>
      </c>
      <c r="Q38" s="540">
        <v>11</v>
      </c>
      <c r="R38" s="562"/>
      <c r="S38" s="562"/>
      <c r="T38" s="562"/>
      <c r="U38" s="540">
        <f>+SUM(D38:T38)</f>
        <v>55</v>
      </c>
      <c r="X38" s="558"/>
    </row>
    <row r="39" spans="1:71" s="538" customFormat="1" ht="39.75">
      <c r="A39" s="566"/>
      <c r="B39" s="306" t="s">
        <v>359</v>
      </c>
      <c r="C39" s="565" t="s">
        <v>163</v>
      </c>
      <c r="D39" s="540"/>
      <c r="E39" s="543"/>
      <c r="F39" s="543"/>
      <c r="G39" s="543"/>
      <c r="H39" s="543">
        <v>1</v>
      </c>
      <c r="I39" s="363">
        <v>0</v>
      </c>
      <c r="J39" s="540">
        <v>1</v>
      </c>
      <c r="K39" s="543">
        <v>2</v>
      </c>
      <c r="L39" s="540">
        <v>1</v>
      </c>
      <c r="M39" s="540">
        <v>0</v>
      </c>
      <c r="N39" s="540">
        <v>10</v>
      </c>
      <c r="O39" s="540">
        <v>0</v>
      </c>
      <c r="P39" s="540">
        <v>2</v>
      </c>
      <c r="Q39" s="540">
        <v>0</v>
      </c>
      <c r="R39" s="541"/>
      <c r="S39" s="541"/>
      <c r="T39" s="541"/>
      <c r="U39" s="540">
        <f>+SUM(D39:T39)</f>
        <v>17</v>
      </c>
      <c r="X39" s="539"/>
    </row>
    <row r="40" spans="1:71" s="538" customFormat="1" ht="39.75">
      <c r="A40" s="566"/>
      <c r="B40" s="306" t="s">
        <v>358</v>
      </c>
      <c r="C40" s="565" t="s">
        <v>163</v>
      </c>
      <c r="D40" s="540"/>
      <c r="E40" s="543"/>
      <c r="F40" s="543"/>
      <c r="G40" s="543"/>
      <c r="H40" s="543">
        <v>30.5</v>
      </c>
      <c r="I40" s="363">
        <v>14</v>
      </c>
      <c r="J40" s="540">
        <v>39</v>
      </c>
      <c r="K40" s="543">
        <v>23</v>
      </c>
      <c r="L40" s="540">
        <v>14</v>
      </c>
      <c r="M40" s="540">
        <v>12.5</v>
      </c>
      <c r="N40" s="540">
        <v>81</v>
      </c>
      <c r="O40" s="540">
        <v>54.5</v>
      </c>
      <c r="P40" s="540">
        <v>22</v>
      </c>
      <c r="Q40" s="540">
        <v>24</v>
      </c>
      <c r="R40" s="541"/>
      <c r="S40" s="541"/>
      <c r="T40" s="541"/>
      <c r="U40" s="540">
        <f>+SUM(D40:T40)</f>
        <v>314.5</v>
      </c>
      <c r="X40" s="539"/>
    </row>
    <row r="41" spans="1:71" s="538" customFormat="1" ht="39.75">
      <c r="A41" s="566"/>
      <c r="B41" s="306" t="s">
        <v>357</v>
      </c>
      <c r="C41" s="565" t="s">
        <v>163</v>
      </c>
      <c r="D41" s="540"/>
      <c r="E41" s="543"/>
      <c r="F41" s="543"/>
      <c r="G41" s="543"/>
      <c r="H41" s="543">
        <v>18.5</v>
      </c>
      <c r="I41" s="363">
        <v>5</v>
      </c>
      <c r="J41" s="540">
        <v>84</v>
      </c>
      <c r="K41" s="543">
        <v>52</v>
      </c>
      <c r="L41" s="540">
        <v>47</v>
      </c>
      <c r="M41" s="540">
        <v>5</v>
      </c>
      <c r="N41" s="540">
        <v>36</v>
      </c>
      <c r="O41" s="540">
        <v>14.5</v>
      </c>
      <c r="P41" s="540">
        <v>2</v>
      </c>
      <c r="Q41" s="540">
        <v>9</v>
      </c>
      <c r="R41" s="541"/>
      <c r="S41" s="541"/>
      <c r="T41" s="541"/>
      <c r="U41" s="540">
        <f>+SUM(D41:T41)</f>
        <v>273</v>
      </c>
      <c r="X41" s="539"/>
    </row>
    <row r="42" spans="1:71" s="464" customFormat="1" ht="39.75">
      <c r="A42" s="530"/>
      <c r="B42" s="75" t="s">
        <v>347</v>
      </c>
      <c r="C42" s="565" t="s">
        <v>163</v>
      </c>
      <c r="D42" s="536">
        <f>SUM(D39:D41)</f>
        <v>0</v>
      </c>
      <c r="E42" s="536"/>
      <c r="F42" s="536"/>
      <c r="G42" s="536"/>
      <c r="H42" s="536">
        <f t="shared" ref="H42:Q42" si="13">SUM(H39:H41)</f>
        <v>50</v>
      </c>
      <c r="I42" s="536">
        <f t="shared" si="13"/>
        <v>19</v>
      </c>
      <c r="J42" s="536">
        <f t="shared" si="13"/>
        <v>124</v>
      </c>
      <c r="K42" s="536">
        <f t="shared" si="13"/>
        <v>77</v>
      </c>
      <c r="L42" s="536">
        <f t="shared" si="13"/>
        <v>62</v>
      </c>
      <c r="M42" s="536">
        <f t="shared" si="13"/>
        <v>17.5</v>
      </c>
      <c r="N42" s="536">
        <f t="shared" si="13"/>
        <v>127</v>
      </c>
      <c r="O42" s="536">
        <f t="shared" si="13"/>
        <v>69</v>
      </c>
      <c r="P42" s="536">
        <f t="shared" si="13"/>
        <v>26</v>
      </c>
      <c r="Q42" s="536">
        <f t="shared" si="13"/>
        <v>33</v>
      </c>
      <c r="R42" s="564"/>
      <c r="S42" s="564"/>
      <c r="T42" s="564"/>
      <c r="U42" s="536">
        <f>SUM(U39:U41)</f>
        <v>604.5</v>
      </c>
      <c r="X42" s="465"/>
    </row>
    <row r="43" spans="1:71" s="464" customFormat="1" ht="39.75">
      <c r="A43" s="530"/>
      <c r="B43" s="533" t="s">
        <v>346</v>
      </c>
      <c r="C43" s="486"/>
      <c r="D43" s="532"/>
      <c r="E43" s="532"/>
      <c r="F43" s="532"/>
      <c r="G43" s="532"/>
      <c r="H43" s="532"/>
      <c r="I43" s="532"/>
      <c r="J43" s="532"/>
      <c r="K43" s="532"/>
      <c r="L43" s="532"/>
      <c r="M43" s="532"/>
      <c r="N43" s="532"/>
      <c r="O43" s="532"/>
      <c r="P43" s="532"/>
      <c r="Q43" s="68"/>
      <c r="R43" s="531"/>
      <c r="S43" s="531"/>
      <c r="T43" s="531"/>
      <c r="U43" s="68"/>
      <c r="X43" s="465"/>
    </row>
    <row r="44" spans="1:71" s="464" customFormat="1" ht="39.75">
      <c r="A44" s="530"/>
      <c r="B44" s="529" t="s">
        <v>356</v>
      </c>
      <c r="C44" s="70" t="s">
        <v>176</v>
      </c>
      <c r="D44" s="526"/>
      <c r="E44" s="526"/>
      <c r="F44" s="526"/>
      <c r="G44" s="526"/>
      <c r="H44" s="526">
        <v>38.67</v>
      </c>
      <c r="I44" s="526">
        <v>17.649999999999999</v>
      </c>
      <c r="J44" s="526">
        <v>67.78</v>
      </c>
      <c r="K44" s="527">
        <v>64</v>
      </c>
      <c r="L44" s="563">
        <v>73.98</v>
      </c>
      <c r="M44" s="526">
        <v>32.43</v>
      </c>
      <c r="N44" s="490">
        <v>28.27</v>
      </c>
      <c r="O44" s="526">
        <v>14.29</v>
      </c>
      <c r="P44" s="526">
        <v>3.85</v>
      </c>
      <c r="Q44" s="526">
        <v>17.86</v>
      </c>
      <c r="R44" s="240"/>
      <c r="S44" s="240"/>
      <c r="T44" s="240"/>
      <c r="U44" s="526">
        <v>44.88</v>
      </c>
      <c r="V44" s="525"/>
      <c r="X44" s="465"/>
    </row>
    <row r="45" spans="1:71" s="464" customFormat="1" ht="39.75">
      <c r="A45" s="530"/>
      <c r="B45" s="75" t="s">
        <v>344</v>
      </c>
      <c r="C45" s="70" t="s">
        <v>176</v>
      </c>
      <c r="D45" s="561" t="e">
        <f>+D33-D44</f>
        <v>#DIV/0!</v>
      </c>
      <c r="E45" s="561"/>
      <c r="F45" s="561"/>
      <c r="G45" s="561"/>
      <c r="H45" s="561">
        <f t="shared" ref="H45:Q45" si="14">+H33-H44</f>
        <v>-1.6700000000000017</v>
      </c>
      <c r="I45" s="561">
        <f t="shared" si="14"/>
        <v>8.6657894736842103</v>
      </c>
      <c r="J45" s="561">
        <f t="shared" si="14"/>
        <v>-3.8064516129040271E-2</v>
      </c>
      <c r="K45" s="561">
        <f t="shared" si="14"/>
        <v>3.5324675324675354</v>
      </c>
      <c r="L45" s="561">
        <f t="shared" si="14"/>
        <v>1.8264516129032273</v>
      </c>
      <c r="M45" s="561">
        <f t="shared" si="14"/>
        <v>-3.8585714285714268</v>
      </c>
      <c r="N45" s="561">
        <f t="shared" si="14"/>
        <v>7.6456692913385638E-2</v>
      </c>
      <c r="O45" s="561">
        <f t="shared" si="14"/>
        <v>6.7244927536231884</v>
      </c>
      <c r="P45" s="561">
        <f t="shared" si="14"/>
        <v>3.8423076923076924</v>
      </c>
      <c r="Q45" s="561">
        <f t="shared" si="14"/>
        <v>9.4127272727272739</v>
      </c>
      <c r="R45" s="562"/>
      <c r="S45" s="562"/>
      <c r="T45" s="562"/>
      <c r="U45" s="561">
        <f>+U33-U44</f>
        <v>0.28129032258064512</v>
      </c>
      <c r="X45" s="465"/>
    </row>
    <row r="46" spans="1:71" s="557" customFormat="1" ht="39.75">
      <c r="A46" s="560">
        <v>2.2999999999999998</v>
      </c>
      <c r="B46" s="559" t="s">
        <v>446</v>
      </c>
      <c r="C46" s="96" t="s">
        <v>176</v>
      </c>
      <c r="D46" s="205" t="e">
        <f>+SUM(D51:D53)*100/D54</f>
        <v>#DIV/0!</v>
      </c>
      <c r="E46" s="205"/>
      <c r="F46" s="205"/>
      <c r="G46" s="205"/>
      <c r="H46" s="205">
        <f t="shared" ref="H46:Q46" si="15">+SUM(H51:H53)*100/H54</f>
        <v>10</v>
      </c>
      <c r="I46" s="205">
        <f t="shared" si="15"/>
        <v>15.789473684210526</v>
      </c>
      <c r="J46" s="205">
        <f t="shared" si="15"/>
        <v>33.87096774193548</v>
      </c>
      <c r="K46" s="205">
        <f t="shared" si="15"/>
        <v>55.844155844155843</v>
      </c>
      <c r="L46" s="205">
        <f t="shared" si="15"/>
        <v>51.612903225806448</v>
      </c>
      <c r="M46" s="205">
        <f t="shared" si="15"/>
        <v>34.285714285714285</v>
      </c>
      <c r="N46" s="205">
        <f t="shared" si="15"/>
        <v>16.535433070866141</v>
      </c>
      <c r="O46" s="205">
        <f t="shared" si="15"/>
        <v>6.5217391304347823</v>
      </c>
      <c r="P46" s="205">
        <f t="shared" si="15"/>
        <v>11.538461538461538</v>
      </c>
      <c r="Q46" s="205">
        <f t="shared" si="15"/>
        <v>10.606060606060606</v>
      </c>
      <c r="R46" s="206"/>
      <c r="S46" s="206"/>
      <c r="T46" s="206"/>
      <c r="U46" s="205">
        <f>+SUM(U51:U53)*100/U54</f>
        <v>26.964433416046319</v>
      </c>
      <c r="X46" s="558"/>
    </row>
    <row r="47" spans="1:71" s="550" customFormat="1" ht="48" hidden="1">
      <c r="A47" s="81"/>
      <c r="B47" s="556"/>
      <c r="C47" s="555" t="s">
        <v>354</v>
      </c>
      <c r="D47" s="132" t="e">
        <f>+IF(D46&lt;60,D46*5/60,IF(D46&gt;=60,5))</f>
        <v>#DIV/0!</v>
      </c>
      <c r="E47" s="132"/>
      <c r="F47" s="132"/>
      <c r="G47" s="132"/>
      <c r="H47" s="132">
        <f t="shared" ref="H47:Q47" si="16">+IF(H46&lt;60,H46*5/60,IF(H46&gt;=60,5))</f>
        <v>0.83333333333333337</v>
      </c>
      <c r="I47" s="132">
        <f t="shared" si="16"/>
        <v>1.3157894736842104</v>
      </c>
      <c r="J47" s="132">
        <f t="shared" si="16"/>
        <v>2.82258064516129</v>
      </c>
      <c r="K47" s="132">
        <f t="shared" si="16"/>
        <v>4.6536796536796539</v>
      </c>
      <c r="L47" s="132">
        <f t="shared" si="16"/>
        <v>4.301075268817204</v>
      </c>
      <c r="M47" s="132">
        <f t="shared" si="16"/>
        <v>2.8571428571428568</v>
      </c>
      <c r="N47" s="132">
        <f t="shared" si="16"/>
        <v>1.3779527559055116</v>
      </c>
      <c r="O47" s="132">
        <f t="shared" si="16"/>
        <v>0.54347826086956519</v>
      </c>
      <c r="P47" s="132">
        <f t="shared" si="16"/>
        <v>0.96153846153846156</v>
      </c>
      <c r="Q47" s="132">
        <f t="shared" si="16"/>
        <v>0.88383838383838387</v>
      </c>
      <c r="R47" s="515"/>
      <c r="S47" s="515"/>
      <c r="T47" s="515"/>
      <c r="U47" s="132">
        <f>+IF(U46&lt;60,U46*5/60,IF(U46&gt;=60,5))</f>
        <v>2.2470361180038601</v>
      </c>
      <c r="V47" s="102"/>
      <c r="W47" s="102"/>
      <c r="X47" s="103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</row>
    <row r="48" spans="1:71" s="550" customFormat="1" ht="48" hidden="1">
      <c r="A48" s="554"/>
      <c r="B48" s="553"/>
      <c r="C48" s="552" t="s">
        <v>353</v>
      </c>
      <c r="D48" s="551" t="e">
        <f>+IF(D57&lt;12,D57*5/12,IF(D57&gt;=12,5))</f>
        <v>#DIV/0!</v>
      </c>
      <c r="E48" s="551"/>
      <c r="F48" s="551"/>
      <c r="G48" s="551"/>
      <c r="H48" s="551">
        <f t="shared" ref="H48:Q48" si="17">+IF(H57&lt;12,H57*5/12,IF(H57&gt;=12,5))</f>
        <v>1.9458333333333335</v>
      </c>
      <c r="I48" s="551">
        <f t="shared" si="17"/>
        <v>5</v>
      </c>
      <c r="J48" s="551">
        <f t="shared" si="17"/>
        <v>0.86290322580644985</v>
      </c>
      <c r="K48" s="551">
        <f t="shared" si="17"/>
        <v>1.0475649350649352</v>
      </c>
      <c r="L48" s="551">
        <f t="shared" si="17"/>
        <v>-0.17379032258064697</v>
      </c>
      <c r="M48" s="551">
        <f t="shared" si="17"/>
        <v>-0.35595238095238163</v>
      </c>
      <c r="N48" s="551">
        <f t="shared" si="17"/>
        <v>-0.14356955380577427</v>
      </c>
      <c r="O48" s="551">
        <f t="shared" si="17"/>
        <v>1.3965579710144926</v>
      </c>
      <c r="P48" s="551">
        <f t="shared" si="17"/>
        <v>1.6035256410256409</v>
      </c>
      <c r="Q48" s="551">
        <f t="shared" si="17"/>
        <v>4.4191919191919196</v>
      </c>
      <c r="R48" s="200"/>
      <c r="S48" s="200"/>
      <c r="T48" s="200"/>
      <c r="U48" s="551">
        <f>+IF(U57&lt;12,U57*5/12,IF(U57&gt;=12,5))</f>
        <v>0.45184725668596659</v>
      </c>
      <c r="V48" s="102"/>
      <c r="W48" s="102"/>
      <c r="X48" s="103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</row>
    <row r="49" spans="1:24" s="538" customFormat="1" ht="39.75">
      <c r="A49" s="306"/>
      <c r="B49" s="549" t="s">
        <v>352</v>
      </c>
      <c r="C49" s="548" t="s">
        <v>163</v>
      </c>
      <c r="D49" s="547">
        <f>+D42-D50</f>
        <v>0</v>
      </c>
      <c r="E49" s="547"/>
      <c r="F49" s="547"/>
      <c r="G49" s="547"/>
      <c r="H49" s="545">
        <f t="shared" ref="H49:Q49" si="18">+H42-H50</f>
        <v>45</v>
      </c>
      <c r="I49" s="545">
        <f t="shared" si="18"/>
        <v>16</v>
      </c>
      <c r="J49" s="545">
        <f t="shared" si="18"/>
        <v>82</v>
      </c>
      <c r="K49" s="545">
        <f t="shared" si="18"/>
        <v>34</v>
      </c>
      <c r="L49" s="545">
        <f t="shared" si="18"/>
        <v>30</v>
      </c>
      <c r="M49" s="545">
        <f t="shared" si="18"/>
        <v>11.5</v>
      </c>
      <c r="N49" s="545">
        <f t="shared" si="18"/>
        <v>106</v>
      </c>
      <c r="O49" s="545">
        <f t="shared" si="18"/>
        <v>64.5</v>
      </c>
      <c r="P49" s="545">
        <f t="shared" si="18"/>
        <v>23</v>
      </c>
      <c r="Q49" s="545">
        <f t="shared" si="18"/>
        <v>29.5</v>
      </c>
      <c r="R49" s="546"/>
      <c r="S49" s="546"/>
      <c r="T49" s="546"/>
      <c r="U49" s="545">
        <f>+U42-U50</f>
        <v>441.5</v>
      </c>
      <c r="V49" s="39"/>
      <c r="X49" s="539"/>
    </row>
    <row r="50" spans="1:24" s="538" customFormat="1" ht="39.75">
      <c r="A50" s="306"/>
      <c r="B50" s="75" t="s">
        <v>351</v>
      </c>
      <c r="C50" s="70" t="s">
        <v>163</v>
      </c>
      <c r="D50" s="536">
        <f>SUM(D51:D53)</f>
        <v>0</v>
      </c>
      <c r="E50" s="536"/>
      <c r="F50" s="536"/>
      <c r="G50" s="536"/>
      <c r="H50" s="536">
        <f t="shared" ref="H50:Q50" si="19">SUM(H51:H53)</f>
        <v>5</v>
      </c>
      <c r="I50" s="536">
        <f t="shared" si="19"/>
        <v>3</v>
      </c>
      <c r="J50" s="536">
        <f t="shared" si="19"/>
        <v>42</v>
      </c>
      <c r="K50" s="536">
        <f t="shared" si="19"/>
        <v>43</v>
      </c>
      <c r="L50" s="536">
        <f t="shared" si="19"/>
        <v>32</v>
      </c>
      <c r="M50" s="536">
        <f t="shared" si="19"/>
        <v>6</v>
      </c>
      <c r="N50" s="536">
        <f t="shared" si="19"/>
        <v>21</v>
      </c>
      <c r="O50" s="536">
        <f t="shared" si="19"/>
        <v>4.5</v>
      </c>
      <c r="P50" s="536">
        <f t="shared" si="19"/>
        <v>3</v>
      </c>
      <c r="Q50" s="536">
        <f t="shared" si="19"/>
        <v>3.5</v>
      </c>
      <c r="R50" s="537"/>
      <c r="S50" s="537"/>
      <c r="T50" s="537"/>
      <c r="U50" s="536">
        <f>SUM(U51:U53)</f>
        <v>163</v>
      </c>
      <c r="X50" s="539"/>
    </row>
    <row r="51" spans="1:24" s="538" customFormat="1" ht="42">
      <c r="A51" s="306"/>
      <c r="B51" s="306" t="s">
        <v>350</v>
      </c>
      <c r="C51" s="70" t="s">
        <v>163</v>
      </c>
      <c r="D51" s="540"/>
      <c r="E51" s="543"/>
      <c r="F51" s="543"/>
      <c r="G51" s="543"/>
      <c r="H51" s="543">
        <v>4</v>
      </c>
      <c r="I51" s="540">
        <v>2.5</v>
      </c>
      <c r="J51" s="540">
        <v>34</v>
      </c>
      <c r="K51" s="542">
        <v>36</v>
      </c>
      <c r="L51" s="540">
        <v>24</v>
      </c>
      <c r="M51" s="544">
        <v>4</v>
      </c>
      <c r="N51" s="540">
        <v>19</v>
      </c>
      <c r="O51" s="540">
        <v>4</v>
      </c>
      <c r="P51" s="540">
        <v>3</v>
      </c>
      <c r="Q51" s="540">
        <v>0</v>
      </c>
      <c r="R51" s="541"/>
      <c r="S51" s="541"/>
      <c r="T51" s="541"/>
      <c r="U51" s="540">
        <f>+SUM(D51:T51)</f>
        <v>130.5</v>
      </c>
      <c r="X51" s="539"/>
    </row>
    <row r="52" spans="1:24" s="538" customFormat="1" ht="42">
      <c r="A52" s="306"/>
      <c r="B52" s="306" t="s">
        <v>349</v>
      </c>
      <c r="C52" s="70" t="s">
        <v>163</v>
      </c>
      <c r="D52" s="540"/>
      <c r="E52" s="543"/>
      <c r="F52" s="543"/>
      <c r="G52" s="543"/>
      <c r="H52" s="543">
        <v>1</v>
      </c>
      <c r="I52" s="540">
        <v>0.5</v>
      </c>
      <c r="J52" s="540">
        <v>8</v>
      </c>
      <c r="K52" s="542">
        <v>6</v>
      </c>
      <c r="L52" s="540">
        <v>8</v>
      </c>
      <c r="M52" s="540">
        <v>2</v>
      </c>
      <c r="N52" s="540">
        <v>2</v>
      </c>
      <c r="O52" s="540">
        <v>0.5</v>
      </c>
      <c r="P52" s="540">
        <v>0</v>
      </c>
      <c r="Q52" s="540">
        <v>2.5</v>
      </c>
      <c r="R52" s="541"/>
      <c r="S52" s="541"/>
      <c r="T52" s="541"/>
      <c r="U52" s="540">
        <f>+SUM(D52:T52)</f>
        <v>30.5</v>
      </c>
      <c r="X52" s="539"/>
    </row>
    <row r="53" spans="1:24" s="538" customFormat="1" ht="42">
      <c r="A53" s="306"/>
      <c r="B53" s="306" t="s">
        <v>348</v>
      </c>
      <c r="C53" s="70" t="s">
        <v>163</v>
      </c>
      <c r="D53" s="540"/>
      <c r="E53" s="543"/>
      <c r="F53" s="543"/>
      <c r="G53" s="543"/>
      <c r="H53" s="543">
        <v>0</v>
      </c>
      <c r="I53" s="363">
        <v>0</v>
      </c>
      <c r="J53" s="540">
        <v>0</v>
      </c>
      <c r="K53" s="542">
        <v>1</v>
      </c>
      <c r="L53" s="540">
        <v>0</v>
      </c>
      <c r="M53" s="540">
        <v>0</v>
      </c>
      <c r="N53" s="540">
        <v>0</v>
      </c>
      <c r="O53" s="540">
        <v>0</v>
      </c>
      <c r="P53" s="540">
        <v>0</v>
      </c>
      <c r="Q53" s="540">
        <v>1</v>
      </c>
      <c r="R53" s="541"/>
      <c r="S53" s="541"/>
      <c r="T53" s="541"/>
      <c r="U53" s="540">
        <f>+SUM(D53:T53)</f>
        <v>2</v>
      </c>
      <c r="X53" s="539"/>
    </row>
    <row r="54" spans="1:24" s="534" customFormat="1" ht="39.75">
      <c r="A54" s="75"/>
      <c r="B54" s="75" t="s">
        <v>347</v>
      </c>
      <c r="C54" s="70" t="s">
        <v>163</v>
      </c>
      <c r="D54" s="536">
        <f>+D42</f>
        <v>0</v>
      </c>
      <c r="E54" s="536"/>
      <c r="F54" s="536"/>
      <c r="G54" s="536"/>
      <c r="H54" s="536">
        <f t="shared" ref="H54:Q54" si="20">+H42</f>
        <v>50</v>
      </c>
      <c r="I54" s="536">
        <f t="shared" si="20"/>
        <v>19</v>
      </c>
      <c r="J54" s="536">
        <f t="shared" si="20"/>
        <v>124</v>
      </c>
      <c r="K54" s="536">
        <f t="shared" si="20"/>
        <v>77</v>
      </c>
      <c r="L54" s="536">
        <f t="shared" si="20"/>
        <v>62</v>
      </c>
      <c r="M54" s="536">
        <f t="shared" si="20"/>
        <v>17.5</v>
      </c>
      <c r="N54" s="536">
        <f t="shared" si="20"/>
        <v>127</v>
      </c>
      <c r="O54" s="536">
        <f t="shared" si="20"/>
        <v>69</v>
      </c>
      <c r="P54" s="536">
        <f t="shared" si="20"/>
        <v>26</v>
      </c>
      <c r="Q54" s="536">
        <f t="shared" si="20"/>
        <v>33</v>
      </c>
      <c r="R54" s="537"/>
      <c r="S54" s="537"/>
      <c r="T54" s="537"/>
      <c r="U54" s="536">
        <f>+U42</f>
        <v>604.5</v>
      </c>
      <c r="X54" s="535"/>
    </row>
    <row r="55" spans="1:24" s="464" customFormat="1" ht="39.75">
      <c r="A55" s="530"/>
      <c r="B55" s="533" t="s">
        <v>346</v>
      </c>
      <c r="C55" s="486"/>
      <c r="D55" s="532"/>
      <c r="E55" s="532"/>
      <c r="F55" s="532"/>
      <c r="G55" s="532"/>
      <c r="H55" s="532"/>
      <c r="I55" s="532"/>
      <c r="J55" s="532"/>
      <c r="K55" s="532"/>
      <c r="L55" s="532"/>
      <c r="M55" s="532"/>
      <c r="N55" s="532"/>
      <c r="O55" s="532"/>
      <c r="P55" s="532"/>
      <c r="Q55" s="68"/>
      <c r="R55" s="531"/>
      <c r="S55" s="531"/>
      <c r="T55" s="531"/>
      <c r="U55" s="68"/>
      <c r="X55" s="465"/>
    </row>
    <row r="56" spans="1:24" s="464" customFormat="1" ht="39.75">
      <c r="A56" s="530"/>
      <c r="B56" s="529" t="s">
        <v>345</v>
      </c>
      <c r="C56" s="70" t="s">
        <v>176</v>
      </c>
      <c r="D56" s="526"/>
      <c r="E56" s="528"/>
      <c r="F56" s="528"/>
      <c r="G56" s="528"/>
      <c r="H56" s="490">
        <v>5.33</v>
      </c>
      <c r="I56" s="526">
        <v>0</v>
      </c>
      <c r="J56" s="526">
        <v>31.8</v>
      </c>
      <c r="K56" s="527">
        <v>53.33</v>
      </c>
      <c r="L56" s="526">
        <v>52.03</v>
      </c>
      <c r="M56" s="526">
        <v>35.14</v>
      </c>
      <c r="N56" s="490">
        <v>16.88</v>
      </c>
      <c r="O56" s="526">
        <v>3.17</v>
      </c>
      <c r="P56" s="526">
        <v>7.69</v>
      </c>
      <c r="Q56" s="526">
        <v>0</v>
      </c>
      <c r="R56" s="200"/>
      <c r="S56" s="200"/>
      <c r="T56" s="200"/>
      <c r="U56" s="526">
        <v>25.88</v>
      </c>
      <c r="V56" s="525"/>
      <c r="X56" s="465"/>
    </row>
    <row r="57" spans="1:24" s="464" customFormat="1" ht="39.75">
      <c r="A57" s="524"/>
      <c r="B57" s="148" t="s">
        <v>344</v>
      </c>
      <c r="C57" s="124" t="s">
        <v>176</v>
      </c>
      <c r="D57" s="522" t="e">
        <f>+D46-D56</f>
        <v>#DIV/0!</v>
      </c>
      <c r="E57" s="522"/>
      <c r="F57" s="522"/>
      <c r="G57" s="522"/>
      <c r="H57" s="522">
        <f t="shared" ref="H57:Q57" si="21">+H46-H56</f>
        <v>4.67</v>
      </c>
      <c r="I57" s="522">
        <f t="shared" si="21"/>
        <v>15.789473684210526</v>
      </c>
      <c r="J57" s="522">
        <f t="shared" si="21"/>
        <v>2.0709677419354797</v>
      </c>
      <c r="K57" s="522">
        <f t="shared" si="21"/>
        <v>2.5141558441558445</v>
      </c>
      <c r="L57" s="522">
        <f t="shared" si="21"/>
        <v>-0.41709677419355273</v>
      </c>
      <c r="M57" s="522">
        <f t="shared" si="21"/>
        <v>-0.85428571428571587</v>
      </c>
      <c r="N57" s="522">
        <f t="shared" si="21"/>
        <v>-0.34456692913385822</v>
      </c>
      <c r="O57" s="522">
        <f t="shared" si="21"/>
        <v>3.3517391304347823</v>
      </c>
      <c r="P57" s="522">
        <f t="shared" si="21"/>
        <v>3.8484615384615379</v>
      </c>
      <c r="Q57" s="522">
        <f t="shared" si="21"/>
        <v>10.606060606060606</v>
      </c>
      <c r="R57" s="523"/>
      <c r="S57" s="523"/>
      <c r="T57" s="523"/>
      <c r="U57" s="522">
        <f>+U46-U56</f>
        <v>1.0844334160463198</v>
      </c>
      <c r="X57" s="465"/>
    </row>
    <row r="58" spans="1:24" s="102" customFormat="1" ht="39.75">
      <c r="A58" s="85">
        <v>2.4</v>
      </c>
      <c r="B58" s="85" t="s">
        <v>343</v>
      </c>
      <c r="C58" s="96" t="s">
        <v>30</v>
      </c>
      <c r="D58" s="82">
        <f>+SUM(D60:D66)</f>
        <v>0</v>
      </c>
      <c r="E58" s="82"/>
      <c r="F58" s="82"/>
      <c r="G58" s="82"/>
      <c r="H58" s="82">
        <f t="shared" ref="H58:Q58" si="22">+SUM(H60:H66)</f>
        <v>7</v>
      </c>
      <c r="I58" s="82">
        <f t="shared" si="22"/>
        <v>6</v>
      </c>
      <c r="J58" s="82">
        <f t="shared" si="22"/>
        <v>7</v>
      </c>
      <c r="K58" s="82">
        <f t="shared" si="22"/>
        <v>7</v>
      </c>
      <c r="L58" s="82">
        <f t="shared" si="22"/>
        <v>7</v>
      </c>
      <c r="M58" s="82">
        <f t="shared" si="22"/>
        <v>4</v>
      </c>
      <c r="N58" s="82">
        <f t="shared" si="22"/>
        <v>5</v>
      </c>
      <c r="O58" s="82">
        <f t="shared" si="22"/>
        <v>4</v>
      </c>
      <c r="P58" s="82">
        <f t="shared" si="22"/>
        <v>5</v>
      </c>
      <c r="Q58" s="82">
        <f t="shared" si="22"/>
        <v>7</v>
      </c>
      <c r="R58" s="154"/>
      <c r="S58" s="154"/>
      <c r="T58" s="154"/>
      <c r="U58" s="82">
        <f>+SUM(U60:U66)</f>
        <v>7</v>
      </c>
      <c r="X58" s="103"/>
    </row>
    <row r="59" spans="1:24" s="102" customFormat="1" ht="39.75">
      <c r="A59" s="81"/>
      <c r="B59" s="81"/>
      <c r="C59" s="469" t="s">
        <v>10</v>
      </c>
      <c r="D59" s="132">
        <f>IF(D58&lt;1,0,IF(D58&lt;2,1,IF(D58&lt;3,2,IF(D58&lt;5,3,IF(D58&lt;7,4,IF(D58=7,5,))))))</f>
        <v>0</v>
      </c>
      <c r="E59" s="132"/>
      <c r="F59" s="132"/>
      <c r="G59" s="132"/>
      <c r="H59" s="132">
        <f t="shared" ref="H59:Q59" si="23">IF(H58&lt;1,0,IF(H58&lt;2,1,IF(H58&lt;3,2,IF(H58&lt;5,3,IF(H58&lt;7,4,IF(H58=7,5,))))))</f>
        <v>5</v>
      </c>
      <c r="I59" s="132">
        <f t="shared" si="23"/>
        <v>4</v>
      </c>
      <c r="J59" s="132">
        <f t="shared" si="23"/>
        <v>5</v>
      </c>
      <c r="K59" s="132">
        <f t="shared" si="23"/>
        <v>5</v>
      </c>
      <c r="L59" s="132">
        <f t="shared" si="23"/>
        <v>5</v>
      </c>
      <c r="M59" s="132">
        <f t="shared" si="23"/>
        <v>3</v>
      </c>
      <c r="N59" s="132">
        <f t="shared" si="23"/>
        <v>4</v>
      </c>
      <c r="O59" s="132">
        <f t="shared" si="23"/>
        <v>3</v>
      </c>
      <c r="P59" s="132">
        <f t="shared" si="23"/>
        <v>4</v>
      </c>
      <c r="Q59" s="132">
        <f t="shared" si="23"/>
        <v>5</v>
      </c>
      <c r="R59" s="152"/>
      <c r="S59" s="152"/>
      <c r="T59" s="152"/>
      <c r="U59" s="132">
        <f>IF(U58&lt;1,0,IF(U58&lt;2,1,IF(U58&lt;3,2,IF(U58&lt;5,3,IF(U58&lt;7,4,IF(U58=7,5,))))))</f>
        <v>5</v>
      </c>
      <c r="X59" s="103"/>
    </row>
    <row r="60" spans="1:24" s="102" customFormat="1" ht="92.25">
      <c r="A60" s="75"/>
      <c r="B60" s="91" t="s">
        <v>342</v>
      </c>
      <c r="C60" s="70"/>
      <c r="D60" s="68"/>
      <c r="E60" s="68"/>
      <c r="F60" s="68"/>
      <c r="G60" s="68"/>
      <c r="H60" s="68">
        <v>1</v>
      </c>
      <c r="I60" s="68">
        <v>1</v>
      </c>
      <c r="J60" s="68">
        <v>1</v>
      </c>
      <c r="K60" s="69">
        <v>1</v>
      </c>
      <c r="L60" s="68">
        <v>1</v>
      </c>
      <c r="M60" s="68">
        <v>1</v>
      </c>
      <c r="N60" s="68">
        <v>1</v>
      </c>
      <c r="O60" s="68">
        <v>1</v>
      </c>
      <c r="P60" s="68">
        <v>1</v>
      </c>
      <c r="Q60" s="68">
        <v>1</v>
      </c>
      <c r="R60" s="149"/>
      <c r="S60" s="149"/>
      <c r="T60" s="149"/>
      <c r="U60" s="68">
        <v>1</v>
      </c>
      <c r="V60" s="92"/>
      <c r="W60" s="383"/>
      <c r="X60" s="103"/>
    </row>
    <row r="61" spans="1:24" s="102" customFormat="1" ht="61.5">
      <c r="A61" s="75"/>
      <c r="B61" s="91" t="s">
        <v>341</v>
      </c>
      <c r="C61" s="70"/>
      <c r="D61" s="68"/>
      <c r="E61" s="68"/>
      <c r="F61" s="68"/>
      <c r="G61" s="68"/>
      <c r="H61" s="68">
        <v>1</v>
      </c>
      <c r="I61" s="68">
        <v>1</v>
      </c>
      <c r="J61" s="68">
        <v>1</v>
      </c>
      <c r="K61" s="69">
        <v>1</v>
      </c>
      <c r="L61" s="68">
        <v>1</v>
      </c>
      <c r="M61" s="68">
        <v>0</v>
      </c>
      <c r="N61" s="68">
        <v>1</v>
      </c>
      <c r="O61" s="68">
        <v>1</v>
      </c>
      <c r="P61" s="68">
        <v>0</v>
      </c>
      <c r="Q61" s="68">
        <v>1</v>
      </c>
      <c r="R61" s="149"/>
      <c r="S61" s="149"/>
      <c r="T61" s="149"/>
      <c r="U61" s="68">
        <v>1</v>
      </c>
      <c r="X61" s="103"/>
    </row>
    <row r="62" spans="1:24" s="102" customFormat="1" ht="92.25">
      <c r="A62" s="75"/>
      <c r="B62" s="91" t="s">
        <v>340</v>
      </c>
      <c r="C62" s="70"/>
      <c r="D62" s="68"/>
      <c r="E62" s="68"/>
      <c r="F62" s="68"/>
      <c r="G62" s="68"/>
      <c r="H62" s="68">
        <v>1</v>
      </c>
      <c r="I62" s="68">
        <v>0</v>
      </c>
      <c r="J62" s="68">
        <v>1</v>
      </c>
      <c r="K62" s="69">
        <v>1</v>
      </c>
      <c r="L62" s="68">
        <v>1</v>
      </c>
      <c r="M62" s="68">
        <v>1</v>
      </c>
      <c r="N62" s="68">
        <v>1</v>
      </c>
      <c r="O62" s="68">
        <v>1</v>
      </c>
      <c r="P62" s="68">
        <v>1</v>
      </c>
      <c r="Q62" s="68">
        <v>1</v>
      </c>
      <c r="R62" s="149"/>
      <c r="S62" s="149"/>
      <c r="T62" s="149"/>
      <c r="U62" s="68">
        <v>1</v>
      </c>
      <c r="X62" s="103"/>
    </row>
    <row r="63" spans="1:24" s="102" customFormat="1" ht="83.25">
      <c r="A63" s="75"/>
      <c r="B63" s="151" t="s">
        <v>339</v>
      </c>
      <c r="C63" s="150"/>
      <c r="D63" s="68"/>
      <c r="E63" s="68"/>
      <c r="F63" s="68"/>
      <c r="G63" s="68"/>
      <c r="H63" s="68">
        <v>1</v>
      </c>
      <c r="I63" s="68">
        <v>1</v>
      </c>
      <c r="J63" s="68">
        <v>1</v>
      </c>
      <c r="K63" s="69">
        <v>1</v>
      </c>
      <c r="L63" s="68">
        <v>1</v>
      </c>
      <c r="M63" s="68">
        <v>0</v>
      </c>
      <c r="N63" s="68">
        <v>1</v>
      </c>
      <c r="O63" s="68">
        <v>0</v>
      </c>
      <c r="P63" s="68">
        <v>1</v>
      </c>
      <c r="Q63" s="68">
        <v>1</v>
      </c>
      <c r="R63" s="149"/>
      <c r="S63" s="149"/>
      <c r="T63" s="149"/>
      <c r="U63" s="68">
        <v>1</v>
      </c>
      <c r="X63" s="103"/>
    </row>
    <row r="64" spans="1:24" s="102" customFormat="1" ht="55.5">
      <c r="A64" s="75"/>
      <c r="B64" s="151" t="s">
        <v>338</v>
      </c>
      <c r="C64" s="150"/>
      <c r="D64" s="68"/>
      <c r="E64" s="68"/>
      <c r="F64" s="68"/>
      <c r="G64" s="68"/>
      <c r="H64" s="68">
        <v>1</v>
      </c>
      <c r="I64" s="68">
        <v>1</v>
      </c>
      <c r="J64" s="68">
        <v>1</v>
      </c>
      <c r="K64" s="69">
        <v>1</v>
      </c>
      <c r="L64" s="68">
        <v>1</v>
      </c>
      <c r="M64" s="68">
        <v>1</v>
      </c>
      <c r="N64" s="68">
        <v>1</v>
      </c>
      <c r="O64" s="68">
        <v>1</v>
      </c>
      <c r="P64" s="68">
        <v>1</v>
      </c>
      <c r="Q64" s="68">
        <v>1</v>
      </c>
      <c r="R64" s="149"/>
      <c r="S64" s="149"/>
      <c r="T64" s="149"/>
      <c r="U64" s="68">
        <v>1</v>
      </c>
      <c r="X64" s="103"/>
    </row>
    <row r="65" spans="1:24" s="102" customFormat="1" ht="42" customHeight="1">
      <c r="A65" s="75"/>
      <c r="B65" s="91" t="s">
        <v>337</v>
      </c>
      <c r="C65" s="70"/>
      <c r="D65" s="68"/>
      <c r="E65" s="68"/>
      <c r="F65" s="68"/>
      <c r="G65" s="68"/>
      <c r="H65" s="68">
        <v>1</v>
      </c>
      <c r="I65" s="68">
        <v>1</v>
      </c>
      <c r="J65" s="68">
        <v>1</v>
      </c>
      <c r="K65" s="69">
        <v>1</v>
      </c>
      <c r="L65" s="68">
        <v>1</v>
      </c>
      <c r="M65" s="68">
        <v>1</v>
      </c>
      <c r="N65" s="68">
        <v>0</v>
      </c>
      <c r="O65" s="68">
        <v>0</v>
      </c>
      <c r="P65" s="68">
        <v>1</v>
      </c>
      <c r="Q65" s="68">
        <v>1</v>
      </c>
      <c r="R65" s="149"/>
      <c r="S65" s="149"/>
      <c r="T65" s="149"/>
      <c r="U65" s="68">
        <v>1</v>
      </c>
      <c r="X65" s="103"/>
    </row>
    <row r="66" spans="1:24" s="102" customFormat="1" ht="42" hidden="1" customHeight="1">
      <c r="A66" s="148"/>
      <c r="B66" s="147" t="s">
        <v>336</v>
      </c>
      <c r="C66" s="124"/>
      <c r="D66" s="68"/>
      <c r="E66" s="68"/>
      <c r="F66" s="68"/>
      <c r="G66" s="68"/>
      <c r="H66" s="68">
        <v>1</v>
      </c>
      <c r="I66" s="68">
        <v>1</v>
      </c>
      <c r="J66" s="68">
        <v>1</v>
      </c>
      <c r="K66" s="69">
        <v>1</v>
      </c>
      <c r="L66" s="68">
        <v>1</v>
      </c>
      <c r="M66" s="68">
        <v>0</v>
      </c>
      <c r="N66" s="68">
        <v>0</v>
      </c>
      <c r="O66" s="68">
        <v>0</v>
      </c>
      <c r="P66" s="68">
        <v>0</v>
      </c>
      <c r="Q66" s="677">
        <v>1</v>
      </c>
      <c r="R66" s="146"/>
      <c r="S66" s="146"/>
      <c r="T66" s="146"/>
      <c r="U66" s="677">
        <v>1</v>
      </c>
      <c r="X66" s="103"/>
    </row>
    <row r="67" spans="1:24" s="102" customFormat="1" ht="39.75">
      <c r="A67" s="85">
        <v>2.5</v>
      </c>
      <c r="B67" s="85" t="s">
        <v>335</v>
      </c>
      <c r="C67" s="96" t="s">
        <v>30</v>
      </c>
      <c r="D67" s="82">
        <f>+SUM(D69:D75)</f>
        <v>0</v>
      </c>
      <c r="E67" s="82"/>
      <c r="F67" s="82"/>
      <c r="G67" s="82"/>
      <c r="H67" s="82">
        <f t="shared" ref="H67:Q67" si="24">+SUM(H69:H75)</f>
        <v>7</v>
      </c>
      <c r="I67" s="82">
        <f t="shared" si="24"/>
        <v>6</v>
      </c>
      <c r="J67" s="82">
        <f t="shared" si="24"/>
        <v>7</v>
      </c>
      <c r="K67" s="82">
        <f t="shared" si="24"/>
        <v>7</v>
      </c>
      <c r="L67" s="82">
        <f t="shared" si="24"/>
        <v>7</v>
      </c>
      <c r="M67" s="82">
        <f t="shared" si="24"/>
        <v>7</v>
      </c>
      <c r="N67" s="82">
        <f t="shared" si="24"/>
        <v>7</v>
      </c>
      <c r="O67" s="82">
        <f t="shared" si="24"/>
        <v>6</v>
      </c>
      <c r="P67" s="82">
        <f t="shared" si="24"/>
        <v>7</v>
      </c>
      <c r="Q67" s="82">
        <f t="shared" si="24"/>
        <v>7</v>
      </c>
      <c r="R67" s="154"/>
      <c r="S67" s="154"/>
      <c r="T67" s="154"/>
      <c r="U67" s="82">
        <f>+SUM(U69:U75)</f>
        <v>7</v>
      </c>
      <c r="X67" s="103"/>
    </row>
    <row r="68" spans="1:24" s="102" customFormat="1" ht="39.75">
      <c r="A68" s="81"/>
      <c r="B68" s="81"/>
      <c r="C68" s="469" t="s">
        <v>10</v>
      </c>
      <c r="D68" s="132">
        <f>IF(D67&lt;1,0,IF(D67&lt;2,1,IF(D67&lt;4,2,IF(D67&lt;6,3,IF(D67&lt;7,4,IF(D67=7,5,))))))</f>
        <v>0</v>
      </c>
      <c r="E68" s="132"/>
      <c r="F68" s="132"/>
      <c r="G68" s="132"/>
      <c r="H68" s="132">
        <f t="shared" ref="H68:Q68" si="25">IF(H67&lt;1,0,IF(H67&lt;2,1,IF(H67&lt;4,2,IF(H67&lt;6,3,IF(H67&lt;7,4,IF(H67=7,5,))))))</f>
        <v>5</v>
      </c>
      <c r="I68" s="132">
        <f t="shared" si="25"/>
        <v>4</v>
      </c>
      <c r="J68" s="132">
        <f t="shared" si="25"/>
        <v>5</v>
      </c>
      <c r="K68" s="132">
        <f t="shared" si="25"/>
        <v>5</v>
      </c>
      <c r="L68" s="132">
        <f t="shared" si="25"/>
        <v>5</v>
      </c>
      <c r="M68" s="132">
        <f t="shared" si="25"/>
        <v>5</v>
      </c>
      <c r="N68" s="132">
        <f t="shared" si="25"/>
        <v>5</v>
      </c>
      <c r="O68" s="132">
        <f t="shared" si="25"/>
        <v>4</v>
      </c>
      <c r="P68" s="132">
        <f t="shared" si="25"/>
        <v>5</v>
      </c>
      <c r="Q68" s="132">
        <f t="shared" si="25"/>
        <v>5</v>
      </c>
      <c r="R68" s="152"/>
      <c r="S68" s="152"/>
      <c r="T68" s="152"/>
      <c r="U68" s="132">
        <f>IF(U67&lt;1,0,IF(U67&lt;2,1,IF(U67&lt;4,2,IF(U67&lt;6,3,IF(U67&lt;7,4,IF(U67=7,5,))))))</f>
        <v>5</v>
      </c>
      <c r="X68" s="103"/>
    </row>
    <row r="69" spans="1:24" s="102" customFormat="1" ht="61.5">
      <c r="A69" s="75"/>
      <c r="B69" s="91" t="s">
        <v>334</v>
      </c>
      <c r="C69" s="70"/>
      <c r="D69" s="68"/>
      <c r="E69" s="68"/>
      <c r="F69" s="68"/>
      <c r="G69" s="68"/>
      <c r="H69" s="68">
        <v>1</v>
      </c>
      <c r="I69" s="68">
        <v>1</v>
      </c>
      <c r="J69" s="68">
        <v>1</v>
      </c>
      <c r="K69" s="69">
        <v>1</v>
      </c>
      <c r="L69" s="68">
        <v>1</v>
      </c>
      <c r="M69" s="68">
        <v>1</v>
      </c>
      <c r="N69" s="68">
        <v>1</v>
      </c>
      <c r="O69" s="68">
        <v>1</v>
      </c>
      <c r="P69" s="68">
        <v>1</v>
      </c>
      <c r="Q69" s="68">
        <v>1</v>
      </c>
      <c r="R69" s="149"/>
      <c r="S69" s="149"/>
      <c r="T69" s="149"/>
      <c r="U69" s="68">
        <v>1</v>
      </c>
      <c r="X69" s="103"/>
    </row>
    <row r="70" spans="1:24" s="102" customFormat="1" ht="55.5">
      <c r="A70" s="75"/>
      <c r="B70" s="151" t="s">
        <v>333</v>
      </c>
      <c r="C70" s="150"/>
      <c r="D70" s="68"/>
      <c r="E70" s="68"/>
      <c r="F70" s="68"/>
      <c r="G70" s="68"/>
      <c r="H70" s="68">
        <v>1</v>
      </c>
      <c r="I70" s="68">
        <v>1</v>
      </c>
      <c r="J70" s="68">
        <v>1</v>
      </c>
      <c r="K70" s="69">
        <v>1</v>
      </c>
      <c r="L70" s="68">
        <v>1</v>
      </c>
      <c r="M70" s="68">
        <v>1</v>
      </c>
      <c r="N70" s="68">
        <v>1</v>
      </c>
      <c r="O70" s="68">
        <v>1</v>
      </c>
      <c r="P70" s="68">
        <v>1</v>
      </c>
      <c r="Q70" s="68">
        <v>1</v>
      </c>
      <c r="R70" s="149"/>
      <c r="S70" s="149"/>
      <c r="T70" s="149"/>
      <c r="U70" s="68">
        <v>1</v>
      </c>
      <c r="X70" s="103"/>
    </row>
    <row r="71" spans="1:24" s="102" customFormat="1" ht="83.25">
      <c r="A71" s="75"/>
      <c r="B71" s="151" t="s">
        <v>332</v>
      </c>
      <c r="C71" s="150"/>
      <c r="D71" s="68"/>
      <c r="E71" s="68"/>
      <c r="F71" s="68"/>
      <c r="G71" s="68"/>
      <c r="H71" s="68">
        <v>1</v>
      </c>
      <c r="I71" s="68">
        <v>1</v>
      </c>
      <c r="J71" s="68">
        <v>1</v>
      </c>
      <c r="K71" s="69">
        <v>1</v>
      </c>
      <c r="L71" s="68">
        <v>1</v>
      </c>
      <c r="M71" s="68">
        <v>1</v>
      </c>
      <c r="N71" s="68">
        <v>1</v>
      </c>
      <c r="O71" s="68">
        <v>1</v>
      </c>
      <c r="P71" s="68">
        <v>1</v>
      </c>
      <c r="Q71" s="68">
        <v>1</v>
      </c>
      <c r="R71" s="149"/>
      <c r="S71" s="149"/>
      <c r="T71" s="149"/>
      <c r="U71" s="68">
        <v>1</v>
      </c>
      <c r="X71" s="103"/>
    </row>
    <row r="72" spans="1:24" s="102" customFormat="1" ht="123">
      <c r="A72" s="75"/>
      <c r="B72" s="91" t="s">
        <v>331</v>
      </c>
      <c r="C72" s="70"/>
      <c r="D72" s="68"/>
      <c r="E72" s="68"/>
      <c r="F72" s="68"/>
      <c r="G72" s="68"/>
      <c r="H72" s="68">
        <v>1</v>
      </c>
      <c r="I72" s="68">
        <v>1</v>
      </c>
      <c r="J72" s="68">
        <v>1</v>
      </c>
      <c r="K72" s="69">
        <v>1</v>
      </c>
      <c r="L72" s="68">
        <v>1</v>
      </c>
      <c r="M72" s="68">
        <v>1</v>
      </c>
      <c r="N72" s="68">
        <v>1</v>
      </c>
      <c r="O72" s="68">
        <v>1</v>
      </c>
      <c r="P72" s="68">
        <v>1</v>
      </c>
      <c r="Q72" s="68">
        <v>1</v>
      </c>
      <c r="R72" s="149"/>
      <c r="S72" s="149"/>
      <c r="T72" s="149"/>
      <c r="U72" s="68">
        <v>1</v>
      </c>
      <c r="X72" s="103"/>
    </row>
    <row r="73" spans="1:24" s="102" customFormat="1" ht="111">
      <c r="A73" s="75"/>
      <c r="B73" s="151" t="s">
        <v>330</v>
      </c>
      <c r="C73" s="150"/>
      <c r="D73" s="68"/>
      <c r="E73" s="68"/>
      <c r="F73" s="68"/>
      <c r="G73" s="68"/>
      <c r="H73" s="68">
        <v>1</v>
      </c>
      <c r="I73" s="68">
        <v>0</v>
      </c>
      <c r="J73" s="68">
        <v>1</v>
      </c>
      <c r="K73" s="69">
        <v>1</v>
      </c>
      <c r="L73" s="68">
        <v>1</v>
      </c>
      <c r="M73" s="68">
        <v>1</v>
      </c>
      <c r="N73" s="68">
        <v>1</v>
      </c>
      <c r="O73" s="68">
        <v>1</v>
      </c>
      <c r="P73" s="68">
        <v>1</v>
      </c>
      <c r="Q73" s="68">
        <v>1</v>
      </c>
      <c r="R73" s="149"/>
      <c r="S73" s="149"/>
      <c r="T73" s="149"/>
      <c r="U73" s="68">
        <v>1</v>
      </c>
      <c r="X73" s="103"/>
    </row>
    <row r="74" spans="1:24" s="102" customFormat="1" ht="61.5">
      <c r="A74" s="75"/>
      <c r="B74" s="91" t="s">
        <v>329</v>
      </c>
      <c r="C74" s="70"/>
      <c r="D74" s="68"/>
      <c r="E74" s="68"/>
      <c r="F74" s="68"/>
      <c r="G74" s="68"/>
      <c r="H74" s="68">
        <v>1</v>
      </c>
      <c r="I74" s="68">
        <v>1</v>
      </c>
      <c r="J74" s="68">
        <v>1</v>
      </c>
      <c r="K74" s="69">
        <v>1</v>
      </c>
      <c r="L74" s="68">
        <v>1</v>
      </c>
      <c r="M74" s="68">
        <v>1</v>
      </c>
      <c r="N74" s="68">
        <v>1</v>
      </c>
      <c r="O74" s="68">
        <v>1</v>
      </c>
      <c r="P74" s="68">
        <v>1</v>
      </c>
      <c r="Q74" s="68">
        <v>1</v>
      </c>
      <c r="R74" s="149"/>
      <c r="S74" s="149"/>
      <c r="T74" s="149"/>
      <c r="U74" s="68">
        <v>1</v>
      </c>
      <c r="X74" s="103"/>
    </row>
    <row r="75" spans="1:24" s="102" customFormat="1" ht="55.5">
      <c r="A75" s="148"/>
      <c r="B75" s="520" t="s">
        <v>328</v>
      </c>
      <c r="C75" s="321"/>
      <c r="D75" s="68"/>
      <c r="E75" s="68"/>
      <c r="F75" s="68"/>
      <c r="G75" s="68"/>
      <c r="H75" s="68">
        <v>1</v>
      </c>
      <c r="I75" s="68">
        <v>1</v>
      </c>
      <c r="J75" s="68">
        <v>1</v>
      </c>
      <c r="K75" s="69">
        <v>1</v>
      </c>
      <c r="L75" s="68">
        <v>1</v>
      </c>
      <c r="M75" s="90">
        <v>1</v>
      </c>
      <c r="N75" s="68">
        <v>1</v>
      </c>
      <c r="O75" s="68">
        <v>0</v>
      </c>
      <c r="P75" s="68">
        <v>1</v>
      </c>
      <c r="Q75" s="677">
        <v>1</v>
      </c>
      <c r="R75" s="146"/>
      <c r="S75" s="146"/>
      <c r="T75" s="146"/>
      <c r="U75" s="677">
        <v>1</v>
      </c>
      <c r="X75" s="103"/>
    </row>
    <row r="76" spans="1:24" s="102" customFormat="1" ht="39.75">
      <c r="A76" s="85">
        <v>2.6</v>
      </c>
      <c r="B76" s="85" t="s">
        <v>327</v>
      </c>
      <c r="C76" s="96" t="s">
        <v>30</v>
      </c>
      <c r="D76" s="82">
        <f>+SUM(D78:D84)</f>
        <v>0</v>
      </c>
      <c r="E76" s="82"/>
      <c r="F76" s="82"/>
      <c r="G76" s="82"/>
      <c r="H76" s="82">
        <f t="shared" ref="H76:Q76" si="26">+SUM(H78:H84)</f>
        <v>7</v>
      </c>
      <c r="I76" s="82">
        <f t="shared" si="26"/>
        <v>6</v>
      </c>
      <c r="J76" s="82">
        <f t="shared" si="26"/>
        <v>6</v>
      </c>
      <c r="K76" s="82">
        <f t="shared" si="26"/>
        <v>5</v>
      </c>
      <c r="L76" s="82">
        <f t="shared" si="26"/>
        <v>5</v>
      </c>
      <c r="M76" s="82">
        <f t="shared" si="26"/>
        <v>4</v>
      </c>
      <c r="N76" s="82">
        <f t="shared" si="26"/>
        <v>6</v>
      </c>
      <c r="O76" s="82">
        <f t="shared" si="26"/>
        <v>5</v>
      </c>
      <c r="P76" s="82">
        <f t="shared" si="26"/>
        <v>6</v>
      </c>
      <c r="Q76" s="82">
        <f t="shared" si="26"/>
        <v>4</v>
      </c>
      <c r="R76" s="168"/>
      <c r="S76" s="168"/>
      <c r="T76" s="168"/>
      <c r="U76" s="82">
        <f>+SUM(U78:U84)</f>
        <v>4</v>
      </c>
      <c r="X76" s="103"/>
    </row>
    <row r="77" spans="1:24" s="102" customFormat="1" ht="39.75">
      <c r="A77" s="81"/>
      <c r="B77" s="81"/>
      <c r="C77" s="469" t="s">
        <v>10</v>
      </c>
      <c r="D77" s="132">
        <f>IF(D76&lt;1,0,IF(D76&lt;2,1,IF(D76&lt;4,2,IF(D76&lt;6,3,IF(D76&lt;7,4,IF(D76=7,5,))))))</f>
        <v>0</v>
      </c>
      <c r="E77" s="132"/>
      <c r="F77" s="132"/>
      <c r="G77" s="132"/>
      <c r="H77" s="132">
        <f t="shared" ref="H77:Q77" si="27">IF(H76&lt;1,0,IF(H76&lt;2,1,IF(H76&lt;4,2,IF(H76&lt;6,3,IF(H76&lt;7,4,IF(H76=7,5,))))))</f>
        <v>5</v>
      </c>
      <c r="I77" s="132">
        <f t="shared" si="27"/>
        <v>4</v>
      </c>
      <c r="J77" s="132">
        <f t="shared" si="27"/>
        <v>4</v>
      </c>
      <c r="K77" s="132">
        <f t="shared" si="27"/>
        <v>3</v>
      </c>
      <c r="L77" s="132">
        <f t="shared" si="27"/>
        <v>3</v>
      </c>
      <c r="M77" s="132">
        <f t="shared" si="27"/>
        <v>3</v>
      </c>
      <c r="N77" s="132">
        <f t="shared" si="27"/>
        <v>4</v>
      </c>
      <c r="O77" s="132">
        <f t="shared" si="27"/>
        <v>3</v>
      </c>
      <c r="P77" s="132">
        <f t="shared" si="27"/>
        <v>4</v>
      </c>
      <c r="Q77" s="132">
        <f t="shared" si="27"/>
        <v>3</v>
      </c>
      <c r="R77" s="515"/>
      <c r="S77" s="515"/>
      <c r="T77" s="515"/>
      <c r="U77" s="132">
        <f>IF(U76&lt;1,0,IF(U76&lt;2,1,IF(U76&lt;4,2,IF(U76&lt;6,3,IF(U76&lt;7,4,IF(U76=7,5,))))))</f>
        <v>3</v>
      </c>
      <c r="X77" s="103"/>
    </row>
    <row r="78" spans="1:24" s="102" customFormat="1" ht="61.5">
      <c r="A78" s="75"/>
      <c r="B78" s="91" t="s">
        <v>326</v>
      </c>
      <c r="C78" s="70"/>
      <c r="D78" s="68"/>
      <c r="E78" s="68"/>
      <c r="F78" s="68"/>
      <c r="G78" s="68"/>
      <c r="H78" s="68">
        <v>1</v>
      </c>
      <c r="I78" s="68">
        <v>1</v>
      </c>
      <c r="J78" s="68">
        <v>1</v>
      </c>
      <c r="K78" s="69">
        <v>1</v>
      </c>
      <c r="L78" s="68">
        <v>1</v>
      </c>
      <c r="M78" s="68">
        <v>1</v>
      </c>
      <c r="N78" s="68">
        <v>1</v>
      </c>
      <c r="O78" s="68">
        <v>1</v>
      </c>
      <c r="P78" s="68">
        <v>1</v>
      </c>
      <c r="Q78" s="68">
        <v>1</v>
      </c>
      <c r="R78" s="200"/>
      <c r="S78" s="200"/>
      <c r="T78" s="200"/>
      <c r="U78" s="68">
        <v>1</v>
      </c>
      <c r="X78" s="103"/>
    </row>
    <row r="79" spans="1:24" s="102" customFormat="1" ht="83.25">
      <c r="A79" s="75"/>
      <c r="B79" s="151" t="s">
        <v>325</v>
      </c>
      <c r="C79" s="70"/>
      <c r="D79" s="68"/>
      <c r="E79" s="68"/>
      <c r="F79" s="68"/>
      <c r="G79" s="68"/>
      <c r="H79" s="68">
        <v>1</v>
      </c>
      <c r="I79" s="68">
        <v>1</v>
      </c>
      <c r="J79" s="68">
        <v>1</v>
      </c>
      <c r="K79" s="69">
        <v>0</v>
      </c>
      <c r="L79" s="68">
        <v>0</v>
      </c>
      <c r="M79" s="68">
        <v>1</v>
      </c>
      <c r="N79" s="68">
        <v>1</v>
      </c>
      <c r="O79" s="68">
        <v>1</v>
      </c>
      <c r="P79" s="68">
        <v>1</v>
      </c>
      <c r="Q79" s="68">
        <v>0</v>
      </c>
      <c r="R79" s="200"/>
      <c r="S79" s="200"/>
      <c r="T79" s="200"/>
      <c r="U79" s="68">
        <v>0</v>
      </c>
      <c r="X79" s="103"/>
    </row>
    <row r="80" spans="1:24" s="102" customFormat="1" ht="55.5">
      <c r="A80" s="75"/>
      <c r="B80" s="151" t="s">
        <v>324</v>
      </c>
      <c r="C80" s="150"/>
      <c r="D80" s="68"/>
      <c r="E80" s="68"/>
      <c r="F80" s="68"/>
      <c r="G80" s="68"/>
      <c r="H80" s="68">
        <v>1</v>
      </c>
      <c r="I80" s="68">
        <v>1</v>
      </c>
      <c r="J80" s="68">
        <v>1</v>
      </c>
      <c r="K80" s="69">
        <v>1</v>
      </c>
      <c r="L80" s="68">
        <v>1</v>
      </c>
      <c r="M80" s="68">
        <v>1</v>
      </c>
      <c r="N80" s="68">
        <v>1</v>
      </c>
      <c r="O80" s="68">
        <v>1</v>
      </c>
      <c r="P80" s="68">
        <v>1</v>
      </c>
      <c r="Q80" s="68">
        <v>1</v>
      </c>
      <c r="R80" s="200"/>
      <c r="S80" s="200"/>
      <c r="T80" s="200"/>
      <c r="U80" s="68">
        <v>1</v>
      </c>
      <c r="X80" s="103"/>
    </row>
    <row r="81" spans="1:24" s="102" customFormat="1" ht="55.5">
      <c r="A81" s="75"/>
      <c r="B81" s="151" t="s">
        <v>323</v>
      </c>
      <c r="C81" s="150"/>
      <c r="D81" s="68"/>
      <c r="E81" s="68"/>
      <c r="F81" s="68"/>
      <c r="G81" s="68"/>
      <c r="H81" s="68">
        <v>1</v>
      </c>
      <c r="I81" s="68">
        <v>1</v>
      </c>
      <c r="J81" s="68">
        <v>1</v>
      </c>
      <c r="K81" s="69">
        <v>1</v>
      </c>
      <c r="L81" s="68">
        <v>1</v>
      </c>
      <c r="M81" s="68">
        <v>1</v>
      </c>
      <c r="N81" s="68">
        <v>1</v>
      </c>
      <c r="O81" s="68">
        <v>1</v>
      </c>
      <c r="P81" s="68">
        <v>1</v>
      </c>
      <c r="Q81" s="68">
        <v>1</v>
      </c>
      <c r="R81" s="200"/>
      <c r="S81" s="200"/>
      <c r="T81" s="200"/>
      <c r="U81" s="68">
        <v>1</v>
      </c>
      <c r="X81" s="103"/>
    </row>
    <row r="82" spans="1:24" s="102" customFormat="1" ht="61.5">
      <c r="A82" s="75"/>
      <c r="B82" s="91" t="s">
        <v>322</v>
      </c>
      <c r="C82" s="70"/>
      <c r="D82" s="68"/>
      <c r="E82" s="68"/>
      <c r="F82" s="68"/>
      <c r="G82" s="68"/>
      <c r="H82" s="68">
        <v>1</v>
      </c>
      <c r="I82" s="68">
        <v>0</v>
      </c>
      <c r="J82" s="68">
        <v>1</v>
      </c>
      <c r="K82" s="69">
        <v>1</v>
      </c>
      <c r="L82" s="68">
        <v>1</v>
      </c>
      <c r="M82" s="68">
        <v>0</v>
      </c>
      <c r="N82" s="68">
        <v>1</v>
      </c>
      <c r="O82" s="519">
        <v>1</v>
      </c>
      <c r="P82" s="68">
        <v>1</v>
      </c>
      <c r="Q82" s="68">
        <v>1</v>
      </c>
      <c r="R82" s="200"/>
      <c r="S82" s="200"/>
      <c r="T82" s="200"/>
      <c r="U82" s="68">
        <v>1</v>
      </c>
      <c r="X82" s="103"/>
    </row>
    <row r="83" spans="1:24" s="102" customFormat="1" ht="114">
      <c r="A83" s="75"/>
      <c r="B83" s="163" t="s">
        <v>321</v>
      </c>
      <c r="C83" s="134"/>
      <c r="D83" s="68"/>
      <c r="E83" s="68"/>
      <c r="F83" s="68"/>
      <c r="G83" s="68"/>
      <c r="H83" s="68">
        <v>1</v>
      </c>
      <c r="I83" s="68">
        <v>1</v>
      </c>
      <c r="J83" s="68"/>
      <c r="K83" s="131">
        <v>1</v>
      </c>
      <c r="L83" s="68">
        <v>1</v>
      </c>
      <c r="M83" s="68">
        <v>0</v>
      </c>
      <c r="N83" s="68">
        <v>0</v>
      </c>
      <c r="O83" s="519">
        <v>0</v>
      </c>
      <c r="P83" s="68">
        <v>1</v>
      </c>
      <c r="Q83" s="68">
        <v>0</v>
      </c>
      <c r="R83" s="521"/>
      <c r="S83" s="521"/>
      <c r="T83" s="521"/>
      <c r="U83" s="68">
        <v>0</v>
      </c>
      <c r="X83" s="103"/>
    </row>
    <row r="84" spans="1:24" s="102" customFormat="1" ht="55.5">
      <c r="A84" s="148"/>
      <c r="B84" s="520" t="s">
        <v>320</v>
      </c>
      <c r="C84" s="321"/>
      <c r="D84" s="68"/>
      <c r="E84" s="68"/>
      <c r="F84" s="68"/>
      <c r="G84" s="68"/>
      <c r="H84" s="68">
        <v>1</v>
      </c>
      <c r="I84" s="68">
        <v>1</v>
      </c>
      <c r="J84" s="68">
        <v>1</v>
      </c>
      <c r="K84" s="69">
        <v>0</v>
      </c>
      <c r="L84" s="68">
        <v>0</v>
      </c>
      <c r="M84" s="68">
        <v>0</v>
      </c>
      <c r="N84" s="68">
        <v>1</v>
      </c>
      <c r="O84" s="519">
        <v>0</v>
      </c>
      <c r="P84" s="68">
        <v>0</v>
      </c>
      <c r="Q84" s="677">
        <v>0</v>
      </c>
      <c r="R84" s="516"/>
      <c r="S84" s="516"/>
      <c r="T84" s="516"/>
      <c r="U84" s="677">
        <v>0</v>
      </c>
      <c r="V84" s="518"/>
      <c r="X84" s="103"/>
    </row>
    <row r="85" spans="1:24" s="102" customFormat="1" ht="61.5">
      <c r="A85" s="85">
        <v>2.7</v>
      </c>
      <c r="B85" s="85" t="s">
        <v>319</v>
      </c>
      <c r="C85" s="96" t="s">
        <v>30</v>
      </c>
      <c r="D85" s="82">
        <f>+SUM(D87:D91)</f>
        <v>0</v>
      </c>
      <c r="E85" s="82"/>
      <c r="F85" s="82"/>
      <c r="G85" s="82"/>
      <c r="H85" s="82">
        <f t="shared" ref="H85:Q85" si="28">+SUM(H87:H91)</f>
        <v>5</v>
      </c>
      <c r="I85" s="82">
        <f t="shared" si="28"/>
        <v>4</v>
      </c>
      <c r="J85" s="82">
        <f t="shared" si="28"/>
        <v>5</v>
      </c>
      <c r="K85" s="82">
        <f t="shared" si="28"/>
        <v>5</v>
      </c>
      <c r="L85" s="82">
        <f t="shared" si="28"/>
        <v>5</v>
      </c>
      <c r="M85" s="82">
        <f t="shared" si="28"/>
        <v>4</v>
      </c>
      <c r="N85" s="82">
        <f t="shared" si="28"/>
        <v>5</v>
      </c>
      <c r="O85" s="82">
        <f t="shared" si="28"/>
        <v>5</v>
      </c>
      <c r="P85" s="82">
        <f t="shared" si="28"/>
        <v>5</v>
      </c>
      <c r="Q85" s="82">
        <f t="shared" si="28"/>
        <v>4</v>
      </c>
      <c r="R85" s="168"/>
      <c r="S85" s="168"/>
      <c r="T85" s="168"/>
      <c r="U85" s="82">
        <f>+SUM(U87:U91)</f>
        <v>5</v>
      </c>
      <c r="X85" s="103"/>
    </row>
    <row r="86" spans="1:24" s="102" customFormat="1" ht="39.75">
      <c r="A86" s="81"/>
      <c r="B86" s="81"/>
      <c r="C86" s="469" t="s">
        <v>10</v>
      </c>
      <c r="D86" s="132">
        <f>IF(D85&lt;1,0,IF(D85&lt;2,1,IF(D85&lt;3,2,IF(D85&lt;4,3,IF(D85&lt;5,4,IF(D85=5,5,))))))</f>
        <v>0</v>
      </c>
      <c r="E86" s="132"/>
      <c r="F86" s="132"/>
      <c r="G86" s="132"/>
      <c r="H86" s="132">
        <f t="shared" ref="H86:Q86" si="29">IF(H85&lt;1,0,IF(H85&lt;2,1,IF(H85&lt;3,2,IF(H85&lt;4,3,IF(H85&lt;5,4,IF(H85=5,5,))))))</f>
        <v>5</v>
      </c>
      <c r="I86" s="132">
        <f t="shared" si="29"/>
        <v>4</v>
      </c>
      <c r="J86" s="132">
        <f t="shared" si="29"/>
        <v>5</v>
      </c>
      <c r="K86" s="132">
        <f t="shared" si="29"/>
        <v>5</v>
      </c>
      <c r="L86" s="132">
        <f t="shared" si="29"/>
        <v>5</v>
      </c>
      <c r="M86" s="132">
        <f t="shared" si="29"/>
        <v>4</v>
      </c>
      <c r="N86" s="132">
        <f t="shared" si="29"/>
        <v>5</v>
      </c>
      <c r="O86" s="132">
        <f t="shared" si="29"/>
        <v>5</v>
      </c>
      <c r="P86" s="132">
        <f t="shared" si="29"/>
        <v>5</v>
      </c>
      <c r="Q86" s="132">
        <f t="shared" si="29"/>
        <v>4</v>
      </c>
      <c r="R86" s="515"/>
      <c r="S86" s="515"/>
      <c r="T86" s="515"/>
      <c r="U86" s="132">
        <f>IF(U85&lt;1,0,IF(U85&lt;2,1,IF(U85&lt;3,2,IF(U85&lt;4,3,IF(U85&lt;5,4,IF(U85=5,5,))))))</f>
        <v>5</v>
      </c>
      <c r="X86" s="103"/>
    </row>
    <row r="87" spans="1:24" s="102" customFormat="1" ht="83.25">
      <c r="A87" s="75"/>
      <c r="B87" s="151" t="s">
        <v>318</v>
      </c>
      <c r="C87" s="150"/>
      <c r="D87" s="68"/>
      <c r="E87" s="68"/>
      <c r="F87" s="68"/>
      <c r="G87" s="68"/>
      <c r="H87" s="68">
        <v>1</v>
      </c>
      <c r="I87" s="68">
        <v>1</v>
      </c>
      <c r="J87" s="68">
        <v>1</v>
      </c>
      <c r="K87" s="69">
        <v>1</v>
      </c>
      <c r="L87" s="517">
        <v>1</v>
      </c>
      <c r="M87" s="68">
        <v>1</v>
      </c>
      <c r="N87" s="68">
        <v>1</v>
      </c>
      <c r="O87" s="68">
        <v>1</v>
      </c>
      <c r="P87" s="68">
        <v>1</v>
      </c>
      <c r="Q87" s="68">
        <v>1</v>
      </c>
      <c r="R87" s="200"/>
      <c r="S87" s="200"/>
      <c r="T87" s="200"/>
      <c r="U87" s="68">
        <v>1</v>
      </c>
      <c r="X87" s="103"/>
    </row>
    <row r="88" spans="1:24" s="102" customFormat="1" ht="123">
      <c r="A88" s="75"/>
      <c r="B88" s="91" t="s">
        <v>317</v>
      </c>
      <c r="C88" s="70"/>
      <c r="D88" s="68"/>
      <c r="E88" s="68"/>
      <c r="F88" s="68"/>
      <c r="G88" s="68"/>
      <c r="H88" s="68">
        <v>1</v>
      </c>
      <c r="I88" s="68">
        <v>1</v>
      </c>
      <c r="J88" s="68">
        <v>1</v>
      </c>
      <c r="K88" s="69">
        <v>1</v>
      </c>
      <c r="L88" s="517">
        <v>1</v>
      </c>
      <c r="M88" s="68">
        <v>1</v>
      </c>
      <c r="N88" s="68">
        <v>1</v>
      </c>
      <c r="O88" s="68">
        <v>1</v>
      </c>
      <c r="P88" s="68">
        <v>1</v>
      </c>
      <c r="Q88" s="68">
        <v>1</v>
      </c>
      <c r="R88" s="200"/>
      <c r="S88" s="200"/>
      <c r="T88" s="200"/>
      <c r="U88" s="68">
        <v>1</v>
      </c>
      <c r="X88" s="103"/>
    </row>
    <row r="89" spans="1:24" s="102" customFormat="1" ht="55.5">
      <c r="A89" s="75"/>
      <c r="B89" s="151" t="s">
        <v>316</v>
      </c>
      <c r="C89" s="150"/>
      <c r="D89" s="68"/>
      <c r="E89" s="68"/>
      <c r="F89" s="68"/>
      <c r="G89" s="68"/>
      <c r="H89" s="68">
        <v>1</v>
      </c>
      <c r="I89" s="68">
        <v>1</v>
      </c>
      <c r="J89" s="68">
        <v>1</v>
      </c>
      <c r="K89" s="69">
        <v>1</v>
      </c>
      <c r="L89" s="517">
        <v>1</v>
      </c>
      <c r="M89" s="68">
        <v>1</v>
      </c>
      <c r="N89" s="68">
        <v>1</v>
      </c>
      <c r="O89" s="68">
        <v>1</v>
      </c>
      <c r="P89" s="68">
        <v>1</v>
      </c>
      <c r="Q89" s="68">
        <v>1</v>
      </c>
      <c r="R89" s="200"/>
      <c r="S89" s="200"/>
      <c r="T89" s="200"/>
      <c r="U89" s="68">
        <v>1</v>
      </c>
      <c r="X89" s="103"/>
    </row>
    <row r="90" spans="1:24" s="102" customFormat="1" ht="83.25">
      <c r="A90" s="75"/>
      <c r="B90" s="151" t="s">
        <v>315</v>
      </c>
      <c r="C90" s="150"/>
      <c r="D90" s="68"/>
      <c r="E90" s="68"/>
      <c r="F90" s="68"/>
      <c r="G90" s="68"/>
      <c r="H90" s="68">
        <v>1</v>
      </c>
      <c r="I90" s="68">
        <v>0</v>
      </c>
      <c r="J90" s="68">
        <v>1</v>
      </c>
      <c r="K90" s="69">
        <v>1</v>
      </c>
      <c r="L90" s="517">
        <v>1</v>
      </c>
      <c r="M90" s="68">
        <v>0</v>
      </c>
      <c r="N90" s="68">
        <v>1</v>
      </c>
      <c r="O90" s="68">
        <v>1</v>
      </c>
      <c r="P90" s="68">
        <v>1</v>
      </c>
      <c r="Q90" s="68">
        <v>1</v>
      </c>
      <c r="R90" s="200"/>
      <c r="S90" s="200"/>
      <c r="T90" s="200"/>
      <c r="U90" s="68">
        <v>1</v>
      </c>
      <c r="X90" s="103"/>
    </row>
    <row r="91" spans="1:24" s="102" customFormat="1" ht="61.5">
      <c r="A91" s="148"/>
      <c r="B91" s="147" t="s">
        <v>314</v>
      </c>
      <c r="C91" s="124"/>
      <c r="D91" s="68"/>
      <c r="E91" s="68"/>
      <c r="F91" s="68"/>
      <c r="G91" s="68"/>
      <c r="H91" s="68">
        <v>1</v>
      </c>
      <c r="I91" s="68">
        <v>1</v>
      </c>
      <c r="J91" s="68">
        <v>1</v>
      </c>
      <c r="K91" s="69">
        <v>1</v>
      </c>
      <c r="L91" s="517">
        <v>1</v>
      </c>
      <c r="M91" s="68">
        <v>1</v>
      </c>
      <c r="N91" s="68">
        <v>1</v>
      </c>
      <c r="O91" s="68">
        <v>1</v>
      </c>
      <c r="P91" s="68">
        <v>1</v>
      </c>
      <c r="Q91" s="677">
        <v>0</v>
      </c>
      <c r="R91" s="516"/>
      <c r="S91" s="516"/>
      <c r="T91" s="516"/>
      <c r="U91" s="677">
        <v>1</v>
      </c>
      <c r="X91" s="103"/>
    </row>
    <row r="92" spans="1:24" s="102" customFormat="1" ht="61.5">
      <c r="A92" s="85">
        <v>2.8</v>
      </c>
      <c r="B92" s="85" t="s">
        <v>313</v>
      </c>
      <c r="C92" s="96" t="s">
        <v>30</v>
      </c>
      <c r="D92" s="82">
        <f>+SUM(D94:D98)</f>
        <v>0</v>
      </c>
      <c r="E92" s="82"/>
      <c r="F92" s="82"/>
      <c r="G92" s="82"/>
      <c r="H92" s="82">
        <f t="shared" ref="H92:Q92" si="30">+SUM(H94:H98)</f>
        <v>4</v>
      </c>
      <c r="I92" s="82">
        <f t="shared" si="30"/>
        <v>2</v>
      </c>
      <c r="J92" s="82">
        <f t="shared" si="30"/>
        <v>4</v>
      </c>
      <c r="K92" s="82">
        <f t="shared" si="30"/>
        <v>5</v>
      </c>
      <c r="L92" s="82">
        <f t="shared" si="30"/>
        <v>5</v>
      </c>
      <c r="M92" s="82">
        <f t="shared" si="30"/>
        <v>4</v>
      </c>
      <c r="N92" s="82">
        <f t="shared" si="30"/>
        <v>5</v>
      </c>
      <c r="O92" s="82">
        <f t="shared" si="30"/>
        <v>5</v>
      </c>
      <c r="P92" s="82">
        <f t="shared" si="30"/>
        <v>5</v>
      </c>
      <c r="Q92" s="82">
        <f t="shared" si="30"/>
        <v>4</v>
      </c>
      <c r="R92" s="168"/>
      <c r="S92" s="168"/>
      <c r="T92" s="168"/>
      <c r="U92" s="82">
        <f>+SUM(U94:U98)</f>
        <v>5</v>
      </c>
      <c r="X92" s="103"/>
    </row>
    <row r="93" spans="1:24" s="102" customFormat="1" ht="39.75">
      <c r="A93" s="81"/>
      <c r="B93" s="81"/>
      <c r="C93" s="469" t="s">
        <v>10</v>
      </c>
      <c r="D93" s="132">
        <f>IF(D92&lt;1,0,IF(D92&lt;2,1,IF(D92&lt;3,2,IF(D92&lt;4,3,IF(D92&lt;5,4,IF(D92=5,5,))))))</f>
        <v>0</v>
      </c>
      <c r="E93" s="132"/>
      <c r="F93" s="132"/>
      <c r="G93" s="132"/>
      <c r="H93" s="132">
        <f t="shared" ref="H93:Q93" si="31">IF(H92&lt;1,0,IF(H92&lt;2,1,IF(H92&lt;3,2,IF(H92&lt;4,3,IF(H92&lt;5,4,IF(H92=5,5,))))))</f>
        <v>4</v>
      </c>
      <c r="I93" s="132">
        <f t="shared" si="31"/>
        <v>2</v>
      </c>
      <c r="J93" s="132">
        <f t="shared" si="31"/>
        <v>4</v>
      </c>
      <c r="K93" s="132">
        <f t="shared" si="31"/>
        <v>5</v>
      </c>
      <c r="L93" s="132">
        <f t="shared" si="31"/>
        <v>5</v>
      </c>
      <c r="M93" s="132">
        <f t="shared" si="31"/>
        <v>4</v>
      </c>
      <c r="N93" s="132">
        <f t="shared" si="31"/>
        <v>5</v>
      </c>
      <c r="O93" s="132">
        <f t="shared" si="31"/>
        <v>5</v>
      </c>
      <c r="P93" s="132">
        <f t="shared" si="31"/>
        <v>5</v>
      </c>
      <c r="Q93" s="132">
        <f t="shared" si="31"/>
        <v>4</v>
      </c>
      <c r="R93" s="515"/>
      <c r="S93" s="515"/>
      <c r="T93" s="515"/>
      <c r="U93" s="132">
        <f>IF(U92&lt;1,0,IF(U92&lt;2,1,IF(U92&lt;3,2,IF(U92&lt;4,3,IF(U92&lt;5,4,IF(U92=5,5,))))))</f>
        <v>5</v>
      </c>
      <c r="X93" s="103"/>
    </row>
    <row r="94" spans="1:24" s="102" customFormat="1" ht="61.5">
      <c r="A94" s="75"/>
      <c r="B94" s="91" t="s">
        <v>312</v>
      </c>
      <c r="C94" s="70"/>
      <c r="D94" s="68"/>
      <c r="E94" s="68"/>
      <c r="F94" s="68"/>
      <c r="G94" s="68"/>
      <c r="H94" s="68">
        <v>1</v>
      </c>
      <c r="I94" s="68">
        <v>1</v>
      </c>
      <c r="J94" s="68">
        <v>1</v>
      </c>
      <c r="K94" s="69">
        <v>1</v>
      </c>
      <c r="L94" s="68">
        <v>1</v>
      </c>
      <c r="M94" s="68">
        <v>1</v>
      </c>
      <c r="N94" s="68">
        <v>1</v>
      </c>
      <c r="O94" s="68">
        <v>1</v>
      </c>
      <c r="P94" s="68">
        <v>1</v>
      </c>
      <c r="Q94" s="68">
        <v>1</v>
      </c>
      <c r="R94" s="200"/>
      <c r="S94" s="200"/>
      <c r="T94" s="200"/>
      <c r="U94" s="68">
        <v>1</v>
      </c>
      <c r="X94" s="103"/>
    </row>
    <row r="95" spans="1:24" s="102" customFormat="1" ht="92.25">
      <c r="A95" s="75"/>
      <c r="B95" s="91" t="s">
        <v>311</v>
      </c>
      <c r="C95" s="70"/>
      <c r="D95" s="68"/>
      <c r="E95" s="68"/>
      <c r="F95" s="68"/>
      <c r="G95" s="68"/>
      <c r="H95" s="68">
        <v>1</v>
      </c>
      <c r="I95" s="68">
        <v>1</v>
      </c>
      <c r="J95" s="68">
        <v>1</v>
      </c>
      <c r="K95" s="69">
        <v>1</v>
      </c>
      <c r="L95" s="68">
        <v>1</v>
      </c>
      <c r="M95" s="68">
        <v>1</v>
      </c>
      <c r="N95" s="68">
        <v>1</v>
      </c>
      <c r="O95" s="68">
        <v>1</v>
      </c>
      <c r="P95" s="68">
        <v>1</v>
      </c>
      <c r="Q95" s="68">
        <v>1</v>
      </c>
      <c r="R95" s="200"/>
      <c r="S95" s="200"/>
      <c r="T95" s="200"/>
      <c r="U95" s="68">
        <v>1</v>
      </c>
      <c r="X95" s="103"/>
    </row>
    <row r="96" spans="1:24" s="102" customFormat="1" ht="55.5">
      <c r="A96" s="75"/>
      <c r="B96" s="151" t="s">
        <v>310</v>
      </c>
      <c r="C96" s="150"/>
      <c r="D96" s="68"/>
      <c r="E96" s="68"/>
      <c r="F96" s="68"/>
      <c r="G96" s="68"/>
      <c r="H96" s="68">
        <v>1</v>
      </c>
      <c r="I96" s="68">
        <v>0</v>
      </c>
      <c r="J96" s="90">
        <v>1</v>
      </c>
      <c r="K96" s="131">
        <v>1</v>
      </c>
      <c r="L96" s="68">
        <v>1</v>
      </c>
      <c r="M96" s="68">
        <v>1</v>
      </c>
      <c r="N96" s="68">
        <v>1</v>
      </c>
      <c r="O96" s="68">
        <v>1</v>
      </c>
      <c r="P96" s="68">
        <v>1</v>
      </c>
      <c r="Q96" s="68">
        <v>1</v>
      </c>
      <c r="R96" s="200"/>
      <c r="S96" s="200"/>
      <c r="T96" s="200"/>
      <c r="U96" s="68">
        <v>1</v>
      </c>
      <c r="X96" s="103"/>
    </row>
    <row r="97" spans="1:24" s="102" customFormat="1" ht="83.25">
      <c r="A97" s="75"/>
      <c r="B97" s="151" t="s">
        <v>309</v>
      </c>
      <c r="C97" s="150"/>
      <c r="D97" s="68"/>
      <c r="E97" s="68"/>
      <c r="F97" s="68"/>
      <c r="G97" s="68"/>
      <c r="H97" s="68">
        <v>0</v>
      </c>
      <c r="I97" s="68">
        <v>0</v>
      </c>
      <c r="J97" s="90">
        <v>1</v>
      </c>
      <c r="K97" s="131">
        <v>1</v>
      </c>
      <c r="L97" s="68">
        <v>1</v>
      </c>
      <c r="M97" s="68">
        <v>1</v>
      </c>
      <c r="N97" s="68">
        <v>1</v>
      </c>
      <c r="O97" s="68">
        <v>1</v>
      </c>
      <c r="P97" s="68">
        <v>1</v>
      </c>
      <c r="Q97" s="68">
        <v>1</v>
      </c>
      <c r="R97" s="200"/>
      <c r="S97" s="200"/>
      <c r="T97" s="200"/>
      <c r="U97" s="68">
        <v>1</v>
      </c>
      <c r="X97" s="103"/>
    </row>
    <row r="98" spans="1:24" s="102" customFormat="1" ht="85.5">
      <c r="A98" s="75"/>
      <c r="B98" s="163" t="s">
        <v>308</v>
      </c>
      <c r="C98" s="134"/>
      <c r="D98" s="68"/>
      <c r="E98" s="68"/>
      <c r="F98" s="68"/>
      <c r="G98" s="68"/>
      <c r="H98" s="68">
        <v>1</v>
      </c>
      <c r="I98" s="68">
        <v>0</v>
      </c>
      <c r="J98" s="68">
        <v>0</v>
      </c>
      <c r="K98" s="69">
        <v>1</v>
      </c>
      <c r="L98" s="68">
        <v>1</v>
      </c>
      <c r="M98" s="68">
        <v>0</v>
      </c>
      <c r="N98" s="68">
        <v>1</v>
      </c>
      <c r="O98" s="68">
        <v>1</v>
      </c>
      <c r="P98" s="68">
        <v>1</v>
      </c>
      <c r="Q98" s="68">
        <v>0</v>
      </c>
      <c r="R98" s="200"/>
      <c r="S98" s="200"/>
      <c r="T98" s="200"/>
      <c r="U98" s="68">
        <v>1</v>
      </c>
      <c r="X98" s="103"/>
    </row>
    <row r="99" spans="1:24" s="102" customFormat="1" ht="39.75">
      <c r="A99" s="162">
        <v>2.9</v>
      </c>
      <c r="B99" s="162" t="s">
        <v>307</v>
      </c>
      <c r="C99" s="161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59"/>
      <c r="R99" s="294"/>
      <c r="S99" s="294"/>
      <c r="T99" s="294"/>
      <c r="U99" s="159"/>
      <c r="X99" s="103"/>
    </row>
    <row r="100" spans="1:24" s="474" customFormat="1" ht="61.5">
      <c r="A100" s="514"/>
      <c r="B100" s="85" t="s">
        <v>306</v>
      </c>
      <c r="C100" s="96" t="s">
        <v>176</v>
      </c>
      <c r="D100" s="205" t="e">
        <f>+D114</f>
        <v>#DIV/0!</v>
      </c>
      <c r="E100" s="205"/>
      <c r="F100" s="205"/>
      <c r="G100" s="205"/>
      <c r="H100" s="205">
        <f>+H114</f>
        <v>92.436974789915965</v>
      </c>
      <c r="I100" s="411">
        <v>0</v>
      </c>
      <c r="J100" s="205">
        <f t="shared" ref="J100:Q100" si="32">+J114</f>
        <v>85.239852398523979</v>
      </c>
      <c r="K100" s="205">
        <f t="shared" si="32"/>
        <v>87.052341597796143</v>
      </c>
      <c r="L100" s="205">
        <f t="shared" si="32"/>
        <v>88.950276243093924</v>
      </c>
      <c r="M100" s="205">
        <f t="shared" si="32"/>
        <v>66.666666666666671</v>
      </c>
      <c r="N100" s="205">
        <f t="shared" si="32"/>
        <v>78.571428571428569</v>
      </c>
      <c r="O100" s="205">
        <f t="shared" si="32"/>
        <v>82.173174872665541</v>
      </c>
      <c r="P100" s="205">
        <f t="shared" si="32"/>
        <v>94.117647058823536</v>
      </c>
      <c r="Q100" s="205">
        <f t="shared" si="32"/>
        <v>60.919540229885058</v>
      </c>
      <c r="R100" s="380"/>
      <c r="S100" s="380"/>
      <c r="T100" s="380"/>
      <c r="U100" s="205">
        <f>+U114</f>
        <v>82.010096374483709</v>
      </c>
      <c r="V100" s="512"/>
      <c r="X100" s="475"/>
    </row>
    <row r="101" spans="1:24" s="474" customFormat="1" ht="39.75">
      <c r="A101" s="513"/>
      <c r="B101" s="81"/>
      <c r="C101" s="469" t="s">
        <v>10</v>
      </c>
      <c r="D101" s="132" t="e">
        <f>+IF(D100&lt;100,D100*5/100,IF(D100&gt;=100,5))</f>
        <v>#DIV/0!</v>
      </c>
      <c r="E101" s="132"/>
      <c r="F101" s="132"/>
      <c r="G101" s="132"/>
      <c r="H101" s="132">
        <f t="shared" ref="H101:Q101" si="33">+IF(H100&lt;100,H100*5/100,IF(H100&gt;=100,5))</f>
        <v>4.6218487394957979</v>
      </c>
      <c r="I101" s="378">
        <f t="shared" si="33"/>
        <v>0</v>
      </c>
      <c r="J101" s="132">
        <f t="shared" si="33"/>
        <v>4.2619926199261986</v>
      </c>
      <c r="K101" s="132">
        <f t="shared" si="33"/>
        <v>4.3526170798898072</v>
      </c>
      <c r="L101" s="132">
        <f t="shared" si="33"/>
        <v>4.4475138121546962</v>
      </c>
      <c r="M101" s="132">
        <f t="shared" si="33"/>
        <v>3.3333333333333339</v>
      </c>
      <c r="N101" s="132">
        <f t="shared" si="33"/>
        <v>3.9285714285714284</v>
      </c>
      <c r="O101" s="132">
        <f t="shared" si="33"/>
        <v>4.1086587436332769</v>
      </c>
      <c r="P101" s="132">
        <f t="shared" si="33"/>
        <v>4.7058823529411766</v>
      </c>
      <c r="Q101" s="132">
        <f t="shared" si="33"/>
        <v>3.0459770114942528</v>
      </c>
      <c r="R101" s="377"/>
      <c r="S101" s="377"/>
      <c r="T101" s="377"/>
      <c r="U101" s="132">
        <f>+IF(U100&lt;100,U100*5/100,IF(U100&gt;=100,5))</f>
        <v>4.1005048187241862</v>
      </c>
      <c r="V101" s="512"/>
      <c r="X101" s="475"/>
    </row>
    <row r="102" spans="1:24" s="474" customFormat="1" ht="39.75">
      <c r="A102" s="306"/>
      <c r="B102" s="511" t="s">
        <v>305</v>
      </c>
      <c r="C102" s="164" t="s">
        <v>163</v>
      </c>
      <c r="D102" s="363"/>
      <c r="E102" s="510"/>
      <c r="F102" s="510"/>
      <c r="G102" s="510"/>
      <c r="H102" s="508">
        <v>143</v>
      </c>
      <c r="I102" s="509"/>
      <c r="J102" s="508">
        <v>227</v>
      </c>
      <c r="K102" s="363">
        <v>438</v>
      </c>
      <c r="L102" s="508">
        <v>195</v>
      </c>
      <c r="M102" s="363">
        <v>29</v>
      </c>
      <c r="N102" s="508">
        <v>295</v>
      </c>
      <c r="O102" s="363">
        <v>658</v>
      </c>
      <c r="P102" s="363">
        <v>210</v>
      </c>
      <c r="Q102" s="363">
        <v>324</v>
      </c>
      <c r="R102" s="200"/>
      <c r="S102" s="488"/>
      <c r="T102" s="488"/>
      <c r="U102" s="363">
        <f t="shared" ref="U102:U109" si="34">+SUM(D102:T102)</f>
        <v>2519</v>
      </c>
      <c r="V102" s="39"/>
      <c r="X102" s="475"/>
    </row>
    <row r="103" spans="1:24" s="474" customFormat="1" ht="39.75">
      <c r="A103" s="306"/>
      <c r="B103" s="503" t="s">
        <v>304</v>
      </c>
      <c r="C103" s="70" t="s">
        <v>163</v>
      </c>
      <c r="D103" s="505">
        <f>+D111-D104-D105-D106-D107-D108-D109</f>
        <v>0</v>
      </c>
      <c r="E103" s="505"/>
      <c r="F103" s="505"/>
      <c r="G103" s="505"/>
      <c r="H103" s="505">
        <f t="shared" ref="H103:Q103" si="35">+H111-H104-H105-H106-H107-H108-H109</f>
        <v>102</v>
      </c>
      <c r="I103" s="507">
        <f t="shared" si="35"/>
        <v>0</v>
      </c>
      <c r="J103" s="506">
        <f t="shared" si="35"/>
        <v>227</v>
      </c>
      <c r="K103" s="505">
        <f t="shared" si="35"/>
        <v>312</v>
      </c>
      <c r="L103" s="505">
        <f t="shared" si="35"/>
        <v>145</v>
      </c>
      <c r="M103" s="505">
        <f t="shared" si="35"/>
        <v>14</v>
      </c>
      <c r="N103" s="505">
        <f t="shared" si="35"/>
        <v>191</v>
      </c>
      <c r="O103" s="505">
        <f t="shared" si="35"/>
        <v>457</v>
      </c>
      <c r="P103" s="505">
        <f t="shared" si="35"/>
        <v>102</v>
      </c>
      <c r="Q103" s="505">
        <f t="shared" si="35"/>
        <v>151</v>
      </c>
      <c r="R103" s="200"/>
      <c r="S103" s="200"/>
      <c r="T103" s="200"/>
      <c r="U103" s="504">
        <f t="shared" si="34"/>
        <v>1701</v>
      </c>
      <c r="X103" s="475"/>
    </row>
    <row r="104" spans="1:24" s="474" customFormat="1" ht="39.75">
      <c r="A104" s="306"/>
      <c r="B104" s="91" t="s">
        <v>303</v>
      </c>
      <c r="C104" s="70" t="s">
        <v>163</v>
      </c>
      <c r="D104" s="363"/>
      <c r="E104" s="502"/>
      <c r="F104" s="502"/>
      <c r="G104" s="502"/>
      <c r="H104" s="502">
        <v>0</v>
      </c>
      <c r="I104" s="501"/>
      <c r="J104" s="492">
        <v>0</v>
      </c>
      <c r="K104" s="363">
        <v>1</v>
      </c>
      <c r="L104" s="490">
        <v>0</v>
      </c>
      <c r="M104" s="363">
        <v>1</v>
      </c>
      <c r="N104" s="363">
        <v>0</v>
      </c>
      <c r="O104" s="363">
        <v>0</v>
      </c>
      <c r="P104" s="363">
        <v>0</v>
      </c>
      <c r="Q104" s="363">
        <v>1</v>
      </c>
      <c r="R104" s="500"/>
      <c r="S104" s="488"/>
      <c r="T104" s="488"/>
      <c r="U104" s="363">
        <f t="shared" si="34"/>
        <v>3</v>
      </c>
      <c r="X104" s="475"/>
    </row>
    <row r="105" spans="1:24" s="474" customFormat="1" ht="39.75">
      <c r="A105" s="306"/>
      <c r="B105" s="91" t="s">
        <v>302</v>
      </c>
      <c r="C105" s="70" t="s">
        <v>163</v>
      </c>
      <c r="D105" s="363"/>
      <c r="E105" s="502"/>
      <c r="F105" s="502"/>
      <c r="G105" s="502"/>
      <c r="H105" s="502">
        <v>0</v>
      </c>
      <c r="I105" s="501"/>
      <c r="J105" s="492">
        <v>1</v>
      </c>
      <c r="K105" s="363">
        <v>2</v>
      </c>
      <c r="L105" s="490">
        <v>2</v>
      </c>
      <c r="M105" s="363">
        <v>0</v>
      </c>
      <c r="N105" s="363">
        <v>1</v>
      </c>
      <c r="O105" s="363">
        <v>4</v>
      </c>
      <c r="P105" s="363">
        <v>1</v>
      </c>
      <c r="Q105" s="363">
        <v>1</v>
      </c>
      <c r="R105" s="500"/>
      <c r="S105" s="488"/>
      <c r="T105" s="488"/>
      <c r="U105" s="363">
        <f t="shared" si="34"/>
        <v>12</v>
      </c>
      <c r="X105" s="475"/>
    </row>
    <row r="106" spans="1:24" s="474" customFormat="1" ht="61.5">
      <c r="A106" s="306"/>
      <c r="B106" s="91" t="s">
        <v>301</v>
      </c>
      <c r="C106" s="70" t="s">
        <v>163</v>
      </c>
      <c r="D106" s="363"/>
      <c r="E106" s="502"/>
      <c r="F106" s="502"/>
      <c r="G106" s="502"/>
      <c r="H106" s="502">
        <v>8</v>
      </c>
      <c r="I106" s="501"/>
      <c r="J106" s="492">
        <v>4</v>
      </c>
      <c r="K106" s="363">
        <v>4</v>
      </c>
      <c r="L106" s="490">
        <v>16</v>
      </c>
      <c r="M106" s="363">
        <v>2</v>
      </c>
      <c r="N106" s="363">
        <v>7</v>
      </c>
      <c r="O106" s="363">
        <v>27</v>
      </c>
      <c r="P106" s="363">
        <v>10</v>
      </c>
      <c r="Q106" s="363">
        <v>8</v>
      </c>
      <c r="R106" s="500"/>
      <c r="S106" s="488"/>
      <c r="T106" s="488"/>
      <c r="U106" s="363">
        <f t="shared" si="34"/>
        <v>86</v>
      </c>
      <c r="X106" s="475"/>
    </row>
    <row r="107" spans="1:24" s="474" customFormat="1" ht="61.5">
      <c r="A107" s="306"/>
      <c r="B107" s="91" t="s">
        <v>300</v>
      </c>
      <c r="C107" s="70" t="s">
        <v>163</v>
      </c>
      <c r="D107" s="363"/>
      <c r="E107" s="502"/>
      <c r="F107" s="502"/>
      <c r="G107" s="502"/>
      <c r="H107" s="502">
        <v>0</v>
      </c>
      <c r="I107" s="501"/>
      <c r="J107" s="492">
        <v>0</v>
      </c>
      <c r="K107" s="363">
        <v>3</v>
      </c>
      <c r="L107" s="490">
        <v>4</v>
      </c>
      <c r="M107" s="363">
        <v>1</v>
      </c>
      <c r="N107" s="363">
        <v>1</v>
      </c>
      <c r="O107" s="363">
        <v>12</v>
      </c>
      <c r="P107" s="363">
        <v>3</v>
      </c>
      <c r="Q107" s="363">
        <v>15</v>
      </c>
      <c r="R107" s="500"/>
      <c r="S107" s="488"/>
      <c r="T107" s="488"/>
      <c r="U107" s="363">
        <f t="shared" si="34"/>
        <v>39</v>
      </c>
      <c r="X107" s="475"/>
    </row>
    <row r="108" spans="1:24" s="474" customFormat="1" ht="39.75">
      <c r="A108" s="306"/>
      <c r="B108" s="91" t="s">
        <v>299</v>
      </c>
      <c r="C108" s="70" t="s">
        <v>163</v>
      </c>
      <c r="D108" s="363"/>
      <c r="E108" s="502"/>
      <c r="F108" s="502"/>
      <c r="G108" s="502"/>
      <c r="H108" s="502">
        <v>2</v>
      </c>
      <c r="I108" s="501"/>
      <c r="J108" s="492">
        <v>27</v>
      </c>
      <c r="K108" s="363">
        <v>14</v>
      </c>
      <c r="L108" s="490">
        <v>4</v>
      </c>
      <c r="M108" s="363">
        <v>0</v>
      </c>
      <c r="N108" s="363">
        <v>11</v>
      </c>
      <c r="O108" s="363">
        <v>12</v>
      </c>
      <c r="P108" s="363">
        <v>83</v>
      </c>
      <c r="Q108" s="363">
        <v>7</v>
      </c>
      <c r="R108" s="500"/>
      <c r="S108" s="488"/>
      <c r="T108" s="488"/>
      <c r="U108" s="363">
        <f t="shared" si="34"/>
        <v>160</v>
      </c>
      <c r="X108" s="475"/>
    </row>
    <row r="109" spans="1:24" s="474" customFormat="1" ht="39.75">
      <c r="A109" s="306"/>
      <c r="B109" s="503" t="s">
        <v>298</v>
      </c>
      <c r="C109" s="70" t="s">
        <v>163</v>
      </c>
      <c r="D109" s="363"/>
      <c r="E109" s="502"/>
      <c r="F109" s="502"/>
      <c r="G109" s="502"/>
      <c r="H109" s="502">
        <v>9</v>
      </c>
      <c r="I109" s="501"/>
      <c r="J109" s="492">
        <v>40</v>
      </c>
      <c r="K109" s="363">
        <v>47</v>
      </c>
      <c r="L109" s="490">
        <v>20</v>
      </c>
      <c r="M109" s="363">
        <v>8</v>
      </c>
      <c r="N109" s="363">
        <v>54</v>
      </c>
      <c r="O109" s="363">
        <v>105</v>
      </c>
      <c r="P109" s="363">
        <v>7</v>
      </c>
      <c r="Q109" s="363">
        <v>102</v>
      </c>
      <c r="R109" s="500"/>
      <c r="S109" s="488"/>
      <c r="T109" s="488"/>
      <c r="U109" s="363">
        <f t="shared" si="34"/>
        <v>392</v>
      </c>
      <c r="X109" s="475"/>
    </row>
    <row r="110" spans="1:24" s="474" customFormat="1" ht="61.5">
      <c r="A110" s="306"/>
      <c r="B110" s="499" t="s">
        <v>297</v>
      </c>
      <c r="C110" s="498" t="s">
        <v>163</v>
      </c>
      <c r="D110" s="494">
        <f>+D103+D106</f>
        <v>0</v>
      </c>
      <c r="E110" s="494"/>
      <c r="F110" s="494"/>
      <c r="G110" s="494"/>
      <c r="H110" s="494">
        <f t="shared" ref="H110:Q110" si="36">+H103+H106</f>
        <v>110</v>
      </c>
      <c r="I110" s="497">
        <f t="shared" si="36"/>
        <v>0</v>
      </c>
      <c r="J110" s="496">
        <f t="shared" si="36"/>
        <v>231</v>
      </c>
      <c r="K110" s="494">
        <f t="shared" si="36"/>
        <v>316</v>
      </c>
      <c r="L110" s="494">
        <f t="shared" si="36"/>
        <v>161</v>
      </c>
      <c r="M110" s="494">
        <f t="shared" si="36"/>
        <v>16</v>
      </c>
      <c r="N110" s="494">
        <f t="shared" si="36"/>
        <v>198</v>
      </c>
      <c r="O110" s="494">
        <f t="shared" si="36"/>
        <v>484</v>
      </c>
      <c r="P110" s="494">
        <f t="shared" si="36"/>
        <v>112</v>
      </c>
      <c r="Q110" s="494">
        <f t="shared" si="36"/>
        <v>159</v>
      </c>
      <c r="R110" s="495"/>
      <c r="S110" s="495"/>
      <c r="T110" s="495"/>
      <c r="U110" s="494">
        <f>+U103+U106</f>
        <v>1787</v>
      </c>
      <c r="X110" s="475"/>
    </row>
    <row r="111" spans="1:24" s="474" customFormat="1" ht="39.75">
      <c r="A111" s="306"/>
      <c r="B111" s="493" t="s">
        <v>296</v>
      </c>
      <c r="C111" s="486" t="s">
        <v>163</v>
      </c>
      <c r="D111" s="363"/>
      <c r="E111" s="492"/>
      <c r="F111" s="492"/>
      <c r="G111" s="492"/>
      <c r="H111" s="490">
        <v>121</v>
      </c>
      <c r="I111" s="491"/>
      <c r="J111" s="490">
        <v>299</v>
      </c>
      <c r="K111" s="363">
        <v>383</v>
      </c>
      <c r="L111" s="490">
        <v>191</v>
      </c>
      <c r="M111" s="363">
        <v>26</v>
      </c>
      <c r="N111" s="490">
        <v>265</v>
      </c>
      <c r="O111" s="363">
        <v>617</v>
      </c>
      <c r="P111" s="363">
        <v>206</v>
      </c>
      <c r="Q111" s="363">
        <v>285</v>
      </c>
      <c r="R111" s="489"/>
      <c r="S111" s="488"/>
      <c r="T111" s="488"/>
      <c r="U111" s="363">
        <f>+SUM(D111:T111)</f>
        <v>2393</v>
      </c>
      <c r="X111" s="475"/>
    </row>
    <row r="112" spans="1:24" s="474" customFormat="1" ht="39.75">
      <c r="A112" s="306"/>
      <c r="B112" s="487" t="s">
        <v>295</v>
      </c>
      <c r="C112" s="486" t="s">
        <v>163</v>
      </c>
      <c r="D112" s="483">
        <f>+D111-D104-D105-D107-D108</f>
        <v>0</v>
      </c>
      <c r="E112" s="483"/>
      <c r="F112" s="483"/>
      <c r="G112" s="483"/>
      <c r="H112" s="483">
        <f t="shared" ref="H112:Q112" si="37">+H111-H104-H105-H107-H108</f>
        <v>119</v>
      </c>
      <c r="I112" s="485">
        <f t="shared" si="37"/>
        <v>0</v>
      </c>
      <c r="J112" s="483">
        <f t="shared" si="37"/>
        <v>271</v>
      </c>
      <c r="K112" s="483">
        <f t="shared" si="37"/>
        <v>363</v>
      </c>
      <c r="L112" s="483">
        <f t="shared" si="37"/>
        <v>181</v>
      </c>
      <c r="M112" s="483">
        <f t="shared" si="37"/>
        <v>24</v>
      </c>
      <c r="N112" s="483">
        <f t="shared" si="37"/>
        <v>252</v>
      </c>
      <c r="O112" s="483">
        <f t="shared" si="37"/>
        <v>589</v>
      </c>
      <c r="P112" s="483">
        <f t="shared" si="37"/>
        <v>119</v>
      </c>
      <c r="Q112" s="483">
        <f t="shared" si="37"/>
        <v>261</v>
      </c>
      <c r="R112" s="484"/>
      <c r="S112" s="484"/>
      <c r="T112" s="484"/>
      <c r="U112" s="483">
        <f>+U111-U104-U105-U107-U108</f>
        <v>2179</v>
      </c>
      <c r="X112" s="475"/>
    </row>
    <row r="113" spans="1:24" s="474" customFormat="1" ht="39.75">
      <c r="A113" s="306"/>
      <c r="B113" s="482" t="s">
        <v>294</v>
      </c>
      <c r="C113" s="70" t="s">
        <v>176</v>
      </c>
      <c r="D113" s="479" t="e">
        <f>+D111*100/D102</f>
        <v>#DIV/0!</v>
      </c>
      <c r="E113" s="479"/>
      <c r="F113" s="479"/>
      <c r="G113" s="479"/>
      <c r="H113" s="479">
        <f>+H111*100/H102</f>
        <v>84.615384615384613</v>
      </c>
      <c r="I113" s="481">
        <v>0</v>
      </c>
      <c r="J113" s="479">
        <f t="shared" ref="J113:Q113" si="38">+J111*100/J102</f>
        <v>131.71806167400882</v>
      </c>
      <c r="K113" s="479">
        <f t="shared" si="38"/>
        <v>87.44292237442923</v>
      </c>
      <c r="L113" s="479">
        <f t="shared" si="38"/>
        <v>97.948717948717942</v>
      </c>
      <c r="M113" s="479">
        <f t="shared" si="38"/>
        <v>89.65517241379311</v>
      </c>
      <c r="N113" s="479">
        <f t="shared" si="38"/>
        <v>89.830508474576277</v>
      </c>
      <c r="O113" s="479">
        <f t="shared" si="38"/>
        <v>93.768996960486319</v>
      </c>
      <c r="P113" s="479">
        <f t="shared" si="38"/>
        <v>98.095238095238102</v>
      </c>
      <c r="Q113" s="479">
        <f t="shared" si="38"/>
        <v>87.962962962962962</v>
      </c>
      <c r="R113" s="480"/>
      <c r="S113" s="480"/>
      <c r="T113" s="480"/>
      <c r="U113" s="479">
        <f>+U111*100/U102</f>
        <v>94.998015085351327</v>
      </c>
      <c r="X113" s="475"/>
    </row>
    <row r="114" spans="1:24" s="474" customFormat="1" ht="61.5">
      <c r="A114" s="306"/>
      <c r="B114" s="75" t="s">
        <v>293</v>
      </c>
      <c r="C114" s="124" t="s">
        <v>176</v>
      </c>
      <c r="D114" s="476" t="e">
        <f>+D110*100/D112</f>
        <v>#DIV/0!</v>
      </c>
      <c r="E114" s="476"/>
      <c r="F114" s="476"/>
      <c r="G114" s="476"/>
      <c r="H114" s="476">
        <f>+H110*100/H112</f>
        <v>92.436974789915965</v>
      </c>
      <c r="I114" s="478">
        <v>0</v>
      </c>
      <c r="J114" s="476">
        <f t="shared" ref="J114:Q114" si="39">+J110*100/J112</f>
        <v>85.239852398523979</v>
      </c>
      <c r="K114" s="476">
        <f t="shared" si="39"/>
        <v>87.052341597796143</v>
      </c>
      <c r="L114" s="476">
        <f t="shared" si="39"/>
        <v>88.950276243093924</v>
      </c>
      <c r="M114" s="476">
        <f t="shared" si="39"/>
        <v>66.666666666666671</v>
      </c>
      <c r="N114" s="476">
        <f t="shared" si="39"/>
        <v>78.571428571428569</v>
      </c>
      <c r="O114" s="476">
        <f t="shared" si="39"/>
        <v>82.173174872665541</v>
      </c>
      <c r="P114" s="476">
        <f t="shared" si="39"/>
        <v>94.117647058823536</v>
      </c>
      <c r="Q114" s="476">
        <f t="shared" si="39"/>
        <v>60.919540229885058</v>
      </c>
      <c r="R114" s="477"/>
      <c r="S114" s="477"/>
      <c r="T114" s="477"/>
      <c r="U114" s="476">
        <f>+U110*100/U112</f>
        <v>82.010096374483709</v>
      </c>
      <c r="X114" s="475"/>
    </row>
    <row r="115" spans="1:24" s="464" customFormat="1" ht="61.5">
      <c r="A115" s="473"/>
      <c r="B115" s="705" t="s">
        <v>292</v>
      </c>
      <c r="C115" s="96" t="s">
        <v>171</v>
      </c>
      <c r="D115" s="205" t="e">
        <f>+D117/D121</f>
        <v>#DIV/0!</v>
      </c>
      <c r="E115" s="205"/>
      <c r="F115" s="205"/>
      <c r="G115" s="687" t="s">
        <v>437</v>
      </c>
      <c r="H115" s="205">
        <f>+H117/H121</f>
        <v>4.41</v>
      </c>
      <c r="I115" s="411">
        <v>0</v>
      </c>
      <c r="J115" s="205">
        <f t="shared" ref="J115:Q115" si="40">+J117/J121</f>
        <v>4.3590816326530613</v>
      </c>
      <c r="K115" s="205">
        <f t="shared" si="40"/>
        <v>4.077488151658768</v>
      </c>
      <c r="L115" s="205">
        <f t="shared" si="40"/>
        <v>4.0164</v>
      </c>
      <c r="M115" s="205">
        <f t="shared" si="40"/>
        <v>4.2649999999999997</v>
      </c>
      <c r="N115" s="205">
        <f t="shared" si="40"/>
        <v>4.217941176470589</v>
      </c>
      <c r="O115" s="205">
        <f t="shared" si="40"/>
        <v>4.1136075949367079</v>
      </c>
      <c r="P115" s="205">
        <f t="shared" si="40"/>
        <v>3.8500000000000005</v>
      </c>
      <c r="Q115" s="205">
        <f t="shared" si="40"/>
        <v>4.2622784810126584</v>
      </c>
      <c r="R115" s="154"/>
      <c r="S115" s="154"/>
      <c r="T115" s="154"/>
      <c r="U115" s="57">
        <v>4.16</v>
      </c>
      <c r="X115" s="465"/>
    </row>
    <row r="116" spans="1:24" s="464" customFormat="1" ht="39.75">
      <c r="A116" s="471"/>
      <c r="B116" s="686"/>
      <c r="C116" s="469" t="s">
        <v>10</v>
      </c>
      <c r="D116" s="467" t="e">
        <f>+D115</f>
        <v>#DIV/0!</v>
      </c>
      <c r="E116" s="467"/>
      <c r="F116" s="467"/>
      <c r="G116" s="467"/>
      <c r="H116" s="467">
        <f t="shared" ref="H116:Q116" si="41">+H115</f>
        <v>4.41</v>
      </c>
      <c r="I116" s="468">
        <f t="shared" si="41"/>
        <v>0</v>
      </c>
      <c r="J116" s="467">
        <f t="shared" si="41"/>
        <v>4.3590816326530613</v>
      </c>
      <c r="K116" s="467">
        <f t="shared" si="41"/>
        <v>4.077488151658768</v>
      </c>
      <c r="L116" s="467">
        <f t="shared" si="41"/>
        <v>4.0164</v>
      </c>
      <c r="M116" s="467">
        <f t="shared" si="41"/>
        <v>4.2649999999999997</v>
      </c>
      <c r="N116" s="467">
        <f t="shared" si="41"/>
        <v>4.217941176470589</v>
      </c>
      <c r="O116" s="467">
        <f t="shared" si="41"/>
        <v>4.1136075949367079</v>
      </c>
      <c r="P116" s="467">
        <f t="shared" si="41"/>
        <v>3.8500000000000005</v>
      </c>
      <c r="Q116" s="467">
        <f t="shared" si="41"/>
        <v>4.2622784810126584</v>
      </c>
      <c r="R116" s="156"/>
      <c r="S116" s="156"/>
      <c r="T116" s="156"/>
      <c r="U116" s="466">
        <f>+U115</f>
        <v>4.16</v>
      </c>
      <c r="X116" s="465"/>
    </row>
    <row r="117" spans="1:24" s="413" customFormat="1" ht="39.75">
      <c r="A117" s="422"/>
      <c r="B117" s="463" t="s">
        <v>291</v>
      </c>
      <c r="C117" s="164"/>
      <c r="D117" s="461">
        <f>((D118*D122)+(D119*D123)+(D120*D124))</f>
        <v>0</v>
      </c>
      <c r="E117" s="461"/>
      <c r="F117" s="461"/>
      <c r="G117" s="461"/>
      <c r="H117" s="461">
        <f t="shared" ref="H117:Q117" si="42">((H118*H122)+(H119*H123)+(H120*H124))</f>
        <v>255.78</v>
      </c>
      <c r="I117" s="462">
        <f t="shared" si="42"/>
        <v>0</v>
      </c>
      <c r="J117" s="461">
        <f t="shared" si="42"/>
        <v>427.19</v>
      </c>
      <c r="K117" s="461">
        <f t="shared" si="42"/>
        <v>860.35</v>
      </c>
      <c r="L117" s="461">
        <f t="shared" si="42"/>
        <v>200.82</v>
      </c>
      <c r="M117" s="461">
        <f t="shared" si="42"/>
        <v>59.71</v>
      </c>
      <c r="N117" s="461">
        <f t="shared" si="42"/>
        <v>286.82000000000005</v>
      </c>
      <c r="O117" s="461">
        <f t="shared" si="42"/>
        <v>649.94999999999982</v>
      </c>
      <c r="P117" s="461">
        <f t="shared" si="42"/>
        <v>161.70000000000002</v>
      </c>
      <c r="Q117" s="461">
        <f t="shared" si="42"/>
        <v>336.72</v>
      </c>
      <c r="R117" s="152"/>
      <c r="S117" s="152"/>
      <c r="T117" s="152"/>
      <c r="U117" s="460">
        <f>((U118*U122)+(U119*U123)+(U120*U124))</f>
        <v>3267.47</v>
      </c>
      <c r="V117" s="39" t="s">
        <v>290</v>
      </c>
      <c r="X117" s="414"/>
    </row>
    <row r="118" spans="1:24" s="413" customFormat="1" ht="39.75">
      <c r="A118" s="422"/>
      <c r="B118" s="432" t="s">
        <v>289</v>
      </c>
      <c r="C118" s="431"/>
      <c r="D118" s="453"/>
      <c r="E118" s="456"/>
      <c r="F118" s="456"/>
      <c r="G118" s="456"/>
      <c r="H118" s="446">
        <v>4.41</v>
      </c>
      <c r="I118" s="418"/>
      <c r="J118" s="459">
        <v>4.2300000000000004</v>
      </c>
      <c r="K118" s="457">
        <v>4.03</v>
      </c>
      <c r="L118" s="453">
        <v>3.99</v>
      </c>
      <c r="M118" s="453">
        <v>4.21</v>
      </c>
      <c r="N118" s="453">
        <v>4.1900000000000004</v>
      </c>
      <c r="O118" s="453">
        <v>4.0999999999999996</v>
      </c>
      <c r="P118" s="453">
        <v>3.85</v>
      </c>
      <c r="Q118" s="453">
        <v>4.22</v>
      </c>
      <c r="R118" s="149"/>
      <c r="S118" s="149"/>
      <c r="T118" s="149"/>
      <c r="U118" s="452">
        <v>4.16</v>
      </c>
      <c r="X118" s="414"/>
    </row>
    <row r="119" spans="1:24" s="413" customFormat="1" ht="39.75">
      <c r="A119" s="422"/>
      <c r="B119" s="432" t="s">
        <v>288</v>
      </c>
      <c r="C119" s="431"/>
      <c r="D119" s="438"/>
      <c r="E119" s="444"/>
      <c r="F119" s="444"/>
      <c r="G119" s="444"/>
      <c r="H119" s="442">
        <v>0</v>
      </c>
      <c r="I119" s="418"/>
      <c r="J119" s="458">
        <v>4.6100000000000003</v>
      </c>
      <c r="K119" s="457">
        <v>4.51</v>
      </c>
      <c r="L119" s="452">
        <v>4.24</v>
      </c>
      <c r="M119" s="453">
        <v>4.24</v>
      </c>
      <c r="N119" s="453">
        <v>4.57</v>
      </c>
      <c r="O119" s="453">
        <v>4.2699999999999996</v>
      </c>
      <c r="P119" s="438">
        <v>0</v>
      </c>
      <c r="Q119" s="453">
        <v>4.49</v>
      </c>
      <c r="R119" s="149"/>
      <c r="S119" s="149"/>
      <c r="T119" s="149"/>
      <c r="U119" s="452">
        <v>4.5199999999999996</v>
      </c>
      <c r="X119" s="414"/>
    </row>
    <row r="120" spans="1:24" s="413" customFormat="1" ht="39.75">
      <c r="A120" s="422"/>
      <c r="B120" s="432" t="s">
        <v>287</v>
      </c>
      <c r="C120" s="431"/>
      <c r="D120" s="453"/>
      <c r="E120" s="456"/>
      <c r="F120" s="456"/>
      <c r="G120" s="456"/>
      <c r="H120" s="442">
        <v>0</v>
      </c>
      <c r="I120" s="418"/>
      <c r="J120" s="455">
        <v>4.9000000000000004</v>
      </c>
      <c r="K120" s="454">
        <v>4.82</v>
      </c>
      <c r="L120" s="453">
        <v>4.18</v>
      </c>
      <c r="M120" s="453">
        <v>4.83</v>
      </c>
      <c r="N120" s="438">
        <v>0</v>
      </c>
      <c r="O120" s="453">
        <v>4.51</v>
      </c>
      <c r="P120" s="438">
        <v>0</v>
      </c>
      <c r="Q120" s="453">
        <v>4.6500000000000004</v>
      </c>
      <c r="R120" s="149"/>
      <c r="S120" s="149"/>
      <c r="T120" s="149"/>
      <c r="U120" s="452">
        <v>4.59</v>
      </c>
      <c r="X120" s="414"/>
    </row>
    <row r="121" spans="1:24" s="413" customFormat="1" ht="39.75">
      <c r="A121" s="422"/>
      <c r="B121" s="91" t="s">
        <v>286</v>
      </c>
      <c r="C121" s="70"/>
      <c r="D121" s="435">
        <f>D122+D123+D124</f>
        <v>0</v>
      </c>
      <c r="E121" s="435"/>
      <c r="F121" s="435"/>
      <c r="G121" s="435"/>
      <c r="H121" s="435">
        <f t="shared" ref="H121:Q121" si="43">H122+H123+H124</f>
        <v>58</v>
      </c>
      <c r="I121" s="436">
        <f t="shared" si="43"/>
        <v>0</v>
      </c>
      <c r="J121" s="449">
        <f t="shared" si="43"/>
        <v>98</v>
      </c>
      <c r="K121" s="435">
        <f t="shared" si="43"/>
        <v>211</v>
      </c>
      <c r="L121" s="435">
        <f t="shared" si="43"/>
        <v>50</v>
      </c>
      <c r="M121" s="435">
        <f t="shared" si="43"/>
        <v>14</v>
      </c>
      <c r="N121" s="448">
        <f t="shared" si="43"/>
        <v>68</v>
      </c>
      <c r="O121" s="435">
        <f t="shared" si="43"/>
        <v>158</v>
      </c>
      <c r="P121" s="448">
        <f t="shared" si="43"/>
        <v>42</v>
      </c>
      <c r="Q121" s="435">
        <f t="shared" si="43"/>
        <v>79</v>
      </c>
      <c r="R121" s="149"/>
      <c r="S121" s="149"/>
      <c r="T121" s="149"/>
      <c r="U121" s="451">
        <f>U122+U123+U124</f>
        <v>778</v>
      </c>
      <c r="X121" s="414"/>
    </row>
    <row r="122" spans="1:24" s="413" customFormat="1" ht="39.75">
      <c r="A122" s="422"/>
      <c r="B122" s="432" t="s">
        <v>283</v>
      </c>
      <c r="C122" s="431"/>
      <c r="D122" s="437"/>
      <c r="E122" s="443"/>
      <c r="F122" s="443"/>
      <c r="G122" s="443"/>
      <c r="H122" s="446">
        <v>58</v>
      </c>
      <c r="I122" s="441"/>
      <c r="J122" s="440">
        <v>67</v>
      </c>
      <c r="K122" s="439">
        <v>194</v>
      </c>
      <c r="L122" s="437">
        <v>44</v>
      </c>
      <c r="M122" s="437">
        <v>8</v>
      </c>
      <c r="N122" s="437">
        <v>63</v>
      </c>
      <c r="O122" s="437">
        <v>151</v>
      </c>
      <c r="P122" s="437">
        <v>42</v>
      </c>
      <c r="Q122" s="437">
        <v>69</v>
      </c>
      <c r="R122" s="149"/>
      <c r="S122" s="149"/>
      <c r="T122" s="149"/>
      <c r="U122" s="386">
        <f>+SUM(D122:T122)</f>
        <v>696</v>
      </c>
      <c r="X122" s="414"/>
    </row>
    <row r="123" spans="1:24" s="413" customFormat="1" ht="39.75">
      <c r="A123" s="422"/>
      <c r="B123" s="432" t="s">
        <v>282</v>
      </c>
      <c r="C123" s="431"/>
      <c r="D123" s="438"/>
      <c r="E123" s="444"/>
      <c r="F123" s="444"/>
      <c r="G123" s="444"/>
      <c r="H123" s="442">
        <v>0</v>
      </c>
      <c r="I123" s="441"/>
      <c r="J123" s="450">
        <v>28</v>
      </c>
      <c r="K123" s="439">
        <v>11</v>
      </c>
      <c r="L123" s="437">
        <v>3</v>
      </c>
      <c r="M123" s="437">
        <v>5</v>
      </c>
      <c r="N123" s="437">
        <v>5</v>
      </c>
      <c r="O123" s="437">
        <v>3</v>
      </c>
      <c r="P123" s="438">
        <v>0</v>
      </c>
      <c r="Q123" s="437">
        <v>6</v>
      </c>
      <c r="R123" s="149"/>
      <c r="S123" s="149"/>
      <c r="T123" s="149"/>
      <c r="U123" s="386">
        <f>+SUM(D123:T123)</f>
        <v>61</v>
      </c>
      <c r="X123" s="414"/>
    </row>
    <row r="124" spans="1:24" s="413" customFormat="1" ht="39.75">
      <c r="A124" s="422"/>
      <c r="B124" s="432" t="s">
        <v>281</v>
      </c>
      <c r="C124" s="431"/>
      <c r="D124" s="437"/>
      <c r="E124" s="443"/>
      <c r="F124" s="443"/>
      <c r="G124" s="443"/>
      <c r="H124" s="442">
        <v>0</v>
      </c>
      <c r="I124" s="441"/>
      <c r="J124" s="440">
        <v>3</v>
      </c>
      <c r="K124" s="439">
        <v>6</v>
      </c>
      <c r="L124" s="437">
        <v>3</v>
      </c>
      <c r="M124" s="437">
        <v>1</v>
      </c>
      <c r="N124" s="438">
        <v>0</v>
      </c>
      <c r="O124" s="437">
        <v>4</v>
      </c>
      <c r="P124" s="438">
        <v>0</v>
      </c>
      <c r="Q124" s="437">
        <v>4</v>
      </c>
      <c r="R124" s="149"/>
      <c r="S124" s="149"/>
      <c r="T124" s="149"/>
      <c r="U124" s="386">
        <f>+SUM(D124:T124)</f>
        <v>21</v>
      </c>
      <c r="X124" s="414"/>
    </row>
    <row r="125" spans="1:24" s="413" customFormat="1" ht="39.75">
      <c r="A125" s="422"/>
      <c r="B125" s="91" t="s">
        <v>285</v>
      </c>
      <c r="C125" s="70"/>
      <c r="D125" s="435">
        <f>D126+D127+D128</f>
        <v>0</v>
      </c>
      <c r="E125" s="435"/>
      <c r="F125" s="435"/>
      <c r="G125" s="435"/>
      <c r="H125" s="435">
        <f t="shared" ref="H125:Q125" si="44">H126+H127+H128</f>
        <v>143</v>
      </c>
      <c r="I125" s="436">
        <f t="shared" si="44"/>
        <v>0</v>
      </c>
      <c r="J125" s="449">
        <f t="shared" si="44"/>
        <v>459</v>
      </c>
      <c r="K125" s="435">
        <f t="shared" si="44"/>
        <v>468</v>
      </c>
      <c r="L125" s="435">
        <f t="shared" si="44"/>
        <v>214</v>
      </c>
      <c r="M125" s="435">
        <f t="shared" si="44"/>
        <v>41</v>
      </c>
      <c r="N125" s="448">
        <f t="shared" si="44"/>
        <v>312</v>
      </c>
      <c r="O125" s="435">
        <f t="shared" si="44"/>
        <v>675</v>
      </c>
      <c r="P125" s="448">
        <f t="shared" si="44"/>
        <v>210</v>
      </c>
      <c r="Q125" s="435">
        <f t="shared" si="44"/>
        <v>368</v>
      </c>
      <c r="R125" s="149"/>
      <c r="S125" s="149"/>
      <c r="T125" s="149"/>
      <c r="U125" s="447">
        <f>U126+U127+U128</f>
        <v>2890</v>
      </c>
      <c r="X125" s="414"/>
    </row>
    <row r="126" spans="1:24" s="413" customFormat="1" ht="39.75">
      <c r="A126" s="422"/>
      <c r="B126" s="432" t="s">
        <v>283</v>
      </c>
      <c r="C126" s="431"/>
      <c r="D126" s="437"/>
      <c r="E126" s="443"/>
      <c r="F126" s="443"/>
      <c r="G126" s="443"/>
      <c r="H126" s="446">
        <v>143</v>
      </c>
      <c r="I126" s="441"/>
      <c r="J126" s="440">
        <v>325</v>
      </c>
      <c r="K126" s="439">
        <v>438</v>
      </c>
      <c r="L126" s="437">
        <v>195</v>
      </c>
      <c r="M126" s="437">
        <v>29</v>
      </c>
      <c r="N126" s="437">
        <v>295</v>
      </c>
      <c r="O126" s="437">
        <v>658</v>
      </c>
      <c r="P126" s="437">
        <v>210</v>
      </c>
      <c r="Q126" s="437">
        <v>324</v>
      </c>
      <c r="R126" s="149"/>
      <c r="S126" s="149"/>
      <c r="T126" s="149"/>
      <c r="U126" s="445">
        <f>+SUM(D126:T126)</f>
        <v>2617</v>
      </c>
      <c r="X126" s="414"/>
    </row>
    <row r="127" spans="1:24" s="413" customFormat="1" ht="39.75">
      <c r="A127" s="422"/>
      <c r="B127" s="432" t="s">
        <v>282</v>
      </c>
      <c r="C127" s="431"/>
      <c r="D127" s="438"/>
      <c r="E127" s="444"/>
      <c r="F127" s="444"/>
      <c r="G127" s="444"/>
      <c r="H127" s="442">
        <v>0</v>
      </c>
      <c r="I127" s="441"/>
      <c r="J127" s="440">
        <v>125</v>
      </c>
      <c r="K127" s="439">
        <v>22</v>
      </c>
      <c r="L127" s="437">
        <v>15</v>
      </c>
      <c r="M127" s="437">
        <v>11</v>
      </c>
      <c r="N127" s="437">
        <v>17</v>
      </c>
      <c r="O127" s="437">
        <v>12</v>
      </c>
      <c r="P127" s="438">
        <v>0</v>
      </c>
      <c r="Q127" s="437">
        <v>27</v>
      </c>
      <c r="R127" s="149"/>
      <c r="S127" s="149"/>
      <c r="T127" s="149"/>
      <c r="U127" s="386">
        <f>+SUM(D127:T127)</f>
        <v>229</v>
      </c>
      <c r="X127" s="414"/>
    </row>
    <row r="128" spans="1:24" s="413" customFormat="1" ht="39.75">
      <c r="A128" s="422"/>
      <c r="B128" s="432" t="s">
        <v>281</v>
      </c>
      <c r="C128" s="431"/>
      <c r="D128" s="437"/>
      <c r="E128" s="443"/>
      <c r="F128" s="443"/>
      <c r="G128" s="443"/>
      <c r="H128" s="442">
        <v>0</v>
      </c>
      <c r="I128" s="441"/>
      <c r="J128" s="440">
        <v>9</v>
      </c>
      <c r="K128" s="439">
        <v>8</v>
      </c>
      <c r="L128" s="437">
        <v>4</v>
      </c>
      <c r="M128" s="437">
        <v>1</v>
      </c>
      <c r="N128" s="438">
        <v>0</v>
      </c>
      <c r="O128" s="437">
        <v>5</v>
      </c>
      <c r="P128" s="438">
        <v>0</v>
      </c>
      <c r="Q128" s="437">
        <v>17</v>
      </c>
      <c r="R128" s="149"/>
      <c r="S128" s="149"/>
      <c r="T128" s="149"/>
      <c r="U128" s="386">
        <f>+SUM(D128:T128)</f>
        <v>44</v>
      </c>
      <c r="X128" s="414"/>
    </row>
    <row r="129" spans="1:24" s="413" customFormat="1" ht="39.75">
      <c r="A129" s="422"/>
      <c r="B129" s="91" t="s">
        <v>284</v>
      </c>
      <c r="C129" s="70"/>
      <c r="D129" s="435">
        <f>D130+D131+D132</f>
        <v>0</v>
      </c>
      <c r="E129" s="435"/>
      <c r="F129" s="435"/>
      <c r="G129" s="435"/>
      <c r="H129" s="435">
        <f t="shared" ref="H129:Q129" si="45">H130+H131+H132</f>
        <v>255.78</v>
      </c>
      <c r="I129" s="436">
        <f t="shared" si="45"/>
        <v>0</v>
      </c>
      <c r="J129" s="435">
        <f t="shared" si="45"/>
        <v>427.19</v>
      </c>
      <c r="K129" s="435">
        <f t="shared" si="45"/>
        <v>860.35</v>
      </c>
      <c r="L129" s="435">
        <f t="shared" si="45"/>
        <v>200.82</v>
      </c>
      <c r="M129" s="435">
        <f t="shared" si="45"/>
        <v>59.71</v>
      </c>
      <c r="N129" s="435">
        <f t="shared" si="45"/>
        <v>286.82000000000005</v>
      </c>
      <c r="O129" s="435">
        <f t="shared" si="45"/>
        <v>649.94999999999982</v>
      </c>
      <c r="P129" s="435">
        <f t="shared" si="45"/>
        <v>161.70000000000002</v>
      </c>
      <c r="Q129" s="435">
        <f t="shared" si="45"/>
        <v>336.72</v>
      </c>
      <c r="R129" s="149"/>
      <c r="S129" s="149"/>
      <c r="T129" s="149"/>
      <c r="U129" s="434">
        <f>U130+U131+U132</f>
        <v>3267.47</v>
      </c>
      <c r="X129" s="414"/>
    </row>
    <row r="130" spans="1:24" s="413" customFormat="1" ht="39.75">
      <c r="A130" s="422"/>
      <c r="B130" s="432" t="s">
        <v>283</v>
      </c>
      <c r="C130" s="431"/>
      <c r="D130" s="429">
        <f>D118*D122</f>
        <v>0</v>
      </c>
      <c r="E130" s="429"/>
      <c r="F130" s="429"/>
      <c r="G130" s="429"/>
      <c r="H130" s="429">
        <f t="shared" ref="H130:Q132" si="46">H118*H122</f>
        <v>255.78</v>
      </c>
      <c r="I130" s="430">
        <f t="shared" si="46"/>
        <v>0</v>
      </c>
      <c r="J130" s="429">
        <f t="shared" si="46"/>
        <v>283.41000000000003</v>
      </c>
      <c r="K130" s="429">
        <f t="shared" si="46"/>
        <v>781.82</v>
      </c>
      <c r="L130" s="429">
        <f t="shared" si="46"/>
        <v>175.56</v>
      </c>
      <c r="M130" s="429">
        <f t="shared" si="46"/>
        <v>33.68</v>
      </c>
      <c r="N130" s="429">
        <f t="shared" si="46"/>
        <v>263.97000000000003</v>
      </c>
      <c r="O130" s="429">
        <f t="shared" si="46"/>
        <v>619.09999999999991</v>
      </c>
      <c r="P130" s="429">
        <f t="shared" si="46"/>
        <v>161.70000000000002</v>
      </c>
      <c r="Q130" s="429">
        <f t="shared" si="46"/>
        <v>291.18</v>
      </c>
      <c r="R130" s="149"/>
      <c r="S130" s="149"/>
      <c r="T130" s="149"/>
      <c r="U130" s="433">
        <f>U118*U122</f>
        <v>2895.36</v>
      </c>
      <c r="X130" s="414"/>
    </row>
    <row r="131" spans="1:24" s="413" customFormat="1" ht="39.75">
      <c r="A131" s="422"/>
      <c r="B131" s="432" t="s">
        <v>282</v>
      </c>
      <c r="C131" s="431"/>
      <c r="D131" s="430">
        <f>D119*D123</f>
        <v>0</v>
      </c>
      <c r="E131" s="430"/>
      <c r="F131" s="430"/>
      <c r="G131" s="430"/>
      <c r="H131" s="429">
        <f t="shared" si="46"/>
        <v>0</v>
      </c>
      <c r="I131" s="430">
        <f t="shared" si="46"/>
        <v>0</v>
      </c>
      <c r="J131" s="429">
        <f t="shared" si="46"/>
        <v>129.08000000000001</v>
      </c>
      <c r="K131" s="429">
        <f t="shared" si="46"/>
        <v>49.61</v>
      </c>
      <c r="L131" s="429">
        <f t="shared" si="46"/>
        <v>12.72</v>
      </c>
      <c r="M131" s="429">
        <f t="shared" si="46"/>
        <v>21.200000000000003</v>
      </c>
      <c r="N131" s="429">
        <f t="shared" si="46"/>
        <v>22.85</v>
      </c>
      <c r="O131" s="429">
        <f t="shared" si="46"/>
        <v>12.809999999999999</v>
      </c>
      <c r="P131" s="418">
        <v>0</v>
      </c>
      <c r="Q131" s="429">
        <f>Q119*Q123</f>
        <v>26.94</v>
      </c>
      <c r="R131" s="149"/>
      <c r="S131" s="149"/>
      <c r="T131" s="149"/>
      <c r="U131" s="428">
        <f>U119*U123</f>
        <v>275.71999999999997</v>
      </c>
      <c r="X131" s="414"/>
    </row>
    <row r="132" spans="1:24" s="413" customFormat="1" ht="39.75">
      <c r="A132" s="422"/>
      <c r="B132" s="432" t="s">
        <v>281</v>
      </c>
      <c r="C132" s="431"/>
      <c r="D132" s="429">
        <f>D120*D124</f>
        <v>0</v>
      </c>
      <c r="E132" s="429"/>
      <c r="F132" s="429"/>
      <c r="G132" s="429"/>
      <c r="H132" s="429">
        <f t="shared" si="46"/>
        <v>0</v>
      </c>
      <c r="I132" s="430">
        <f t="shared" si="46"/>
        <v>0</v>
      </c>
      <c r="J132" s="429">
        <f t="shared" si="46"/>
        <v>14.700000000000001</v>
      </c>
      <c r="K132" s="429">
        <f t="shared" si="46"/>
        <v>28.92</v>
      </c>
      <c r="L132" s="429">
        <f t="shared" si="46"/>
        <v>12.54</v>
      </c>
      <c r="M132" s="429">
        <f t="shared" si="46"/>
        <v>4.83</v>
      </c>
      <c r="N132" s="430">
        <f t="shared" si="46"/>
        <v>0</v>
      </c>
      <c r="O132" s="429">
        <f t="shared" si="46"/>
        <v>18.04</v>
      </c>
      <c r="P132" s="418">
        <v>0</v>
      </c>
      <c r="Q132" s="429">
        <f>Q120*Q124</f>
        <v>18.600000000000001</v>
      </c>
      <c r="R132" s="149"/>
      <c r="S132" s="149"/>
      <c r="T132" s="149"/>
      <c r="U132" s="428">
        <f>U120*U124</f>
        <v>96.39</v>
      </c>
      <c r="X132" s="414"/>
    </row>
    <row r="133" spans="1:24" s="413" customFormat="1" ht="39.75">
      <c r="A133" s="422"/>
      <c r="B133" s="427" t="s">
        <v>280</v>
      </c>
      <c r="C133" s="70"/>
      <c r="D133" s="424" t="e">
        <f>(D122/D126)*100</f>
        <v>#DIV/0!</v>
      </c>
      <c r="E133" s="424"/>
      <c r="F133" s="424"/>
      <c r="G133" s="424"/>
      <c r="H133" s="424">
        <f>(H122/H126)*100</f>
        <v>40.55944055944056</v>
      </c>
      <c r="I133" s="425">
        <v>0</v>
      </c>
      <c r="J133" s="424">
        <f t="shared" ref="J133:Q134" si="47">(J122/J126)*100</f>
        <v>20.615384615384617</v>
      </c>
      <c r="K133" s="424">
        <f t="shared" si="47"/>
        <v>44.292237442922371</v>
      </c>
      <c r="L133" s="424">
        <f t="shared" si="47"/>
        <v>22.564102564102566</v>
      </c>
      <c r="M133" s="424">
        <f t="shared" si="47"/>
        <v>27.586206896551722</v>
      </c>
      <c r="N133" s="424">
        <f t="shared" si="47"/>
        <v>21.35593220338983</v>
      </c>
      <c r="O133" s="424">
        <f t="shared" si="47"/>
        <v>22.948328267477201</v>
      </c>
      <c r="P133" s="424">
        <f t="shared" si="47"/>
        <v>20</v>
      </c>
      <c r="Q133" s="424">
        <f t="shared" si="47"/>
        <v>21.296296296296298</v>
      </c>
      <c r="R133" s="149"/>
      <c r="S133" s="149"/>
      <c r="T133" s="149"/>
      <c r="U133" s="423">
        <f>(U122/U126)*100</f>
        <v>26.595338173481085</v>
      </c>
      <c r="X133" s="414"/>
    </row>
    <row r="134" spans="1:24" s="413" customFormat="1" ht="39.75">
      <c r="A134" s="422"/>
      <c r="B134" s="427" t="s">
        <v>279</v>
      </c>
      <c r="C134" s="70"/>
      <c r="D134" s="425">
        <v>0</v>
      </c>
      <c r="E134" s="426"/>
      <c r="F134" s="426"/>
      <c r="G134" s="426"/>
      <c r="H134" s="418">
        <v>0</v>
      </c>
      <c r="I134" s="425">
        <v>0</v>
      </c>
      <c r="J134" s="424">
        <f t="shared" si="47"/>
        <v>22.400000000000002</v>
      </c>
      <c r="K134" s="424">
        <f t="shared" si="47"/>
        <v>50</v>
      </c>
      <c r="L134" s="424">
        <f t="shared" si="47"/>
        <v>20</v>
      </c>
      <c r="M134" s="424">
        <f t="shared" si="47"/>
        <v>45.454545454545453</v>
      </c>
      <c r="N134" s="424">
        <f t="shared" si="47"/>
        <v>29.411764705882355</v>
      </c>
      <c r="O134" s="424">
        <f t="shared" si="47"/>
        <v>25</v>
      </c>
      <c r="P134" s="418">
        <v>0</v>
      </c>
      <c r="Q134" s="424">
        <f>(Q123/Q127)*100</f>
        <v>22.222222222222221</v>
      </c>
      <c r="R134" s="149"/>
      <c r="S134" s="149"/>
      <c r="T134" s="149"/>
      <c r="U134" s="423">
        <f>(U123/U127)*100</f>
        <v>26.637554585152838</v>
      </c>
      <c r="X134" s="414"/>
    </row>
    <row r="135" spans="1:24" s="413" customFormat="1" ht="39.75">
      <c r="A135" s="422"/>
      <c r="B135" s="421" t="s">
        <v>278</v>
      </c>
      <c r="C135" s="124"/>
      <c r="D135" s="417" t="e">
        <f>(D124/D128)*100</f>
        <v>#DIV/0!</v>
      </c>
      <c r="E135" s="420"/>
      <c r="F135" s="420"/>
      <c r="G135" s="420"/>
      <c r="H135" s="418">
        <v>0</v>
      </c>
      <c r="I135" s="419">
        <v>0</v>
      </c>
      <c r="J135" s="417">
        <f>(J124/J128)*100</f>
        <v>33.333333333333329</v>
      </c>
      <c r="K135" s="417">
        <f>(K124/K128)*100</f>
        <v>75</v>
      </c>
      <c r="L135" s="417">
        <f>(L124/L128)*100</f>
        <v>75</v>
      </c>
      <c r="M135" s="417">
        <f>(M124/M128)*100</f>
        <v>100</v>
      </c>
      <c r="N135" s="419">
        <v>0</v>
      </c>
      <c r="O135" s="417">
        <f>(O124/O128)*100</f>
        <v>80</v>
      </c>
      <c r="P135" s="418">
        <v>0</v>
      </c>
      <c r="Q135" s="417">
        <f>(Q124/Q128)*100</f>
        <v>23.52941176470588</v>
      </c>
      <c r="R135" s="416"/>
      <c r="S135" s="416"/>
      <c r="T135" s="416"/>
      <c r="U135" s="415">
        <f>(U124/U128)*100</f>
        <v>47.727272727272727</v>
      </c>
      <c r="X135" s="414"/>
    </row>
    <row r="136" spans="1:24" s="102" customFormat="1" ht="61.5">
      <c r="A136" s="85"/>
      <c r="B136" s="85" t="s">
        <v>277</v>
      </c>
      <c r="C136" s="96" t="s">
        <v>171</v>
      </c>
      <c r="D136" s="707" t="s">
        <v>477</v>
      </c>
      <c r="E136" s="57"/>
      <c r="F136" s="57"/>
      <c r="G136" s="57"/>
      <c r="H136" s="411">
        <v>0</v>
      </c>
      <c r="I136" s="411">
        <v>0</v>
      </c>
      <c r="J136" s="57">
        <f t="shared" ref="J136:O136" si="48">+J138*100/J159</f>
        <v>51.442307692307693</v>
      </c>
      <c r="K136" s="57">
        <f t="shared" si="48"/>
        <v>48.958333333333336</v>
      </c>
      <c r="L136" s="205">
        <f t="shared" si="48"/>
        <v>65</v>
      </c>
      <c r="M136" s="205">
        <f t="shared" si="48"/>
        <v>62.5</v>
      </c>
      <c r="N136" s="205">
        <f t="shared" si="48"/>
        <v>116.66666666666667</v>
      </c>
      <c r="O136" s="205">
        <f t="shared" si="48"/>
        <v>80</v>
      </c>
      <c r="P136" s="411">
        <v>0</v>
      </c>
      <c r="Q136" s="205">
        <f>+Q138*100/Q159</f>
        <v>0</v>
      </c>
      <c r="R136" s="206"/>
      <c r="S136" s="206"/>
      <c r="T136" s="206"/>
      <c r="U136" s="57">
        <f>+U138*100/U159</f>
        <v>48.6</v>
      </c>
      <c r="V136" s="383"/>
      <c r="X136" s="103"/>
    </row>
    <row r="137" spans="1:24" s="102" customFormat="1" ht="39.75" hidden="1">
      <c r="A137" s="81"/>
      <c r="B137" s="81"/>
      <c r="C137" s="95" t="s">
        <v>10</v>
      </c>
      <c r="D137" s="378">
        <v>0</v>
      </c>
      <c r="E137" s="132"/>
      <c r="F137" s="132"/>
      <c r="G137" s="132"/>
      <c r="H137" s="378">
        <v>0</v>
      </c>
      <c r="I137" s="378">
        <v>0</v>
      </c>
      <c r="J137" s="410">
        <f t="shared" ref="J137:O137" si="49">+IF(J136&lt;25,J136*5/25,IF(J136&gt;=25,5))</f>
        <v>5</v>
      </c>
      <c r="K137" s="410">
        <f t="shared" si="49"/>
        <v>5</v>
      </c>
      <c r="L137" s="132">
        <f t="shared" si="49"/>
        <v>5</v>
      </c>
      <c r="M137" s="132">
        <f t="shared" si="49"/>
        <v>5</v>
      </c>
      <c r="N137" s="132">
        <f t="shared" si="49"/>
        <v>5</v>
      </c>
      <c r="O137" s="132">
        <f t="shared" si="49"/>
        <v>5</v>
      </c>
      <c r="P137" s="378">
        <v>0</v>
      </c>
      <c r="Q137" s="132">
        <f>+IF(Q136&lt;25,Q136*5/25,IF(Q136&gt;=25,5))</f>
        <v>0</v>
      </c>
      <c r="R137" s="264"/>
      <c r="S137" s="264"/>
      <c r="T137" s="264"/>
      <c r="U137" s="410">
        <f>+IF(U136&lt;25,U136*5/25,IF(U136&gt;=25,5))</f>
        <v>5</v>
      </c>
      <c r="V137" s="383"/>
      <c r="X137" s="103"/>
    </row>
    <row r="138" spans="1:24" s="102" customFormat="1" ht="61.5" hidden="1">
      <c r="A138" s="75"/>
      <c r="B138" s="249" t="s">
        <v>276</v>
      </c>
      <c r="C138" s="244"/>
      <c r="D138" s="408">
        <f>SUM(D141,D143,D145,D147,D150,D152,D154,D156,D158)</f>
        <v>0</v>
      </c>
      <c r="E138" s="408"/>
      <c r="F138" s="408"/>
      <c r="G138" s="408"/>
      <c r="H138" s="408">
        <f t="shared" ref="H138:Q138" si="50">SUM(H141,H143,H145,H147,H150,H152,H154,H156,H158)</f>
        <v>0</v>
      </c>
      <c r="I138" s="408">
        <f t="shared" si="50"/>
        <v>0</v>
      </c>
      <c r="J138" s="409">
        <f t="shared" si="50"/>
        <v>26.75</v>
      </c>
      <c r="K138" s="409">
        <f t="shared" si="50"/>
        <v>11.75</v>
      </c>
      <c r="L138" s="408">
        <f t="shared" si="50"/>
        <v>6.5</v>
      </c>
      <c r="M138" s="408">
        <f t="shared" si="50"/>
        <v>1.25</v>
      </c>
      <c r="N138" s="408">
        <f t="shared" si="50"/>
        <v>10.5</v>
      </c>
      <c r="O138" s="408">
        <f t="shared" si="50"/>
        <v>4</v>
      </c>
      <c r="P138" s="408">
        <f t="shared" si="50"/>
        <v>0</v>
      </c>
      <c r="Q138" s="408">
        <f t="shared" si="50"/>
        <v>0</v>
      </c>
      <c r="R138" s="407"/>
      <c r="S138" s="407"/>
      <c r="T138" s="407"/>
      <c r="U138" s="406">
        <f>SUM(U141,U143,U145,U147,U150,U152,U154,U156,U158)</f>
        <v>60.75</v>
      </c>
      <c r="V138" s="39"/>
      <c r="X138" s="103"/>
    </row>
    <row r="139" spans="1:24" s="228" customFormat="1" ht="39.75" hidden="1">
      <c r="A139" s="72"/>
      <c r="B139" s="289" t="s">
        <v>188</v>
      </c>
      <c r="C139" s="288" t="s">
        <v>168</v>
      </c>
      <c r="D139" s="405">
        <f>D140+D142+D144+D146</f>
        <v>0</v>
      </c>
      <c r="E139" s="405"/>
      <c r="F139" s="405"/>
      <c r="G139" s="405"/>
      <c r="H139" s="405">
        <f t="shared" ref="H139:Q139" si="51">H140+H142+H144+H146</f>
        <v>0</v>
      </c>
      <c r="I139" s="405">
        <f t="shared" si="51"/>
        <v>0</v>
      </c>
      <c r="J139" s="403">
        <f t="shared" si="51"/>
        <v>44</v>
      </c>
      <c r="K139" s="403">
        <f t="shared" si="51"/>
        <v>19</v>
      </c>
      <c r="L139" s="405">
        <f t="shared" si="51"/>
        <v>18</v>
      </c>
      <c r="M139" s="405">
        <f t="shared" si="51"/>
        <v>4</v>
      </c>
      <c r="N139" s="405">
        <f t="shared" si="51"/>
        <v>16</v>
      </c>
      <c r="O139" s="405">
        <f t="shared" si="51"/>
        <v>9</v>
      </c>
      <c r="P139" s="405">
        <f t="shared" si="51"/>
        <v>0</v>
      </c>
      <c r="Q139" s="405">
        <f t="shared" si="51"/>
        <v>0</v>
      </c>
      <c r="R139" s="404"/>
      <c r="S139" s="404"/>
      <c r="T139" s="404"/>
      <c r="U139" s="403">
        <f>U140+U142+U144+U146</f>
        <v>110</v>
      </c>
      <c r="X139" s="229"/>
    </row>
    <row r="140" spans="1:24" s="228" customFormat="1" ht="39.75" hidden="1">
      <c r="A140" s="72"/>
      <c r="B140" s="249" t="s">
        <v>275</v>
      </c>
      <c r="C140" s="244"/>
      <c r="D140" s="193"/>
      <c r="E140" s="372"/>
      <c r="F140" s="372"/>
      <c r="G140" s="372"/>
      <c r="H140" s="370"/>
      <c r="I140" s="370"/>
      <c r="J140" s="194">
        <v>1</v>
      </c>
      <c r="K140" s="390">
        <v>0</v>
      </c>
      <c r="L140" s="193">
        <v>13</v>
      </c>
      <c r="M140" s="193">
        <v>3</v>
      </c>
      <c r="N140" s="193">
        <v>1</v>
      </c>
      <c r="O140" s="193">
        <v>4</v>
      </c>
      <c r="P140" s="370"/>
      <c r="Q140" s="193">
        <v>0</v>
      </c>
      <c r="R140" s="221"/>
      <c r="S140" s="221"/>
      <c r="T140" s="221"/>
      <c r="U140" s="386">
        <f>+SUM(D140:T140)</f>
        <v>22</v>
      </c>
      <c r="X140" s="229"/>
    </row>
    <row r="141" spans="1:24" s="228" customFormat="1" ht="39.75" hidden="1">
      <c r="A141" s="72"/>
      <c r="B141" s="248" t="s">
        <v>150</v>
      </c>
      <c r="C141" s="244"/>
      <c r="D141" s="246">
        <f>D140*0.25</f>
        <v>0</v>
      </c>
      <c r="E141" s="395"/>
      <c r="F141" s="395"/>
      <c r="G141" s="395"/>
      <c r="H141" s="394"/>
      <c r="I141" s="394"/>
      <c r="J141" s="400">
        <f t="shared" ref="J141:O141" si="52">J140*0.25</f>
        <v>0.25</v>
      </c>
      <c r="K141" s="401">
        <f t="shared" si="52"/>
        <v>0</v>
      </c>
      <c r="L141" s="246">
        <f t="shared" si="52"/>
        <v>3.25</v>
      </c>
      <c r="M141" s="246">
        <f t="shared" si="52"/>
        <v>0.75</v>
      </c>
      <c r="N141" s="365">
        <f t="shared" si="52"/>
        <v>0.25</v>
      </c>
      <c r="O141" s="246">
        <f t="shared" si="52"/>
        <v>1</v>
      </c>
      <c r="P141" s="394"/>
      <c r="Q141" s="246">
        <f>Q140*0.25</f>
        <v>0</v>
      </c>
      <c r="R141" s="247"/>
      <c r="S141" s="247"/>
      <c r="T141" s="247"/>
      <c r="U141" s="400">
        <f>U140*0.25</f>
        <v>5.5</v>
      </c>
      <c r="X141" s="229"/>
    </row>
    <row r="142" spans="1:24" s="228" customFormat="1" ht="61.5" hidden="1">
      <c r="A142" s="72"/>
      <c r="B142" s="249" t="s">
        <v>274</v>
      </c>
      <c r="C142" s="244"/>
      <c r="D142" s="193"/>
      <c r="E142" s="372"/>
      <c r="F142" s="372"/>
      <c r="G142" s="372"/>
      <c r="H142" s="370"/>
      <c r="I142" s="370"/>
      <c r="J142" s="194">
        <v>26</v>
      </c>
      <c r="K142" s="390">
        <v>11</v>
      </c>
      <c r="L142" s="193">
        <v>3</v>
      </c>
      <c r="M142" s="193">
        <v>1</v>
      </c>
      <c r="N142" s="193">
        <v>4</v>
      </c>
      <c r="O142" s="193">
        <v>3</v>
      </c>
      <c r="P142" s="370"/>
      <c r="Q142" s="193">
        <v>0</v>
      </c>
      <c r="R142" s="247"/>
      <c r="S142" s="221"/>
      <c r="T142" s="221"/>
      <c r="U142" s="386">
        <f>+SUM(D142:T142)</f>
        <v>48</v>
      </c>
      <c r="X142" s="229"/>
    </row>
    <row r="143" spans="1:24" s="228" customFormat="1" ht="39.75" hidden="1">
      <c r="A143" s="72"/>
      <c r="B143" s="248" t="s">
        <v>150</v>
      </c>
      <c r="C143" s="244"/>
      <c r="D143" s="246">
        <f>D142*0.5</f>
        <v>0</v>
      </c>
      <c r="E143" s="395"/>
      <c r="F143" s="395"/>
      <c r="G143" s="395"/>
      <c r="H143" s="370"/>
      <c r="I143" s="370"/>
      <c r="J143" s="400">
        <f t="shared" ref="J143:O143" si="53">J142*0.5</f>
        <v>13</v>
      </c>
      <c r="K143" s="401">
        <f t="shared" si="53"/>
        <v>5.5</v>
      </c>
      <c r="L143" s="246">
        <f t="shared" si="53"/>
        <v>1.5</v>
      </c>
      <c r="M143" s="246">
        <f t="shared" si="53"/>
        <v>0.5</v>
      </c>
      <c r="N143" s="365">
        <f t="shared" si="53"/>
        <v>2</v>
      </c>
      <c r="O143" s="246">
        <f t="shared" si="53"/>
        <v>1.5</v>
      </c>
      <c r="P143" s="370"/>
      <c r="Q143" s="246">
        <f>Q142*0.5</f>
        <v>0</v>
      </c>
      <c r="R143" s="247"/>
      <c r="S143" s="247"/>
      <c r="T143" s="247"/>
      <c r="U143" s="400">
        <f>U142*0.5</f>
        <v>24</v>
      </c>
      <c r="X143" s="229"/>
    </row>
    <row r="144" spans="1:24" s="228" customFormat="1" ht="92.25" hidden="1">
      <c r="A144" s="72"/>
      <c r="B144" s="249" t="s">
        <v>273</v>
      </c>
      <c r="C144" s="244"/>
      <c r="D144" s="193"/>
      <c r="E144" s="372"/>
      <c r="F144" s="372"/>
      <c r="G144" s="372"/>
      <c r="H144" s="370"/>
      <c r="I144" s="370"/>
      <c r="J144" s="194">
        <v>14</v>
      </c>
      <c r="K144" s="390">
        <v>7</v>
      </c>
      <c r="L144" s="193">
        <v>1</v>
      </c>
      <c r="M144" s="193"/>
      <c r="N144" s="193">
        <v>11</v>
      </c>
      <c r="O144" s="193">
        <v>2</v>
      </c>
      <c r="P144" s="370"/>
      <c r="Q144" s="193">
        <v>0</v>
      </c>
      <c r="R144" s="247"/>
      <c r="S144" s="221"/>
      <c r="T144" s="221"/>
      <c r="U144" s="386">
        <f>+SUM(D144:T144)</f>
        <v>35</v>
      </c>
      <c r="X144" s="229"/>
    </row>
    <row r="145" spans="1:24" s="228" customFormat="1" ht="39.75" hidden="1">
      <c r="A145" s="72"/>
      <c r="B145" s="248" t="s">
        <v>150</v>
      </c>
      <c r="C145" s="244"/>
      <c r="D145" s="246">
        <f>D144*0.75</f>
        <v>0</v>
      </c>
      <c r="E145" s="395"/>
      <c r="F145" s="395"/>
      <c r="G145" s="395"/>
      <c r="H145" s="370"/>
      <c r="I145" s="370"/>
      <c r="J145" s="400">
        <f t="shared" ref="J145:O145" si="54">J144*0.75</f>
        <v>10.5</v>
      </c>
      <c r="K145" s="401">
        <f t="shared" si="54"/>
        <v>5.25</v>
      </c>
      <c r="L145" s="246">
        <f t="shared" si="54"/>
        <v>0.75</v>
      </c>
      <c r="M145" s="246">
        <f t="shared" si="54"/>
        <v>0</v>
      </c>
      <c r="N145" s="365">
        <f t="shared" si="54"/>
        <v>8.25</v>
      </c>
      <c r="O145" s="246">
        <f t="shared" si="54"/>
        <v>1.5</v>
      </c>
      <c r="P145" s="370"/>
      <c r="Q145" s="246">
        <f>Q144*0.75</f>
        <v>0</v>
      </c>
      <c r="R145" s="247"/>
      <c r="S145" s="247"/>
      <c r="T145" s="247"/>
      <c r="U145" s="402">
        <f>U144*0.75</f>
        <v>26.25</v>
      </c>
      <c r="X145" s="229"/>
    </row>
    <row r="146" spans="1:24" s="228" customFormat="1" ht="39.75" hidden="1">
      <c r="A146" s="72"/>
      <c r="B146" s="249" t="s">
        <v>272</v>
      </c>
      <c r="C146" s="244"/>
      <c r="D146" s="193"/>
      <c r="E146" s="372"/>
      <c r="F146" s="372"/>
      <c r="G146" s="372"/>
      <c r="H146" s="370"/>
      <c r="I146" s="370"/>
      <c r="J146" s="194">
        <v>3</v>
      </c>
      <c r="K146" s="390">
        <v>1</v>
      </c>
      <c r="L146" s="193">
        <v>1</v>
      </c>
      <c r="M146" s="193"/>
      <c r="N146" s="193">
        <v>0</v>
      </c>
      <c r="O146" s="193">
        <v>0</v>
      </c>
      <c r="P146" s="370"/>
      <c r="Q146" s="193">
        <v>0</v>
      </c>
      <c r="R146" s="247"/>
      <c r="S146" s="221"/>
      <c r="T146" s="221"/>
      <c r="U146" s="386">
        <f>+SUM(D146:T146)</f>
        <v>5</v>
      </c>
      <c r="X146" s="229"/>
    </row>
    <row r="147" spans="1:24" s="228" customFormat="1" ht="39.75" hidden="1">
      <c r="A147" s="72"/>
      <c r="B147" s="248" t="s">
        <v>150</v>
      </c>
      <c r="C147" s="244"/>
      <c r="D147" s="246">
        <f>D146*1</f>
        <v>0</v>
      </c>
      <c r="E147" s="395"/>
      <c r="F147" s="395"/>
      <c r="G147" s="395"/>
      <c r="H147" s="394"/>
      <c r="I147" s="394"/>
      <c r="J147" s="400">
        <f t="shared" ref="J147:O147" si="55">J146*1</f>
        <v>3</v>
      </c>
      <c r="K147" s="401">
        <f t="shared" si="55"/>
        <v>1</v>
      </c>
      <c r="L147" s="246">
        <f t="shared" si="55"/>
        <v>1</v>
      </c>
      <c r="M147" s="246">
        <f t="shared" si="55"/>
        <v>0</v>
      </c>
      <c r="N147" s="365">
        <f t="shared" si="55"/>
        <v>0</v>
      </c>
      <c r="O147" s="246">
        <f t="shared" si="55"/>
        <v>0</v>
      </c>
      <c r="P147" s="394"/>
      <c r="Q147" s="246">
        <f>Q146*1</f>
        <v>0</v>
      </c>
      <c r="R147" s="247"/>
      <c r="S147" s="247"/>
      <c r="T147" s="247"/>
      <c r="U147" s="400">
        <f>U146*1</f>
        <v>5</v>
      </c>
      <c r="X147" s="229"/>
    </row>
    <row r="148" spans="1:24" s="228" customFormat="1" ht="39.75" hidden="1">
      <c r="A148" s="72"/>
      <c r="B148" s="289" t="s">
        <v>183</v>
      </c>
      <c r="C148" s="399" t="s">
        <v>168</v>
      </c>
      <c r="D148" s="396">
        <f>D149+D151+D153+D155+D157</f>
        <v>0</v>
      </c>
      <c r="E148" s="396"/>
      <c r="F148" s="396"/>
      <c r="G148" s="396"/>
      <c r="H148" s="396">
        <f t="shared" ref="H148:Q148" si="56">H149+H151+H153+H155+H157</f>
        <v>0</v>
      </c>
      <c r="I148" s="396">
        <f t="shared" si="56"/>
        <v>0</v>
      </c>
      <c r="J148" s="396">
        <f t="shared" si="56"/>
        <v>0</v>
      </c>
      <c r="K148" s="398">
        <f t="shared" si="56"/>
        <v>0</v>
      </c>
      <c r="L148" s="396">
        <f t="shared" si="56"/>
        <v>0</v>
      </c>
      <c r="M148" s="396">
        <f t="shared" si="56"/>
        <v>0</v>
      </c>
      <c r="N148" s="396">
        <f t="shared" si="56"/>
        <v>0</v>
      </c>
      <c r="O148" s="396">
        <f t="shared" si="56"/>
        <v>0</v>
      </c>
      <c r="P148" s="396">
        <f t="shared" si="56"/>
        <v>0</v>
      </c>
      <c r="Q148" s="396">
        <f t="shared" si="56"/>
        <v>0</v>
      </c>
      <c r="R148" s="397"/>
      <c r="S148" s="397"/>
      <c r="T148" s="397"/>
      <c r="U148" s="396">
        <f>U149+U151+U153+U155+U157</f>
        <v>0</v>
      </c>
      <c r="X148" s="229"/>
    </row>
    <row r="149" spans="1:24" s="228" customFormat="1" ht="61.5" hidden="1">
      <c r="A149" s="72"/>
      <c r="B149" s="249" t="s">
        <v>261</v>
      </c>
      <c r="C149" s="244"/>
      <c r="D149" s="193"/>
      <c r="E149" s="372"/>
      <c r="F149" s="372"/>
      <c r="G149" s="372"/>
      <c r="H149" s="370"/>
      <c r="I149" s="370"/>
      <c r="J149" s="193">
        <f>+SUM(C149:I149)</f>
        <v>0</v>
      </c>
      <c r="K149" s="196">
        <f>+SUM(C149:J149)</f>
        <v>0</v>
      </c>
      <c r="L149" s="193">
        <v>0</v>
      </c>
      <c r="M149" s="193">
        <v>0</v>
      </c>
      <c r="N149" s="193">
        <f>+SUM(J149:M149)</f>
        <v>0</v>
      </c>
      <c r="O149" s="193">
        <v>0</v>
      </c>
      <c r="P149" s="370"/>
      <c r="Q149" s="193">
        <v>0</v>
      </c>
      <c r="R149" s="247"/>
      <c r="S149" s="221"/>
      <c r="T149" s="221"/>
      <c r="U149" s="363">
        <f>+SUM(D149:T149)</f>
        <v>0</v>
      </c>
      <c r="X149" s="229"/>
    </row>
    <row r="150" spans="1:24" s="228" customFormat="1" ht="39.75" hidden="1">
      <c r="A150" s="72"/>
      <c r="B150" s="248" t="s">
        <v>150</v>
      </c>
      <c r="C150" s="244"/>
      <c r="D150" s="246">
        <f>D149*0.125</f>
        <v>0</v>
      </c>
      <c r="E150" s="395"/>
      <c r="F150" s="395"/>
      <c r="G150" s="395"/>
      <c r="H150" s="370"/>
      <c r="I150" s="370"/>
      <c r="J150" s="246">
        <f t="shared" ref="J150:O150" si="57">J149*0.125</f>
        <v>0</v>
      </c>
      <c r="K150" s="250">
        <f t="shared" si="57"/>
        <v>0</v>
      </c>
      <c r="L150" s="246">
        <f t="shared" si="57"/>
        <v>0</v>
      </c>
      <c r="M150" s="246">
        <f t="shared" si="57"/>
        <v>0</v>
      </c>
      <c r="N150" s="246">
        <f t="shared" si="57"/>
        <v>0</v>
      </c>
      <c r="O150" s="246">
        <f t="shared" si="57"/>
        <v>0</v>
      </c>
      <c r="P150" s="370"/>
      <c r="Q150" s="246">
        <f>Q149*0.125</f>
        <v>0</v>
      </c>
      <c r="R150" s="247"/>
      <c r="S150" s="247"/>
      <c r="T150" s="247"/>
      <c r="U150" s="246">
        <f>U149*0.125</f>
        <v>0</v>
      </c>
      <c r="X150" s="229"/>
    </row>
    <row r="151" spans="1:24" s="228" customFormat="1" ht="39.75" hidden="1">
      <c r="A151" s="72"/>
      <c r="B151" s="249" t="s">
        <v>181</v>
      </c>
      <c r="C151" s="244"/>
      <c r="D151" s="193"/>
      <c r="E151" s="372"/>
      <c r="F151" s="372"/>
      <c r="G151" s="372"/>
      <c r="H151" s="370"/>
      <c r="I151" s="370"/>
      <c r="J151" s="193">
        <f>+SUM(C151:I151)</f>
        <v>0</v>
      </c>
      <c r="K151" s="196">
        <f>+SUM(C151:J151)</f>
        <v>0</v>
      </c>
      <c r="L151" s="193">
        <v>0</v>
      </c>
      <c r="M151" s="193">
        <v>0</v>
      </c>
      <c r="N151" s="193">
        <f>+SUM(J151:M151)</f>
        <v>0</v>
      </c>
      <c r="O151" s="193">
        <v>0</v>
      </c>
      <c r="P151" s="370"/>
      <c r="Q151" s="193">
        <v>0</v>
      </c>
      <c r="R151" s="247"/>
      <c r="S151" s="247"/>
      <c r="T151" s="247"/>
      <c r="U151" s="363">
        <f>+SUM(D151:T151)</f>
        <v>0</v>
      </c>
      <c r="X151" s="229"/>
    </row>
    <row r="152" spans="1:24" s="228" customFormat="1" ht="39.75" hidden="1">
      <c r="A152" s="72"/>
      <c r="B152" s="248" t="s">
        <v>150</v>
      </c>
      <c r="C152" s="244"/>
      <c r="D152" s="246">
        <f>D151*0.25</f>
        <v>0</v>
      </c>
      <c r="E152" s="395"/>
      <c r="F152" s="395"/>
      <c r="G152" s="395"/>
      <c r="H152" s="370"/>
      <c r="I152" s="370"/>
      <c r="J152" s="246">
        <f t="shared" ref="J152:O152" si="58">J151*0.25</f>
        <v>0</v>
      </c>
      <c r="K152" s="250">
        <f t="shared" si="58"/>
        <v>0</v>
      </c>
      <c r="L152" s="246">
        <f t="shared" si="58"/>
        <v>0</v>
      </c>
      <c r="M152" s="246">
        <f t="shared" si="58"/>
        <v>0</v>
      </c>
      <c r="N152" s="246">
        <f t="shared" si="58"/>
        <v>0</v>
      </c>
      <c r="O152" s="246">
        <f t="shared" si="58"/>
        <v>0</v>
      </c>
      <c r="P152" s="370"/>
      <c r="Q152" s="246">
        <f>Q151*0.25</f>
        <v>0</v>
      </c>
      <c r="R152" s="247"/>
      <c r="S152" s="247"/>
      <c r="T152" s="247"/>
      <c r="U152" s="246">
        <f>U151*0.25</f>
        <v>0</v>
      </c>
      <c r="X152" s="229"/>
    </row>
    <row r="153" spans="1:24" s="228" customFormat="1" ht="61.5" hidden="1">
      <c r="A153" s="72"/>
      <c r="B153" s="249" t="s">
        <v>180</v>
      </c>
      <c r="C153" s="244"/>
      <c r="D153" s="193"/>
      <c r="E153" s="372"/>
      <c r="F153" s="372"/>
      <c r="G153" s="372"/>
      <c r="H153" s="370"/>
      <c r="I153" s="370"/>
      <c r="J153" s="193">
        <f>+SUM(C153:I153)</f>
        <v>0</v>
      </c>
      <c r="K153" s="196">
        <f>+SUM(C153:J153)</f>
        <v>0</v>
      </c>
      <c r="L153" s="193">
        <v>0</v>
      </c>
      <c r="M153" s="193">
        <v>0</v>
      </c>
      <c r="N153" s="193">
        <f>+SUM(J153:M153)</f>
        <v>0</v>
      </c>
      <c r="O153" s="193">
        <v>0</v>
      </c>
      <c r="P153" s="370"/>
      <c r="Q153" s="193">
        <v>0</v>
      </c>
      <c r="R153" s="247"/>
      <c r="S153" s="247"/>
      <c r="T153" s="247"/>
      <c r="U153" s="363">
        <f>+SUM(D153:T153)</f>
        <v>0</v>
      </c>
      <c r="X153" s="229"/>
    </row>
    <row r="154" spans="1:24" s="228" customFormat="1" ht="39.75" hidden="1">
      <c r="A154" s="72"/>
      <c r="B154" s="248" t="s">
        <v>150</v>
      </c>
      <c r="C154" s="244"/>
      <c r="D154" s="246">
        <f>D153*0.5</f>
        <v>0</v>
      </c>
      <c r="E154" s="395"/>
      <c r="F154" s="395"/>
      <c r="G154" s="395"/>
      <c r="H154" s="370"/>
      <c r="I154" s="370"/>
      <c r="J154" s="246">
        <f t="shared" ref="J154:O154" si="59">J153*0.5</f>
        <v>0</v>
      </c>
      <c r="K154" s="250">
        <f t="shared" si="59"/>
        <v>0</v>
      </c>
      <c r="L154" s="246">
        <f t="shared" si="59"/>
        <v>0</v>
      </c>
      <c r="M154" s="246">
        <f t="shared" si="59"/>
        <v>0</v>
      </c>
      <c r="N154" s="246">
        <f t="shared" si="59"/>
        <v>0</v>
      </c>
      <c r="O154" s="246">
        <f t="shared" si="59"/>
        <v>0</v>
      </c>
      <c r="P154" s="370"/>
      <c r="Q154" s="246">
        <f>Q153*0.5</f>
        <v>0</v>
      </c>
      <c r="R154" s="247"/>
      <c r="S154" s="247"/>
      <c r="T154" s="247"/>
      <c r="U154" s="246">
        <f>U153*0.5</f>
        <v>0</v>
      </c>
      <c r="X154" s="229"/>
    </row>
    <row r="155" spans="1:24" s="228" customFormat="1" ht="61.5" hidden="1">
      <c r="A155" s="72"/>
      <c r="B155" s="249" t="s">
        <v>271</v>
      </c>
      <c r="C155" s="244"/>
      <c r="D155" s="193"/>
      <c r="E155" s="372"/>
      <c r="F155" s="372"/>
      <c r="G155" s="372"/>
      <c r="H155" s="370"/>
      <c r="I155" s="370"/>
      <c r="J155" s="193">
        <f>+SUM(C155:I155)</f>
        <v>0</v>
      </c>
      <c r="K155" s="196">
        <f>+SUM(C155:J155)</f>
        <v>0</v>
      </c>
      <c r="L155" s="193">
        <v>0</v>
      </c>
      <c r="M155" s="193">
        <v>0</v>
      </c>
      <c r="N155" s="193">
        <f>+SUM(J155:M155)</f>
        <v>0</v>
      </c>
      <c r="O155" s="193">
        <v>0</v>
      </c>
      <c r="P155" s="370"/>
      <c r="Q155" s="193">
        <v>0</v>
      </c>
      <c r="R155" s="247"/>
      <c r="S155" s="247"/>
      <c r="T155" s="247"/>
      <c r="U155" s="363">
        <f>+SUM(D155:T155)</f>
        <v>0</v>
      </c>
      <c r="X155" s="229"/>
    </row>
    <row r="156" spans="1:24" s="228" customFormat="1" ht="39.75" hidden="1">
      <c r="A156" s="72"/>
      <c r="B156" s="248" t="s">
        <v>150</v>
      </c>
      <c r="C156" s="244"/>
      <c r="D156" s="246">
        <f>D155*0.75</f>
        <v>0</v>
      </c>
      <c r="E156" s="395"/>
      <c r="F156" s="395"/>
      <c r="G156" s="395"/>
      <c r="H156" s="370"/>
      <c r="I156" s="370"/>
      <c r="J156" s="246">
        <f t="shared" ref="J156:O156" si="60">J155*0.75</f>
        <v>0</v>
      </c>
      <c r="K156" s="250">
        <f t="shared" si="60"/>
        <v>0</v>
      </c>
      <c r="L156" s="246">
        <f t="shared" si="60"/>
        <v>0</v>
      </c>
      <c r="M156" s="246">
        <f t="shared" si="60"/>
        <v>0</v>
      </c>
      <c r="N156" s="246">
        <f t="shared" si="60"/>
        <v>0</v>
      </c>
      <c r="O156" s="246">
        <f t="shared" si="60"/>
        <v>0</v>
      </c>
      <c r="P156" s="370"/>
      <c r="Q156" s="246">
        <f>Q155*0.75</f>
        <v>0</v>
      </c>
      <c r="R156" s="247"/>
      <c r="S156" s="247"/>
      <c r="T156" s="247"/>
      <c r="U156" s="246">
        <f>U155*0.75</f>
        <v>0</v>
      </c>
      <c r="X156" s="229"/>
    </row>
    <row r="157" spans="1:24" s="228" customFormat="1" ht="39.75" hidden="1">
      <c r="A157" s="72"/>
      <c r="B157" s="249" t="s">
        <v>270</v>
      </c>
      <c r="C157" s="244"/>
      <c r="D157" s="193"/>
      <c r="E157" s="372"/>
      <c r="F157" s="372"/>
      <c r="G157" s="372"/>
      <c r="H157" s="370"/>
      <c r="I157" s="370"/>
      <c r="J157" s="193">
        <f>+SUM(C157:I157)</f>
        <v>0</v>
      </c>
      <c r="K157" s="196">
        <f>+SUM(C157:J157)</f>
        <v>0</v>
      </c>
      <c r="L157" s="193">
        <v>0</v>
      </c>
      <c r="M157" s="193">
        <v>0</v>
      </c>
      <c r="N157" s="193">
        <f>+SUM(J157:M157)</f>
        <v>0</v>
      </c>
      <c r="O157" s="193">
        <v>0</v>
      </c>
      <c r="P157" s="370"/>
      <c r="Q157" s="193">
        <v>0</v>
      </c>
      <c r="R157" s="247"/>
      <c r="S157" s="247"/>
      <c r="T157" s="247"/>
      <c r="U157" s="363">
        <f>+SUM(D157:T157)</f>
        <v>0</v>
      </c>
      <c r="X157" s="229"/>
    </row>
    <row r="158" spans="1:24" s="228" customFormat="1" ht="39.75" hidden="1">
      <c r="A158" s="72"/>
      <c r="B158" s="248" t="s">
        <v>150</v>
      </c>
      <c r="C158" s="244"/>
      <c r="D158" s="246">
        <f>D157*1</f>
        <v>0</v>
      </c>
      <c r="E158" s="395"/>
      <c r="F158" s="395"/>
      <c r="G158" s="395"/>
      <c r="H158" s="394"/>
      <c r="I158" s="394"/>
      <c r="J158" s="246">
        <f t="shared" ref="J158:O158" si="61">J157*1</f>
        <v>0</v>
      </c>
      <c r="K158" s="250">
        <f t="shared" si="61"/>
        <v>0</v>
      </c>
      <c r="L158" s="246">
        <f t="shared" si="61"/>
        <v>0</v>
      </c>
      <c r="M158" s="246">
        <f t="shared" si="61"/>
        <v>0</v>
      </c>
      <c r="N158" s="246">
        <f t="shared" si="61"/>
        <v>0</v>
      </c>
      <c r="O158" s="246">
        <f t="shared" si="61"/>
        <v>0</v>
      </c>
      <c r="P158" s="394"/>
      <c r="Q158" s="246">
        <f>Q157*1</f>
        <v>0</v>
      </c>
      <c r="R158" s="247"/>
      <c r="S158" s="247"/>
      <c r="T158" s="247"/>
      <c r="U158" s="246">
        <f>U157*1</f>
        <v>0</v>
      </c>
      <c r="X158" s="229"/>
    </row>
    <row r="159" spans="1:24" s="383" customFormat="1" ht="39.75" hidden="1">
      <c r="A159" s="393"/>
      <c r="B159" s="369" t="s">
        <v>269</v>
      </c>
      <c r="C159" s="391"/>
      <c r="D159" s="194"/>
      <c r="E159" s="389"/>
      <c r="F159" s="389"/>
      <c r="G159" s="389"/>
      <c r="H159" s="389"/>
      <c r="I159" s="389"/>
      <c r="J159" s="194">
        <f>36+16</f>
        <v>52</v>
      </c>
      <c r="K159" s="390">
        <f>19+5</f>
        <v>24</v>
      </c>
      <c r="L159" s="389">
        <f>7+3</f>
        <v>10</v>
      </c>
      <c r="M159" s="194">
        <v>2</v>
      </c>
      <c r="N159" s="194">
        <f>5+4</f>
        <v>9</v>
      </c>
      <c r="O159" s="193">
        <v>5</v>
      </c>
      <c r="P159" s="389"/>
      <c r="Q159" s="389">
        <f>18+5</f>
        <v>23</v>
      </c>
      <c r="R159" s="388"/>
      <c r="S159" s="387"/>
      <c r="T159" s="387"/>
      <c r="U159" s="386">
        <f>+SUM(D159:T159)</f>
        <v>125</v>
      </c>
      <c r="V159" s="385" t="s">
        <v>268</v>
      </c>
      <c r="X159" s="384"/>
    </row>
    <row r="160" spans="1:24" s="73" customFormat="1" ht="79.5">
      <c r="A160" s="85"/>
      <c r="B160" s="155" t="s">
        <v>267</v>
      </c>
      <c r="C160" s="96" t="s">
        <v>171</v>
      </c>
      <c r="D160" s="707" t="s">
        <v>477</v>
      </c>
      <c r="E160" s="382"/>
      <c r="F160" s="382"/>
      <c r="G160" s="382"/>
      <c r="H160" s="381">
        <v>0</v>
      </c>
      <c r="I160" s="381">
        <v>0</v>
      </c>
      <c r="J160" s="379">
        <f>J162*100/J183</f>
        <v>141.66666666666666</v>
      </c>
      <c r="K160" s="379">
        <f>K162*100/K183</f>
        <v>56.25</v>
      </c>
      <c r="L160" s="382" t="s">
        <v>266</v>
      </c>
      <c r="M160" s="379">
        <f>M162*100/M183</f>
        <v>10.714285714285714</v>
      </c>
      <c r="N160" s="381">
        <v>0</v>
      </c>
      <c r="O160" s="379">
        <f>O162*100/O183</f>
        <v>20.833333333333332</v>
      </c>
      <c r="P160" s="381">
        <v>0</v>
      </c>
      <c r="Q160" s="379">
        <f>Q162*100/Q183</f>
        <v>0</v>
      </c>
      <c r="R160" s="380"/>
      <c r="S160" s="380"/>
      <c r="T160" s="380"/>
      <c r="U160" s="379">
        <f>U162*100/U183</f>
        <v>49.03846153846154</v>
      </c>
      <c r="X160" s="74"/>
    </row>
    <row r="161" spans="1:24" s="73" customFormat="1" ht="39.75" hidden="1">
      <c r="A161" s="81"/>
      <c r="B161" s="153"/>
      <c r="C161" s="95" t="s">
        <v>10</v>
      </c>
      <c r="D161" s="378">
        <v>0</v>
      </c>
      <c r="E161" s="378"/>
      <c r="F161" s="378"/>
      <c r="G161" s="378"/>
      <c r="H161" s="378">
        <f>+IF(H160&lt;50,H160*5/50,IF(H160&gt;=50,5))</f>
        <v>0</v>
      </c>
      <c r="I161" s="378">
        <f>+IF(I160&lt;50,I160*5/50,IF(I160&gt;=50,5))</f>
        <v>0</v>
      </c>
      <c r="J161" s="132">
        <f>+IF(J160&lt;50,J160*5/50,IF(J160&gt;=50,5))</f>
        <v>5</v>
      </c>
      <c r="K161" s="132">
        <f>+IF(K160&lt;50,K160*5/50,IF(K160&gt;=50,5))</f>
        <v>5</v>
      </c>
      <c r="L161" s="378">
        <v>0</v>
      </c>
      <c r="M161" s="132">
        <f>+IF(M160&lt;50,M160*5/50,IF(M160&gt;=50,5))</f>
        <v>1.0714285714285714</v>
      </c>
      <c r="N161" s="378">
        <f>+IF(N160&lt;50,N160*5/50,IF(N160&gt;=50,5))</f>
        <v>0</v>
      </c>
      <c r="O161" s="132">
        <f>+IF(O160&lt;50,O160*5/50,IF(O160&gt;=50,5))</f>
        <v>2.083333333333333</v>
      </c>
      <c r="P161" s="378">
        <f>+IF(P160&lt;50,P160*5/50,IF(P160&gt;=50,5))</f>
        <v>0</v>
      </c>
      <c r="Q161" s="132">
        <f>+IF(Q160&lt;50,Q160*5/50,IF(Q160&gt;=50,5))</f>
        <v>0</v>
      </c>
      <c r="R161" s="377"/>
      <c r="S161" s="377"/>
      <c r="T161" s="377"/>
      <c r="U161" s="132">
        <f>+IF(U160&lt;50,U160*5/50,IF(U160&gt;=50,5))</f>
        <v>4.9038461538461542</v>
      </c>
      <c r="X161" s="74"/>
    </row>
    <row r="162" spans="1:24" s="73" customFormat="1" ht="39.75" hidden="1">
      <c r="A162" s="75"/>
      <c r="B162" s="376" t="s">
        <v>265</v>
      </c>
      <c r="C162" s="244"/>
      <c r="D162" s="199">
        <f>D165+D167+D169+D171+D174+D176+D178+D180+D182</f>
        <v>0</v>
      </c>
      <c r="E162" s="199"/>
      <c r="F162" s="199"/>
      <c r="G162" s="199"/>
      <c r="H162" s="199">
        <f t="shared" ref="H162:Q162" si="62">H165+H167+H169+H171+H174+H176+H178+H180+H182</f>
        <v>0</v>
      </c>
      <c r="I162" s="199">
        <f t="shared" si="62"/>
        <v>0</v>
      </c>
      <c r="J162" s="199">
        <f t="shared" si="62"/>
        <v>8.5</v>
      </c>
      <c r="K162" s="199">
        <f t="shared" si="62"/>
        <v>2.25</v>
      </c>
      <c r="L162" s="199">
        <f t="shared" si="62"/>
        <v>0</v>
      </c>
      <c r="M162" s="199">
        <f t="shared" si="62"/>
        <v>0.75</v>
      </c>
      <c r="N162" s="199">
        <f t="shared" si="62"/>
        <v>0</v>
      </c>
      <c r="O162" s="199">
        <f t="shared" si="62"/>
        <v>1.25</v>
      </c>
      <c r="P162" s="199">
        <f t="shared" si="62"/>
        <v>0</v>
      </c>
      <c r="Q162" s="199">
        <f t="shared" si="62"/>
        <v>0</v>
      </c>
      <c r="R162" s="373"/>
      <c r="S162" s="373"/>
      <c r="T162" s="373"/>
      <c r="U162" s="199">
        <f>U165+U167+U169+U171+U174+U176+U178+U180+U182</f>
        <v>12.75</v>
      </c>
      <c r="V162" s="39"/>
      <c r="X162" s="74"/>
    </row>
    <row r="163" spans="1:24" s="73" customFormat="1" ht="39.75" hidden="1">
      <c r="A163" s="75"/>
      <c r="B163" s="289" t="s">
        <v>188</v>
      </c>
      <c r="C163" s="375" t="s">
        <v>168</v>
      </c>
      <c r="D163" s="286">
        <f>D164+D166+D168+D170</f>
        <v>0</v>
      </c>
      <c r="E163" s="286"/>
      <c r="F163" s="286"/>
      <c r="G163" s="286"/>
      <c r="H163" s="286">
        <f t="shared" ref="H163:Q163" si="63">H164+H166+H168+H170</f>
        <v>0</v>
      </c>
      <c r="I163" s="286">
        <f t="shared" si="63"/>
        <v>0</v>
      </c>
      <c r="J163" s="286">
        <f t="shared" si="63"/>
        <v>12</v>
      </c>
      <c r="K163" s="286">
        <f t="shared" si="63"/>
        <v>5</v>
      </c>
      <c r="L163" s="286">
        <f t="shared" si="63"/>
        <v>0</v>
      </c>
      <c r="M163" s="286">
        <f t="shared" si="63"/>
        <v>3</v>
      </c>
      <c r="N163" s="286">
        <f t="shared" si="63"/>
        <v>0</v>
      </c>
      <c r="O163" s="286">
        <f t="shared" si="63"/>
        <v>5</v>
      </c>
      <c r="P163" s="286">
        <f t="shared" si="63"/>
        <v>0</v>
      </c>
      <c r="Q163" s="286">
        <f t="shared" si="63"/>
        <v>0</v>
      </c>
      <c r="R163" s="287"/>
      <c r="S163" s="287"/>
      <c r="T163" s="287"/>
      <c r="U163" s="286">
        <f>U164+U166+U168+U170</f>
        <v>25</v>
      </c>
      <c r="X163" s="74"/>
    </row>
    <row r="164" spans="1:24" s="73" customFormat="1" ht="92.25" hidden="1">
      <c r="A164" s="75"/>
      <c r="B164" s="249" t="s">
        <v>264</v>
      </c>
      <c r="C164" s="244"/>
      <c r="D164" s="193"/>
      <c r="E164" s="372"/>
      <c r="F164" s="372"/>
      <c r="G164" s="372"/>
      <c r="H164" s="370"/>
      <c r="I164" s="370"/>
      <c r="J164" s="193">
        <v>4</v>
      </c>
      <c r="K164" s="196">
        <v>3</v>
      </c>
      <c r="L164" s="193">
        <v>0</v>
      </c>
      <c r="M164" s="193">
        <v>3</v>
      </c>
      <c r="N164" s="370"/>
      <c r="O164" s="193">
        <v>5</v>
      </c>
      <c r="P164" s="370"/>
      <c r="Q164" s="193">
        <v>0</v>
      </c>
      <c r="R164" s="197"/>
      <c r="S164" s="197"/>
      <c r="T164" s="197"/>
      <c r="U164" s="363">
        <f>+SUM(D164:T164)</f>
        <v>15</v>
      </c>
      <c r="X164" s="74"/>
    </row>
    <row r="165" spans="1:24" s="73" customFormat="1" ht="39.75" hidden="1">
      <c r="A165" s="75"/>
      <c r="B165" s="248" t="s">
        <v>150</v>
      </c>
      <c r="C165" s="244"/>
      <c r="D165" s="68">
        <f>+D164*0.25</f>
        <v>0</v>
      </c>
      <c r="E165" s="371"/>
      <c r="F165" s="371"/>
      <c r="G165" s="371"/>
      <c r="H165" s="370"/>
      <c r="I165" s="370"/>
      <c r="J165" s="68">
        <f>+J164*0.25</f>
        <v>1</v>
      </c>
      <c r="K165" s="69">
        <f>+K164*0.25</f>
        <v>0.75</v>
      </c>
      <c r="L165" s="68">
        <f>+L164*0.25</f>
        <v>0</v>
      </c>
      <c r="M165" s="68">
        <f>+M164*0.25</f>
        <v>0.75</v>
      </c>
      <c r="N165" s="370"/>
      <c r="O165" s="68">
        <f>+O164*0.25</f>
        <v>1.25</v>
      </c>
      <c r="P165" s="370"/>
      <c r="Q165" s="68">
        <f>+Q164*0.25</f>
        <v>0</v>
      </c>
      <c r="R165" s="197"/>
      <c r="S165" s="197"/>
      <c r="T165" s="197"/>
      <c r="U165" s="68">
        <f>+U164*0.25</f>
        <v>3.75</v>
      </c>
      <c r="X165" s="74"/>
    </row>
    <row r="166" spans="1:24" s="73" customFormat="1" ht="61.5" hidden="1">
      <c r="A166" s="75"/>
      <c r="B166" s="249" t="s">
        <v>263</v>
      </c>
      <c r="C166" s="244"/>
      <c r="D166" s="193"/>
      <c r="E166" s="372"/>
      <c r="F166" s="372"/>
      <c r="G166" s="372"/>
      <c r="H166" s="370"/>
      <c r="I166" s="370"/>
      <c r="J166" s="193">
        <v>1</v>
      </c>
      <c r="K166" s="196">
        <v>1</v>
      </c>
      <c r="L166" s="193">
        <v>0</v>
      </c>
      <c r="M166" s="193"/>
      <c r="N166" s="370"/>
      <c r="O166" s="193">
        <v>0</v>
      </c>
      <c r="P166" s="370"/>
      <c r="Q166" s="193">
        <v>0</v>
      </c>
      <c r="R166" s="197"/>
      <c r="S166" s="197"/>
      <c r="T166" s="197"/>
      <c r="U166" s="363">
        <f>+SUM(D166:T166)</f>
        <v>2</v>
      </c>
      <c r="X166" s="74"/>
    </row>
    <row r="167" spans="1:24" s="73" customFormat="1" ht="39.75" hidden="1">
      <c r="A167" s="75"/>
      <c r="B167" s="248" t="s">
        <v>150</v>
      </c>
      <c r="C167" s="244"/>
      <c r="D167" s="68">
        <f>+D166*0.5</f>
        <v>0</v>
      </c>
      <c r="E167" s="371"/>
      <c r="F167" s="371"/>
      <c r="G167" s="371"/>
      <c r="H167" s="370"/>
      <c r="I167" s="370"/>
      <c r="J167" s="68">
        <f>+J166*0.5</f>
        <v>0.5</v>
      </c>
      <c r="K167" s="69">
        <f>+K166*0.5</f>
        <v>0.5</v>
      </c>
      <c r="L167" s="68">
        <f>+L166*0.5</f>
        <v>0</v>
      </c>
      <c r="M167" s="68">
        <f>+M166*0.5</f>
        <v>0</v>
      </c>
      <c r="N167" s="370"/>
      <c r="O167" s="68">
        <f>+O166*0.5</f>
        <v>0</v>
      </c>
      <c r="P167" s="370"/>
      <c r="Q167" s="68">
        <f>+Q166*0.5</f>
        <v>0</v>
      </c>
      <c r="R167" s="197"/>
      <c r="S167" s="197"/>
      <c r="T167" s="197"/>
      <c r="U167" s="68">
        <f>+U166*0.5</f>
        <v>1</v>
      </c>
      <c r="X167" s="74"/>
    </row>
    <row r="168" spans="1:24" s="73" customFormat="1" ht="184.5" hidden="1">
      <c r="A168" s="75"/>
      <c r="B168" s="249" t="s">
        <v>185</v>
      </c>
      <c r="C168" s="244"/>
      <c r="D168" s="193"/>
      <c r="E168" s="372"/>
      <c r="F168" s="372"/>
      <c r="G168" s="372"/>
      <c r="H168" s="370"/>
      <c r="I168" s="370"/>
      <c r="J168" s="193">
        <v>0</v>
      </c>
      <c r="K168" s="196">
        <v>0</v>
      </c>
      <c r="L168" s="193">
        <v>0</v>
      </c>
      <c r="M168" s="193"/>
      <c r="N168" s="370"/>
      <c r="O168" s="193">
        <v>0</v>
      </c>
      <c r="P168" s="370"/>
      <c r="Q168" s="193">
        <v>0</v>
      </c>
      <c r="R168" s="197"/>
      <c r="S168" s="197"/>
      <c r="T168" s="197"/>
      <c r="U168" s="363">
        <f>+SUM(D168:T168)</f>
        <v>0</v>
      </c>
      <c r="X168" s="74"/>
    </row>
    <row r="169" spans="1:24" s="73" customFormat="1" ht="39.75" hidden="1">
      <c r="A169" s="75"/>
      <c r="B169" s="249" t="s">
        <v>150</v>
      </c>
      <c r="C169" s="244"/>
      <c r="D169" s="68">
        <f>+D168*0.75</f>
        <v>0</v>
      </c>
      <c r="E169" s="371"/>
      <c r="F169" s="371"/>
      <c r="G169" s="371"/>
      <c r="H169" s="370"/>
      <c r="I169" s="370"/>
      <c r="J169" s="68">
        <f>+J168*0.75</f>
        <v>0</v>
      </c>
      <c r="K169" s="69">
        <f>+K168*0.75</f>
        <v>0</v>
      </c>
      <c r="L169" s="68">
        <f>+L168*0.75</f>
        <v>0</v>
      </c>
      <c r="M169" s="68">
        <f>+M168*0.75</f>
        <v>0</v>
      </c>
      <c r="N169" s="370"/>
      <c r="O169" s="68">
        <f>+O168*0.75</f>
        <v>0</v>
      </c>
      <c r="P169" s="370"/>
      <c r="Q169" s="68">
        <f>+Q168*0.75</f>
        <v>0</v>
      </c>
      <c r="R169" s="197"/>
      <c r="S169" s="197"/>
      <c r="T169" s="197"/>
      <c r="U169" s="68">
        <f>+U168*0.75</f>
        <v>0</v>
      </c>
      <c r="X169" s="74"/>
    </row>
    <row r="170" spans="1:24" s="73" customFormat="1" ht="166.5" hidden="1">
      <c r="A170" s="75"/>
      <c r="B170" s="252" t="s">
        <v>262</v>
      </c>
      <c r="C170" s="244"/>
      <c r="D170" s="193">
        <v>0</v>
      </c>
      <c r="E170" s="372"/>
      <c r="F170" s="372"/>
      <c r="G170" s="372"/>
      <c r="H170" s="370"/>
      <c r="I170" s="370"/>
      <c r="J170" s="193">
        <v>7</v>
      </c>
      <c r="K170" s="196">
        <v>1</v>
      </c>
      <c r="L170" s="193">
        <v>0</v>
      </c>
      <c r="M170" s="193"/>
      <c r="N170" s="370"/>
      <c r="O170" s="193">
        <v>0</v>
      </c>
      <c r="P170" s="370"/>
      <c r="Q170" s="193">
        <v>0</v>
      </c>
      <c r="R170" s="197"/>
      <c r="S170" s="197"/>
      <c r="T170" s="197"/>
      <c r="U170" s="363">
        <f>+SUM(D170:T170)</f>
        <v>8</v>
      </c>
      <c r="X170" s="74"/>
    </row>
    <row r="171" spans="1:24" s="73" customFormat="1" ht="39.75" hidden="1">
      <c r="A171" s="75"/>
      <c r="B171" s="248" t="s">
        <v>150</v>
      </c>
      <c r="C171" s="244"/>
      <c r="D171" s="68">
        <f>+D170*1</f>
        <v>0</v>
      </c>
      <c r="E171" s="371"/>
      <c r="F171" s="371"/>
      <c r="G171" s="371"/>
      <c r="H171" s="370"/>
      <c r="I171" s="370"/>
      <c r="J171" s="68">
        <f>+J170*1</f>
        <v>7</v>
      </c>
      <c r="K171" s="69">
        <f>+K170*1</f>
        <v>1</v>
      </c>
      <c r="L171" s="68">
        <f>+L170*1</f>
        <v>0</v>
      </c>
      <c r="M171" s="68">
        <f>+M170*1</f>
        <v>0</v>
      </c>
      <c r="N171" s="370"/>
      <c r="O171" s="68">
        <f>+O170*1</f>
        <v>0</v>
      </c>
      <c r="P171" s="370"/>
      <c r="Q171" s="68">
        <f>+Q170*1</f>
        <v>0</v>
      </c>
      <c r="R171" s="197"/>
      <c r="S171" s="197"/>
      <c r="T171" s="197"/>
      <c r="U171" s="68">
        <f>+U170*1</f>
        <v>8</v>
      </c>
      <c r="X171" s="74"/>
    </row>
    <row r="172" spans="1:24" s="73" customFormat="1" ht="39.75" hidden="1">
      <c r="A172" s="75"/>
      <c r="B172" s="289" t="s">
        <v>183</v>
      </c>
      <c r="C172" s="375" t="s">
        <v>168</v>
      </c>
      <c r="D172" s="199">
        <f>+D173+D175+D177+D179+D181</f>
        <v>0</v>
      </c>
      <c r="E172" s="199"/>
      <c r="F172" s="199"/>
      <c r="G172" s="199"/>
      <c r="H172" s="199">
        <f t="shared" ref="H172:Q172" si="64">+H173+H175+H177+H179+H181</f>
        <v>0</v>
      </c>
      <c r="I172" s="199">
        <f t="shared" si="64"/>
        <v>0</v>
      </c>
      <c r="J172" s="199">
        <f t="shared" si="64"/>
        <v>0</v>
      </c>
      <c r="K172" s="374">
        <f t="shared" si="64"/>
        <v>0</v>
      </c>
      <c r="L172" s="199">
        <f t="shared" si="64"/>
        <v>0</v>
      </c>
      <c r="M172" s="199">
        <f t="shared" si="64"/>
        <v>0</v>
      </c>
      <c r="N172" s="199">
        <f t="shared" si="64"/>
        <v>0</v>
      </c>
      <c r="O172" s="199">
        <f t="shared" si="64"/>
        <v>0</v>
      </c>
      <c r="P172" s="199">
        <f t="shared" si="64"/>
        <v>0</v>
      </c>
      <c r="Q172" s="199">
        <f t="shared" si="64"/>
        <v>0</v>
      </c>
      <c r="R172" s="373"/>
      <c r="S172" s="373"/>
      <c r="T172" s="373"/>
      <c r="U172" s="199">
        <f>+U173+U175+U177+U179+U181</f>
        <v>0</v>
      </c>
      <c r="X172" s="74"/>
    </row>
    <row r="173" spans="1:24" s="73" customFormat="1" ht="61.5" hidden="1">
      <c r="A173" s="75"/>
      <c r="B173" s="249" t="s">
        <v>261</v>
      </c>
      <c r="C173" s="244"/>
      <c r="D173" s="193"/>
      <c r="E173" s="372"/>
      <c r="F173" s="372"/>
      <c r="G173" s="372"/>
      <c r="H173" s="370"/>
      <c r="I173" s="370"/>
      <c r="J173" s="193">
        <f>+SUM(C173:I173)</f>
        <v>0</v>
      </c>
      <c r="K173" s="196">
        <f>+SUM(C173:J173)</f>
        <v>0</v>
      </c>
      <c r="L173" s="193">
        <v>0</v>
      </c>
      <c r="M173" s="193"/>
      <c r="N173" s="370"/>
      <c r="O173" s="193">
        <v>0</v>
      </c>
      <c r="P173" s="370"/>
      <c r="Q173" s="193">
        <v>0</v>
      </c>
      <c r="R173" s="197"/>
      <c r="S173" s="197"/>
      <c r="T173" s="197"/>
      <c r="U173" s="363">
        <f>+SUM(D173:T173)</f>
        <v>0</v>
      </c>
      <c r="X173" s="74"/>
    </row>
    <row r="174" spans="1:24" s="102" customFormat="1" ht="39.75" hidden="1">
      <c r="A174" s="75"/>
      <c r="B174" s="248" t="s">
        <v>150</v>
      </c>
      <c r="C174" s="244"/>
      <c r="D174" s="68">
        <f>+D173*0.125</f>
        <v>0</v>
      </c>
      <c r="E174" s="371"/>
      <c r="F174" s="371"/>
      <c r="G174" s="371"/>
      <c r="H174" s="370"/>
      <c r="I174" s="370"/>
      <c r="J174" s="68">
        <f>+J173*0.125</f>
        <v>0</v>
      </c>
      <c r="K174" s="69">
        <f>+K173*0.125</f>
        <v>0</v>
      </c>
      <c r="L174" s="68">
        <f>+L173*0.125</f>
        <v>0</v>
      </c>
      <c r="M174" s="68">
        <f>+M173*0.125</f>
        <v>0</v>
      </c>
      <c r="N174" s="370"/>
      <c r="O174" s="68">
        <f>+O173*0.125</f>
        <v>0</v>
      </c>
      <c r="P174" s="370"/>
      <c r="Q174" s="68">
        <f>+Q173*0.125</f>
        <v>0</v>
      </c>
      <c r="R174" s="197"/>
      <c r="S174" s="197"/>
      <c r="T174" s="197"/>
      <c r="U174" s="68">
        <f>+U173*0.125</f>
        <v>0</v>
      </c>
      <c r="X174" s="103"/>
    </row>
    <row r="175" spans="1:24" s="228" customFormat="1" ht="39.75" hidden="1">
      <c r="A175" s="75"/>
      <c r="B175" s="249" t="s">
        <v>181</v>
      </c>
      <c r="C175" s="244"/>
      <c r="D175" s="193"/>
      <c r="E175" s="372"/>
      <c r="F175" s="372"/>
      <c r="G175" s="372"/>
      <c r="H175" s="370"/>
      <c r="I175" s="370"/>
      <c r="J175" s="193">
        <f>+SUM(C175:I175)</f>
        <v>0</v>
      </c>
      <c r="K175" s="196">
        <f>+SUM(C175:J175)</f>
        <v>0</v>
      </c>
      <c r="L175" s="193">
        <v>0</v>
      </c>
      <c r="M175" s="193"/>
      <c r="N175" s="370"/>
      <c r="O175" s="193">
        <v>0</v>
      </c>
      <c r="P175" s="370"/>
      <c r="Q175" s="193">
        <v>0</v>
      </c>
      <c r="R175" s="197"/>
      <c r="S175" s="197"/>
      <c r="T175" s="197"/>
      <c r="U175" s="363">
        <f>+SUM(D175:T175)</f>
        <v>0</v>
      </c>
      <c r="X175" s="229"/>
    </row>
    <row r="176" spans="1:24" s="228" customFormat="1" ht="39.75" hidden="1">
      <c r="A176" s="75"/>
      <c r="B176" s="248" t="s">
        <v>150</v>
      </c>
      <c r="C176" s="244"/>
      <c r="D176" s="68">
        <f>+D175*0.25</f>
        <v>0</v>
      </c>
      <c r="E176" s="371"/>
      <c r="F176" s="371"/>
      <c r="G176" s="371"/>
      <c r="H176" s="370"/>
      <c r="I176" s="370"/>
      <c r="J176" s="68">
        <f>+J175*0.25</f>
        <v>0</v>
      </c>
      <c r="K176" s="69">
        <f>+K175*0.25</f>
        <v>0</v>
      </c>
      <c r="L176" s="68">
        <f>+L175*0.25</f>
        <v>0</v>
      </c>
      <c r="M176" s="68">
        <f>+M175*0.25</f>
        <v>0</v>
      </c>
      <c r="N176" s="370"/>
      <c r="O176" s="68">
        <f>+O175*0.25</f>
        <v>0</v>
      </c>
      <c r="P176" s="370"/>
      <c r="Q176" s="68">
        <f>+Q175*0.25</f>
        <v>0</v>
      </c>
      <c r="R176" s="197"/>
      <c r="S176" s="197"/>
      <c r="T176" s="197"/>
      <c r="U176" s="68">
        <f>+U175*0.25</f>
        <v>0</v>
      </c>
      <c r="X176" s="229"/>
    </row>
    <row r="177" spans="1:24" s="228" customFormat="1" ht="61.5" hidden="1">
      <c r="A177" s="75"/>
      <c r="B177" s="249" t="s">
        <v>180</v>
      </c>
      <c r="C177" s="244"/>
      <c r="D177" s="193"/>
      <c r="E177" s="372"/>
      <c r="F177" s="372"/>
      <c r="G177" s="372"/>
      <c r="H177" s="370"/>
      <c r="I177" s="370"/>
      <c r="J177" s="193">
        <f>+SUM(C177:I177)</f>
        <v>0</v>
      </c>
      <c r="K177" s="196">
        <f>+SUM(C177:J177)</f>
        <v>0</v>
      </c>
      <c r="L177" s="193">
        <v>0</v>
      </c>
      <c r="M177" s="193"/>
      <c r="N177" s="370"/>
      <c r="O177" s="193">
        <v>0</v>
      </c>
      <c r="P177" s="370"/>
      <c r="Q177" s="193">
        <v>0</v>
      </c>
      <c r="R177" s="197"/>
      <c r="S177" s="197"/>
      <c r="T177" s="197"/>
      <c r="U177" s="363">
        <f>+SUM(D177:T177)</f>
        <v>0</v>
      </c>
      <c r="X177" s="229"/>
    </row>
    <row r="178" spans="1:24" s="228" customFormat="1" ht="39.75" hidden="1">
      <c r="A178" s="75"/>
      <c r="B178" s="248" t="s">
        <v>150</v>
      </c>
      <c r="C178" s="244"/>
      <c r="D178" s="68">
        <f>+D177*0.5</f>
        <v>0</v>
      </c>
      <c r="E178" s="371"/>
      <c r="F178" s="371"/>
      <c r="G178" s="371"/>
      <c r="H178" s="370"/>
      <c r="I178" s="370"/>
      <c r="J178" s="68">
        <f>+J177*0.5</f>
        <v>0</v>
      </c>
      <c r="K178" s="69">
        <f>+K177*0.5</f>
        <v>0</v>
      </c>
      <c r="L178" s="68">
        <f>+L177*0.5</f>
        <v>0</v>
      </c>
      <c r="M178" s="68">
        <f>+M177*0.5</f>
        <v>0</v>
      </c>
      <c r="N178" s="370"/>
      <c r="O178" s="68">
        <f>+O177*0.5</f>
        <v>0</v>
      </c>
      <c r="P178" s="370"/>
      <c r="Q178" s="68">
        <f>+Q177*0.5</f>
        <v>0</v>
      </c>
      <c r="R178" s="197"/>
      <c r="S178" s="197"/>
      <c r="T178" s="197"/>
      <c r="U178" s="68">
        <f>+U177*0.5</f>
        <v>0</v>
      </c>
      <c r="X178" s="229"/>
    </row>
    <row r="179" spans="1:24" s="228" customFormat="1" ht="39.75" hidden="1">
      <c r="A179" s="75"/>
      <c r="B179" s="252" t="s">
        <v>179</v>
      </c>
      <c r="C179" s="244"/>
      <c r="D179" s="193"/>
      <c r="E179" s="372"/>
      <c r="F179" s="372"/>
      <c r="G179" s="372"/>
      <c r="H179" s="370"/>
      <c r="I179" s="370"/>
      <c r="J179" s="193">
        <f>+SUM(C179:I179)</f>
        <v>0</v>
      </c>
      <c r="K179" s="196">
        <f>+SUM(C179:J179)</f>
        <v>0</v>
      </c>
      <c r="L179" s="193">
        <v>0</v>
      </c>
      <c r="M179" s="193"/>
      <c r="N179" s="370"/>
      <c r="O179" s="193">
        <v>0</v>
      </c>
      <c r="P179" s="370"/>
      <c r="Q179" s="193">
        <v>0</v>
      </c>
      <c r="R179" s="197"/>
      <c r="S179" s="197"/>
      <c r="T179" s="197"/>
      <c r="U179" s="363">
        <f>+SUM(D179:T179)</f>
        <v>0</v>
      </c>
      <c r="X179" s="229"/>
    </row>
    <row r="180" spans="1:24" s="228" customFormat="1" ht="39.75" hidden="1">
      <c r="A180" s="75"/>
      <c r="B180" s="248" t="s">
        <v>150</v>
      </c>
      <c r="C180" s="244"/>
      <c r="D180" s="68">
        <f>+D179*0.75</f>
        <v>0</v>
      </c>
      <c r="E180" s="371"/>
      <c r="F180" s="371"/>
      <c r="G180" s="371"/>
      <c r="H180" s="370"/>
      <c r="I180" s="370"/>
      <c r="J180" s="68">
        <f>+J179*0.75</f>
        <v>0</v>
      </c>
      <c r="K180" s="69">
        <f>+K179*0.75</f>
        <v>0</v>
      </c>
      <c r="L180" s="68">
        <f>+L179*0.75</f>
        <v>0</v>
      </c>
      <c r="M180" s="68">
        <f>+M179*0.75</f>
        <v>0</v>
      </c>
      <c r="N180" s="370"/>
      <c r="O180" s="68">
        <f>+O179*0.75</f>
        <v>0</v>
      </c>
      <c r="P180" s="370"/>
      <c r="Q180" s="68">
        <f>+Q179*0.75</f>
        <v>0</v>
      </c>
      <c r="R180" s="197"/>
      <c r="S180" s="197"/>
      <c r="T180" s="197"/>
      <c r="U180" s="68">
        <f>+U179*0.75</f>
        <v>0</v>
      </c>
      <c r="X180" s="229"/>
    </row>
    <row r="181" spans="1:24" s="228" customFormat="1" ht="39.75" hidden="1">
      <c r="A181" s="75"/>
      <c r="B181" s="249" t="s">
        <v>178</v>
      </c>
      <c r="C181" s="244"/>
      <c r="D181" s="193"/>
      <c r="E181" s="372"/>
      <c r="F181" s="372"/>
      <c r="G181" s="372"/>
      <c r="H181" s="370"/>
      <c r="I181" s="370"/>
      <c r="J181" s="193">
        <f>+SUM(C181:I181)</f>
        <v>0</v>
      </c>
      <c r="K181" s="196">
        <f>+SUM(C181:J181)</f>
        <v>0</v>
      </c>
      <c r="L181" s="193">
        <v>0</v>
      </c>
      <c r="M181" s="193"/>
      <c r="N181" s="370"/>
      <c r="O181" s="193">
        <v>0</v>
      </c>
      <c r="P181" s="370"/>
      <c r="Q181" s="193">
        <v>0</v>
      </c>
      <c r="R181" s="197"/>
      <c r="S181" s="197"/>
      <c r="T181" s="197"/>
      <c r="U181" s="363">
        <f>+SUM(D181:T181)</f>
        <v>0</v>
      </c>
      <c r="X181" s="229"/>
    </row>
    <row r="182" spans="1:24" s="228" customFormat="1" ht="39.75" hidden="1">
      <c r="A182" s="75"/>
      <c r="B182" s="248" t="s">
        <v>150</v>
      </c>
      <c r="C182" s="244"/>
      <c r="D182" s="68">
        <f>+D181*1</f>
        <v>0</v>
      </c>
      <c r="E182" s="371"/>
      <c r="F182" s="371"/>
      <c r="G182" s="371"/>
      <c r="H182" s="370"/>
      <c r="I182" s="370"/>
      <c r="J182" s="68">
        <f>+J181*1</f>
        <v>0</v>
      </c>
      <c r="K182" s="69">
        <f>+K181*1</f>
        <v>0</v>
      </c>
      <c r="L182" s="68">
        <f>+L181*1</f>
        <v>0</v>
      </c>
      <c r="M182" s="68">
        <f>+M181*1</f>
        <v>0</v>
      </c>
      <c r="N182" s="370"/>
      <c r="O182" s="68">
        <f>+O181*1</f>
        <v>0</v>
      </c>
      <c r="P182" s="370"/>
      <c r="Q182" s="68">
        <f>+Q181*1</f>
        <v>0</v>
      </c>
      <c r="R182" s="197"/>
      <c r="S182" s="197"/>
      <c r="T182" s="197"/>
      <c r="U182" s="68">
        <f>+U181*1</f>
        <v>0</v>
      </c>
      <c r="X182" s="229"/>
    </row>
    <row r="183" spans="1:24" s="228" customFormat="1" ht="39.75" hidden="1">
      <c r="A183" s="148"/>
      <c r="B183" s="369" t="s">
        <v>260</v>
      </c>
      <c r="C183" s="271"/>
      <c r="D183" s="192"/>
      <c r="E183" s="192"/>
      <c r="F183" s="192"/>
      <c r="G183" s="192"/>
      <c r="H183" s="192"/>
      <c r="I183" s="192"/>
      <c r="J183" s="193">
        <v>6</v>
      </c>
      <c r="K183" s="196">
        <v>4</v>
      </c>
      <c r="L183" s="192">
        <v>0</v>
      </c>
      <c r="M183" s="193">
        <v>7</v>
      </c>
      <c r="N183" s="192"/>
      <c r="O183" s="193">
        <v>6</v>
      </c>
      <c r="P183" s="192"/>
      <c r="Q183" s="192">
        <v>3</v>
      </c>
      <c r="R183" s="191"/>
      <c r="S183" s="191"/>
      <c r="T183" s="191"/>
      <c r="U183" s="363">
        <f>+SUM(D183:T183)</f>
        <v>26</v>
      </c>
      <c r="X183" s="229"/>
    </row>
    <row r="184" spans="1:24" s="102" customFormat="1" ht="39.75">
      <c r="A184" s="84"/>
      <c r="B184" s="85" t="s">
        <v>259</v>
      </c>
      <c r="C184" s="96" t="s">
        <v>171</v>
      </c>
      <c r="D184" s="205" t="e">
        <f>+D210/D211</f>
        <v>#DIV/0!</v>
      </c>
      <c r="E184" s="205"/>
      <c r="F184" s="205"/>
      <c r="G184" s="205"/>
      <c r="H184" s="205">
        <f t="shared" ref="H184:Q184" si="65">+H210/H211</f>
        <v>3.21</v>
      </c>
      <c r="I184" s="205">
        <f t="shared" si="65"/>
        <v>3</v>
      </c>
      <c r="J184" s="205">
        <f t="shared" si="65"/>
        <v>4.4838709677419351</v>
      </c>
      <c r="K184" s="205">
        <f t="shared" si="65"/>
        <v>4.7402597402597406</v>
      </c>
      <c r="L184" s="205">
        <f t="shared" si="65"/>
        <v>5.0161290322580649</v>
      </c>
      <c r="M184" s="205">
        <f t="shared" si="65"/>
        <v>3.4285714285714284</v>
      </c>
      <c r="N184" s="205">
        <f t="shared" si="65"/>
        <v>2.8897637795275593</v>
      </c>
      <c r="O184" s="205">
        <f t="shared" si="65"/>
        <v>2.7101449275362319</v>
      </c>
      <c r="P184" s="205">
        <f t="shared" si="65"/>
        <v>2.1923076923076925</v>
      </c>
      <c r="Q184" s="205">
        <f t="shared" si="65"/>
        <v>3.1969696969696968</v>
      </c>
      <c r="R184" s="206"/>
      <c r="S184" s="206"/>
      <c r="T184" s="206"/>
      <c r="U184" s="205">
        <f>+U210/U211</f>
        <v>3.6823821339950373</v>
      </c>
      <c r="V184" s="368"/>
      <c r="W184" s="368"/>
      <c r="X184" s="103"/>
    </row>
    <row r="185" spans="1:24" s="102" customFormat="1" ht="39.75">
      <c r="A185" s="80"/>
      <c r="B185" s="81"/>
      <c r="C185" s="95" t="s">
        <v>10</v>
      </c>
      <c r="D185" s="132" t="e">
        <f>+IF(D184&lt;6,D184*5/6,IF(D184&gt;=6,5))</f>
        <v>#DIV/0!</v>
      </c>
      <c r="E185" s="132"/>
      <c r="F185" s="132"/>
      <c r="G185" s="132"/>
      <c r="H185" s="132">
        <f t="shared" ref="H185:Q185" si="66">+IF(H184&lt;6,H184*5/6,IF(H184&gt;=6,5))</f>
        <v>2.6750000000000003</v>
      </c>
      <c r="I185" s="132">
        <f t="shared" si="66"/>
        <v>2.5</v>
      </c>
      <c r="J185" s="132">
        <f t="shared" si="66"/>
        <v>3.736559139784946</v>
      </c>
      <c r="K185" s="132">
        <f t="shared" si="66"/>
        <v>3.9502164502164505</v>
      </c>
      <c r="L185" s="132">
        <f t="shared" si="66"/>
        <v>4.1801075268817209</v>
      </c>
      <c r="M185" s="132">
        <f t="shared" si="66"/>
        <v>2.8571428571428572</v>
      </c>
      <c r="N185" s="132">
        <f t="shared" si="66"/>
        <v>2.4081364829396326</v>
      </c>
      <c r="O185" s="132">
        <f t="shared" si="66"/>
        <v>2.2584541062801935</v>
      </c>
      <c r="P185" s="132">
        <f t="shared" si="66"/>
        <v>1.8269230769230773</v>
      </c>
      <c r="Q185" s="132">
        <f t="shared" si="66"/>
        <v>2.6641414141414139</v>
      </c>
      <c r="R185" s="264"/>
      <c r="S185" s="264"/>
      <c r="T185" s="264"/>
      <c r="U185" s="132">
        <f>+IF(U184&lt;6,U184*5/6,IF(U184&gt;=6,5))</f>
        <v>3.0686517783291976</v>
      </c>
      <c r="V185" s="368"/>
      <c r="W185" s="368"/>
      <c r="X185" s="103"/>
    </row>
    <row r="186" spans="1:24" s="102" customFormat="1" ht="39.75">
      <c r="A186" s="72"/>
      <c r="B186" s="360" t="s">
        <v>258</v>
      </c>
      <c r="C186" s="70" t="s">
        <v>163</v>
      </c>
      <c r="D186" s="193"/>
      <c r="E186" s="193"/>
      <c r="F186" s="193"/>
      <c r="G186" s="193"/>
      <c r="H186" s="193">
        <v>1</v>
      </c>
      <c r="I186" s="193">
        <v>0</v>
      </c>
      <c r="J186" s="193">
        <v>1</v>
      </c>
      <c r="K186" s="196">
        <v>2</v>
      </c>
      <c r="L186" s="193">
        <v>1</v>
      </c>
      <c r="M186" s="193">
        <v>0</v>
      </c>
      <c r="N186" s="193">
        <v>10</v>
      </c>
      <c r="O186" s="193">
        <v>0</v>
      </c>
      <c r="P186" s="193">
        <v>2</v>
      </c>
      <c r="Q186" s="193">
        <v>0</v>
      </c>
      <c r="R186" s="197"/>
      <c r="S186" s="197"/>
      <c r="T186" s="197"/>
      <c r="U186" s="363">
        <f>+SUM(D186:T186)</f>
        <v>17</v>
      </c>
      <c r="V186" s="39"/>
      <c r="W186" s="368"/>
      <c r="X186" s="103"/>
    </row>
    <row r="187" spans="1:24" s="228" customFormat="1" ht="39.75">
      <c r="A187" s="72"/>
      <c r="B187" s="248" t="s">
        <v>150</v>
      </c>
      <c r="C187" s="244"/>
      <c r="D187" s="361">
        <v>0</v>
      </c>
      <c r="E187" s="361"/>
      <c r="F187" s="361"/>
      <c r="G187" s="361"/>
      <c r="H187" s="361">
        <v>0</v>
      </c>
      <c r="I187" s="361">
        <v>0</v>
      </c>
      <c r="J187" s="361">
        <v>0</v>
      </c>
      <c r="K187" s="364">
        <v>0</v>
      </c>
      <c r="L187" s="361">
        <v>0</v>
      </c>
      <c r="M187" s="361">
        <v>0</v>
      </c>
      <c r="N187" s="361">
        <v>0</v>
      </c>
      <c r="O187" s="361">
        <v>0</v>
      </c>
      <c r="P187" s="361">
        <v>0</v>
      </c>
      <c r="Q187" s="361">
        <v>0</v>
      </c>
      <c r="R187" s="362"/>
      <c r="S187" s="362"/>
      <c r="T187" s="362"/>
      <c r="U187" s="361">
        <v>0</v>
      </c>
      <c r="X187" s="229"/>
    </row>
    <row r="188" spans="1:24" s="102" customFormat="1" ht="39.75">
      <c r="A188" s="72"/>
      <c r="B188" s="91" t="s">
        <v>257</v>
      </c>
      <c r="C188" s="70" t="s">
        <v>163</v>
      </c>
      <c r="D188" s="193"/>
      <c r="E188" s="193"/>
      <c r="F188" s="193"/>
      <c r="G188" s="193"/>
      <c r="H188" s="193">
        <v>28.5</v>
      </c>
      <c r="I188" s="193">
        <v>13</v>
      </c>
      <c r="J188" s="193">
        <v>30</v>
      </c>
      <c r="K188" s="196">
        <v>17</v>
      </c>
      <c r="L188" s="193">
        <v>8</v>
      </c>
      <c r="M188" s="193">
        <v>9.5</v>
      </c>
      <c r="N188" s="193">
        <v>71</v>
      </c>
      <c r="O188" s="193">
        <v>51.5</v>
      </c>
      <c r="P188" s="193">
        <v>19</v>
      </c>
      <c r="Q188" s="193">
        <v>24</v>
      </c>
      <c r="R188" s="197"/>
      <c r="S188" s="197"/>
      <c r="T188" s="197"/>
      <c r="U188" s="363">
        <f>+SUM(D188:T188)</f>
        <v>271.5</v>
      </c>
      <c r="X188" s="103"/>
    </row>
    <row r="189" spans="1:24" s="102" customFormat="1" ht="39.75">
      <c r="A189" s="72"/>
      <c r="B189" s="248" t="s">
        <v>150</v>
      </c>
      <c r="C189" s="244"/>
      <c r="D189" s="365">
        <f>D188*2</f>
        <v>0</v>
      </c>
      <c r="E189" s="365"/>
      <c r="F189" s="365"/>
      <c r="G189" s="365"/>
      <c r="H189" s="365">
        <f t="shared" ref="H189:Q189" si="67">H188*2</f>
        <v>57</v>
      </c>
      <c r="I189" s="365">
        <f t="shared" si="67"/>
        <v>26</v>
      </c>
      <c r="J189" s="365">
        <f t="shared" si="67"/>
        <v>60</v>
      </c>
      <c r="K189" s="367">
        <f t="shared" si="67"/>
        <v>34</v>
      </c>
      <c r="L189" s="365">
        <f t="shared" si="67"/>
        <v>16</v>
      </c>
      <c r="M189" s="365">
        <f t="shared" si="67"/>
        <v>19</v>
      </c>
      <c r="N189" s="365">
        <f t="shared" si="67"/>
        <v>142</v>
      </c>
      <c r="O189" s="365">
        <f t="shared" si="67"/>
        <v>103</v>
      </c>
      <c r="P189" s="365">
        <f t="shared" si="67"/>
        <v>38</v>
      </c>
      <c r="Q189" s="365">
        <f t="shared" si="67"/>
        <v>48</v>
      </c>
      <c r="R189" s="366"/>
      <c r="S189" s="366"/>
      <c r="T189" s="366"/>
      <c r="U189" s="365">
        <f>U188*2</f>
        <v>543</v>
      </c>
      <c r="X189" s="103"/>
    </row>
    <row r="190" spans="1:24" s="102" customFormat="1" ht="39.75">
      <c r="A190" s="72"/>
      <c r="B190" s="91" t="s">
        <v>256</v>
      </c>
      <c r="C190" s="70" t="s">
        <v>163</v>
      </c>
      <c r="D190" s="193"/>
      <c r="E190" s="193"/>
      <c r="F190" s="193"/>
      <c r="G190" s="193"/>
      <c r="H190" s="193">
        <v>15.5</v>
      </c>
      <c r="I190" s="193">
        <v>3</v>
      </c>
      <c r="J190" s="193">
        <v>51</v>
      </c>
      <c r="K190" s="196">
        <v>15</v>
      </c>
      <c r="L190" s="193">
        <v>21</v>
      </c>
      <c r="M190" s="193">
        <v>2</v>
      </c>
      <c r="N190" s="193">
        <v>25</v>
      </c>
      <c r="O190" s="193">
        <v>13</v>
      </c>
      <c r="P190" s="193">
        <v>2</v>
      </c>
      <c r="Q190" s="193">
        <v>5.5</v>
      </c>
      <c r="R190" s="197"/>
      <c r="S190" s="197"/>
      <c r="T190" s="197"/>
      <c r="U190" s="363">
        <f>+SUM(D190:T190)</f>
        <v>153</v>
      </c>
      <c r="X190" s="103"/>
    </row>
    <row r="191" spans="1:24" s="102" customFormat="1" ht="39.75">
      <c r="A191" s="72"/>
      <c r="B191" s="248" t="s">
        <v>150</v>
      </c>
      <c r="C191" s="244"/>
      <c r="D191" s="365">
        <f>D190*5</f>
        <v>0</v>
      </c>
      <c r="E191" s="365"/>
      <c r="F191" s="365"/>
      <c r="G191" s="365"/>
      <c r="H191" s="365">
        <f t="shared" ref="H191:Q191" si="68">H190*5</f>
        <v>77.5</v>
      </c>
      <c r="I191" s="365">
        <f t="shared" si="68"/>
        <v>15</v>
      </c>
      <c r="J191" s="365">
        <f t="shared" si="68"/>
        <v>255</v>
      </c>
      <c r="K191" s="367">
        <f t="shared" si="68"/>
        <v>75</v>
      </c>
      <c r="L191" s="365">
        <f t="shared" si="68"/>
        <v>105</v>
      </c>
      <c r="M191" s="365">
        <f t="shared" si="68"/>
        <v>10</v>
      </c>
      <c r="N191" s="365">
        <f t="shared" si="68"/>
        <v>125</v>
      </c>
      <c r="O191" s="365">
        <f t="shared" si="68"/>
        <v>65</v>
      </c>
      <c r="P191" s="365">
        <f t="shared" si="68"/>
        <v>10</v>
      </c>
      <c r="Q191" s="365">
        <f t="shared" si="68"/>
        <v>27.5</v>
      </c>
      <c r="R191" s="366"/>
      <c r="S191" s="366"/>
      <c r="T191" s="366"/>
      <c r="U191" s="365">
        <f>U190*5</f>
        <v>765</v>
      </c>
      <c r="X191" s="103"/>
    </row>
    <row r="192" spans="1:24" s="102" customFormat="1" ht="39.75">
      <c r="A192" s="72"/>
      <c r="B192" s="360" t="s">
        <v>255</v>
      </c>
      <c r="C192" s="70" t="s">
        <v>163</v>
      </c>
      <c r="D192" s="193"/>
      <c r="E192" s="193"/>
      <c r="F192" s="193"/>
      <c r="G192" s="193"/>
      <c r="H192" s="193">
        <v>0</v>
      </c>
      <c r="I192" s="193">
        <v>0</v>
      </c>
      <c r="J192" s="193">
        <v>0</v>
      </c>
      <c r="K192" s="196">
        <v>0</v>
      </c>
      <c r="L192" s="193">
        <v>0</v>
      </c>
      <c r="M192" s="193">
        <v>0</v>
      </c>
      <c r="N192" s="193">
        <v>0</v>
      </c>
      <c r="O192" s="193">
        <v>0</v>
      </c>
      <c r="P192" s="193">
        <v>0</v>
      </c>
      <c r="Q192" s="193">
        <v>0</v>
      </c>
      <c r="R192" s="197"/>
      <c r="S192" s="197"/>
      <c r="T192" s="197"/>
      <c r="U192" s="363">
        <f>+SUM(D192:T192)</f>
        <v>0</v>
      </c>
      <c r="X192" s="103"/>
    </row>
    <row r="193" spans="1:24" s="102" customFormat="1" ht="39.75">
      <c r="A193" s="72"/>
      <c r="B193" s="248" t="s">
        <v>150</v>
      </c>
      <c r="C193" s="244"/>
      <c r="D193" s="361">
        <f>+D192*1</f>
        <v>0</v>
      </c>
      <c r="E193" s="361"/>
      <c r="F193" s="361"/>
      <c r="G193" s="361"/>
      <c r="H193" s="361">
        <f t="shared" ref="H193:Q193" si="69">+H192*1</f>
        <v>0</v>
      </c>
      <c r="I193" s="361">
        <f t="shared" si="69"/>
        <v>0</v>
      </c>
      <c r="J193" s="361">
        <f t="shared" si="69"/>
        <v>0</v>
      </c>
      <c r="K193" s="364">
        <f t="shared" si="69"/>
        <v>0</v>
      </c>
      <c r="L193" s="361">
        <f t="shared" si="69"/>
        <v>0</v>
      </c>
      <c r="M193" s="361">
        <f t="shared" si="69"/>
        <v>0</v>
      </c>
      <c r="N193" s="361">
        <f t="shared" si="69"/>
        <v>0</v>
      </c>
      <c r="O193" s="361">
        <f t="shared" si="69"/>
        <v>0</v>
      </c>
      <c r="P193" s="361">
        <f t="shared" si="69"/>
        <v>0</v>
      </c>
      <c r="Q193" s="361">
        <f t="shared" si="69"/>
        <v>0</v>
      </c>
      <c r="R193" s="362"/>
      <c r="S193" s="362"/>
      <c r="T193" s="362"/>
      <c r="U193" s="361">
        <f>+U192*1</f>
        <v>0</v>
      </c>
      <c r="X193" s="103"/>
    </row>
    <row r="194" spans="1:24" s="102" customFormat="1" ht="39.75">
      <c r="A194" s="72"/>
      <c r="B194" s="91" t="s">
        <v>254</v>
      </c>
      <c r="C194" s="70" t="s">
        <v>163</v>
      </c>
      <c r="D194" s="193"/>
      <c r="E194" s="193"/>
      <c r="F194" s="193"/>
      <c r="G194" s="193"/>
      <c r="H194" s="193">
        <v>2</v>
      </c>
      <c r="I194" s="193">
        <v>0.5</v>
      </c>
      <c r="J194" s="193">
        <v>6</v>
      </c>
      <c r="K194" s="196">
        <v>4</v>
      </c>
      <c r="L194" s="193">
        <v>5</v>
      </c>
      <c r="M194" s="193">
        <v>1</v>
      </c>
      <c r="N194" s="193">
        <v>8</v>
      </c>
      <c r="O194" s="193">
        <v>3</v>
      </c>
      <c r="P194" s="193">
        <v>3</v>
      </c>
      <c r="Q194" s="193">
        <v>0</v>
      </c>
      <c r="R194" s="197"/>
      <c r="S194" s="197"/>
      <c r="T194" s="197"/>
      <c r="U194" s="363">
        <f>+SUM(D194:T194)</f>
        <v>32.5</v>
      </c>
      <c r="X194" s="103"/>
    </row>
    <row r="195" spans="1:24" s="102" customFormat="1" ht="39.75">
      <c r="A195" s="72"/>
      <c r="B195" s="248" t="s">
        <v>150</v>
      </c>
      <c r="C195" s="244"/>
      <c r="D195" s="361">
        <f>+D194*3</f>
        <v>0</v>
      </c>
      <c r="E195" s="361"/>
      <c r="F195" s="361"/>
      <c r="G195" s="361"/>
      <c r="H195" s="361">
        <f t="shared" ref="H195:Q195" si="70">+H194*3</f>
        <v>6</v>
      </c>
      <c r="I195" s="361">
        <f t="shared" si="70"/>
        <v>1.5</v>
      </c>
      <c r="J195" s="361">
        <f t="shared" si="70"/>
        <v>18</v>
      </c>
      <c r="K195" s="364">
        <f t="shared" si="70"/>
        <v>12</v>
      </c>
      <c r="L195" s="361">
        <f t="shared" si="70"/>
        <v>15</v>
      </c>
      <c r="M195" s="361">
        <f t="shared" si="70"/>
        <v>3</v>
      </c>
      <c r="N195" s="361">
        <f t="shared" si="70"/>
        <v>24</v>
      </c>
      <c r="O195" s="361">
        <f t="shared" si="70"/>
        <v>9</v>
      </c>
      <c r="P195" s="361">
        <f t="shared" si="70"/>
        <v>9</v>
      </c>
      <c r="Q195" s="361">
        <f t="shared" si="70"/>
        <v>0</v>
      </c>
      <c r="R195" s="362"/>
      <c r="S195" s="362"/>
      <c r="T195" s="362"/>
      <c r="U195" s="361">
        <f>+U194*3</f>
        <v>97.5</v>
      </c>
      <c r="X195" s="103"/>
    </row>
    <row r="196" spans="1:24" s="102" customFormat="1" ht="39.75">
      <c r="A196" s="72"/>
      <c r="B196" s="91" t="s">
        <v>253</v>
      </c>
      <c r="C196" s="70" t="s">
        <v>163</v>
      </c>
      <c r="D196" s="193"/>
      <c r="E196" s="193"/>
      <c r="F196" s="193"/>
      <c r="G196" s="193"/>
      <c r="H196" s="193">
        <v>2</v>
      </c>
      <c r="I196" s="193">
        <v>2</v>
      </c>
      <c r="J196" s="193">
        <v>28</v>
      </c>
      <c r="K196" s="196">
        <v>32</v>
      </c>
      <c r="L196" s="193">
        <v>19</v>
      </c>
      <c r="M196" s="193">
        <v>3</v>
      </c>
      <c r="N196" s="193">
        <v>11</v>
      </c>
      <c r="O196" s="193">
        <v>1</v>
      </c>
      <c r="P196" s="193">
        <v>0</v>
      </c>
      <c r="Q196" s="193">
        <v>0</v>
      </c>
      <c r="R196" s="197"/>
      <c r="S196" s="197"/>
      <c r="T196" s="197"/>
      <c r="U196" s="363">
        <f>+SUM(D196:T196)</f>
        <v>98</v>
      </c>
      <c r="X196" s="103"/>
    </row>
    <row r="197" spans="1:24" s="102" customFormat="1" ht="39.75">
      <c r="A197" s="72"/>
      <c r="B197" s="248" t="s">
        <v>150</v>
      </c>
      <c r="C197" s="244"/>
      <c r="D197" s="361">
        <f>+D196*6</f>
        <v>0</v>
      </c>
      <c r="E197" s="361"/>
      <c r="F197" s="361"/>
      <c r="G197" s="361"/>
      <c r="H197" s="361">
        <f t="shared" ref="H197:Q197" si="71">+H196*6</f>
        <v>12</v>
      </c>
      <c r="I197" s="361">
        <f t="shared" si="71"/>
        <v>12</v>
      </c>
      <c r="J197" s="361">
        <f t="shared" si="71"/>
        <v>168</v>
      </c>
      <c r="K197" s="364">
        <f t="shared" si="71"/>
        <v>192</v>
      </c>
      <c r="L197" s="361">
        <f t="shared" si="71"/>
        <v>114</v>
      </c>
      <c r="M197" s="361">
        <f t="shared" si="71"/>
        <v>18</v>
      </c>
      <c r="N197" s="361">
        <f t="shared" si="71"/>
        <v>66</v>
      </c>
      <c r="O197" s="361">
        <f t="shared" si="71"/>
        <v>6</v>
      </c>
      <c r="P197" s="361">
        <f t="shared" si="71"/>
        <v>0</v>
      </c>
      <c r="Q197" s="361">
        <f t="shared" si="71"/>
        <v>0</v>
      </c>
      <c r="R197" s="362"/>
      <c r="S197" s="362"/>
      <c r="T197" s="362"/>
      <c r="U197" s="361">
        <f>+U196*6</f>
        <v>588</v>
      </c>
      <c r="X197" s="103"/>
    </row>
    <row r="198" spans="1:24" s="102" customFormat="1" ht="39.75">
      <c r="A198" s="72"/>
      <c r="B198" s="360" t="s">
        <v>252</v>
      </c>
      <c r="C198" s="70" t="s">
        <v>163</v>
      </c>
      <c r="D198" s="193"/>
      <c r="E198" s="193"/>
      <c r="F198" s="193"/>
      <c r="G198" s="193"/>
      <c r="H198" s="193">
        <v>0</v>
      </c>
      <c r="I198" s="193">
        <v>0</v>
      </c>
      <c r="J198" s="193">
        <v>0</v>
      </c>
      <c r="K198" s="196">
        <v>0</v>
      </c>
      <c r="L198" s="193">
        <v>0</v>
      </c>
      <c r="M198" s="193">
        <v>0</v>
      </c>
      <c r="N198" s="193">
        <v>0</v>
      </c>
      <c r="O198" s="193">
        <v>0</v>
      </c>
      <c r="P198" s="193">
        <v>0</v>
      </c>
      <c r="Q198" s="193">
        <v>0</v>
      </c>
      <c r="R198" s="197"/>
      <c r="S198" s="197"/>
      <c r="T198" s="197"/>
      <c r="U198" s="363">
        <f>+SUM(D198:T198)</f>
        <v>0</v>
      </c>
      <c r="X198" s="103"/>
    </row>
    <row r="199" spans="1:24" s="102" customFormat="1" ht="39.75">
      <c r="A199" s="72"/>
      <c r="B199" s="248" t="s">
        <v>150</v>
      </c>
      <c r="C199" s="244"/>
      <c r="D199" s="361">
        <f>+D198*3</f>
        <v>0</v>
      </c>
      <c r="E199" s="361"/>
      <c r="F199" s="361"/>
      <c r="G199" s="361"/>
      <c r="H199" s="361">
        <f t="shared" ref="H199:Q199" si="72">+H198*3</f>
        <v>0</v>
      </c>
      <c r="I199" s="361">
        <f t="shared" si="72"/>
        <v>0</v>
      </c>
      <c r="J199" s="361">
        <f t="shared" si="72"/>
        <v>0</v>
      </c>
      <c r="K199" s="364">
        <f t="shared" si="72"/>
        <v>0</v>
      </c>
      <c r="L199" s="361">
        <f t="shared" si="72"/>
        <v>0</v>
      </c>
      <c r="M199" s="361">
        <f t="shared" si="72"/>
        <v>0</v>
      </c>
      <c r="N199" s="361">
        <f t="shared" si="72"/>
        <v>0</v>
      </c>
      <c r="O199" s="361">
        <f t="shared" si="72"/>
        <v>0</v>
      </c>
      <c r="P199" s="361">
        <f t="shared" si="72"/>
        <v>0</v>
      </c>
      <c r="Q199" s="361">
        <f t="shared" si="72"/>
        <v>0</v>
      </c>
      <c r="R199" s="362"/>
      <c r="S199" s="362"/>
      <c r="T199" s="362"/>
      <c r="U199" s="361">
        <f>+U198*3</f>
        <v>0</v>
      </c>
      <c r="X199" s="103"/>
    </row>
    <row r="200" spans="1:24" s="102" customFormat="1" ht="39.75">
      <c r="A200" s="72"/>
      <c r="B200" s="91" t="s">
        <v>251</v>
      </c>
      <c r="C200" s="70" t="s">
        <v>163</v>
      </c>
      <c r="D200" s="193"/>
      <c r="E200" s="193"/>
      <c r="F200" s="193"/>
      <c r="G200" s="193"/>
      <c r="H200" s="193">
        <v>0</v>
      </c>
      <c r="I200" s="193">
        <v>0.5</v>
      </c>
      <c r="J200" s="193">
        <v>3</v>
      </c>
      <c r="K200" s="196">
        <v>2</v>
      </c>
      <c r="L200" s="193">
        <v>1</v>
      </c>
      <c r="M200" s="194">
        <v>2</v>
      </c>
      <c r="N200" s="193">
        <v>2</v>
      </c>
      <c r="O200" s="193">
        <v>0</v>
      </c>
      <c r="P200" s="193">
        <v>0</v>
      </c>
      <c r="Q200" s="193">
        <v>0</v>
      </c>
      <c r="R200" s="197"/>
      <c r="S200" s="197"/>
      <c r="T200" s="197"/>
      <c r="U200" s="363">
        <f>+SUM(D200:T200)</f>
        <v>10.5</v>
      </c>
      <c r="X200" s="103"/>
    </row>
    <row r="201" spans="1:24" s="102" customFormat="1" ht="39.75">
      <c r="A201" s="72"/>
      <c r="B201" s="248" t="s">
        <v>150</v>
      </c>
      <c r="C201" s="244"/>
      <c r="D201" s="361">
        <f>+D200*5</f>
        <v>0</v>
      </c>
      <c r="E201" s="361"/>
      <c r="F201" s="361"/>
      <c r="G201" s="361"/>
      <c r="H201" s="361">
        <f t="shared" ref="H201:Q201" si="73">+H200*5</f>
        <v>0</v>
      </c>
      <c r="I201" s="361">
        <f t="shared" si="73"/>
        <v>2.5</v>
      </c>
      <c r="J201" s="361">
        <f t="shared" si="73"/>
        <v>15</v>
      </c>
      <c r="K201" s="364">
        <f t="shared" si="73"/>
        <v>10</v>
      </c>
      <c r="L201" s="361">
        <f t="shared" si="73"/>
        <v>5</v>
      </c>
      <c r="M201" s="361">
        <f t="shared" si="73"/>
        <v>10</v>
      </c>
      <c r="N201" s="361">
        <f t="shared" si="73"/>
        <v>10</v>
      </c>
      <c r="O201" s="361">
        <f t="shared" si="73"/>
        <v>0</v>
      </c>
      <c r="P201" s="361">
        <f t="shared" si="73"/>
        <v>0</v>
      </c>
      <c r="Q201" s="361">
        <f t="shared" si="73"/>
        <v>0</v>
      </c>
      <c r="R201" s="362"/>
      <c r="S201" s="362"/>
      <c r="T201" s="362"/>
      <c r="U201" s="361">
        <f>+U200*5</f>
        <v>52.5</v>
      </c>
      <c r="X201" s="103"/>
    </row>
    <row r="202" spans="1:24" s="102" customFormat="1" ht="39.75">
      <c r="A202" s="72"/>
      <c r="B202" s="91" t="s">
        <v>250</v>
      </c>
      <c r="C202" s="70" t="s">
        <v>163</v>
      </c>
      <c r="D202" s="193"/>
      <c r="E202" s="193"/>
      <c r="F202" s="193"/>
      <c r="G202" s="193"/>
      <c r="H202" s="193">
        <v>1</v>
      </c>
      <c r="I202" s="193">
        <v>0</v>
      </c>
      <c r="J202" s="193">
        <v>5</v>
      </c>
      <c r="K202" s="196">
        <v>4</v>
      </c>
      <c r="L202" s="193">
        <v>7</v>
      </c>
      <c r="M202" s="194">
        <v>0</v>
      </c>
      <c r="N202" s="193">
        <v>0</v>
      </c>
      <c r="O202" s="193">
        <v>0.5</v>
      </c>
      <c r="P202" s="193">
        <v>0</v>
      </c>
      <c r="Q202" s="193">
        <v>2.5</v>
      </c>
      <c r="R202" s="197"/>
      <c r="S202" s="197"/>
      <c r="T202" s="197"/>
      <c r="U202" s="363">
        <f>+SUM(D202:T202)</f>
        <v>20</v>
      </c>
      <c r="X202" s="103"/>
    </row>
    <row r="203" spans="1:24" s="102" customFormat="1" ht="39.75">
      <c r="A203" s="72"/>
      <c r="B203" s="248" t="s">
        <v>150</v>
      </c>
      <c r="C203" s="70"/>
      <c r="D203" s="361">
        <f>+D202*8</f>
        <v>0</v>
      </c>
      <c r="E203" s="361"/>
      <c r="F203" s="361"/>
      <c r="G203" s="361"/>
      <c r="H203" s="361">
        <f t="shared" ref="H203:Q203" si="74">+H202*8</f>
        <v>8</v>
      </c>
      <c r="I203" s="361">
        <f t="shared" si="74"/>
        <v>0</v>
      </c>
      <c r="J203" s="361">
        <f t="shared" si="74"/>
        <v>40</v>
      </c>
      <c r="K203" s="364">
        <f t="shared" si="74"/>
        <v>32</v>
      </c>
      <c r="L203" s="361">
        <f t="shared" si="74"/>
        <v>56</v>
      </c>
      <c r="M203" s="361">
        <f t="shared" si="74"/>
        <v>0</v>
      </c>
      <c r="N203" s="361">
        <f t="shared" si="74"/>
        <v>0</v>
      </c>
      <c r="O203" s="361">
        <f t="shared" si="74"/>
        <v>4</v>
      </c>
      <c r="P203" s="361">
        <f t="shared" si="74"/>
        <v>0</v>
      </c>
      <c r="Q203" s="361">
        <f t="shared" si="74"/>
        <v>20</v>
      </c>
      <c r="R203" s="362"/>
      <c r="S203" s="362"/>
      <c r="T203" s="362"/>
      <c r="U203" s="361">
        <f>+U202*8</f>
        <v>160</v>
      </c>
      <c r="X203" s="103"/>
    </row>
    <row r="204" spans="1:24" s="102" customFormat="1" ht="39.75">
      <c r="A204" s="72"/>
      <c r="B204" s="360" t="s">
        <v>249</v>
      </c>
      <c r="C204" s="70" t="s">
        <v>163</v>
      </c>
      <c r="D204" s="193"/>
      <c r="E204" s="193"/>
      <c r="F204" s="193"/>
      <c r="G204" s="193"/>
      <c r="H204" s="193">
        <v>0</v>
      </c>
      <c r="I204" s="193">
        <v>0</v>
      </c>
      <c r="J204" s="193">
        <v>0</v>
      </c>
      <c r="K204" s="196">
        <v>0</v>
      </c>
      <c r="L204" s="193">
        <v>0</v>
      </c>
      <c r="M204" s="193">
        <v>0</v>
      </c>
      <c r="N204" s="193">
        <v>0</v>
      </c>
      <c r="O204" s="193">
        <v>0</v>
      </c>
      <c r="P204" s="193">
        <v>0</v>
      </c>
      <c r="Q204" s="193">
        <v>0</v>
      </c>
      <c r="R204" s="197"/>
      <c r="S204" s="197"/>
      <c r="T204" s="197"/>
      <c r="U204" s="363">
        <f>+SUM(D204:T204)</f>
        <v>0</v>
      </c>
      <c r="X204" s="103"/>
    </row>
    <row r="205" spans="1:24" s="102" customFormat="1" ht="39.75">
      <c r="A205" s="72"/>
      <c r="B205" s="248" t="s">
        <v>150</v>
      </c>
      <c r="C205" s="244"/>
      <c r="D205" s="361">
        <f>+D204*6</f>
        <v>0</v>
      </c>
      <c r="E205" s="361"/>
      <c r="F205" s="361"/>
      <c r="G205" s="361"/>
      <c r="H205" s="361">
        <f t="shared" ref="H205:Q205" si="75">+H204*6</f>
        <v>0</v>
      </c>
      <c r="I205" s="361">
        <f t="shared" si="75"/>
        <v>0</v>
      </c>
      <c r="J205" s="361">
        <f t="shared" si="75"/>
        <v>0</v>
      </c>
      <c r="K205" s="364">
        <f t="shared" si="75"/>
        <v>0</v>
      </c>
      <c r="L205" s="361">
        <f t="shared" si="75"/>
        <v>0</v>
      </c>
      <c r="M205" s="361">
        <f t="shared" si="75"/>
        <v>0</v>
      </c>
      <c r="N205" s="361">
        <f t="shared" si="75"/>
        <v>0</v>
      </c>
      <c r="O205" s="361">
        <f t="shared" si="75"/>
        <v>0</v>
      </c>
      <c r="P205" s="361">
        <f t="shared" si="75"/>
        <v>0</v>
      </c>
      <c r="Q205" s="361">
        <f t="shared" si="75"/>
        <v>0</v>
      </c>
      <c r="R205" s="362"/>
      <c r="S205" s="362"/>
      <c r="T205" s="362"/>
      <c r="U205" s="361">
        <f>+U204*6</f>
        <v>0</v>
      </c>
      <c r="X205" s="103"/>
    </row>
    <row r="206" spans="1:24" s="102" customFormat="1" ht="39.75">
      <c r="A206" s="72"/>
      <c r="B206" s="91" t="s">
        <v>248</v>
      </c>
      <c r="C206" s="70" t="s">
        <v>163</v>
      </c>
      <c r="D206" s="193"/>
      <c r="E206" s="193"/>
      <c r="F206" s="193"/>
      <c r="G206" s="193"/>
      <c r="H206" s="193">
        <v>0</v>
      </c>
      <c r="I206" s="193">
        <v>0</v>
      </c>
      <c r="J206" s="193">
        <v>0</v>
      </c>
      <c r="K206" s="196">
        <v>0</v>
      </c>
      <c r="L206" s="193">
        <v>0</v>
      </c>
      <c r="M206" s="193">
        <v>0</v>
      </c>
      <c r="N206" s="193">
        <v>0</v>
      </c>
      <c r="O206" s="193">
        <v>0</v>
      </c>
      <c r="P206" s="193">
        <v>0</v>
      </c>
      <c r="Q206" s="193">
        <v>0</v>
      </c>
      <c r="R206" s="197"/>
      <c r="S206" s="197"/>
      <c r="T206" s="197"/>
      <c r="U206" s="363">
        <f>+SUM(D206:T206)</f>
        <v>0</v>
      </c>
      <c r="W206" s="92"/>
      <c r="X206" s="103"/>
    </row>
    <row r="207" spans="1:24" s="102" customFormat="1" ht="39.75">
      <c r="A207" s="72"/>
      <c r="B207" s="248" t="s">
        <v>150</v>
      </c>
      <c r="C207" s="244"/>
      <c r="D207" s="361">
        <f>+D206*8</f>
        <v>0</v>
      </c>
      <c r="E207" s="361"/>
      <c r="F207" s="361"/>
      <c r="G207" s="361"/>
      <c r="H207" s="361">
        <f t="shared" ref="H207:Q207" si="76">+H206*8</f>
        <v>0</v>
      </c>
      <c r="I207" s="361">
        <f t="shared" si="76"/>
        <v>0</v>
      </c>
      <c r="J207" s="361">
        <f t="shared" si="76"/>
        <v>0</v>
      </c>
      <c r="K207" s="364">
        <f t="shared" si="76"/>
        <v>0</v>
      </c>
      <c r="L207" s="361">
        <f t="shared" si="76"/>
        <v>0</v>
      </c>
      <c r="M207" s="361">
        <f t="shared" si="76"/>
        <v>0</v>
      </c>
      <c r="N207" s="361">
        <f t="shared" si="76"/>
        <v>0</v>
      </c>
      <c r="O207" s="361">
        <f t="shared" si="76"/>
        <v>0</v>
      </c>
      <c r="P207" s="361">
        <f t="shared" si="76"/>
        <v>0</v>
      </c>
      <c r="Q207" s="361">
        <f t="shared" si="76"/>
        <v>0</v>
      </c>
      <c r="R207" s="362"/>
      <c r="S207" s="362"/>
      <c r="T207" s="362"/>
      <c r="U207" s="361">
        <f>+U206*8</f>
        <v>0</v>
      </c>
      <c r="W207" s="92"/>
      <c r="X207" s="103"/>
    </row>
    <row r="208" spans="1:24" s="102" customFormat="1" ht="39.75">
      <c r="A208" s="72"/>
      <c r="B208" s="91" t="s">
        <v>247</v>
      </c>
      <c r="C208" s="70" t="s">
        <v>163</v>
      </c>
      <c r="D208" s="193"/>
      <c r="E208" s="193"/>
      <c r="F208" s="193"/>
      <c r="G208" s="193"/>
      <c r="H208" s="193">
        <v>0</v>
      </c>
      <c r="I208" s="193">
        <v>0</v>
      </c>
      <c r="J208" s="193">
        <v>0</v>
      </c>
      <c r="K208" s="196">
        <v>1</v>
      </c>
      <c r="L208" s="193">
        <v>0</v>
      </c>
      <c r="M208" s="193">
        <v>0</v>
      </c>
      <c r="N208" s="193">
        <v>0</v>
      </c>
      <c r="O208" s="193">
        <v>0</v>
      </c>
      <c r="P208" s="193">
        <v>0</v>
      </c>
      <c r="Q208" s="193">
        <v>1</v>
      </c>
      <c r="R208" s="197"/>
      <c r="S208" s="197"/>
      <c r="T208" s="197"/>
      <c r="U208" s="363">
        <f>+SUM(D208:T208)</f>
        <v>2</v>
      </c>
      <c r="W208" s="92"/>
      <c r="X208" s="103"/>
    </row>
    <row r="209" spans="1:24" s="102" customFormat="1" ht="39.75">
      <c r="A209" s="72"/>
      <c r="B209" s="248" t="s">
        <v>150</v>
      </c>
      <c r="C209" s="244"/>
      <c r="D209" s="361">
        <f>+D208*10</f>
        <v>0</v>
      </c>
      <c r="E209" s="361"/>
      <c r="F209" s="361"/>
      <c r="G209" s="361"/>
      <c r="H209" s="361">
        <f t="shared" ref="H209:Q209" si="77">+H208*10</f>
        <v>0</v>
      </c>
      <c r="I209" s="361">
        <f t="shared" si="77"/>
        <v>0</v>
      </c>
      <c r="J209" s="361">
        <f t="shared" si="77"/>
        <v>0</v>
      </c>
      <c r="K209" s="361">
        <f t="shared" si="77"/>
        <v>10</v>
      </c>
      <c r="L209" s="361">
        <f t="shared" si="77"/>
        <v>0</v>
      </c>
      <c r="M209" s="361">
        <f t="shared" si="77"/>
        <v>0</v>
      </c>
      <c r="N209" s="361">
        <f t="shared" si="77"/>
        <v>0</v>
      </c>
      <c r="O209" s="361">
        <f t="shared" si="77"/>
        <v>0</v>
      </c>
      <c r="P209" s="361">
        <f t="shared" si="77"/>
        <v>0</v>
      </c>
      <c r="Q209" s="361">
        <f t="shared" si="77"/>
        <v>10</v>
      </c>
      <c r="R209" s="362"/>
      <c r="S209" s="362"/>
      <c r="T209" s="362"/>
      <c r="U209" s="361">
        <f>+U208*10</f>
        <v>20</v>
      </c>
      <c r="W209" s="92"/>
      <c r="X209" s="103"/>
    </row>
    <row r="210" spans="1:24" s="102" customFormat="1" ht="39.75">
      <c r="A210" s="72"/>
      <c r="B210" s="360" t="s">
        <v>246</v>
      </c>
      <c r="C210" s="70"/>
      <c r="D210" s="68">
        <f>SUM(D187,D193,D199,D205,D189,D195,D201,D207,D191,D197,D203,D209)</f>
        <v>0</v>
      </c>
      <c r="E210" s="68"/>
      <c r="F210" s="68"/>
      <c r="G210" s="68"/>
      <c r="H210" s="68">
        <f t="shared" ref="H210:Q210" si="78">SUM(H187,H193,H199,H205,H189,H195,H201,H207,H191,H197,H203,H209)</f>
        <v>160.5</v>
      </c>
      <c r="I210" s="68">
        <f t="shared" si="78"/>
        <v>57</v>
      </c>
      <c r="J210" s="68">
        <f t="shared" si="78"/>
        <v>556</v>
      </c>
      <c r="K210" s="68">
        <f t="shared" si="78"/>
        <v>365</v>
      </c>
      <c r="L210" s="68">
        <f t="shared" si="78"/>
        <v>311</v>
      </c>
      <c r="M210" s="68">
        <f t="shared" si="78"/>
        <v>60</v>
      </c>
      <c r="N210" s="68">
        <f t="shared" si="78"/>
        <v>367</v>
      </c>
      <c r="O210" s="68">
        <f t="shared" si="78"/>
        <v>187</v>
      </c>
      <c r="P210" s="68">
        <f t="shared" si="78"/>
        <v>57</v>
      </c>
      <c r="Q210" s="68">
        <f t="shared" si="78"/>
        <v>105.5</v>
      </c>
      <c r="R210" s="197"/>
      <c r="S210" s="197"/>
      <c r="T210" s="197"/>
      <c r="U210" s="68">
        <f>SUM(U187,U193,U199,U205,U189,U195,U201,U207,U191,U197,U203,U209)</f>
        <v>2226</v>
      </c>
      <c r="X210" s="103"/>
    </row>
    <row r="211" spans="1:24" s="102" customFormat="1" ht="39.75">
      <c r="A211" s="128"/>
      <c r="B211" s="147" t="s">
        <v>245</v>
      </c>
      <c r="C211" s="124"/>
      <c r="D211" s="677">
        <f>SUM(D186,D188,D194,D200,D206,D190,D196,D202,D208,D192,D198,D204)</f>
        <v>0</v>
      </c>
      <c r="E211" s="677"/>
      <c r="F211" s="677"/>
      <c r="G211" s="677"/>
      <c r="H211" s="677">
        <f t="shared" ref="H211:Q211" si="79">SUM(H186,H188,H194,H200,H206,H190,H196,H202,H208,H192,H198,H204)</f>
        <v>50</v>
      </c>
      <c r="I211" s="677">
        <f t="shared" si="79"/>
        <v>19</v>
      </c>
      <c r="J211" s="677">
        <f t="shared" si="79"/>
        <v>124</v>
      </c>
      <c r="K211" s="677">
        <f t="shared" si="79"/>
        <v>77</v>
      </c>
      <c r="L211" s="677">
        <f t="shared" si="79"/>
        <v>62</v>
      </c>
      <c r="M211" s="677">
        <f t="shared" si="79"/>
        <v>17.5</v>
      </c>
      <c r="N211" s="677">
        <f t="shared" si="79"/>
        <v>127</v>
      </c>
      <c r="O211" s="677">
        <f t="shared" si="79"/>
        <v>69</v>
      </c>
      <c r="P211" s="677">
        <f t="shared" si="79"/>
        <v>26</v>
      </c>
      <c r="Q211" s="677">
        <f t="shared" si="79"/>
        <v>33</v>
      </c>
      <c r="R211" s="191"/>
      <c r="S211" s="191"/>
      <c r="T211" s="191"/>
      <c r="U211" s="359">
        <f>SUM(U186,U188,U194,U200,U206,U190,U196,U202,U208,U192,U198,U204)</f>
        <v>604.5</v>
      </c>
      <c r="X211" s="103"/>
    </row>
    <row r="212" spans="1:24" ht="39.75">
      <c r="A212" s="145" t="s">
        <v>244</v>
      </c>
      <c r="B212" s="145"/>
      <c r="C212" s="144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1"/>
      <c r="R212" s="211"/>
      <c r="S212" s="211"/>
      <c r="T212" s="211"/>
      <c r="U212" s="141"/>
      <c r="X212" s="20"/>
    </row>
    <row r="213" spans="1:24" ht="39.75">
      <c r="A213" s="140" t="s">
        <v>86</v>
      </c>
      <c r="B213" s="358"/>
      <c r="C213" s="357"/>
      <c r="D213" s="356">
        <f>+SUM(D215,D224)/2</f>
        <v>0</v>
      </c>
      <c r="E213" s="356"/>
      <c r="F213" s="356"/>
      <c r="G213" s="356"/>
      <c r="H213" s="356">
        <f t="shared" ref="H213:Q213" si="80">+SUM(H215,H224)/2</f>
        <v>5</v>
      </c>
      <c r="I213" s="356">
        <f t="shared" si="80"/>
        <v>4</v>
      </c>
      <c r="J213" s="356">
        <f t="shared" si="80"/>
        <v>5</v>
      </c>
      <c r="K213" s="356">
        <f t="shared" si="80"/>
        <v>4.5</v>
      </c>
      <c r="L213" s="356">
        <f t="shared" si="80"/>
        <v>5</v>
      </c>
      <c r="M213" s="356">
        <f t="shared" si="80"/>
        <v>5</v>
      </c>
      <c r="N213" s="356">
        <f t="shared" si="80"/>
        <v>5</v>
      </c>
      <c r="O213" s="356">
        <f t="shared" si="80"/>
        <v>4</v>
      </c>
      <c r="P213" s="356">
        <f t="shared" si="80"/>
        <v>5</v>
      </c>
      <c r="Q213" s="356">
        <f t="shared" si="80"/>
        <v>4</v>
      </c>
      <c r="R213" s="355"/>
      <c r="S213" s="355"/>
      <c r="T213" s="355"/>
      <c r="U213" s="136">
        <f>+SUM(U215,U224)/2</f>
        <v>5</v>
      </c>
      <c r="X213" s="20"/>
    </row>
    <row r="214" spans="1:24" s="73" customFormat="1" ht="39.75">
      <c r="A214" s="85">
        <v>3.1</v>
      </c>
      <c r="B214" s="84" t="s">
        <v>243</v>
      </c>
      <c r="C214" s="96" t="s">
        <v>30</v>
      </c>
      <c r="D214" s="324">
        <f>+SUM(D216:D222)</f>
        <v>0</v>
      </c>
      <c r="E214" s="324"/>
      <c r="F214" s="324"/>
      <c r="G214" s="324"/>
      <c r="H214" s="324">
        <f t="shared" ref="H214:Q214" si="81">+SUM(H216:H222)</f>
        <v>7</v>
      </c>
      <c r="I214" s="324">
        <f t="shared" si="81"/>
        <v>7</v>
      </c>
      <c r="J214" s="324">
        <f t="shared" si="81"/>
        <v>7</v>
      </c>
      <c r="K214" s="324">
        <f t="shared" si="81"/>
        <v>7</v>
      </c>
      <c r="L214" s="324">
        <f t="shared" si="81"/>
        <v>7</v>
      </c>
      <c r="M214" s="324">
        <f t="shared" si="81"/>
        <v>7</v>
      </c>
      <c r="N214" s="324">
        <f t="shared" si="81"/>
        <v>7</v>
      </c>
      <c r="O214" s="324">
        <f t="shared" si="81"/>
        <v>7</v>
      </c>
      <c r="P214" s="324">
        <f t="shared" si="81"/>
        <v>7</v>
      </c>
      <c r="Q214" s="324">
        <f t="shared" si="81"/>
        <v>7</v>
      </c>
      <c r="R214" s="154"/>
      <c r="S214" s="154"/>
      <c r="T214" s="154"/>
      <c r="U214" s="324">
        <f>+SUM(U216:U222)</f>
        <v>7</v>
      </c>
      <c r="X214" s="74"/>
    </row>
    <row r="215" spans="1:24" s="73" customFormat="1" ht="39.75">
      <c r="A215" s="81"/>
      <c r="B215" s="80"/>
      <c r="C215" s="95" t="s">
        <v>10</v>
      </c>
      <c r="D215" s="94">
        <f>IF(D214&lt;1,0,IF(D214&lt;2,1,IF(D214&lt;4,2,IF(D214&lt;6,3,IF(D214&lt;7,4,IF(D214&gt;=7,5))))))</f>
        <v>0</v>
      </c>
      <c r="E215" s="94"/>
      <c r="F215" s="94"/>
      <c r="G215" s="94"/>
      <c r="H215" s="94">
        <f t="shared" ref="H215:Q215" si="82">IF(H214&lt;1,0,IF(H214&lt;2,1,IF(H214&lt;4,2,IF(H214&lt;6,3,IF(H214&lt;7,4,IF(H214&gt;=7,5))))))</f>
        <v>5</v>
      </c>
      <c r="I215" s="94">
        <f t="shared" si="82"/>
        <v>5</v>
      </c>
      <c r="J215" s="94">
        <f t="shared" si="82"/>
        <v>5</v>
      </c>
      <c r="K215" s="94">
        <f t="shared" si="82"/>
        <v>5</v>
      </c>
      <c r="L215" s="94">
        <f t="shared" si="82"/>
        <v>5</v>
      </c>
      <c r="M215" s="94">
        <f t="shared" si="82"/>
        <v>5</v>
      </c>
      <c r="N215" s="94">
        <f t="shared" si="82"/>
        <v>5</v>
      </c>
      <c r="O215" s="94">
        <f t="shared" si="82"/>
        <v>5</v>
      </c>
      <c r="P215" s="94">
        <f t="shared" si="82"/>
        <v>5</v>
      </c>
      <c r="Q215" s="94">
        <f t="shared" si="82"/>
        <v>5</v>
      </c>
      <c r="R215" s="152"/>
      <c r="S215" s="152"/>
      <c r="T215" s="152"/>
      <c r="U215" s="94">
        <f>IF(U214&lt;1,0,IF(U214&lt;2,1,IF(U214&lt;4,2,IF(U214&lt;6,3,IF(U214&lt;7,4,IF(U214&gt;=7,5))))))</f>
        <v>5</v>
      </c>
      <c r="X215" s="74"/>
    </row>
    <row r="216" spans="1:24" s="73" customFormat="1" ht="61.5">
      <c r="A216" s="75"/>
      <c r="B216" s="71" t="s">
        <v>242</v>
      </c>
      <c r="C216" s="70"/>
      <c r="D216" s="68"/>
      <c r="E216" s="68"/>
      <c r="F216" s="68"/>
      <c r="G216" s="68"/>
      <c r="H216" s="68">
        <v>1</v>
      </c>
      <c r="I216" s="68">
        <v>1</v>
      </c>
      <c r="J216" s="68">
        <v>1</v>
      </c>
      <c r="K216" s="69">
        <v>1</v>
      </c>
      <c r="L216" s="68">
        <v>1</v>
      </c>
      <c r="M216" s="68">
        <v>1</v>
      </c>
      <c r="N216" s="68">
        <v>1</v>
      </c>
      <c r="O216" s="68">
        <v>1</v>
      </c>
      <c r="P216" s="68">
        <v>1</v>
      </c>
      <c r="Q216" s="68">
        <v>1</v>
      </c>
      <c r="R216" s="149"/>
      <c r="S216" s="149"/>
      <c r="T216" s="149"/>
      <c r="U216" s="68">
        <v>1</v>
      </c>
      <c r="X216" s="74"/>
    </row>
    <row r="217" spans="1:24" s="73" customFormat="1" ht="39.75">
      <c r="A217" s="75"/>
      <c r="B217" s="71" t="s">
        <v>241</v>
      </c>
      <c r="C217" s="70"/>
      <c r="D217" s="68"/>
      <c r="E217" s="68"/>
      <c r="F217" s="68"/>
      <c r="G217" s="68"/>
      <c r="H217" s="68">
        <v>1</v>
      </c>
      <c r="I217" s="68">
        <v>1</v>
      </c>
      <c r="J217" s="68">
        <v>1</v>
      </c>
      <c r="K217" s="69">
        <v>1</v>
      </c>
      <c r="L217" s="68">
        <v>1</v>
      </c>
      <c r="M217" s="68">
        <v>1</v>
      </c>
      <c r="N217" s="68">
        <v>1</v>
      </c>
      <c r="O217" s="68">
        <v>1</v>
      </c>
      <c r="P217" s="68">
        <v>1</v>
      </c>
      <c r="Q217" s="68">
        <v>1</v>
      </c>
      <c r="R217" s="149"/>
      <c r="S217" s="149"/>
      <c r="T217" s="149"/>
      <c r="U217" s="68">
        <v>1</v>
      </c>
      <c r="X217" s="74"/>
    </row>
    <row r="218" spans="1:24" s="73" customFormat="1" ht="61.5">
      <c r="A218" s="75"/>
      <c r="B218" s="71" t="s">
        <v>240</v>
      </c>
      <c r="C218" s="70"/>
      <c r="D218" s="68"/>
      <c r="E218" s="68"/>
      <c r="F218" s="68"/>
      <c r="G218" s="68"/>
      <c r="H218" s="68">
        <v>1</v>
      </c>
      <c r="I218" s="68">
        <v>1</v>
      </c>
      <c r="J218" s="68">
        <v>1</v>
      </c>
      <c r="K218" s="69">
        <v>1</v>
      </c>
      <c r="L218" s="68">
        <v>1</v>
      </c>
      <c r="M218" s="68">
        <v>1</v>
      </c>
      <c r="N218" s="68">
        <v>1</v>
      </c>
      <c r="O218" s="68">
        <v>1</v>
      </c>
      <c r="P218" s="68">
        <v>1</v>
      </c>
      <c r="Q218" s="68">
        <v>1</v>
      </c>
      <c r="R218" s="149"/>
      <c r="S218" s="149"/>
      <c r="T218" s="149"/>
      <c r="U218" s="68">
        <v>1</v>
      </c>
      <c r="X218" s="74"/>
    </row>
    <row r="219" spans="1:24" s="73" customFormat="1" ht="39.75">
      <c r="A219" s="75"/>
      <c r="B219" s="71" t="s">
        <v>239</v>
      </c>
      <c r="C219" s="70"/>
      <c r="D219" s="68"/>
      <c r="E219" s="68"/>
      <c r="F219" s="68"/>
      <c r="G219" s="68"/>
      <c r="H219" s="68">
        <v>1</v>
      </c>
      <c r="I219" s="68">
        <v>1</v>
      </c>
      <c r="J219" s="68">
        <v>1</v>
      </c>
      <c r="K219" s="69">
        <v>1</v>
      </c>
      <c r="L219" s="68">
        <v>1</v>
      </c>
      <c r="M219" s="68">
        <v>1</v>
      </c>
      <c r="N219" s="68">
        <v>1</v>
      </c>
      <c r="O219" s="68">
        <v>1</v>
      </c>
      <c r="P219" s="68">
        <v>1</v>
      </c>
      <c r="Q219" s="68">
        <v>1</v>
      </c>
      <c r="R219" s="149"/>
      <c r="S219" s="149"/>
      <c r="T219" s="149"/>
      <c r="U219" s="68">
        <v>1</v>
      </c>
      <c r="X219" s="74"/>
    </row>
    <row r="220" spans="1:24" s="73" customFormat="1" ht="61.5">
      <c r="A220" s="75"/>
      <c r="B220" s="71" t="s">
        <v>238</v>
      </c>
      <c r="C220" s="70"/>
      <c r="D220" s="68"/>
      <c r="E220" s="68"/>
      <c r="F220" s="68"/>
      <c r="G220" s="68"/>
      <c r="H220" s="68">
        <v>1</v>
      </c>
      <c r="I220" s="68">
        <v>1</v>
      </c>
      <c r="J220" s="68">
        <v>1</v>
      </c>
      <c r="K220" s="69">
        <v>1</v>
      </c>
      <c r="L220" s="68">
        <v>1</v>
      </c>
      <c r="M220" s="68">
        <v>1</v>
      </c>
      <c r="N220" s="68">
        <v>1</v>
      </c>
      <c r="O220" s="68">
        <v>1</v>
      </c>
      <c r="P220" s="68">
        <v>1</v>
      </c>
      <c r="Q220" s="68">
        <v>1</v>
      </c>
      <c r="R220" s="149"/>
      <c r="S220" s="149"/>
      <c r="T220" s="149"/>
      <c r="U220" s="68">
        <v>1</v>
      </c>
      <c r="X220" s="74"/>
    </row>
    <row r="221" spans="1:24" s="73" customFormat="1" ht="61.5">
      <c r="A221" s="75"/>
      <c r="B221" s="71" t="s">
        <v>237</v>
      </c>
      <c r="C221" s="70"/>
      <c r="D221" s="68"/>
      <c r="E221" s="68"/>
      <c r="F221" s="68"/>
      <c r="G221" s="68"/>
      <c r="H221" s="68">
        <v>1</v>
      </c>
      <c r="I221" s="68">
        <v>1</v>
      </c>
      <c r="J221" s="68">
        <v>1</v>
      </c>
      <c r="K221" s="69">
        <v>1</v>
      </c>
      <c r="L221" s="68">
        <v>1</v>
      </c>
      <c r="M221" s="68">
        <v>1</v>
      </c>
      <c r="N221" s="68">
        <v>1</v>
      </c>
      <c r="O221" s="68">
        <v>1</v>
      </c>
      <c r="P221" s="68">
        <v>1</v>
      </c>
      <c r="Q221" s="68">
        <v>1</v>
      </c>
      <c r="R221" s="149"/>
      <c r="S221" s="149"/>
      <c r="T221" s="149"/>
      <c r="U221" s="68">
        <v>1</v>
      </c>
      <c r="X221" s="74"/>
    </row>
    <row r="222" spans="1:24" s="73" customFormat="1" ht="92.25">
      <c r="A222" s="148"/>
      <c r="B222" s="127" t="s">
        <v>236</v>
      </c>
      <c r="C222" s="124"/>
      <c r="D222" s="68"/>
      <c r="E222" s="68"/>
      <c r="F222" s="68"/>
      <c r="G222" s="68"/>
      <c r="H222" s="68">
        <v>1</v>
      </c>
      <c r="I222" s="68">
        <v>1</v>
      </c>
      <c r="J222" s="68">
        <v>1</v>
      </c>
      <c r="K222" s="69">
        <v>1</v>
      </c>
      <c r="L222" s="68">
        <v>1</v>
      </c>
      <c r="M222" s="68">
        <v>1</v>
      </c>
      <c r="N222" s="68">
        <v>1</v>
      </c>
      <c r="O222" s="68">
        <v>1</v>
      </c>
      <c r="P222" s="68">
        <v>1</v>
      </c>
      <c r="Q222" s="677">
        <v>1</v>
      </c>
      <c r="R222" s="146"/>
      <c r="S222" s="146"/>
      <c r="T222" s="146"/>
      <c r="U222" s="677">
        <v>1</v>
      </c>
      <c r="X222" s="74"/>
    </row>
    <row r="223" spans="1:24" ht="39.75">
      <c r="A223" s="84">
        <v>3.2</v>
      </c>
      <c r="B223" s="84" t="s">
        <v>235</v>
      </c>
      <c r="C223" s="96" t="s">
        <v>30</v>
      </c>
      <c r="D223" s="82">
        <f>SUM(D225:D235)</f>
        <v>0</v>
      </c>
      <c r="E223" s="82"/>
      <c r="F223" s="82"/>
      <c r="G223" s="82"/>
      <c r="H223" s="82">
        <f t="shared" ref="H223:Q223" si="83">SUM(H225:H235)</f>
        <v>6</v>
      </c>
      <c r="I223" s="82">
        <f t="shared" si="83"/>
        <v>3</v>
      </c>
      <c r="J223" s="82">
        <f t="shared" si="83"/>
        <v>6</v>
      </c>
      <c r="K223" s="82">
        <f t="shared" si="83"/>
        <v>5</v>
      </c>
      <c r="L223" s="82">
        <f t="shared" si="83"/>
        <v>6</v>
      </c>
      <c r="M223" s="82">
        <f t="shared" si="83"/>
        <v>6</v>
      </c>
      <c r="N223" s="82">
        <f t="shared" si="83"/>
        <v>6</v>
      </c>
      <c r="O223" s="82">
        <f t="shared" si="83"/>
        <v>4</v>
      </c>
      <c r="P223" s="82">
        <f t="shared" si="83"/>
        <v>6</v>
      </c>
      <c r="Q223" s="82">
        <f t="shared" si="83"/>
        <v>3</v>
      </c>
      <c r="R223" s="154"/>
      <c r="S223" s="154"/>
      <c r="T223" s="154"/>
      <c r="U223" s="82">
        <f>SUM(U225:U235)</f>
        <v>6</v>
      </c>
      <c r="X223" s="20"/>
    </row>
    <row r="224" spans="1:24" ht="39.75">
      <c r="A224" s="81"/>
      <c r="B224" s="80"/>
      <c r="C224" s="95" t="s">
        <v>10</v>
      </c>
      <c r="D224" s="132">
        <f>IF(D223&lt;1,0,IF(D223&lt;2,1,IF(D223&lt;3,2,IF(D223&lt;5,3,IF(D223=5,4,IF(D223=6,5,))))))</f>
        <v>0</v>
      </c>
      <c r="E224" s="132"/>
      <c r="F224" s="132"/>
      <c r="G224" s="132"/>
      <c r="H224" s="132">
        <f t="shared" ref="H224:Q224" si="84">IF(H223&lt;1,0,IF(H223&lt;2,1,IF(H223&lt;3,2,IF(H223&lt;5,3,IF(H223=5,4,IF(H223=6,5,))))))</f>
        <v>5</v>
      </c>
      <c r="I224" s="132">
        <f t="shared" si="84"/>
        <v>3</v>
      </c>
      <c r="J224" s="132">
        <f t="shared" si="84"/>
        <v>5</v>
      </c>
      <c r="K224" s="132">
        <f t="shared" si="84"/>
        <v>4</v>
      </c>
      <c r="L224" s="132">
        <f t="shared" si="84"/>
        <v>5</v>
      </c>
      <c r="M224" s="132">
        <f t="shared" si="84"/>
        <v>5</v>
      </c>
      <c r="N224" s="132">
        <f t="shared" si="84"/>
        <v>5</v>
      </c>
      <c r="O224" s="132">
        <f t="shared" si="84"/>
        <v>3</v>
      </c>
      <c r="P224" s="132">
        <f t="shared" si="84"/>
        <v>5</v>
      </c>
      <c r="Q224" s="132">
        <f t="shared" si="84"/>
        <v>3</v>
      </c>
      <c r="R224" s="330"/>
      <c r="S224" s="330"/>
      <c r="T224" s="330"/>
      <c r="U224" s="132">
        <f>IF(U223&lt;1,0,IF(U223&lt;2,1,IF(U223&lt;3,2,IF(U223&lt;5,3,IF(U223=5,4,IF(U223=6,5,))))))</f>
        <v>5</v>
      </c>
      <c r="X224" s="20"/>
    </row>
    <row r="225" spans="1:24" ht="55.5">
      <c r="A225" s="317"/>
      <c r="B225" s="354" t="s">
        <v>234</v>
      </c>
      <c r="C225" s="353"/>
      <c r="D225" s="68"/>
      <c r="E225" s="68"/>
      <c r="F225" s="68"/>
      <c r="G225" s="68"/>
      <c r="H225" s="68">
        <v>1</v>
      </c>
      <c r="I225" s="68">
        <v>1</v>
      </c>
      <c r="J225" s="68">
        <v>1</v>
      </c>
      <c r="K225" s="69">
        <v>1</v>
      </c>
      <c r="L225" s="68">
        <v>1</v>
      </c>
      <c r="M225" s="68">
        <v>1</v>
      </c>
      <c r="N225" s="68">
        <v>1</v>
      </c>
      <c r="O225" s="68">
        <v>1</v>
      </c>
      <c r="P225" s="68">
        <v>1</v>
      </c>
      <c r="Q225" s="679">
        <v>1</v>
      </c>
      <c r="R225" s="152"/>
      <c r="S225" s="152"/>
      <c r="T225" s="152"/>
      <c r="U225" s="679">
        <v>1</v>
      </c>
      <c r="X225" s="20"/>
    </row>
    <row r="226" spans="1:24" ht="39.75">
      <c r="A226" s="72"/>
      <c r="B226" s="210" t="s">
        <v>233</v>
      </c>
      <c r="C226" s="150"/>
      <c r="D226" s="68"/>
      <c r="E226" s="68"/>
      <c r="F226" s="68"/>
      <c r="G226" s="68"/>
      <c r="H226" s="68">
        <v>1</v>
      </c>
      <c r="I226" s="68">
        <v>1</v>
      </c>
      <c r="J226" s="68">
        <v>1</v>
      </c>
      <c r="K226" s="69">
        <v>1</v>
      </c>
      <c r="L226" s="68">
        <v>1</v>
      </c>
      <c r="M226" s="68">
        <v>1</v>
      </c>
      <c r="N226" s="68">
        <v>1</v>
      </c>
      <c r="O226" s="68">
        <v>1</v>
      </c>
      <c r="P226" s="68">
        <v>1</v>
      </c>
      <c r="Q226" s="68">
        <v>0</v>
      </c>
      <c r="R226" s="149"/>
      <c r="S226" s="149"/>
      <c r="T226" s="149"/>
      <c r="U226" s="68">
        <v>1</v>
      </c>
      <c r="X226" s="20"/>
    </row>
    <row r="227" spans="1:24" ht="123">
      <c r="A227" s="72"/>
      <c r="B227" s="71" t="s">
        <v>232</v>
      </c>
      <c r="C227" s="124"/>
      <c r="D227" s="711"/>
      <c r="E227" s="677"/>
      <c r="F227" s="677"/>
      <c r="G227" s="677"/>
      <c r="H227" s="711">
        <v>1</v>
      </c>
      <c r="I227" s="711">
        <v>0</v>
      </c>
      <c r="J227" s="711">
        <v>1</v>
      </c>
      <c r="K227" s="711">
        <v>1</v>
      </c>
      <c r="L227" s="711">
        <v>1</v>
      </c>
      <c r="M227" s="711">
        <v>1</v>
      </c>
      <c r="N227" s="711">
        <v>1</v>
      </c>
      <c r="O227" s="711">
        <v>1</v>
      </c>
      <c r="P227" s="711">
        <v>1</v>
      </c>
      <c r="Q227" s="711">
        <v>1</v>
      </c>
      <c r="R227" s="146"/>
      <c r="S227" s="146"/>
      <c r="T227" s="146"/>
      <c r="U227" s="711">
        <v>1</v>
      </c>
      <c r="V227" s="44"/>
      <c r="X227" s="20"/>
    </row>
    <row r="228" spans="1:24" ht="39.75">
      <c r="A228" s="72"/>
      <c r="B228" s="351" t="s">
        <v>231</v>
      </c>
      <c r="C228" s="352"/>
      <c r="D228" s="712"/>
      <c r="E228" s="678"/>
      <c r="F228" s="678"/>
      <c r="G228" s="678"/>
      <c r="H228" s="712"/>
      <c r="I228" s="712"/>
      <c r="J228" s="712"/>
      <c r="K228" s="712"/>
      <c r="L228" s="712"/>
      <c r="M228" s="712"/>
      <c r="N228" s="712"/>
      <c r="O228" s="712"/>
      <c r="P228" s="712"/>
      <c r="Q228" s="712"/>
      <c r="R228" s="330"/>
      <c r="S228" s="330"/>
      <c r="T228" s="330"/>
      <c r="U228" s="712"/>
      <c r="X228" s="20"/>
    </row>
    <row r="229" spans="1:24" ht="39.75">
      <c r="A229" s="72"/>
      <c r="B229" s="351" t="s">
        <v>230</v>
      </c>
      <c r="C229" s="352"/>
      <c r="D229" s="712"/>
      <c r="E229" s="678"/>
      <c r="F229" s="678"/>
      <c r="G229" s="678"/>
      <c r="H229" s="712"/>
      <c r="I229" s="712"/>
      <c r="J229" s="712"/>
      <c r="K229" s="712"/>
      <c r="L229" s="712"/>
      <c r="M229" s="712"/>
      <c r="N229" s="712"/>
      <c r="O229" s="712"/>
      <c r="P229" s="712"/>
      <c r="Q229" s="712"/>
      <c r="R229" s="330"/>
      <c r="S229" s="330"/>
      <c r="T229" s="330"/>
      <c r="U229" s="712"/>
      <c r="X229" s="20"/>
    </row>
    <row r="230" spans="1:24" ht="39.75">
      <c r="A230" s="72"/>
      <c r="B230" s="351" t="s">
        <v>229</v>
      </c>
      <c r="C230" s="352"/>
      <c r="D230" s="712"/>
      <c r="E230" s="678"/>
      <c r="F230" s="678"/>
      <c r="G230" s="678"/>
      <c r="H230" s="712"/>
      <c r="I230" s="712"/>
      <c r="J230" s="712"/>
      <c r="K230" s="712"/>
      <c r="L230" s="712"/>
      <c r="M230" s="712"/>
      <c r="N230" s="712"/>
      <c r="O230" s="712"/>
      <c r="P230" s="712"/>
      <c r="Q230" s="712"/>
      <c r="R230" s="330"/>
      <c r="S230" s="330"/>
      <c r="T230" s="330"/>
      <c r="U230" s="712"/>
      <c r="X230" s="20"/>
    </row>
    <row r="231" spans="1:24" ht="39.75">
      <c r="A231" s="72"/>
      <c r="B231" s="351" t="s">
        <v>228</v>
      </c>
      <c r="C231" s="352"/>
      <c r="D231" s="712"/>
      <c r="E231" s="678"/>
      <c r="F231" s="678"/>
      <c r="G231" s="678"/>
      <c r="H231" s="712"/>
      <c r="I231" s="712"/>
      <c r="J231" s="712"/>
      <c r="K231" s="712"/>
      <c r="L231" s="712"/>
      <c r="M231" s="712"/>
      <c r="N231" s="712"/>
      <c r="O231" s="712"/>
      <c r="P231" s="712"/>
      <c r="Q231" s="712"/>
      <c r="R231" s="330"/>
      <c r="S231" s="330"/>
      <c r="T231" s="330"/>
      <c r="U231" s="712"/>
      <c r="X231" s="20"/>
    </row>
    <row r="232" spans="1:24" ht="39.75">
      <c r="A232" s="72"/>
      <c r="B232" s="351" t="s">
        <v>227</v>
      </c>
      <c r="C232" s="350"/>
      <c r="D232" s="713"/>
      <c r="E232" s="679"/>
      <c r="F232" s="679"/>
      <c r="G232" s="679"/>
      <c r="H232" s="713"/>
      <c r="I232" s="713"/>
      <c r="J232" s="713"/>
      <c r="K232" s="713"/>
      <c r="L232" s="713"/>
      <c r="M232" s="713"/>
      <c r="N232" s="713"/>
      <c r="O232" s="713"/>
      <c r="P232" s="713"/>
      <c r="Q232" s="713"/>
      <c r="R232" s="152"/>
      <c r="S232" s="152"/>
      <c r="T232" s="152"/>
      <c r="U232" s="713"/>
      <c r="X232" s="20"/>
    </row>
    <row r="233" spans="1:24" ht="61.5">
      <c r="A233" s="72"/>
      <c r="B233" s="71" t="s">
        <v>226</v>
      </c>
      <c r="C233" s="70"/>
      <c r="D233" s="68"/>
      <c r="E233" s="68"/>
      <c r="F233" s="68"/>
      <c r="G233" s="68"/>
      <c r="H233" s="68">
        <v>1</v>
      </c>
      <c r="I233" s="68">
        <v>1</v>
      </c>
      <c r="J233" s="68">
        <v>1</v>
      </c>
      <c r="K233" s="69">
        <v>1</v>
      </c>
      <c r="L233" s="68">
        <v>1</v>
      </c>
      <c r="M233" s="68">
        <v>1</v>
      </c>
      <c r="N233" s="68">
        <v>1</v>
      </c>
      <c r="O233" s="68">
        <v>0</v>
      </c>
      <c r="P233" s="68">
        <v>1</v>
      </c>
      <c r="Q233" s="68">
        <v>1</v>
      </c>
      <c r="R233" s="149"/>
      <c r="S233" s="149"/>
      <c r="T233" s="149"/>
      <c r="U233" s="68">
        <v>1</v>
      </c>
      <c r="X233" s="20"/>
    </row>
    <row r="234" spans="1:24" ht="61.5">
      <c r="A234" s="72"/>
      <c r="B234" s="71" t="s">
        <v>225</v>
      </c>
      <c r="C234" s="70"/>
      <c r="D234" s="68"/>
      <c r="E234" s="68"/>
      <c r="F234" s="68"/>
      <c r="G234" s="68"/>
      <c r="H234" s="68">
        <v>1</v>
      </c>
      <c r="I234" s="68">
        <v>0</v>
      </c>
      <c r="J234" s="68">
        <v>1</v>
      </c>
      <c r="K234" s="69">
        <v>1</v>
      </c>
      <c r="L234" s="68">
        <v>1</v>
      </c>
      <c r="M234" s="68">
        <v>1</v>
      </c>
      <c r="N234" s="68">
        <v>1</v>
      </c>
      <c r="O234" s="68">
        <v>0</v>
      </c>
      <c r="P234" s="68">
        <v>1</v>
      </c>
      <c r="Q234" s="68">
        <v>0</v>
      </c>
      <c r="R234" s="149"/>
      <c r="S234" s="149"/>
      <c r="T234" s="149"/>
      <c r="U234" s="68">
        <v>1</v>
      </c>
      <c r="X234" s="20"/>
    </row>
    <row r="235" spans="1:24" ht="61.5">
      <c r="A235" s="128"/>
      <c r="B235" s="127" t="s">
        <v>224</v>
      </c>
      <c r="C235" s="124"/>
      <c r="D235" s="677"/>
      <c r="E235" s="677"/>
      <c r="F235" s="677"/>
      <c r="G235" s="677"/>
      <c r="H235" s="677">
        <v>1</v>
      </c>
      <c r="I235" s="677">
        <v>0</v>
      </c>
      <c r="J235" s="677">
        <v>1</v>
      </c>
      <c r="K235" s="677">
        <v>0</v>
      </c>
      <c r="L235" s="677">
        <v>1</v>
      </c>
      <c r="M235" s="677">
        <v>1</v>
      </c>
      <c r="N235" s="677">
        <v>1</v>
      </c>
      <c r="O235" s="68">
        <v>1</v>
      </c>
      <c r="P235" s="677">
        <v>1</v>
      </c>
      <c r="Q235" s="677">
        <v>0</v>
      </c>
      <c r="R235" s="146"/>
      <c r="S235" s="146"/>
      <c r="T235" s="146"/>
      <c r="U235" s="677">
        <v>1</v>
      </c>
      <c r="X235" s="20"/>
    </row>
    <row r="236" spans="1:24" ht="39.75">
      <c r="A236" s="145" t="s">
        <v>223</v>
      </c>
      <c r="B236" s="145"/>
      <c r="C236" s="144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1"/>
      <c r="R236" s="211"/>
      <c r="S236" s="211"/>
      <c r="T236" s="211"/>
      <c r="U236" s="141"/>
      <c r="X236" s="20"/>
    </row>
    <row r="237" spans="1:24" ht="39.75">
      <c r="A237" s="140" t="s">
        <v>86</v>
      </c>
      <c r="B237" s="139"/>
      <c r="C237" s="138"/>
      <c r="D237" s="137" t="e">
        <f>+SUM(D247,D262,D269)/3</f>
        <v>#DIV/0!</v>
      </c>
      <c r="E237" s="137"/>
      <c r="F237" s="137"/>
      <c r="G237" s="137"/>
      <c r="H237" s="137">
        <f t="shared" ref="H237:Q237" si="85">+SUM(H247,H262,H269)/3</f>
        <v>4.6628888888888893</v>
      </c>
      <c r="I237" s="137">
        <f t="shared" si="85"/>
        <v>3.4548245614035089</v>
      </c>
      <c r="J237" s="137">
        <f t="shared" si="85"/>
        <v>5</v>
      </c>
      <c r="K237" s="137">
        <f t="shared" si="85"/>
        <v>4</v>
      </c>
      <c r="L237" s="137">
        <f t="shared" si="85"/>
        <v>5</v>
      </c>
      <c r="M237" s="137">
        <f t="shared" si="85"/>
        <v>4</v>
      </c>
      <c r="N237" s="137">
        <f t="shared" si="85"/>
        <v>5</v>
      </c>
      <c r="O237" s="137">
        <f t="shared" si="85"/>
        <v>5</v>
      </c>
      <c r="P237" s="137">
        <f t="shared" si="85"/>
        <v>3.7246376811594204</v>
      </c>
      <c r="Q237" s="137">
        <f t="shared" si="85"/>
        <v>5</v>
      </c>
      <c r="R237" s="168"/>
      <c r="S237" s="168"/>
      <c r="T237" s="168"/>
      <c r="U237" s="136" t="e">
        <f>+SUM(U247,U262,U269)/3</f>
        <v>#DIV/0!</v>
      </c>
      <c r="X237" s="20"/>
    </row>
    <row r="238" spans="1:24" ht="39.75">
      <c r="A238" s="140" t="s">
        <v>85</v>
      </c>
      <c r="B238" s="139"/>
      <c r="C238" s="138"/>
      <c r="D238" s="137" t="e">
        <f>+SUM(D278,D303,D309)/3</f>
        <v>#DIV/0!</v>
      </c>
      <c r="E238" s="137"/>
      <c r="F238" s="137"/>
      <c r="G238" s="137"/>
      <c r="H238" s="137">
        <f t="shared" ref="H238:Q238" si="86">+SUM(H278,H303,H309)/3</f>
        <v>2.0751633986928106</v>
      </c>
      <c r="I238" s="137">
        <f t="shared" si="86"/>
        <v>1.8640350877192986</v>
      </c>
      <c r="J238" s="137">
        <f t="shared" si="86"/>
        <v>2.741935483870968</v>
      </c>
      <c r="K238" s="137">
        <f t="shared" si="86"/>
        <v>3.7662337662337664</v>
      </c>
      <c r="L238" s="137">
        <f t="shared" si="86"/>
        <v>2.419354838709677</v>
      </c>
      <c r="M238" s="137">
        <f t="shared" si="86"/>
        <v>3.8095238095238098</v>
      </c>
      <c r="N238" s="137">
        <f t="shared" si="86"/>
        <v>1.1811023622047243</v>
      </c>
      <c r="O238" s="137">
        <f t="shared" si="86"/>
        <v>3.3212560386473431</v>
      </c>
      <c r="P238" s="137">
        <f t="shared" si="86"/>
        <v>2.2435897435897432</v>
      </c>
      <c r="Q238" s="137">
        <f t="shared" si="86"/>
        <v>0.75757575757575746</v>
      </c>
      <c r="R238" s="168"/>
      <c r="S238" s="168"/>
      <c r="T238" s="168"/>
      <c r="U238" s="136" t="e">
        <f>+SUM(U278,U303,U309)/3</f>
        <v>#DIV/0!</v>
      </c>
      <c r="X238" s="20"/>
    </row>
    <row r="239" spans="1:24" ht="39.75">
      <c r="A239" s="140" t="s">
        <v>84</v>
      </c>
      <c r="B239" s="139"/>
      <c r="C239" s="138"/>
      <c r="D239" s="137" t="e">
        <f>+SUM(D247,D262,D269,D278,D303,D309)/6</f>
        <v>#DIV/0!</v>
      </c>
      <c r="E239" s="137"/>
      <c r="F239" s="137"/>
      <c r="G239" s="137"/>
      <c r="H239" s="137">
        <f t="shared" ref="H239:Q239" si="87">+SUM(H247,H262,H269,H278,H303,H309)/6</f>
        <v>3.3690261437908497</v>
      </c>
      <c r="I239" s="137">
        <f t="shared" si="87"/>
        <v>2.6594298245614039</v>
      </c>
      <c r="J239" s="137">
        <f t="shared" si="87"/>
        <v>3.870967741935484</v>
      </c>
      <c r="K239" s="137">
        <f t="shared" si="87"/>
        <v>3.8831168831168834</v>
      </c>
      <c r="L239" s="137">
        <f t="shared" si="87"/>
        <v>3.7096774193548385</v>
      </c>
      <c r="M239" s="137">
        <f t="shared" si="87"/>
        <v>3.9047619047619051</v>
      </c>
      <c r="N239" s="137">
        <f t="shared" si="87"/>
        <v>3.0905511811023625</v>
      </c>
      <c r="O239" s="137">
        <f t="shared" si="87"/>
        <v>4.1606280193236715</v>
      </c>
      <c r="P239" s="137">
        <f t="shared" si="87"/>
        <v>2.9841137123745818</v>
      </c>
      <c r="Q239" s="137">
        <f t="shared" si="87"/>
        <v>2.8787878787878789</v>
      </c>
      <c r="R239" s="168"/>
      <c r="S239" s="168"/>
      <c r="T239" s="168"/>
      <c r="U239" s="136" t="e">
        <f>+SUM(U247,U262,U269,U278,U303,U309)/6</f>
        <v>#DIV/0!</v>
      </c>
      <c r="X239" s="20"/>
    </row>
    <row r="240" spans="1:24" s="102" customFormat="1" ht="39.75">
      <c r="A240" s="349">
        <v>4.0999999999999996</v>
      </c>
      <c r="B240" s="349" t="s">
        <v>222</v>
      </c>
      <c r="C240" s="348"/>
      <c r="D240" s="347"/>
      <c r="E240" s="347"/>
      <c r="F240" s="347"/>
      <c r="G240" s="347"/>
      <c r="H240" s="347"/>
      <c r="I240" s="347"/>
      <c r="J240" s="347"/>
      <c r="K240" s="347"/>
      <c r="L240" s="347"/>
      <c r="M240" s="347"/>
      <c r="N240" s="347"/>
      <c r="O240" s="347"/>
      <c r="P240" s="347"/>
      <c r="Q240" s="346"/>
      <c r="R240" s="156"/>
      <c r="S240" s="156"/>
      <c r="T240" s="156"/>
      <c r="U240" s="346"/>
      <c r="X240" s="103"/>
    </row>
    <row r="241" spans="1:24" s="102" customFormat="1" ht="39.75">
      <c r="A241" s="187"/>
      <c r="B241" s="345" t="s">
        <v>221</v>
      </c>
      <c r="C241" s="185" t="s">
        <v>30</v>
      </c>
      <c r="D241" s="183">
        <f>+SUM(D248:D258)</f>
        <v>0</v>
      </c>
      <c r="E241" s="183"/>
      <c r="F241" s="183"/>
      <c r="G241" s="183"/>
      <c r="H241" s="183">
        <f t="shared" ref="H241:Q241" si="88">+SUM(H248:H258)</f>
        <v>7</v>
      </c>
      <c r="I241" s="183">
        <f t="shared" si="88"/>
        <v>5</v>
      </c>
      <c r="J241" s="183">
        <f t="shared" si="88"/>
        <v>7</v>
      </c>
      <c r="K241" s="183">
        <f t="shared" si="88"/>
        <v>6</v>
      </c>
      <c r="L241" s="183">
        <f t="shared" si="88"/>
        <v>7</v>
      </c>
      <c r="M241" s="183">
        <f t="shared" si="88"/>
        <v>5</v>
      </c>
      <c r="N241" s="183">
        <f t="shared" si="88"/>
        <v>7</v>
      </c>
      <c r="O241" s="183">
        <f t="shared" si="88"/>
        <v>7</v>
      </c>
      <c r="P241" s="183">
        <f t="shared" si="88"/>
        <v>6</v>
      </c>
      <c r="Q241" s="183">
        <f t="shared" si="88"/>
        <v>7</v>
      </c>
      <c r="R241" s="149"/>
      <c r="S241" s="149"/>
      <c r="T241" s="149"/>
      <c r="U241" s="183">
        <f>+SUM(U248:U258)</f>
        <v>7</v>
      </c>
      <c r="X241" s="103"/>
    </row>
    <row r="242" spans="1:24" s="102" customFormat="1" ht="39.75">
      <c r="A242" s="344"/>
      <c r="B242" s="343" t="s">
        <v>220</v>
      </c>
      <c r="C242" s="342" t="s">
        <v>30</v>
      </c>
      <c r="D242" s="340">
        <f>+D260</f>
        <v>0</v>
      </c>
      <c r="E242" s="340"/>
      <c r="F242" s="340"/>
      <c r="G242" s="340"/>
      <c r="H242" s="340">
        <f t="shared" ref="H242:Q242" si="89">+H260</f>
        <v>0</v>
      </c>
      <c r="I242" s="340">
        <f t="shared" si="89"/>
        <v>0</v>
      </c>
      <c r="J242" s="340">
        <f t="shared" si="89"/>
        <v>1</v>
      </c>
      <c r="K242" s="340">
        <f t="shared" si="89"/>
        <v>0</v>
      </c>
      <c r="L242" s="340">
        <f t="shared" si="89"/>
        <v>1</v>
      </c>
      <c r="M242" s="340">
        <f t="shared" si="89"/>
        <v>0</v>
      </c>
      <c r="N242" s="340">
        <f t="shared" si="89"/>
        <v>1</v>
      </c>
      <c r="O242" s="340">
        <f t="shared" si="89"/>
        <v>1</v>
      </c>
      <c r="P242" s="340">
        <f t="shared" si="89"/>
        <v>1</v>
      </c>
      <c r="Q242" s="340">
        <f t="shared" si="89"/>
        <v>1</v>
      </c>
      <c r="R242" s="341"/>
      <c r="S242" s="341"/>
      <c r="T242" s="341"/>
      <c r="U242" s="340">
        <f>+U260</f>
        <v>1</v>
      </c>
      <c r="X242" s="103"/>
    </row>
    <row r="243" spans="1:24" s="102" customFormat="1" ht="39.75">
      <c r="A243" s="339"/>
      <c r="B243" s="339"/>
      <c r="C243" s="338"/>
      <c r="D243" s="337">
        <f>IF(D241&lt;1,0,IF(D241&lt;2,1,IF(D241&lt;4,2,IF(D241&lt;6,3,IF(D241&lt;=7,4)))))</f>
        <v>0</v>
      </c>
      <c r="E243" s="337"/>
      <c r="F243" s="337"/>
      <c r="G243" s="337"/>
      <c r="H243" s="337">
        <f t="shared" ref="H243:Q243" si="90">IF(H241&lt;1,0,IF(H241&lt;2,1,IF(H241&lt;4,2,IF(H241&lt;6,3,IF(H241&lt;=7,4)))))</f>
        <v>4</v>
      </c>
      <c r="I243" s="337">
        <f t="shared" si="90"/>
        <v>3</v>
      </c>
      <c r="J243" s="337">
        <f t="shared" si="90"/>
        <v>4</v>
      </c>
      <c r="K243" s="337">
        <f t="shared" si="90"/>
        <v>4</v>
      </c>
      <c r="L243" s="337">
        <f t="shared" si="90"/>
        <v>4</v>
      </c>
      <c r="M243" s="337">
        <f t="shared" si="90"/>
        <v>3</v>
      </c>
      <c r="N243" s="337">
        <f t="shared" si="90"/>
        <v>4</v>
      </c>
      <c r="O243" s="337">
        <f t="shared" si="90"/>
        <v>4</v>
      </c>
      <c r="P243" s="337">
        <f t="shared" si="90"/>
        <v>4</v>
      </c>
      <c r="Q243" s="337">
        <f t="shared" si="90"/>
        <v>4</v>
      </c>
      <c r="R243" s="152"/>
      <c r="S243" s="152"/>
      <c r="T243" s="152"/>
      <c r="U243" s="337">
        <f>IF(U241&lt;1,0,IF(U241&lt;2,1,IF(U241&lt;4,2,IF(U241&lt;6,3,IF(U241&lt;=7,4)))))</f>
        <v>4</v>
      </c>
      <c r="X243" s="103"/>
    </row>
    <row r="244" spans="1:24" s="102" customFormat="1" ht="39.75">
      <c r="A244" s="187"/>
      <c r="B244" s="187"/>
      <c r="C244" s="185"/>
      <c r="D244" s="336">
        <f>IF(D243&lt;1,0,IF(D243=1,1,IF(D243=2,2,IF(D243=3,3,IF(D243=4,4)))))</f>
        <v>0</v>
      </c>
      <c r="E244" s="336"/>
      <c r="F244" s="336"/>
      <c r="G244" s="336"/>
      <c r="H244" s="336">
        <f t="shared" ref="H244:Q244" si="91">IF(H243&lt;1,0,IF(H243=1,1,IF(H243=2,2,IF(H243=3,3,IF(H243=4,4)))))</f>
        <v>4</v>
      </c>
      <c r="I244" s="336">
        <f t="shared" si="91"/>
        <v>3</v>
      </c>
      <c r="J244" s="336">
        <f t="shared" si="91"/>
        <v>4</v>
      </c>
      <c r="K244" s="336">
        <f t="shared" si="91"/>
        <v>4</v>
      </c>
      <c r="L244" s="336">
        <f t="shared" si="91"/>
        <v>4</v>
      </c>
      <c r="M244" s="336">
        <f t="shared" si="91"/>
        <v>3</v>
      </c>
      <c r="N244" s="336">
        <f t="shared" si="91"/>
        <v>4</v>
      </c>
      <c r="O244" s="336">
        <f t="shared" si="91"/>
        <v>4</v>
      </c>
      <c r="P244" s="336">
        <f t="shared" si="91"/>
        <v>4</v>
      </c>
      <c r="Q244" s="336">
        <f t="shared" si="91"/>
        <v>4</v>
      </c>
      <c r="R244" s="149"/>
      <c r="S244" s="149"/>
      <c r="T244" s="149"/>
      <c r="U244" s="336">
        <f>IF(U243&lt;1,0,IF(U243=1,1,IF(U243=2,2,IF(U243=3,3,IF(U243=4,4)))))</f>
        <v>4</v>
      </c>
      <c r="X244" s="103"/>
    </row>
    <row r="245" spans="1:24" s="102" customFormat="1" ht="39.75">
      <c r="A245" s="187"/>
      <c r="B245" s="187"/>
      <c r="C245" s="185"/>
      <c r="D245" s="336">
        <f>+D242</f>
        <v>0</v>
      </c>
      <c r="E245" s="336"/>
      <c r="F245" s="336"/>
      <c r="G245" s="336"/>
      <c r="H245" s="336">
        <f t="shared" ref="H245:Q245" si="92">+H242</f>
        <v>0</v>
      </c>
      <c r="I245" s="336">
        <f t="shared" si="92"/>
        <v>0</v>
      </c>
      <c r="J245" s="336">
        <f t="shared" si="92"/>
        <v>1</v>
      </c>
      <c r="K245" s="336">
        <f t="shared" si="92"/>
        <v>0</v>
      </c>
      <c r="L245" s="336">
        <f t="shared" si="92"/>
        <v>1</v>
      </c>
      <c r="M245" s="336">
        <f t="shared" si="92"/>
        <v>0</v>
      </c>
      <c r="N245" s="336">
        <f t="shared" si="92"/>
        <v>1</v>
      </c>
      <c r="O245" s="336">
        <f t="shared" si="92"/>
        <v>1</v>
      </c>
      <c r="P245" s="336">
        <f t="shared" si="92"/>
        <v>1</v>
      </c>
      <c r="Q245" s="336">
        <f t="shared" si="92"/>
        <v>1</v>
      </c>
      <c r="R245" s="149"/>
      <c r="S245" s="149"/>
      <c r="T245" s="149"/>
      <c r="U245" s="336">
        <f>+U242</f>
        <v>1</v>
      </c>
      <c r="X245" s="103"/>
    </row>
    <row r="246" spans="1:24" s="102" customFormat="1" ht="39.75">
      <c r="A246" s="187"/>
      <c r="B246" s="187"/>
      <c r="C246" s="185"/>
      <c r="D246" s="335">
        <f>+D241+D242</f>
        <v>0</v>
      </c>
      <c r="E246" s="335"/>
      <c r="F246" s="335"/>
      <c r="G246" s="335"/>
      <c r="H246" s="335">
        <f t="shared" ref="H246:Q246" si="93">+H241+H242</f>
        <v>7</v>
      </c>
      <c r="I246" s="335">
        <f t="shared" si="93"/>
        <v>5</v>
      </c>
      <c r="J246" s="335">
        <f t="shared" si="93"/>
        <v>8</v>
      </c>
      <c r="K246" s="335">
        <f t="shared" si="93"/>
        <v>6</v>
      </c>
      <c r="L246" s="335">
        <f t="shared" si="93"/>
        <v>8</v>
      </c>
      <c r="M246" s="335">
        <f t="shared" si="93"/>
        <v>5</v>
      </c>
      <c r="N246" s="335">
        <f t="shared" si="93"/>
        <v>8</v>
      </c>
      <c r="O246" s="335">
        <f t="shared" si="93"/>
        <v>8</v>
      </c>
      <c r="P246" s="335">
        <f t="shared" si="93"/>
        <v>7</v>
      </c>
      <c r="Q246" s="335">
        <f t="shared" si="93"/>
        <v>8</v>
      </c>
      <c r="R246" s="149"/>
      <c r="S246" s="149"/>
      <c r="T246" s="149"/>
      <c r="U246" s="335">
        <f>+U241+U242</f>
        <v>8</v>
      </c>
      <c r="X246" s="103"/>
    </row>
    <row r="247" spans="1:24" s="102" customFormat="1" ht="39.75">
      <c r="A247" s="334"/>
      <c r="B247" s="334"/>
      <c r="C247" s="333" t="s">
        <v>10</v>
      </c>
      <c r="D247" s="332">
        <f>+D245+D244</f>
        <v>0</v>
      </c>
      <c r="E247" s="332"/>
      <c r="F247" s="332"/>
      <c r="G247" s="332"/>
      <c r="H247" s="332">
        <f t="shared" ref="H247:O247" si="94">+H245+H244</f>
        <v>4</v>
      </c>
      <c r="I247" s="332">
        <f t="shared" si="94"/>
        <v>3</v>
      </c>
      <c r="J247" s="332">
        <f t="shared" si="94"/>
        <v>5</v>
      </c>
      <c r="K247" s="332">
        <f t="shared" si="94"/>
        <v>4</v>
      </c>
      <c r="L247" s="332">
        <f t="shared" si="94"/>
        <v>5</v>
      </c>
      <c r="M247" s="332">
        <f t="shared" si="94"/>
        <v>3</v>
      </c>
      <c r="N247" s="332">
        <f t="shared" si="94"/>
        <v>5</v>
      </c>
      <c r="O247" s="332">
        <f t="shared" si="94"/>
        <v>5</v>
      </c>
      <c r="P247" s="332">
        <v>4</v>
      </c>
      <c r="Q247" s="332">
        <f>+Q245+Q244</f>
        <v>5</v>
      </c>
      <c r="R247" s="149"/>
      <c r="S247" s="149"/>
      <c r="T247" s="149"/>
      <c r="U247" s="332">
        <f>+U245+U244</f>
        <v>5</v>
      </c>
      <c r="X247" s="103"/>
    </row>
    <row r="248" spans="1:24" s="228" customFormat="1" ht="85.5">
      <c r="A248" s="72"/>
      <c r="B248" s="135" t="s">
        <v>219</v>
      </c>
      <c r="C248" s="134"/>
      <c r="D248" s="679"/>
      <c r="E248" s="679"/>
      <c r="F248" s="679"/>
      <c r="G248" s="679"/>
      <c r="H248" s="679">
        <v>1</v>
      </c>
      <c r="I248" s="679">
        <v>1</v>
      </c>
      <c r="J248" s="679">
        <v>1</v>
      </c>
      <c r="K248" s="331">
        <v>1</v>
      </c>
      <c r="L248" s="679">
        <v>1</v>
      </c>
      <c r="M248" s="679">
        <v>1</v>
      </c>
      <c r="N248" s="679">
        <v>1</v>
      </c>
      <c r="O248" s="679">
        <v>1</v>
      </c>
      <c r="P248" s="679">
        <v>1</v>
      </c>
      <c r="Q248" s="68">
        <v>1</v>
      </c>
      <c r="R248" s="149"/>
      <c r="S248" s="149"/>
      <c r="T248" s="149"/>
      <c r="U248" s="68">
        <v>1</v>
      </c>
      <c r="X248" s="229"/>
    </row>
    <row r="249" spans="1:24" s="228" customFormat="1" ht="57">
      <c r="A249" s="72"/>
      <c r="B249" s="135" t="s">
        <v>218</v>
      </c>
      <c r="C249" s="134"/>
      <c r="D249" s="68"/>
      <c r="E249" s="68"/>
      <c r="F249" s="68"/>
      <c r="G249" s="68"/>
      <c r="H249" s="68">
        <v>1</v>
      </c>
      <c r="I249" s="68">
        <v>0</v>
      </c>
      <c r="J249" s="68">
        <v>1</v>
      </c>
      <c r="K249" s="69">
        <v>1</v>
      </c>
      <c r="L249" s="68">
        <v>1</v>
      </c>
      <c r="M249" s="68">
        <v>1</v>
      </c>
      <c r="N249" s="68">
        <v>1</v>
      </c>
      <c r="O249" s="68">
        <v>1</v>
      </c>
      <c r="P249" s="68">
        <v>1</v>
      </c>
      <c r="Q249" s="68">
        <v>1</v>
      </c>
      <c r="R249" s="149"/>
      <c r="S249" s="149"/>
      <c r="T249" s="149"/>
      <c r="U249" s="68">
        <v>1</v>
      </c>
      <c r="X249" s="229"/>
    </row>
    <row r="250" spans="1:24" s="228" customFormat="1" ht="39.75" hidden="1" customHeight="1">
      <c r="A250" s="72"/>
      <c r="B250" s="210" t="s">
        <v>217</v>
      </c>
      <c r="C250" s="150"/>
      <c r="D250" s="68"/>
      <c r="E250" s="68"/>
      <c r="F250" s="68"/>
      <c r="G250" s="68"/>
      <c r="H250" s="68">
        <v>1</v>
      </c>
      <c r="I250" s="68">
        <v>1</v>
      </c>
      <c r="J250" s="68">
        <v>1</v>
      </c>
      <c r="K250" s="69">
        <v>1</v>
      </c>
      <c r="L250" s="68">
        <v>1</v>
      </c>
      <c r="M250" s="68">
        <v>0</v>
      </c>
      <c r="N250" s="68">
        <v>1</v>
      </c>
      <c r="O250" s="68">
        <v>1</v>
      </c>
      <c r="P250" s="68">
        <v>1</v>
      </c>
      <c r="Q250" s="68">
        <v>1</v>
      </c>
      <c r="R250" s="149"/>
      <c r="S250" s="149"/>
      <c r="T250" s="149"/>
      <c r="U250" s="68">
        <v>1</v>
      </c>
      <c r="X250" s="229"/>
    </row>
    <row r="251" spans="1:24" s="228" customFormat="1" ht="39.75" hidden="1" customHeight="1">
      <c r="A251" s="72"/>
      <c r="B251" s="71" t="s">
        <v>216</v>
      </c>
      <c r="C251" s="70"/>
      <c r="D251" s="68"/>
      <c r="E251" s="68"/>
      <c r="F251" s="68"/>
      <c r="G251" s="68"/>
      <c r="H251" s="68">
        <v>1</v>
      </c>
      <c r="I251" s="68">
        <v>1</v>
      </c>
      <c r="J251" s="68">
        <v>1</v>
      </c>
      <c r="K251" s="69">
        <v>1</v>
      </c>
      <c r="L251" s="68">
        <v>1</v>
      </c>
      <c r="M251" s="68">
        <v>1</v>
      </c>
      <c r="N251" s="68">
        <v>1</v>
      </c>
      <c r="O251" s="68">
        <v>1</v>
      </c>
      <c r="P251" s="68">
        <v>1</v>
      </c>
      <c r="Q251" s="68">
        <v>1</v>
      </c>
      <c r="R251" s="149"/>
      <c r="S251" s="149"/>
      <c r="T251" s="149"/>
      <c r="U251" s="68">
        <v>1</v>
      </c>
      <c r="X251" s="229"/>
    </row>
    <row r="252" spans="1:24" s="228" customFormat="1" ht="39.75" hidden="1" customHeight="1">
      <c r="A252" s="72"/>
      <c r="B252" s="71" t="s">
        <v>215</v>
      </c>
      <c r="C252" s="124"/>
      <c r="D252" s="711"/>
      <c r="E252" s="677"/>
      <c r="F252" s="677"/>
      <c r="G252" s="677"/>
      <c r="H252" s="711">
        <v>1</v>
      </c>
      <c r="I252" s="711">
        <v>1</v>
      </c>
      <c r="J252" s="711">
        <v>1</v>
      </c>
      <c r="K252" s="711">
        <v>1</v>
      </c>
      <c r="L252" s="711">
        <v>1</v>
      </c>
      <c r="M252" s="711">
        <v>1</v>
      </c>
      <c r="N252" s="711">
        <v>1</v>
      </c>
      <c r="O252" s="711">
        <v>1</v>
      </c>
      <c r="P252" s="711">
        <v>1</v>
      </c>
      <c r="Q252" s="711">
        <v>1</v>
      </c>
      <c r="R252" s="146"/>
      <c r="S252" s="146"/>
      <c r="T252" s="146"/>
      <c r="U252" s="711">
        <v>1</v>
      </c>
      <c r="X252" s="229"/>
    </row>
    <row r="253" spans="1:24" s="228" customFormat="1" ht="39.75" hidden="1" customHeight="1">
      <c r="A253" s="72"/>
      <c r="B253" s="121" t="s">
        <v>214</v>
      </c>
      <c r="C253" s="123"/>
      <c r="D253" s="712"/>
      <c r="E253" s="678"/>
      <c r="F253" s="678"/>
      <c r="G253" s="678"/>
      <c r="H253" s="712"/>
      <c r="I253" s="712"/>
      <c r="J253" s="712"/>
      <c r="K253" s="712"/>
      <c r="L253" s="712"/>
      <c r="M253" s="712"/>
      <c r="N253" s="712"/>
      <c r="O253" s="712"/>
      <c r="P253" s="712"/>
      <c r="Q253" s="712"/>
      <c r="R253" s="330"/>
      <c r="S253" s="330"/>
      <c r="T253" s="330"/>
      <c r="U253" s="712"/>
      <c r="X253" s="229"/>
    </row>
    <row r="254" spans="1:24" s="228" customFormat="1" ht="39.75">
      <c r="A254" s="72"/>
      <c r="B254" s="121" t="s">
        <v>213</v>
      </c>
      <c r="C254" s="123"/>
      <c r="D254" s="712"/>
      <c r="E254" s="678"/>
      <c r="F254" s="678"/>
      <c r="G254" s="678"/>
      <c r="H254" s="712"/>
      <c r="I254" s="712"/>
      <c r="J254" s="712"/>
      <c r="K254" s="712"/>
      <c r="L254" s="712"/>
      <c r="M254" s="712"/>
      <c r="N254" s="712"/>
      <c r="O254" s="712"/>
      <c r="P254" s="712"/>
      <c r="Q254" s="712"/>
      <c r="R254" s="330"/>
      <c r="S254" s="330"/>
      <c r="T254" s="330"/>
      <c r="U254" s="712"/>
      <c r="X254" s="229"/>
    </row>
    <row r="255" spans="1:24" s="228" customFormat="1" ht="48">
      <c r="A255" s="72"/>
      <c r="B255" s="121" t="s">
        <v>212</v>
      </c>
      <c r="C255" s="123"/>
      <c r="D255" s="712"/>
      <c r="E255" s="678"/>
      <c r="F255" s="678"/>
      <c r="G255" s="678"/>
      <c r="H255" s="712"/>
      <c r="I255" s="712"/>
      <c r="J255" s="712"/>
      <c r="K255" s="712"/>
      <c r="L255" s="712"/>
      <c r="M255" s="712"/>
      <c r="N255" s="712"/>
      <c r="O255" s="712"/>
      <c r="P255" s="712"/>
      <c r="Q255" s="712"/>
      <c r="R255" s="330"/>
      <c r="S255" s="330"/>
      <c r="T255" s="330"/>
      <c r="U255" s="712"/>
      <c r="X255" s="229"/>
    </row>
    <row r="256" spans="1:24" s="228" customFormat="1" ht="72">
      <c r="A256" s="72"/>
      <c r="B256" s="121" t="s">
        <v>211</v>
      </c>
      <c r="C256" s="120"/>
      <c r="D256" s="713"/>
      <c r="E256" s="679"/>
      <c r="F256" s="679"/>
      <c r="G256" s="679"/>
      <c r="H256" s="713"/>
      <c r="I256" s="713"/>
      <c r="J256" s="713"/>
      <c r="K256" s="713"/>
      <c r="L256" s="713"/>
      <c r="M256" s="713"/>
      <c r="N256" s="713"/>
      <c r="O256" s="713"/>
      <c r="P256" s="713"/>
      <c r="Q256" s="713"/>
      <c r="R256" s="152"/>
      <c r="S256" s="152"/>
      <c r="T256" s="152"/>
      <c r="U256" s="713"/>
      <c r="X256" s="229"/>
    </row>
    <row r="257" spans="1:24" s="228" customFormat="1" ht="61.5">
      <c r="A257" s="72"/>
      <c r="B257" s="71" t="s">
        <v>210</v>
      </c>
      <c r="C257" s="70"/>
      <c r="D257" s="68"/>
      <c r="E257" s="68"/>
      <c r="F257" s="68"/>
      <c r="G257" s="68"/>
      <c r="H257" s="68">
        <v>1</v>
      </c>
      <c r="I257" s="68">
        <v>0</v>
      </c>
      <c r="J257" s="68">
        <v>1</v>
      </c>
      <c r="K257" s="69">
        <v>1</v>
      </c>
      <c r="L257" s="68">
        <v>1</v>
      </c>
      <c r="M257" s="68">
        <v>1</v>
      </c>
      <c r="N257" s="68">
        <v>1</v>
      </c>
      <c r="O257" s="68">
        <v>1</v>
      </c>
      <c r="P257" s="68">
        <v>0</v>
      </c>
      <c r="Q257" s="68">
        <v>1</v>
      </c>
      <c r="R257" s="149"/>
      <c r="S257" s="149"/>
      <c r="T257" s="149"/>
      <c r="U257" s="68">
        <v>1</v>
      </c>
      <c r="X257" s="229"/>
    </row>
    <row r="258" spans="1:24" s="228" customFormat="1" ht="61.5">
      <c r="A258" s="72"/>
      <c r="B258" s="71" t="s">
        <v>209</v>
      </c>
      <c r="C258" s="70"/>
      <c r="D258" s="68"/>
      <c r="E258" s="68"/>
      <c r="F258" s="68"/>
      <c r="G258" s="68"/>
      <c r="H258" s="68">
        <v>1</v>
      </c>
      <c r="I258" s="68">
        <v>1</v>
      </c>
      <c r="J258" s="68">
        <v>1</v>
      </c>
      <c r="K258" s="69">
        <v>0</v>
      </c>
      <c r="L258" s="68">
        <v>1</v>
      </c>
      <c r="M258" s="68">
        <v>0</v>
      </c>
      <c r="N258" s="68">
        <v>1</v>
      </c>
      <c r="O258" s="68">
        <v>1</v>
      </c>
      <c r="P258" s="68">
        <v>1</v>
      </c>
      <c r="Q258" s="68">
        <v>1</v>
      </c>
      <c r="R258" s="149"/>
      <c r="S258" s="149"/>
      <c r="T258" s="149"/>
      <c r="U258" s="68">
        <v>1</v>
      </c>
      <c r="X258" s="229"/>
    </row>
    <row r="259" spans="1:24" s="228" customFormat="1" ht="39.75">
      <c r="A259" s="329"/>
      <c r="B259" s="328" t="s">
        <v>208</v>
      </c>
      <c r="C259" s="327"/>
      <c r="D259" s="326"/>
      <c r="E259" s="326"/>
      <c r="F259" s="326"/>
      <c r="G259" s="326"/>
      <c r="H259" s="326"/>
      <c r="I259" s="326"/>
      <c r="J259" s="326"/>
      <c r="K259" s="326"/>
      <c r="L259" s="325"/>
      <c r="M259" s="325"/>
      <c r="N259" s="325"/>
      <c r="O259" s="325"/>
      <c r="P259" s="325"/>
      <c r="Q259" s="325"/>
      <c r="R259" s="149"/>
      <c r="S259" s="149"/>
      <c r="T259" s="149"/>
      <c r="U259" s="325"/>
      <c r="X259" s="229"/>
    </row>
    <row r="260" spans="1:24" s="228" customFormat="1" ht="123">
      <c r="A260" s="128"/>
      <c r="B260" s="128" t="s">
        <v>207</v>
      </c>
      <c r="C260" s="124"/>
      <c r="D260" s="90"/>
      <c r="E260" s="90"/>
      <c r="F260" s="90"/>
      <c r="G260" s="90"/>
      <c r="H260" s="90">
        <v>0</v>
      </c>
      <c r="I260" s="68">
        <v>0</v>
      </c>
      <c r="J260" s="68">
        <v>1</v>
      </c>
      <c r="K260" s="69">
        <v>0</v>
      </c>
      <c r="L260" s="68">
        <v>1</v>
      </c>
      <c r="M260" s="68">
        <v>0</v>
      </c>
      <c r="N260" s="68">
        <v>1</v>
      </c>
      <c r="O260" s="68">
        <v>1</v>
      </c>
      <c r="P260" s="68">
        <v>1</v>
      </c>
      <c r="Q260" s="677">
        <v>1</v>
      </c>
      <c r="R260" s="146"/>
      <c r="S260" s="146"/>
      <c r="T260" s="146"/>
      <c r="U260" s="677">
        <v>1</v>
      </c>
      <c r="X260" s="229"/>
    </row>
    <row r="261" spans="1:24" s="228" customFormat="1" ht="39.75">
      <c r="A261" s="84">
        <v>4.2</v>
      </c>
      <c r="B261" s="84" t="s">
        <v>206</v>
      </c>
      <c r="C261" s="96" t="s">
        <v>30</v>
      </c>
      <c r="D261" s="324">
        <f>+SUM(D263:D267)</f>
        <v>0</v>
      </c>
      <c r="E261" s="324"/>
      <c r="F261" s="324"/>
      <c r="G261" s="324"/>
      <c r="H261" s="324">
        <f t="shared" ref="H261:Q261" si="95">+SUM(H263:H267)</f>
        <v>5</v>
      </c>
      <c r="I261" s="324">
        <f t="shared" si="95"/>
        <v>3</v>
      </c>
      <c r="J261" s="324">
        <f t="shared" si="95"/>
        <v>5</v>
      </c>
      <c r="K261" s="324">
        <f t="shared" si="95"/>
        <v>3</v>
      </c>
      <c r="L261" s="324">
        <f t="shared" si="95"/>
        <v>5</v>
      </c>
      <c r="M261" s="324">
        <f t="shared" si="95"/>
        <v>4</v>
      </c>
      <c r="N261" s="324">
        <f t="shared" si="95"/>
        <v>5</v>
      </c>
      <c r="O261" s="324">
        <f t="shared" si="95"/>
        <v>5</v>
      </c>
      <c r="P261" s="324">
        <f t="shared" si="95"/>
        <v>5</v>
      </c>
      <c r="Q261" s="324">
        <f t="shared" si="95"/>
        <v>5</v>
      </c>
      <c r="R261" s="154"/>
      <c r="S261" s="154"/>
      <c r="T261" s="154"/>
      <c r="U261" s="324">
        <f>+SUM(U263:U267)</f>
        <v>5</v>
      </c>
      <c r="X261" s="229"/>
    </row>
    <row r="262" spans="1:24" s="228" customFormat="1" ht="39.75">
      <c r="A262" s="80"/>
      <c r="B262" s="80"/>
      <c r="C262" s="95" t="s">
        <v>10</v>
      </c>
      <c r="D262" s="94">
        <f>IF(D261&lt;1,0,IF(D261&lt;2,1,IF(D261&lt;3,2,IF(D261&lt;4,3,IF(D261&lt;5,4,IF(D261=5,5,))))))</f>
        <v>0</v>
      </c>
      <c r="E262" s="94"/>
      <c r="F262" s="94"/>
      <c r="G262" s="94"/>
      <c r="H262" s="94">
        <f t="shared" ref="H262:Q262" si="96">IF(H261&lt;1,0,IF(H261&lt;2,1,IF(H261&lt;3,2,IF(H261&lt;4,3,IF(H261&lt;5,4,IF(H261=5,5,))))))</f>
        <v>5</v>
      </c>
      <c r="I262" s="94">
        <f t="shared" si="96"/>
        <v>3</v>
      </c>
      <c r="J262" s="94">
        <f t="shared" si="96"/>
        <v>5</v>
      </c>
      <c r="K262" s="94">
        <f t="shared" si="96"/>
        <v>3</v>
      </c>
      <c r="L262" s="94">
        <f t="shared" si="96"/>
        <v>5</v>
      </c>
      <c r="M262" s="94">
        <f t="shared" si="96"/>
        <v>4</v>
      </c>
      <c r="N262" s="94">
        <f t="shared" si="96"/>
        <v>5</v>
      </c>
      <c r="O262" s="94">
        <f t="shared" si="96"/>
        <v>5</v>
      </c>
      <c r="P262" s="94">
        <f t="shared" si="96"/>
        <v>5</v>
      </c>
      <c r="Q262" s="94">
        <f t="shared" si="96"/>
        <v>5</v>
      </c>
      <c r="R262" s="152"/>
      <c r="S262" s="152"/>
      <c r="T262" s="152"/>
      <c r="U262" s="94">
        <f>IF(U261&lt;1,0,IF(U261&lt;2,1,IF(U261&lt;3,2,IF(U261&lt;4,3,IF(U261&lt;5,4,IF(U261=5,5,))))))</f>
        <v>5</v>
      </c>
      <c r="X262" s="229"/>
    </row>
    <row r="263" spans="1:24" s="228" customFormat="1" ht="111">
      <c r="A263" s="72"/>
      <c r="B263" s="210" t="s">
        <v>205</v>
      </c>
      <c r="C263" s="150"/>
      <c r="D263" s="68"/>
      <c r="E263" s="68"/>
      <c r="F263" s="68"/>
      <c r="G263" s="68"/>
      <c r="H263" s="68">
        <v>1</v>
      </c>
      <c r="I263" s="68">
        <v>1</v>
      </c>
      <c r="J263" s="68">
        <v>1</v>
      </c>
      <c r="K263" s="69">
        <v>1</v>
      </c>
      <c r="L263" s="68">
        <v>1</v>
      </c>
      <c r="M263" s="68">
        <v>1</v>
      </c>
      <c r="N263" s="68">
        <v>1</v>
      </c>
      <c r="O263" s="68">
        <v>1</v>
      </c>
      <c r="P263" s="68">
        <v>1</v>
      </c>
      <c r="Q263" s="68">
        <v>1</v>
      </c>
      <c r="R263" s="149"/>
      <c r="S263" s="149"/>
      <c r="T263" s="149"/>
      <c r="U263" s="68">
        <v>1</v>
      </c>
      <c r="X263" s="229"/>
    </row>
    <row r="264" spans="1:24" s="228" customFormat="1" ht="83.25">
      <c r="A264" s="72"/>
      <c r="B264" s="151" t="s">
        <v>204</v>
      </c>
      <c r="C264" s="150"/>
      <c r="D264" s="68"/>
      <c r="E264" s="68"/>
      <c r="F264" s="68"/>
      <c r="G264" s="68"/>
      <c r="H264" s="68">
        <v>1</v>
      </c>
      <c r="I264" s="68">
        <v>0</v>
      </c>
      <c r="J264" s="68">
        <v>1</v>
      </c>
      <c r="K264" s="69">
        <v>0</v>
      </c>
      <c r="L264" s="68">
        <v>1</v>
      </c>
      <c r="M264" s="68">
        <v>0</v>
      </c>
      <c r="N264" s="68">
        <v>1</v>
      </c>
      <c r="O264" s="68">
        <v>1</v>
      </c>
      <c r="P264" s="68">
        <v>1</v>
      </c>
      <c r="Q264" s="68">
        <v>1</v>
      </c>
      <c r="R264" s="149"/>
      <c r="S264" s="149"/>
      <c r="T264" s="149"/>
      <c r="U264" s="68">
        <v>1</v>
      </c>
      <c r="V264" s="323"/>
      <c r="X264" s="229"/>
    </row>
    <row r="265" spans="1:24" s="228" customFormat="1" ht="61.5">
      <c r="A265" s="72"/>
      <c r="B265" s="71" t="s">
        <v>203</v>
      </c>
      <c r="C265" s="70"/>
      <c r="D265" s="68"/>
      <c r="E265" s="68"/>
      <c r="F265" s="68"/>
      <c r="G265" s="68"/>
      <c r="H265" s="68">
        <v>1</v>
      </c>
      <c r="I265" s="68">
        <v>0</v>
      </c>
      <c r="J265" s="68">
        <v>1</v>
      </c>
      <c r="K265" s="69">
        <v>0</v>
      </c>
      <c r="L265" s="68">
        <v>1</v>
      </c>
      <c r="M265" s="68">
        <v>1</v>
      </c>
      <c r="N265" s="68">
        <v>1</v>
      </c>
      <c r="O265" s="68">
        <v>1</v>
      </c>
      <c r="P265" s="68">
        <v>1</v>
      </c>
      <c r="Q265" s="68">
        <v>1</v>
      </c>
      <c r="R265" s="149"/>
      <c r="S265" s="149"/>
      <c r="T265" s="149"/>
      <c r="U265" s="68">
        <v>1</v>
      </c>
      <c r="X265" s="229"/>
    </row>
    <row r="266" spans="1:24" s="228" customFormat="1" ht="55.5">
      <c r="A266" s="72"/>
      <c r="B266" s="210" t="s">
        <v>202</v>
      </c>
      <c r="C266" s="150"/>
      <c r="D266" s="68"/>
      <c r="E266" s="68"/>
      <c r="F266" s="68"/>
      <c r="G266" s="68"/>
      <c r="H266" s="68">
        <v>1</v>
      </c>
      <c r="I266" s="68">
        <v>1</v>
      </c>
      <c r="J266" s="68">
        <v>1</v>
      </c>
      <c r="K266" s="69">
        <v>1</v>
      </c>
      <c r="L266" s="68">
        <v>1</v>
      </c>
      <c r="M266" s="68">
        <v>1</v>
      </c>
      <c r="N266" s="68">
        <v>1</v>
      </c>
      <c r="O266" s="68">
        <v>1</v>
      </c>
      <c r="P266" s="68">
        <v>1</v>
      </c>
      <c r="Q266" s="68">
        <v>1</v>
      </c>
      <c r="R266" s="149"/>
      <c r="S266" s="149"/>
      <c r="T266" s="149"/>
      <c r="U266" s="68">
        <v>1</v>
      </c>
      <c r="X266" s="229"/>
    </row>
    <row r="267" spans="1:24" s="228" customFormat="1" ht="55.5">
      <c r="A267" s="128"/>
      <c r="B267" s="322" t="s">
        <v>201</v>
      </c>
      <c r="C267" s="321"/>
      <c r="D267" s="68"/>
      <c r="E267" s="68"/>
      <c r="F267" s="68"/>
      <c r="G267" s="68"/>
      <c r="H267" s="68">
        <v>1</v>
      </c>
      <c r="I267" s="68">
        <v>1</v>
      </c>
      <c r="J267" s="68">
        <v>1</v>
      </c>
      <c r="K267" s="69">
        <v>1</v>
      </c>
      <c r="L267" s="68">
        <v>1</v>
      </c>
      <c r="M267" s="68">
        <v>1</v>
      </c>
      <c r="N267" s="68">
        <v>1</v>
      </c>
      <c r="O267" s="68">
        <v>1</v>
      </c>
      <c r="P267" s="68">
        <v>1</v>
      </c>
      <c r="Q267" s="677">
        <v>1</v>
      </c>
      <c r="R267" s="146"/>
      <c r="S267" s="146"/>
      <c r="T267" s="146"/>
      <c r="U267" s="677">
        <v>1</v>
      </c>
      <c r="X267" s="229"/>
    </row>
    <row r="268" spans="1:24" s="228" customFormat="1" ht="61.5">
      <c r="A268" s="85">
        <v>4.3</v>
      </c>
      <c r="B268" s="85" t="s">
        <v>200</v>
      </c>
      <c r="C268" s="96" t="s">
        <v>171</v>
      </c>
      <c r="D268" s="319" t="e">
        <f>+D270/D273</f>
        <v>#DIV/0!</v>
      </c>
      <c r="E268" s="319"/>
      <c r="F268" s="319"/>
      <c r="G268" s="319"/>
      <c r="H268" s="319">
        <f t="shared" ref="H268:Q268" si="97">+H270/H273</f>
        <v>49886.666666666664</v>
      </c>
      <c r="I268" s="319">
        <f t="shared" si="97"/>
        <v>43644.73684210526</v>
      </c>
      <c r="J268" s="319">
        <f t="shared" si="97"/>
        <v>85824.705882352937</v>
      </c>
      <c r="K268" s="319">
        <f t="shared" si="97"/>
        <v>108858.90410958904</v>
      </c>
      <c r="L268" s="319">
        <f t="shared" si="97"/>
        <v>147354.55172413794</v>
      </c>
      <c r="M268" s="319">
        <f t="shared" si="97"/>
        <v>30297.142857142859</v>
      </c>
      <c r="N268" s="319">
        <f t="shared" si="97"/>
        <v>26319.557522123894</v>
      </c>
      <c r="O268" s="319">
        <f t="shared" si="97"/>
        <v>55990.62295081967</v>
      </c>
      <c r="P268" s="319">
        <f t="shared" si="97"/>
        <v>10869.565217391304</v>
      </c>
      <c r="Q268" s="319">
        <f t="shared" si="97"/>
        <v>46363.045454545456</v>
      </c>
      <c r="R268" s="320"/>
      <c r="S268" s="320"/>
      <c r="T268" s="320"/>
      <c r="U268" s="319">
        <f>+U270/U273</f>
        <v>68974.167120799277</v>
      </c>
      <c r="V268" s="213"/>
      <c r="W268" s="312">
        <v>50000</v>
      </c>
      <c r="X268" s="229"/>
    </row>
    <row r="269" spans="1:24" s="228" customFormat="1" ht="39.75">
      <c r="A269" s="81"/>
      <c r="B269" s="81"/>
      <c r="C269" s="95" t="s">
        <v>10</v>
      </c>
      <c r="D269" s="94" t="e">
        <f>+IF(D268&lt;25000,D268*5/25000,IF(D268&gt;=25000,5))</f>
        <v>#DIV/0!</v>
      </c>
      <c r="E269" s="94"/>
      <c r="F269" s="94"/>
      <c r="G269" s="94"/>
      <c r="H269" s="94">
        <f>+IF(H268&lt;50000,H268*5/50000,IF(H268&gt;=50000,5))</f>
        <v>4.9886666666666661</v>
      </c>
      <c r="I269" s="94">
        <f>+IF(I268&lt;50000,I268*5/50000,IF(I268&gt;=50000,5))</f>
        <v>4.3644736842105258</v>
      </c>
      <c r="J269" s="94">
        <f>+IF(J268&lt;60000,J268*5/60000,IF(J268&gt;=60000,5))</f>
        <v>5</v>
      </c>
      <c r="K269" s="94">
        <f>+IF(K268&lt;60000,K268*5/60000,IF(K268&gt;=60000,5))</f>
        <v>5</v>
      </c>
      <c r="L269" s="94">
        <f>+IF(L268&lt;60000,L268*5/60000,IF(L268&gt;=60000,5))</f>
        <v>5</v>
      </c>
      <c r="M269" s="94">
        <f>+IF(M268&lt;25000,M268*5/25000,IF(M268&gt;=25000,5))</f>
        <v>5</v>
      </c>
      <c r="N269" s="94">
        <f>+IF(N268&lt;25000,N268*5/25000,IF(N268&gt;=25000,5))</f>
        <v>5</v>
      </c>
      <c r="O269" s="94">
        <f>+IF(O268&lt;25000,O268*5/25000,IF(O268&gt;=25000,5))</f>
        <v>5</v>
      </c>
      <c r="P269" s="94">
        <f>+IF(P268&lt;25000,P268*5/25000,IF(P268&gt;=25000,5))</f>
        <v>2.1739130434782608</v>
      </c>
      <c r="Q269" s="94">
        <f>+IF(Q268&lt;25000,Q268*5/25000,IF(Q268&gt;=25000,5))</f>
        <v>5</v>
      </c>
      <c r="R269" s="318"/>
      <c r="S269" s="318"/>
      <c r="T269" s="318"/>
      <c r="U269" s="293" t="e">
        <f>+SUM(D269:Q269)/11</f>
        <v>#DIV/0!</v>
      </c>
      <c r="V269" s="213"/>
      <c r="W269" s="312"/>
      <c r="X269" s="229"/>
    </row>
    <row r="270" spans="1:24" s="228" customFormat="1" ht="39.75">
      <c r="A270" s="317"/>
      <c r="B270" s="166" t="s">
        <v>199</v>
      </c>
      <c r="C270" s="164" t="s">
        <v>196</v>
      </c>
      <c r="D270" s="313">
        <f>+D271+D272</f>
        <v>0</v>
      </c>
      <c r="E270" s="313"/>
      <c r="F270" s="313"/>
      <c r="G270" s="313"/>
      <c r="H270" s="313">
        <f t="shared" ref="H270:Q270" si="98">+H271+H272</f>
        <v>2244900</v>
      </c>
      <c r="I270" s="313">
        <f t="shared" si="98"/>
        <v>829250</v>
      </c>
      <c r="J270" s="313">
        <f t="shared" si="98"/>
        <v>10213140</v>
      </c>
      <c r="K270" s="315">
        <f t="shared" si="98"/>
        <v>7946700</v>
      </c>
      <c r="L270" s="313">
        <f t="shared" si="98"/>
        <v>8546564</v>
      </c>
      <c r="M270" s="313">
        <f t="shared" si="98"/>
        <v>530200</v>
      </c>
      <c r="N270" s="315">
        <f t="shared" si="98"/>
        <v>2974110</v>
      </c>
      <c r="O270" s="315">
        <f t="shared" si="98"/>
        <v>3415428</v>
      </c>
      <c r="P270" s="315">
        <f t="shared" si="98"/>
        <v>250000</v>
      </c>
      <c r="Q270" s="313">
        <f t="shared" si="98"/>
        <v>1019987</v>
      </c>
      <c r="R270" s="314"/>
      <c r="S270" s="314"/>
      <c r="T270" s="314"/>
      <c r="U270" s="313">
        <f>+U271+U272</f>
        <v>37970279</v>
      </c>
      <c r="V270" s="213"/>
      <c r="W270" s="312">
        <v>60000</v>
      </c>
      <c r="X270" s="229"/>
    </row>
    <row r="271" spans="1:24" s="228" customFormat="1" ht="39.75">
      <c r="A271" s="72"/>
      <c r="B271" s="311" t="s">
        <v>198</v>
      </c>
      <c r="C271" s="244" t="s">
        <v>196</v>
      </c>
      <c r="D271" s="307"/>
      <c r="E271" s="310"/>
      <c r="F271" s="310"/>
      <c r="G271" s="310"/>
      <c r="H271" s="310">
        <v>805400</v>
      </c>
      <c r="I271" s="307">
        <v>629250</v>
      </c>
      <c r="J271" s="307">
        <v>2681300</v>
      </c>
      <c r="K271" s="310">
        <v>5380100</v>
      </c>
      <c r="L271" s="310">
        <v>3710400</v>
      </c>
      <c r="M271" s="307">
        <v>530200</v>
      </c>
      <c r="N271" s="307">
        <v>1558000</v>
      </c>
      <c r="O271" s="307">
        <v>1345060</v>
      </c>
      <c r="P271" s="307">
        <v>50000</v>
      </c>
      <c r="Q271" s="307">
        <v>263000</v>
      </c>
      <c r="R271" s="309"/>
      <c r="S271" s="309"/>
      <c r="T271" s="309"/>
      <c r="U271" s="307">
        <f>+SUM(D271:T271)</f>
        <v>16952710</v>
      </c>
      <c r="V271" s="213"/>
      <c r="W271" s="312">
        <v>25000</v>
      </c>
      <c r="X271" s="229"/>
    </row>
    <row r="272" spans="1:24" s="228" customFormat="1" ht="39.75">
      <c r="A272" s="72"/>
      <c r="B272" s="311" t="s">
        <v>197</v>
      </c>
      <c r="C272" s="244" t="s">
        <v>196</v>
      </c>
      <c r="D272" s="307"/>
      <c r="E272" s="310"/>
      <c r="F272" s="310"/>
      <c r="G272" s="310"/>
      <c r="H272" s="310">
        <v>1439500</v>
      </c>
      <c r="I272" s="307">
        <v>200000</v>
      </c>
      <c r="J272" s="307">
        <v>7531840</v>
      </c>
      <c r="K272" s="310">
        <v>2566600</v>
      </c>
      <c r="L272" s="310">
        <v>4836164</v>
      </c>
      <c r="M272" s="307">
        <v>0</v>
      </c>
      <c r="N272" s="307">
        <v>1416110</v>
      </c>
      <c r="O272" s="307">
        <v>2070368</v>
      </c>
      <c r="P272" s="307">
        <v>200000</v>
      </c>
      <c r="Q272" s="307">
        <v>756987</v>
      </c>
      <c r="R272" s="309"/>
      <c r="S272" s="308"/>
      <c r="T272" s="308"/>
      <c r="U272" s="307">
        <f>+SUM(D272:T272)</f>
        <v>21017569</v>
      </c>
      <c r="V272" s="39"/>
      <c r="X272" s="229"/>
    </row>
    <row r="273" spans="1:24" s="278" customFormat="1" ht="39.75">
      <c r="A273" s="306"/>
      <c r="B273" s="305" t="s">
        <v>195</v>
      </c>
      <c r="C273" s="244" t="s">
        <v>163</v>
      </c>
      <c r="D273" s="304">
        <f>+D274+D275</f>
        <v>0</v>
      </c>
      <c r="E273" s="304"/>
      <c r="F273" s="304"/>
      <c r="G273" s="304"/>
      <c r="H273" s="304">
        <f t="shared" ref="H273:Q273" si="99">+H274+H275</f>
        <v>45</v>
      </c>
      <c r="I273" s="304">
        <f t="shared" si="99"/>
        <v>19</v>
      </c>
      <c r="J273" s="304">
        <f t="shared" si="99"/>
        <v>119</v>
      </c>
      <c r="K273" s="304">
        <f t="shared" si="99"/>
        <v>73</v>
      </c>
      <c r="L273" s="304">
        <f t="shared" si="99"/>
        <v>58</v>
      </c>
      <c r="M273" s="304">
        <f t="shared" si="99"/>
        <v>17.5</v>
      </c>
      <c r="N273" s="304">
        <f t="shared" si="99"/>
        <v>113</v>
      </c>
      <c r="O273" s="304">
        <f t="shared" si="99"/>
        <v>61</v>
      </c>
      <c r="P273" s="304">
        <f t="shared" si="99"/>
        <v>23</v>
      </c>
      <c r="Q273" s="304">
        <f t="shared" si="99"/>
        <v>22</v>
      </c>
      <c r="R273" s="297"/>
      <c r="S273" s="297"/>
      <c r="T273" s="297"/>
      <c r="U273" s="303">
        <f>+U274+U275</f>
        <v>550.5</v>
      </c>
      <c r="X273" s="279"/>
    </row>
    <row r="274" spans="1:24" s="278" customFormat="1" ht="39.75">
      <c r="A274" s="285"/>
      <c r="B274" s="300" t="s">
        <v>194</v>
      </c>
      <c r="C274" s="271"/>
      <c r="D274" s="303">
        <f>+D37</f>
        <v>0</v>
      </c>
      <c r="E274" s="303"/>
      <c r="F274" s="303"/>
      <c r="G274" s="303"/>
      <c r="H274" s="303">
        <f t="shared" ref="H274:Q274" si="100">+H37</f>
        <v>44</v>
      </c>
      <c r="I274" s="303">
        <f t="shared" si="100"/>
        <v>19</v>
      </c>
      <c r="J274" s="303">
        <f t="shared" si="100"/>
        <v>119</v>
      </c>
      <c r="K274" s="303">
        <f t="shared" si="100"/>
        <v>73</v>
      </c>
      <c r="L274" s="303">
        <f t="shared" si="100"/>
        <v>58</v>
      </c>
      <c r="M274" s="303">
        <f t="shared" si="100"/>
        <v>17.5</v>
      </c>
      <c r="N274" s="303">
        <f t="shared" si="100"/>
        <v>113</v>
      </c>
      <c r="O274" s="303">
        <f t="shared" si="100"/>
        <v>61</v>
      </c>
      <c r="P274" s="303">
        <f t="shared" si="100"/>
        <v>23</v>
      </c>
      <c r="Q274" s="303">
        <f t="shared" si="100"/>
        <v>22</v>
      </c>
      <c r="R274" s="302"/>
      <c r="S274" s="302"/>
      <c r="T274" s="302"/>
      <c r="U274" s="301">
        <f>+SUM(D274:T274)</f>
        <v>549.5</v>
      </c>
      <c r="X274" s="279"/>
    </row>
    <row r="275" spans="1:24" s="278" customFormat="1" ht="39.75">
      <c r="A275" s="285"/>
      <c r="B275" s="300" t="s">
        <v>193</v>
      </c>
      <c r="C275" s="271"/>
      <c r="D275" s="299">
        <v>0</v>
      </c>
      <c r="E275" s="299"/>
      <c r="F275" s="299"/>
      <c r="G275" s="299"/>
      <c r="H275" s="299">
        <v>1</v>
      </c>
      <c r="I275" s="299">
        <v>0</v>
      </c>
      <c r="J275" s="299">
        <v>0</v>
      </c>
      <c r="K275" s="299">
        <v>0</v>
      </c>
      <c r="L275" s="299">
        <v>0</v>
      </c>
      <c r="M275" s="299">
        <v>0</v>
      </c>
      <c r="N275" s="299">
        <v>0</v>
      </c>
      <c r="O275" s="299">
        <v>0</v>
      </c>
      <c r="P275" s="299">
        <v>0</v>
      </c>
      <c r="Q275" s="298">
        <v>0</v>
      </c>
      <c r="R275" s="297"/>
      <c r="S275" s="297"/>
      <c r="T275" s="297"/>
      <c r="U275" s="296">
        <f>+SUM(D275:T275)</f>
        <v>1</v>
      </c>
      <c r="X275" s="279"/>
    </row>
    <row r="276" spans="1:24" s="228" customFormat="1" ht="39.75">
      <c r="A276" s="295">
        <v>4.4000000000000004</v>
      </c>
      <c r="B276" s="162" t="s">
        <v>192</v>
      </c>
      <c r="C276" s="161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59"/>
      <c r="R276" s="294"/>
      <c r="S276" s="294"/>
      <c r="T276" s="294"/>
      <c r="U276" s="159"/>
      <c r="X276" s="229"/>
    </row>
    <row r="277" spans="1:24" s="253" customFormat="1" ht="39.75">
      <c r="A277" s="270"/>
      <c r="B277" s="277" t="s">
        <v>191</v>
      </c>
      <c r="C277" s="96" t="s">
        <v>171</v>
      </c>
      <c r="D277" s="205" t="e">
        <f>+D279*100/D301</f>
        <v>#DIV/0!</v>
      </c>
      <c r="E277" s="205"/>
      <c r="F277" s="205"/>
      <c r="G277" s="205"/>
      <c r="H277" s="205">
        <f t="shared" ref="H277:Q277" si="101">+H279*100/H301</f>
        <v>21.568627450980394</v>
      </c>
      <c r="I277" s="205">
        <f t="shared" si="101"/>
        <v>1.3157894736842106</v>
      </c>
      <c r="J277" s="205">
        <f t="shared" si="101"/>
        <v>32.258064516129032</v>
      </c>
      <c r="K277" s="205">
        <f t="shared" si="101"/>
        <v>28.896103896103895</v>
      </c>
      <c r="L277" s="205">
        <f t="shared" si="101"/>
        <v>16.93548387096774</v>
      </c>
      <c r="M277" s="205">
        <f t="shared" si="101"/>
        <v>2.8571428571428572</v>
      </c>
      <c r="N277" s="205">
        <f t="shared" si="101"/>
        <v>2.7559055118110236</v>
      </c>
      <c r="O277" s="205">
        <f t="shared" si="101"/>
        <v>8.695652173913043</v>
      </c>
      <c r="P277" s="205">
        <f t="shared" si="101"/>
        <v>1.9230769230769231</v>
      </c>
      <c r="Q277" s="205">
        <f t="shared" si="101"/>
        <v>1.5151515151515151</v>
      </c>
      <c r="R277" s="206"/>
      <c r="S277" s="206"/>
      <c r="T277" s="206"/>
      <c r="U277" s="205">
        <f>+U279*100/U301</f>
        <v>15.715467328370554</v>
      </c>
      <c r="V277" s="213"/>
      <c r="W277" s="212">
        <v>20</v>
      </c>
      <c r="X277" s="254"/>
    </row>
    <row r="278" spans="1:24" s="253" customFormat="1" ht="39.75">
      <c r="A278" s="267"/>
      <c r="B278" s="276"/>
      <c r="C278" s="95" t="s">
        <v>10</v>
      </c>
      <c r="D278" s="94" t="e">
        <f>+IF(D277&lt;10,D277*5/10,IF(D277&gt;=10,5))</f>
        <v>#DIV/0!</v>
      </c>
      <c r="E278" s="94"/>
      <c r="F278" s="94"/>
      <c r="G278" s="94"/>
      <c r="H278" s="94">
        <f>+IF(H277&lt;20,H277*5/20,IF(H277&gt;=20,5))</f>
        <v>5</v>
      </c>
      <c r="I278" s="94">
        <f>+IF(I277&lt;20,I277*5/20,IF(I277&gt;=20,5))</f>
        <v>0.32894736842105265</v>
      </c>
      <c r="J278" s="94">
        <f>+IF(J277&lt;20,J277*5/20,IF(J277&gt;=20,5))</f>
        <v>5</v>
      </c>
      <c r="K278" s="94">
        <f>+IF(K277&lt;20,K277*5/20,IF(K277&gt;=20,5))</f>
        <v>5</v>
      </c>
      <c r="L278" s="94">
        <f>+IF(L277&lt;20,L277*5/20,IF(L277&gt;=20,5))</f>
        <v>4.2338709677419351</v>
      </c>
      <c r="M278" s="94">
        <f>+IF(M277&lt;10,M277*5/10,IF(M277&gt;=10,5))</f>
        <v>1.4285714285714286</v>
      </c>
      <c r="N278" s="94">
        <f>+IF(N277&lt;10,N277*5/10,IF(N277&gt;=10,5))</f>
        <v>1.3779527559055118</v>
      </c>
      <c r="O278" s="94">
        <f>+IF(O277&lt;10,O277*5/10,IF(O277&gt;=10,5))</f>
        <v>4.3478260869565215</v>
      </c>
      <c r="P278" s="94">
        <f>+IF(P277&lt;10,P277*5/10,IF(P277&gt;=10,5))</f>
        <v>0.96153846153846145</v>
      </c>
      <c r="Q278" s="94">
        <f>+IF(Q277&lt;10,Q277*5/10,IF(Q277&gt;=10,5))</f>
        <v>0.75757575757575757</v>
      </c>
      <c r="R278" s="264"/>
      <c r="S278" s="264"/>
      <c r="T278" s="264"/>
      <c r="U278" s="293" t="e">
        <f>+SUM(D278:Q278)/11</f>
        <v>#DIV/0!</v>
      </c>
      <c r="V278" s="213"/>
      <c r="W278" s="212"/>
      <c r="X278" s="254"/>
    </row>
    <row r="279" spans="1:24" s="102" customFormat="1" ht="39.75">
      <c r="A279" s="75"/>
      <c r="B279" s="249" t="s">
        <v>190</v>
      </c>
      <c r="C279" s="244"/>
      <c r="D279" s="291">
        <f>D283+D285+D287+D289+D292+D294+D296+D298+D300</f>
        <v>0</v>
      </c>
      <c r="E279" s="291"/>
      <c r="F279" s="291"/>
      <c r="G279" s="291"/>
      <c r="H279" s="292">
        <f t="shared" ref="H279:Q279" si="102">H283+H285+H287+H289+H292+H294+H296+H298+H300</f>
        <v>11</v>
      </c>
      <c r="I279" s="292">
        <f t="shared" si="102"/>
        <v>0.25</v>
      </c>
      <c r="J279" s="292">
        <f t="shared" si="102"/>
        <v>40</v>
      </c>
      <c r="K279" s="292">
        <f t="shared" si="102"/>
        <v>22.25</v>
      </c>
      <c r="L279" s="292">
        <f t="shared" si="102"/>
        <v>10.5</v>
      </c>
      <c r="M279" s="292">
        <f t="shared" si="102"/>
        <v>0.5</v>
      </c>
      <c r="N279" s="292">
        <f t="shared" si="102"/>
        <v>3.5</v>
      </c>
      <c r="O279" s="292">
        <f t="shared" si="102"/>
        <v>6</v>
      </c>
      <c r="P279" s="292">
        <f t="shared" si="102"/>
        <v>0.5</v>
      </c>
      <c r="Q279" s="292">
        <f t="shared" si="102"/>
        <v>0.5</v>
      </c>
      <c r="R279" s="261"/>
      <c r="S279" s="261"/>
      <c r="T279" s="261"/>
      <c r="U279" s="292">
        <f>U283+U285+U287+U289+U292+U294+U296+U298+U300</f>
        <v>95</v>
      </c>
      <c r="V279" s="213"/>
      <c r="W279" s="212">
        <v>20</v>
      </c>
      <c r="X279" s="103"/>
    </row>
    <row r="280" spans="1:24" s="102" customFormat="1" ht="39.75">
      <c r="A280" s="75"/>
      <c r="B280" s="249" t="s">
        <v>189</v>
      </c>
      <c r="C280" s="244"/>
      <c r="D280" s="291">
        <f>+D281+D290</f>
        <v>0</v>
      </c>
      <c r="E280" s="291"/>
      <c r="F280" s="291"/>
      <c r="G280" s="291"/>
      <c r="H280" s="291">
        <f t="shared" ref="H280:U280" si="103">+H281+H290</f>
        <v>20</v>
      </c>
      <c r="I280" s="291">
        <f t="shared" si="103"/>
        <v>1</v>
      </c>
      <c r="J280" s="291">
        <f t="shared" si="103"/>
        <v>57</v>
      </c>
      <c r="K280" s="291">
        <f t="shared" si="103"/>
        <v>55</v>
      </c>
      <c r="L280" s="291">
        <f t="shared" si="103"/>
        <v>21</v>
      </c>
      <c r="M280" s="291">
        <f t="shared" si="103"/>
        <v>2</v>
      </c>
      <c r="N280" s="291">
        <f t="shared" si="103"/>
        <v>12</v>
      </c>
      <c r="O280" s="291">
        <f t="shared" si="103"/>
        <v>17</v>
      </c>
      <c r="P280" s="291">
        <f t="shared" si="103"/>
        <v>2</v>
      </c>
      <c r="Q280" s="291">
        <f t="shared" si="103"/>
        <v>2</v>
      </c>
      <c r="R280" s="291">
        <f t="shared" si="103"/>
        <v>0</v>
      </c>
      <c r="S280" s="291">
        <f t="shared" si="103"/>
        <v>0</v>
      </c>
      <c r="T280" s="291">
        <f t="shared" si="103"/>
        <v>0</v>
      </c>
      <c r="U280" s="291">
        <f t="shared" si="103"/>
        <v>189</v>
      </c>
      <c r="V280" s="213"/>
      <c r="W280" s="212"/>
      <c r="X280" s="103"/>
    </row>
    <row r="281" spans="1:24" s="228" customFormat="1" ht="39.75">
      <c r="A281" s="72"/>
      <c r="B281" s="289" t="s">
        <v>188</v>
      </c>
      <c r="C281" s="288" t="s">
        <v>168</v>
      </c>
      <c r="D281" s="290">
        <f>+D282+D284+D286+D288</f>
        <v>0</v>
      </c>
      <c r="E281" s="290"/>
      <c r="F281" s="290"/>
      <c r="G281" s="290"/>
      <c r="H281" s="290">
        <f t="shared" ref="H281:Q281" si="104">+H282+H284+H286+H288</f>
        <v>20</v>
      </c>
      <c r="I281" s="290">
        <f t="shared" si="104"/>
        <v>1</v>
      </c>
      <c r="J281" s="290">
        <f t="shared" si="104"/>
        <v>57</v>
      </c>
      <c r="K281" s="290">
        <f t="shared" si="104"/>
        <v>55</v>
      </c>
      <c r="L281" s="290">
        <f t="shared" si="104"/>
        <v>21</v>
      </c>
      <c r="M281" s="290">
        <f t="shared" si="104"/>
        <v>1</v>
      </c>
      <c r="N281" s="290">
        <f t="shared" si="104"/>
        <v>12</v>
      </c>
      <c r="O281" s="290">
        <f t="shared" si="104"/>
        <v>17</v>
      </c>
      <c r="P281" s="290">
        <f t="shared" si="104"/>
        <v>2</v>
      </c>
      <c r="Q281" s="290">
        <f t="shared" si="104"/>
        <v>2</v>
      </c>
      <c r="R281" s="275"/>
      <c r="S281" s="275"/>
      <c r="T281" s="275"/>
      <c r="U281" s="290">
        <f>+U282+U284+U286+U288</f>
        <v>188</v>
      </c>
      <c r="V281" s="213"/>
      <c r="W281" s="212">
        <v>10</v>
      </c>
      <c r="X281" s="229"/>
    </row>
    <row r="282" spans="1:24" s="228" customFormat="1" ht="92.25">
      <c r="A282" s="72"/>
      <c r="B282" s="249" t="s">
        <v>187</v>
      </c>
      <c r="C282" s="244"/>
      <c r="D282" s="193"/>
      <c r="E282" s="193"/>
      <c r="F282" s="193"/>
      <c r="G282" s="193"/>
      <c r="H282" s="193">
        <v>12</v>
      </c>
      <c r="I282" s="193">
        <v>1</v>
      </c>
      <c r="J282" s="193">
        <v>20</v>
      </c>
      <c r="K282" s="196">
        <v>43</v>
      </c>
      <c r="L282" s="193">
        <v>12</v>
      </c>
      <c r="M282" s="193">
        <v>1</v>
      </c>
      <c r="N282" s="193">
        <v>10</v>
      </c>
      <c r="O282" s="194">
        <v>14</v>
      </c>
      <c r="P282" s="193">
        <v>2</v>
      </c>
      <c r="Q282" s="193">
        <v>2</v>
      </c>
      <c r="R282" s="197"/>
      <c r="S282" s="197"/>
      <c r="T282" s="197"/>
      <c r="U282" s="190">
        <f>+SUM(D282:T282)</f>
        <v>117</v>
      </c>
      <c r="V282" s="39"/>
      <c r="X282" s="229"/>
    </row>
    <row r="283" spans="1:24" s="228" customFormat="1" ht="39.75">
      <c r="A283" s="72"/>
      <c r="B283" s="248" t="s">
        <v>150</v>
      </c>
      <c r="C283" s="244"/>
      <c r="D283" s="68">
        <f>+D282*0.25</f>
        <v>0</v>
      </c>
      <c r="E283" s="68"/>
      <c r="F283" s="68"/>
      <c r="G283" s="68"/>
      <c r="H283" s="68">
        <f t="shared" ref="H283:Q283" si="105">+H282*0.25</f>
        <v>3</v>
      </c>
      <c r="I283" s="68">
        <f t="shared" si="105"/>
        <v>0.25</v>
      </c>
      <c r="J283" s="68">
        <f t="shared" si="105"/>
        <v>5</v>
      </c>
      <c r="K283" s="69">
        <f t="shared" si="105"/>
        <v>10.75</v>
      </c>
      <c r="L283" s="68">
        <f t="shared" si="105"/>
        <v>3</v>
      </c>
      <c r="M283" s="68">
        <f t="shared" si="105"/>
        <v>0.25</v>
      </c>
      <c r="N283" s="68">
        <f t="shared" si="105"/>
        <v>2.5</v>
      </c>
      <c r="O283" s="68">
        <f t="shared" si="105"/>
        <v>3.5</v>
      </c>
      <c r="P283" s="68">
        <f t="shared" si="105"/>
        <v>0.5</v>
      </c>
      <c r="Q283" s="68">
        <f t="shared" si="105"/>
        <v>0.5</v>
      </c>
      <c r="R283" s="197"/>
      <c r="S283" s="197"/>
      <c r="T283" s="197"/>
      <c r="U283" s="68">
        <f>+U282*0.25</f>
        <v>29.25</v>
      </c>
      <c r="X283" s="229"/>
    </row>
    <row r="284" spans="1:24" s="228" customFormat="1" ht="61.5">
      <c r="A284" s="72"/>
      <c r="B284" s="249" t="s">
        <v>186</v>
      </c>
      <c r="C284" s="244"/>
      <c r="D284" s="193"/>
      <c r="E284" s="193"/>
      <c r="F284" s="193"/>
      <c r="G284" s="193"/>
      <c r="H284" s="193">
        <v>0</v>
      </c>
      <c r="I284" s="193"/>
      <c r="J284" s="193">
        <v>3</v>
      </c>
      <c r="K284" s="196">
        <v>1</v>
      </c>
      <c r="L284" s="193">
        <v>3</v>
      </c>
      <c r="M284" s="193"/>
      <c r="N284" s="193">
        <v>2</v>
      </c>
      <c r="O284" s="193">
        <v>1</v>
      </c>
      <c r="P284" s="193"/>
      <c r="Q284" s="193">
        <v>0</v>
      </c>
      <c r="R284" s="197"/>
      <c r="S284" s="197"/>
      <c r="T284" s="197"/>
      <c r="U284" s="190">
        <f>+SUM(D284:T284)</f>
        <v>10</v>
      </c>
      <c r="X284" s="229"/>
    </row>
    <row r="285" spans="1:24" s="228" customFormat="1" ht="39.75">
      <c r="A285" s="72"/>
      <c r="B285" s="248" t="s">
        <v>150</v>
      </c>
      <c r="C285" s="244"/>
      <c r="D285" s="68">
        <f>+D284*0.5</f>
        <v>0</v>
      </c>
      <c r="E285" s="68"/>
      <c r="F285" s="68"/>
      <c r="G285" s="68"/>
      <c r="H285" s="68">
        <f t="shared" ref="H285:Q285" si="106">+H284*0.5</f>
        <v>0</v>
      </c>
      <c r="I285" s="68">
        <f t="shared" si="106"/>
        <v>0</v>
      </c>
      <c r="J285" s="68">
        <f t="shared" si="106"/>
        <v>1.5</v>
      </c>
      <c r="K285" s="69">
        <f t="shared" si="106"/>
        <v>0.5</v>
      </c>
      <c r="L285" s="68">
        <f t="shared" si="106"/>
        <v>1.5</v>
      </c>
      <c r="M285" s="68">
        <f t="shared" si="106"/>
        <v>0</v>
      </c>
      <c r="N285" s="68">
        <f t="shared" si="106"/>
        <v>1</v>
      </c>
      <c r="O285" s="68">
        <f t="shared" si="106"/>
        <v>0.5</v>
      </c>
      <c r="P285" s="68">
        <f t="shared" si="106"/>
        <v>0</v>
      </c>
      <c r="Q285" s="68">
        <f t="shared" si="106"/>
        <v>0</v>
      </c>
      <c r="R285" s="197"/>
      <c r="S285" s="197"/>
      <c r="T285" s="197"/>
      <c r="U285" s="68">
        <f>+U284*0.5</f>
        <v>5</v>
      </c>
      <c r="X285" s="229"/>
    </row>
    <row r="286" spans="1:24" s="228" customFormat="1" ht="184.5">
      <c r="A286" s="72"/>
      <c r="B286" s="249" t="s">
        <v>185</v>
      </c>
      <c r="C286" s="244"/>
      <c r="D286" s="193"/>
      <c r="E286" s="193"/>
      <c r="F286" s="193"/>
      <c r="G286" s="193"/>
      <c r="H286" s="193">
        <v>0</v>
      </c>
      <c r="I286" s="193">
        <v>0</v>
      </c>
      <c r="J286" s="193">
        <v>2</v>
      </c>
      <c r="K286" s="196">
        <v>0</v>
      </c>
      <c r="L286" s="193">
        <v>0</v>
      </c>
      <c r="M286" s="193"/>
      <c r="N286" s="193">
        <v>0</v>
      </c>
      <c r="O286" s="193">
        <v>0</v>
      </c>
      <c r="P286" s="193"/>
      <c r="Q286" s="193">
        <v>0</v>
      </c>
      <c r="R286" s="197"/>
      <c r="S286" s="197"/>
      <c r="T286" s="197"/>
      <c r="U286" s="190">
        <f>+SUM(D286:T286)</f>
        <v>2</v>
      </c>
      <c r="X286" s="229"/>
    </row>
    <row r="287" spans="1:24" s="228" customFormat="1" ht="39.75">
      <c r="A287" s="72"/>
      <c r="B287" s="248" t="s">
        <v>150</v>
      </c>
      <c r="C287" s="244"/>
      <c r="D287" s="68">
        <f>+D286*0.75</f>
        <v>0</v>
      </c>
      <c r="E287" s="68"/>
      <c r="F287" s="68"/>
      <c r="G287" s="68"/>
      <c r="H287" s="68">
        <f t="shared" ref="H287:Q287" si="107">+H286*0.75</f>
        <v>0</v>
      </c>
      <c r="I287" s="68">
        <f t="shared" si="107"/>
        <v>0</v>
      </c>
      <c r="J287" s="68">
        <f t="shared" si="107"/>
        <v>1.5</v>
      </c>
      <c r="K287" s="69">
        <f t="shared" si="107"/>
        <v>0</v>
      </c>
      <c r="L287" s="68">
        <f t="shared" si="107"/>
        <v>0</v>
      </c>
      <c r="M287" s="68">
        <f t="shared" si="107"/>
        <v>0</v>
      </c>
      <c r="N287" s="68">
        <f t="shared" si="107"/>
        <v>0</v>
      </c>
      <c r="O287" s="68">
        <f t="shared" si="107"/>
        <v>0</v>
      </c>
      <c r="P287" s="68">
        <f t="shared" si="107"/>
        <v>0</v>
      </c>
      <c r="Q287" s="68">
        <f t="shared" si="107"/>
        <v>0</v>
      </c>
      <c r="R287" s="197"/>
      <c r="S287" s="197"/>
      <c r="T287" s="197"/>
      <c r="U287" s="68">
        <f>+U286*0.75</f>
        <v>1.5</v>
      </c>
      <c r="X287" s="229"/>
    </row>
    <row r="288" spans="1:24" s="228" customFormat="1" ht="215.25">
      <c r="A288" s="72"/>
      <c r="B288" s="249" t="s">
        <v>184</v>
      </c>
      <c r="C288" s="244"/>
      <c r="D288" s="193"/>
      <c r="E288" s="193"/>
      <c r="F288" s="193"/>
      <c r="G288" s="193"/>
      <c r="H288" s="193">
        <v>8</v>
      </c>
      <c r="I288" s="193">
        <v>0</v>
      </c>
      <c r="J288" s="193">
        <v>32</v>
      </c>
      <c r="K288" s="196">
        <v>11</v>
      </c>
      <c r="L288" s="193">
        <v>6</v>
      </c>
      <c r="M288" s="193"/>
      <c r="N288" s="193">
        <v>0</v>
      </c>
      <c r="O288" s="193">
        <v>2</v>
      </c>
      <c r="P288" s="193"/>
      <c r="Q288" s="193">
        <v>0</v>
      </c>
      <c r="R288" s="197"/>
      <c r="S288" s="197"/>
      <c r="T288" s="197"/>
      <c r="U288" s="190">
        <f>+SUM(D288:T288)</f>
        <v>59</v>
      </c>
      <c r="V288" s="39"/>
      <c r="X288" s="229"/>
    </row>
    <row r="289" spans="1:24" s="228" customFormat="1" ht="39.75">
      <c r="A289" s="72"/>
      <c r="B289" s="248" t="s">
        <v>150</v>
      </c>
      <c r="C289" s="244"/>
      <c r="D289" s="68">
        <f>+D288*1</f>
        <v>0</v>
      </c>
      <c r="E289" s="68"/>
      <c r="F289" s="68"/>
      <c r="G289" s="68"/>
      <c r="H289" s="68">
        <f t="shared" ref="H289:Q289" si="108">+H288*1</f>
        <v>8</v>
      </c>
      <c r="I289" s="68">
        <f t="shared" si="108"/>
        <v>0</v>
      </c>
      <c r="J289" s="68">
        <f t="shared" si="108"/>
        <v>32</v>
      </c>
      <c r="K289" s="68">
        <f t="shared" si="108"/>
        <v>11</v>
      </c>
      <c r="L289" s="68">
        <f t="shared" si="108"/>
        <v>6</v>
      </c>
      <c r="M289" s="68">
        <f t="shared" si="108"/>
        <v>0</v>
      </c>
      <c r="N289" s="68">
        <f t="shared" si="108"/>
        <v>0</v>
      </c>
      <c r="O289" s="68">
        <f t="shared" si="108"/>
        <v>2</v>
      </c>
      <c r="P289" s="68">
        <f t="shared" si="108"/>
        <v>0</v>
      </c>
      <c r="Q289" s="68">
        <f t="shared" si="108"/>
        <v>0</v>
      </c>
      <c r="R289" s="197"/>
      <c r="S289" s="197"/>
      <c r="T289" s="197"/>
      <c r="U289" s="68">
        <f>+U288*1</f>
        <v>59</v>
      </c>
      <c r="X289" s="229"/>
    </row>
    <row r="290" spans="1:24" s="228" customFormat="1" ht="39.75">
      <c r="A290" s="72"/>
      <c r="B290" s="289" t="s">
        <v>183</v>
      </c>
      <c r="C290" s="288" t="s">
        <v>168</v>
      </c>
      <c r="D290" s="286">
        <f>+D291+D293+D295+D297+D299</f>
        <v>0</v>
      </c>
      <c r="E290" s="286"/>
      <c r="F290" s="286"/>
      <c r="G290" s="286"/>
      <c r="H290" s="286">
        <f t="shared" ref="H290:Q290" si="109">+H291+H293+H295+H297+H299</f>
        <v>0</v>
      </c>
      <c r="I290" s="286">
        <f t="shared" si="109"/>
        <v>0</v>
      </c>
      <c r="J290" s="286">
        <f t="shared" si="109"/>
        <v>0</v>
      </c>
      <c r="K290" s="286">
        <f t="shared" si="109"/>
        <v>0</v>
      </c>
      <c r="L290" s="286">
        <f t="shared" si="109"/>
        <v>0</v>
      </c>
      <c r="M290" s="286">
        <f t="shared" si="109"/>
        <v>1</v>
      </c>
      <c r="N290" s="286">
        <f t="shared" si="109"/>
        <v>0</v>
      </c>
      <c r="O290" s="286">
        <f t="shared" si="109"/>
        <v>0</v>
      </c>
      <c r="P290" s="286">
        <f t="shared" si="109"/>
        <v>0</v>
      </c>
      <c r="Q290" s="286">
        <f t="shared" si="109"/>
        <v>0</v>
      </c>
      <c r="R290" s="287"/>
      <c r="S290" s="287"/>
      <c r="T290" s="287"/>
      <c r="U290" s="286">
        <f>+U291+U293+U295+U297+U299</f>
        <v>1</v>
      </c>
      <c r="X290" s="229"/>
    </row>
    <row r="291" spans="1:24" s="228" customFormat="1" ht="39.75">
      <c r="A291" s="72"/>
      <c r="B291" s="252" t="s">
        <v>182</v>
      </c>
      <c r="C291" s="251"/>
      <c r="D291" s="193"/>
      <c r="E291" s="193"/>
      <c r="F291" s="193"/>
      <c r="G291" s="193"/>
      <c r="H291" s="193">
        <v>0</v>
      </c>
      <c r="I291" s="193">
        <v>0</v>
      </c>
      <c r="J291" s="193">
        <v>0</v>
      </c>
      <c r="K291" s="193">
        <v>0</v>
      </c>
      <c r="L291" s="193">
        <v>0</v>
      </c>
      <c r="M291" s="193"/>
      <c r="N291" s="193">
        <v>0</v>
      </c>
      <c r="O291" s="193">
        <v>0</v>
      </c>
      <c r="P291" s="193">
        <v>0</v>
      </c>
      <c r="Q291" s="193">
        <v>0</v>
      </c>
      <c r="R291" s="197"/>
      <c r="S291" s="197"/>
      <c r="T291" s="197"/>
      <c r="U291" s="190">
        <f>+SUM(D291:T291)</f>
        <v>0</v>
      </c>
      <c r="X291" s="229"/>
    </row>
    <row r="292" spans="1:24" s="228" customFormat="1" ht="39.75">
      <c r="A292" s="72"/>
      <c r="B292" s="248" t="s">
        <v>150</v>
      </c>
      <c r="C292" s="244"/>
      <c r="D292" s="68">
        <f>+D291*0.125</f>
        <v>0</v>
      </c>
      <c r="E292" s="68"/>
      <c r="F292" s="68"/>
      <c r="G292" s="68"/>
      <c r="H292" s="68">
        <f t="shared" ref="H292:Q292" si="110">+H291*0.125</f>
        <v>0</v>
      </c>
      <c r="I292" s="68">
        <f t="shared" si="110"/>
        <v>0</v>
      </c>
      <c r="J292" s="68">
        <f t="shared" si="110"/>
        <v>0</v>
      </c>
      <c r="K292" s="68">
        <f t="shared" si="110"/>
        <v>0</v>
      </c>
      <c r="L292" s="68">
        <f t="shared" si="110"/>
        <v>0</v>
      </c>
      <c r="M292" s="68">
        <f t="shared" si="110"/>
        <v>0</v>
      </c>
      <c r="N292" s="68">
        <f t="shared" si="110"/>
        <v>0</v>
      </c>
      <c r="O292" s="68">
        <f t="shared" si="110"/>
        <v>0</v>
      </c>
      <c r="P292" s="68">
        <f t="shared" si="110"/>
        <v>0</v>
      </c>
      <c r="Q292" s="68">
        <f t="shared" si="110"/>
        <v>0</v>
      </c>
      <c r="R292" s="197"/>
      <c r="S292" s="197"/>
      <c r="T292" s="197"/>
      <c r="U292" s="68">
        <f>+U291*0.125</f>
        <v>0</v>
      </c>
      <c r="X292" s="229"/>
    </row>
    <row r="293" spans="1:24" s="228" customFormat="1" ht="39.75">
      <c r="A293" s="72"/>
      <c r="B293" s="249" t="s">
        <v>181</v>
      </c>
      <c r="C293" s="244"/>
      <c r="D293" s="193"/>
      <c r="E293" s="193"/>
      <c r="F293" s="193"/>
      <c r="G293" s="193"/>
      <c r="H293" s="193">
        <v>0</v>
      </c>
      <c r="I293" s="193">
        <v>0</v>
      </c>
      <c r="J293" s="193">
        <v>0</v>
      </c>
      <c r="K293" s="193">
        <v>0</v>
      </c>
      <c r="L293" s="193">
        <v>0</v>
      </c>
      <c r="M293" s="193">
        <v>1</v>
      </c>
      <c r="N293" s="193">
        <v>0</v>
      </c>
      <c r="O293" s="193">
        <v>0</v>
      </c>
      <c r="P293" s="193">
        <v>0</v>
      </c>
      <c r="Q293" s="193">
        <v>0</v>
      </c>
      <c r="R293" s="197"/>
      <c r="S293" s="197"/>
      <c r="T293" s="197"/>
      <c r="U293" s="190">
        <f>+SUM(D293:T293)</f>
        <v>1</v>
      </c>
      <c r="X293" s="229"/>
    </row>
    <row r="294" spans="1:24" s="228" customFormat="1" ht="39.75">
      <c r="A294" s="72"/>
      <c r="B294" s="248" t="s">
        <v>150</v>
      </c>
      <c r="C294" s="244"/>
      <c r="D294" s="68">
        <f>+D293*0.25</f>
        <v>0</v>
      </c>
      <c r="E294" s="68"/>
      <c r="F294" s="68"/>
      <c r="G294" s="68"/>
      <c r="H294" s="68">
        <f t="shared" ref="H294:Q294" si="111">+H293*0.25</f>
        <v>0</v>
      </c>
      <c r="I294" s="68">
        <f t="shared" si="111"/>
        <v>0</v>
      </c>
      <c r="J294" s="68">
        <f t="shared" si="111"/>
        <v>0</v>
      </c>
      <c r="K294" s="68">
        <f t="shared" si="111"/>
        <v>0</v>
      </c>
      <c r="L294" s="68">
        <f t="shared" si="111"/>
        <v>0</v>
      </c>
      <c r="M294" s="68">
        <f t="shared" si="111"/>
        <v>0.25</v>
      </c>
      <c r="N294" s="68">
        <f t="shared" si="111"/>
        <v>0</v>
      </c>
      <c r="O294" s="68">
        <f t="shared" si="111"/>
        <v>0</v>
      </c>
      <c r="P294" s="68">
        <f t="shared" si="111"/>
        <v>0</v>
      </c>
      <c r="Q294" s="68">
        <f t="shared" si="111"/>
        <v>0</v>
      </c>
      <c r="R294" s="197"/>
      <c r="S294" s="197"/>
      <c r="T294" s="197"/>
      <c r="U294" s="68">
        <f>+U293*0.25</f>
        <v>0.25</v>
      </c>
      <c r="X294" s="229"/>
    </row>
    <row r="295" spans="1:24" s="228" customFormat="1" ht="61.5">
      <c r="A295" s="72"/>
      <c r="B295" s="249" t="s">
        <v>180</v>
      </c>
      <c r="C295" s="244"/>
      <c r="D295" s="193"/>
      <c r="E295" s="193"/>
      <c r="F295" s="193"/>
      <c r="G295" s="193"/>
      <c r="H295" s="193">
        <v>0</v>
      </c>
      <c r="I295" s="193">
        <v>0</v>
      </c>
      <c r="J295" s="193">
        <v>0</v>
      </c>
      <c r="K295" s="193">
        <v>0</v>
      </c>
      <c r="L295" s="193">
        <v>0</v>
      </c>
      <c r="M295" s="193"/>
      <c r="N295" s="193">
        <v>0</v>
      </c>
      <c r="O295" s="193">
        <v>0</v>
      </c>
      <c r="P295" s="193">
        <v>0</v>
      </c>
      <c r="Q295" s="193">
        <v>0</v>
      </c>
      <c r="R295" s="197"/>
      <c r="S295" s="197"/>
      <c r="T295" s="197"/>
      <c r="U295" s="190">
        <f>+SUM(D295:T295)</f>
        <v>0</v>
      </c>
      <c r="X295" s="229"/>
    </row>
    <row r="296" spans="1:24" s="228" customFormat="1" ht="39.75">
      <c r="A296" s="72"/>
      <c r="B296" s="248" t="s">
        <v>150</v>
      </c>
      <c r="C296" s="244"/>
      <c r="D296" s="68">
        <f>+D295*0.5</f>
        <v>0</v>
      </c>
      <c r="E296" s="68"/>
      <c r="F296" s="68"/>
      <c r="G296" s="68"/>
      <c r="H296" s="68">
        <f t="shared" ref="H296:Q296" si="112">+H295*0.5</f>
        <v>0</v>
      </c>
      <c r="I296" s="68">
        <f t="shared" si="112"/>
        <v>0</v>
      </c>
      <c r="J296" s="68">
        <f t="shared" si="112"/>
        <v>0</v>
      </c>
      <c r="K296" s="68">
        <f t="shared" si="112"/>
        <v>0</v>
      </c>
      <c r="L296" s="68">
        <f t="shared" si="112"/>
        <v>0</v>
      </c>
      <c r="M296" s="68">
        <f t="shared" si="112"/>
        <v>0</v>
      </c>
      <c r="N296" s="68">
        <f t="shared" si="112"/>
        <v>0</v>
      </c>
      <c r="O296" s="68">
        <f t="shared" si="112"/>
        <v>0</v>
      </c>
      <c r="P296" s="68">
        <f t="shared" si="112"/>
        <v>0</v>
      </c>
      <c r="Q296" s="68">
        <f t="shared" si="112"/>
        <v>0</v>
      </c>
      <c r="R296" s="197"/>
      <c r="S296" s="197"/>
      <c r="T296" s="197"/>
      <c r="U296" s="68">
        <f>+U295*0.5</f>
        <v>0</v>
      </c>
      <c r="X296" s="229"/>
    </row>
    <row r="297" spans="1:24" s="228" customFormat="1" ht="39.75">
      <c r="A297" s="72"/>
      <c r="B297" s="252" t="s">
        <v>179</v>
      </c>
      <c r="C297" s="251"/>
      <c r="D297" s="193"/>
      <c r="E297" s="193"/>
      <c r="F297" s="193"/>
      <c r="G297" s="193"/>
      <c r="H297" s="193">
        <v>0</v>
      </c>
      <c r="I297" s="193">
        <v>0</v>
      </c>
      <c r="J297" s="193">
        <v>0</v>
      </c>
      <c r="K297" s="193">
        <v>0</v>
      </c>
      <c r="L297" s="193">
        <v>0</v>
      </c>
      <c r="M297" s="193"/>
      <c r="N297" s="193">
        <v>0</v>
      </c>
      <c r="O297" s="193">
        <v>0</v>
      </c>
      <c r="P297" s="193">
        <v>0</v>
      </c>
      <c r="Q297" s="193">
        <v>0</v>
      </c>
      <c r="R297" s="197"/>
      <c r="S297" s="197"/>
      <c r="T297" s="197"/>
      <c r="U297" s="190">
        <f>+SUM(D297:T297)</f>
        <v>0</v>
      </c>
      <c r="X297" s="229"/>
    </row>
    <row r="298" spans="1:24" s="228" customFormat="1" ht="39.75">
      <c r="A298" s="72"/>
      <c r="B298" s="248" t="s">
        <v>150</v>
      </c>
      <c r="C298" s="244"/>
      <c r="D298" s="68">
        <f>+D297*0.75</f>
        <v>0</v>
      </c>
      <c r="E298" s="68"/>
      <c r="F298" s="68"/>
      <c r="G298" s="68"/>
      <c r="H298" s="68">
        <f t="shared" ref="H298:Q298" si="113">+H297*0.75</f>
        <v>0</v>
      </c>
      <c r="I298" s="68">
        <f t="shared" si="113"/>
        <v>0</v>
      </c>
      <c r="J298" s="68">
        <f t="shared" si="113"/>
        <v>0</v>
      </c>
      <c r="K298" s="68">
        <f t="shared" si="113"/>
        <v>0</v>
      </c>
      <c r="L298" s="68">
        <f t="shared" si="113"/>
        <v>0</v>
      </c>
      <c r="M298" s="68">
        <f t="shared" si="113"/>
        <v>0</v>
      </c>
      <c r="N298" s="68">
        <f t="shared" si="113"/>
        <v>0</v>
      </c>
      <c r="O298" s="68">
        <f t="shared" si="113"/>
        <v>0</v>
      </c>
      <c r="P298" s="68">
        <f t="shared" si="113"/>
        <v>0</v>
      </c>
      <c r="Q298" s="68">
        <f t="shared" si="113"/>
        <v>0</v>
      </c>
      <c r="R298" s="197"/>
      <c r="S298" s="197"/>
      <c r="T298" s="197"/>
      <c r="U298" s="68">
        <f>+U297*0.75</f>
        <v>0</v>
      </c>
      <c r="X298" s="229"/>
    </row>
    <row r="299" spans="1:24" s="228" customFormat="1" ht="39.75">
      <c r="A299" s="72"/>
      <c r="B299" s="249" t="s">
        <v>178</v>
      </c>
      <c r="C299" s="244"/>
      <c r="D299" s="193"/>
      <c r="E299" s="193"/>
      <c r="F299" s="193"/>
      <c r="G299" s="193"/>
      <c r="H299" s="193">
        <v>0</v>
      </c>
      <c r="I299" s="193">
        <v>0</v>
      </c>
      <c r="J299" s="193">
        <v>0</v>
      </c>
      <c r="K299" s="193">
        <v>0</v>
      </c>
      <c r="L299" s="193">
        <v>0</v>
      </c>
      <c r="M299" s="193"/>
      <c r="N299" s="193">
        <v>0</v>
      </c>
      <c r="O299" s="193">
        <v>0</v>
      </c>
      <c r="P299" s="193">
        <v>0</v>
      </c>
      <c r="Q299" s="193">
        <v>0</v>
      </c>
      <c r="R299" s="197"/>
      <c r="S299" s="197"/>
      <c r="T299" s="197"/>
      <c r="U299" s="190">
        <f>+SUM(D299:T299)</f>
        <v>0</v>
      </c>
      <c r="X299" s="229"/>
    </row>
    <row r="300" spans="1:24" s="228" customFormat="1" ht="39.75">
      <c r="A300" s="72"/>
      <c r="B300" s="248" t="s">
        <v>150</v>
      </c>
      <c r="C300" s="244"/>
      <c r="D300" s="68">
        <f>+D299*1</f>
        <v>0</v>
      </c>
      <c r="E300" s="68"/>
      <c r="F300" s="68"/>
      <c r="G300" s="68"/>
      <c r="H300" s="68">
        <f t="shared" ref="H300:Q300" si="114">+H299*1</f>
        <v>0</v>
      </c>
      <c r="I300" s="68">
        <f t="shared" si="114"/>
        <v>0</v>
      </c>
      <c r="J300" s="68">
        <f t="shared" si="114"/>
        <v>0</v>
      </c>
      <c r="K300" s="68">
        <f t="shared" si="114"/>
        <v>0</v>
      </c>
      <c r="L300" s="68">
        <f t="shared" si="114"/>
        <v>0</v>
      </c>
      <c r="M300" s="68">
        <f t="shared" si="114"/>
        <v>0</v>
      </c>
      <c r="N300" s="68">
        <f t="shared" si="114"/>
        <v>0</v>
      </c>
      <c r="O300" s="68">
        <f t="shared" si="114"/>
        <v>0</v>
      </c>
      <c r="P300" s="68">
        <f t="shared" si="114"/>
        <v>0</v>
      </c>
      <c r="Q300" s="68">
        <f t="shared" si="114"/>
        <v>0</v>
      </c>
      <c r="R300" s="197"/>
      <c r="S300" s="197"/>
      <c r="T300" s="197"/>
      <c r="U300" s="68">
        <f>+U299*1</f>
        <v>0</v>
      </c>
      <c r="X300" s="229"/>
    </row>
    <row r="301" spans="1:24" s="278" customFormat="1" ht="39.75">
      <c r="A301" s="285"/>
      <c r="B301" s="284" t="s">
        <v>157</v>
      </c>
      <c r="C301" s="271" t="s">
        <v>163</v>
      </c>
      <c r="D301" s="280">
        <f>+D54</f>
        <v>0</v>
      </c>
      <c r="E301" s="280"/>
      <c r="F301" s="280"/>
      <c r="G301" s="280"/>
      <c r="H301" s="283">
        <f>+H54+H275</f>
        <v>51</v>
      </c>
      <c r="I301" s="280">
        <f t="shared" ref="I301:Q301" si="115">+I54</f>
        <v>19</v>
      </c>
      <c r="J301" s="280">
        <f t="shared" si="115"/>
        <v>124</v>
      </c>
      <c r="K301" s="280">
        <f t="shared" si="115"/>
        <v>77</v>
      </c>
      <c r="L301" s="280">
        <f t="shared" si="115"/>
        <v>62</v>
      </c>
      <c r="M301" s="280">
        <f t="shared" si="115"/>
        <v>17.5</v>
      </c>
      <c r="N301" s="280">
        <f t="shared" si="115"/>
        <v>127</v>
      </c>
      <c r="O301" s="280">
        <f t="shared" si="115"/>
        <v>69</v>
      </c>
      <c r="P301" s="280">
        <f t="shared" si="115"/>
        <v>26</v>
      </c>
      <c r="Q301" s="280">
        <f t="shared" si="115"/>
        <v>33</v>
      </c>
      <c r="R301" s="282"/>
      <c r="S301" s="281"/>
      <c r="T301" s="281"/>
      <c r="U301" s="280">
        <f>+U54</f>
        <v>604.5</v>
      </c>
      <c r="X301" s="279"/>
    </row>
    <row r="302" spans="1:24" s="253" customFormat="1" ht="39.75">
      <c r="A302" s="270"/>
      <c r="B302" s="277" t="s">
        <v>177</v>
      </c>
      <c r="C302" s="268" t="s">
        <v>176</v>
      </c>
      <c r="D302" s="205" t="e">
        <f>+D304*100/D307</f>
        <v>#DIV/0!</v>
      </c>
      <c r="E302" s="205"/>
      <c r="F302" s="205"/>
      <c r="G302" s="205"/>
      <c r="H302" s="205">
        <f t="shared" ref="H302:Q302" si="116">+H304*100/H307</f>
        <v>3.9215686274509802</v>
      </c>
      <c r="I302" s="205">
        <f t="shared" si="116"/>
        <v>10.526315789473685</v>
      </c>
      <c r="J302" s="205">
        <f t="shared" si="116"/>
        <v>5.645161290322581</v>
      </c>
      <c r="K302" s="205">
        <f t="shared" si="116"/>
        <v>20.779220779220779</v>
      </c>
      <c r="L302" s="205">
        <f t="shared" si="116"/>
        <v>9.67741935483871</v>
      </c>
      <c r="M302" s="205">
        <f t="shared" si="116"/>
        <v>34.285714285714285</v>
      </c>
      <c r="N302" s="205">
        <f t="shared" si="116"/>
        <v>6.2992125984251972</v>
      </c>
      <c r="O302" s="205">
        <f t="shared" si="116"/>
        <v>14.492753623188406</v>
      </c>
      <c r="P302" s="205">
        <f t="shared" si="116"/>
        <v>11.538461538461538</v>
      </c>
      <c r="Q302" s="205">
        <f t="shared" si="116"/>
        <v>6.0606060606060606</v>
      </c>
      <c r="R302" s="206"/>
      <c r="S302" s="206"/>
      <c r="T302" s="206"/>
      <c r="U302" s="205">
        <f>+U304*100/U307</f>
        <v>10.256410256410257</v>
      </c>
      <c r="V302" s="39"/>
      <c r="X302" s="254"/>
    </row>
    <row r="303" spans="1:24" s="253" customFormat="1" ht="39.75">
      <c r="A303" s="267"/>
      <c r="B303" s="276"/>
      <c r="C303" s="265" t="s">
        <v>10</v>
      </c>
      <c r="D303" s="94" t="e">
        <f>+IF(D302&lt;20,D302*5/20,IF(D302&gt;=20,5))</f>
        <v>#DIV/0!</v>
      </c>
      <c r="E303" s="94"/>
      <c r="F303" s="94"/>
      <c r="G303" s="94"/>
      <c r="H303" s="94">
        <f t="shared" ref="H303:Q303" si="117">+IF(H302&lt;20,H302*5/20,IF(H302&gt;=20,5))</f>
        <v>0.98039215686274495</v>
      </c>
      <c r="I303" s="94">
        <f t="shared" si="117"/>
        <v>2.6315789473684212</v>
      </c>
      <c r="J303" s="94">
        <f t="shared" si="117"/>
        <v>1.4112903225806452</v>
      </c>
      <c r="K303" s="94">
        <f t="shared" si="117"/>
        <v>5</v>
      </c>
      <c r="L303" s="94">
        <f t="shared" si="117"/>
        <v>2.4193548387096775</v>
      </c>
      <c r="M303" s="94">
        <f t="shared" si="117"/>
        <v>5</v>
      </c>
      <c r="N303" s="94">
        <f t="shared" si="117"/>
        <v>1.5748031496062993</v>
      </c>
      <c r="O303" s="94">
        <f t="shared" si="117"/>
        <v>3.6231884057971016</v>
      </c>
      <c r="P303" s="94">
        <f t="shared" si="117"/>
        <v>2.8846153846153846</v>
      </c>
      <c r="Q303" s="94">
        <f t="shared" si="117"/>
        <v>1.5151515151515151</v>
      </c>
      <c r="R303" s="264"/>
      <c r="S303" s="264"/>
      <c r="T303" s="264"/>
      <c r="U303" s="94">
        <f>+IF(U302&lt;20,U302*5/20,IF(U302&gt;=20,5))</f>
        <v>2.5641025641025643</v>
      </c>
      <c r="V303" s="39"/>
      <c r="X303" s="254"/>
    </row>
    <row r="304" spans="1:24" s="228" customFormat="1" ht="61.5">
      <c r="A304" s="72"/>
      <c r="B304" s="249" t="s">
        <v>175</v>
      </c>
      <c r="C304" s="244" t="s">
        <v>168</v>
      </c>
      <c r="D304" s="274">
        <f>+D305+D306</f>
        <v>0</v>
      </c>
      <c r="E304" s="274"/>
      <c r="F304" s="274"/>
      <c r="G304" s="274"/>
      <c r="H304" s="274">
        <f t="shared" ref="H304:Q304" si="118">+H305+H306</f>
        <v>2</v>
      </c>
      <c r="I304" s="274">
        <f t="shared" si="118"/>
        <v>2</v>
      </c>
      <c r="J304" s="274">
        <f t="shared" si="118"/>
        <v>7</v>
      </c>
      <c r="K304" s="274">
        <f t="shared" si="118"/>
        <v>16</v>
      </c>
      <c r="L304" s="274">
        <f t="shared" si="118"/>
        <v>6</v>
      </c>
      <c r="M304" s="274">
        <f t="shared" si="118"/>
        <v>6</v>
      </c>
      <c r="N304" s="274">
        <f t="shared" si="118"/>
        <v>8</v>
      </c>
      <c r="O304" s="274">
        <f t="shared" si="118"/>
        <v>10</v>
      </c>
      <c r="P304" s="274">
        <f t="shared" si="118"/>
        <v>3</v>
      </c>
      <c r="Q304" s="274">
        <f t="shared" si="118"/>
        <v>2</v>
      </c>
      <c r="R304" s="275"/>
      <c r="S304" s="275"/>
      <c r="T304" s="275"/>
      <c r="U304" s="274">
        <f>+U305+U306</f>
        <v>62</v>
      </c>
      <c r="X304" s="229"/>
    </row>
    <row r="305" spans="1:24" s="228" customFormat="1" ht="39.75">
      <c r="A305" s="72"/>
      <c r="B305" s="273" t="s">
        <v>174</v>
      </c>
      <c r="C305" s="244" t="s">
        <v>168</v>
      </c>
      <c r="D305" s="193"/>
      <c r="E305" s="196"/>
      <c r="F305" s="196"/>
      <c r="G305" s="196"/>
      <c r="H305" s="196">
        <v>2</v>
      </c>
      <c r="I305" s="196">
        <v>2</v>
      </c>
      <c r="J305" s="193">
        <v>6</v>
      </c>
      <c r="K305" s="196">
        <v>16</v>
      </c>
      <c r="L305" s="196">
        <v>6</v>
      </c>
      <c r="M305" s="193">
        <v>6</v>
      </c>
      <c r="N305" s="193">
        <v>8</v>
      </c>
      <c r="O305" s="193">
        <v>10</v>
      </c>
      <c r="P305" s="193">
        <v>3</v>
      </c>
      <c r="Q305" s="193">
        <v>2</v>
      </c>
      <c r="R305" s="197"/>
      <c r="S305" s="197"/>
      <c r="T305" s="197"/>
      <c r="U305" s="190">
        <f>+SUM(D305:T305)</f>
        <v>61</v>
      </c>
      <c r="X305" s="229"/>
    </row>
    <row r="306" spans="1:24" s="228" customFormat="1" ht="39.75">
      <c r="A306" s="72"/>
      <c r="B306" s="273" t="s">
        <v>173</v>
      </c>
      <c r="C306" s="244" t="s">
        <v>168</v>
      </c>
      <c r="D306" s="193"/>
      <c r="E306" s="196"/>
      <c r="F306" s="196"/>
      <c r="G306" s="196"/>
      <c r="H306" s="196">
        <v>0</v>
      </c>
      <c r="I306" s="196">
        <v>0</v>
      </c>
      <c r="J306" s="193">
        <v>1</v>
      </c>
      <c r="K306" s="196">
        <v>0</v>
      </c>
      <c r="L306" s="196">
        <v>0</v>
      </c>
      <c r="M306" s="193">
        <v>0</v>
      </c>
      <c r="N306" s="193">
        <v>0</v>
      </c>
      <c r="O306" s="193">
        <v>0</v>
      </c>
      <c r="P306" s="193">
        <v>0</v>
      </c>
      <c r="Q306" s="193">
        <v>0</v>
      </c>
      <c r="R306" s="197"/>
      <c r="S306" s="197"/>
      <c r="T306" s="197"/>
      <c r="U306" s="190">
        <f>+SUM(D306:T306)</f>
        <v>1</v>
      </c>
      <c r="X306" s="229"/>
    </row>
    <row r="307" spans="1:24" s="228" customFormat="1" ht="39.75">
      <c r="A307" s="128"/>
      <c r="B307" s="272" t="s">
        <v>157</v>
      </c>
      <c r="C307" s="271" t="s">
        <v>163</v>
      </c>
      <c r="D307" s="677">
        <f>+D301</f>
        <v>0</v>
      </c>
      <c r="E307" s="677"/>
      <c r="F307" s="677"/>
      <c r="G307" s="677"/>
      <c r="H307" s="677">
        <f t="shared" ref="H307:Q307" si="119">+H301</f>
        <v>51</v>
      </c>
      <c r="I307" s="677">
        <f t="shared" si="119"/>
        <v>19</v>
      </c>
      <c r="J307" s="677">
        <f t="shared" si="119"/>
        <v>124</v>
      </c>
      <c r="K307" s="677">
        <f t="shared" si="119"/>
        <v>77</v>
      </c>
      <c r="L307" s="677">
        <f t="shared" si="119"/>
        <v>62</v>
      </c>
      <c r="M307" s="677">
        <f t="shared" si="119"/>
        <v>17.5</v>
      </c>
      <c r="N307" s="677">
        <f t="shared" si="119"/>
        <v>127</v>
      </c>
      <c r="O307" s="677">
        <f t="shared" si="119"/>
        <v>69</v>
      </c>
      <c r="P307" s="677">
        <f t="shared" si="119"/>
        <v>26</v>
      </c>
      <c r="Q307" s="677">
        <f t="shared" si="119"/>
        <v>33</v>
      </c>
      <c r="R307" s="191"/>
      <c r="S307" s="191"/>
      <c r="T307" s="191"/>
      <c r="U307" s="677">
        <f>+U301</f>
        <v>604.5</v>
      </c>
      <c r="X307" s="229"/>
    </row>
    <row r="308" spans="1:24" s="253" customFormat="1" ht="39.75">
      <c r="A308" s="270"/>
      <c r="B308" s="269" t="s">
        <v>172</v>
      </c>
      <c r="C308" s="268" t="s">
        <v>171</v>
      </c>
      <c r="D308" s="205" t="e">
        <f>+D310*100/D320</f>
        <v>#DIV/0!</v>
      </c>
      <c r="E308" s="205"/>
      <c r="F308" s="205"/>
      <c r="G308" s="205"/>
      <c r="H308" s="205">
        <f t="shared" ref="H308:Q308" si="120">+H310*100/H320</f>
        <v>0.49019607843137253</v>
      </c>
      <c r="I308" s="205">
        <f t="shared" si="120"/>
        <v>5.2631578947368425</v>
      </c>
      <c r="J308" s="205">
        <f t="shared" si="120"/>
        <v>3.629032258064516</v>
      </c>
      <c r="K308" s="205">
        <f t="shared" si="120"/>
        <v>2.5974025974025974</v>
      </c>
      <c r="L308" s="205">
        <f t="shared" si="120"/>
        <v>1.2096774193548387</v>
      </c>
      <c r="M308" s="205">
        <f t="shared" si="120"/>
        <v>15.714285714285714</v>
      </c>
      <c r="N308" s="205">
        <f t="shared" si="120"/>
        <v>1.1811023622047243</v>
      </c>
      <c r="O308" s="205">
        <f t="shared" si="120"/>
        <v>3.9855072463768115</v>
      </c>
      <c r="P308" s="205">
        <f t="shared" si="120"/>
        <v>5.7692307692307692</v>
      </c>
      <c r="Q308" s="205">
        <f t="shared" si="120"/>
        <v>0</v>
      </c>
      <c r="R308" s="206"/>
      <c r="S308" s="206"/>
      <c r="T308" s="206"/>
      <c r="U308" s="205">
        <f>+U310*100/U320</f>
        <v>2.8122415219189412</v>
      </c>
      <c r="V308" s="39"/>
      <c r="X308" s="254"/>
    </row>
    <row r="309" spans="1:24" s="253" customFormat="1" ht="39.75">
      <c r="A309" s="267"/>
      <c r="B309" s="266"/>
      <c r="C309" s="265" t="s">
        <v>10</v>
      </c>
      <c r="D309" s="94" t="e">
        <f>+IF(D308&lt;10,D308*5/10,IF(D308&gt;=10,5))</f>
        <v>#DIV/0!</v>
      </c>
      <c r="E309" s="94"/>
      <c r="F309" s="94"/>
      <c r="G309" s="94"/>
      <c r="H309" s="94">
        <f t="shared" ref="H309:Q309" si="121">+IF(H308&lt;10,H308*5/10,IF(H308&gt;=10,5))</f>
        <v>0.24509803921568624</v>
      </c>
      <c r="I309" s="94">
        <f t="shared" si="121"/>
        <v>2.6315789473684212</v>
      </c>
      <c r="J309" s="94">
        <f t="shared" si="121"/>
        <v>1.814516129032258</v>
      </c>
      <c r="K309" s="94">
        <f t="shared" si="121"/>
        <v>1.2987012987012987</v>
      </c>
      <c r="L309" s="94">
        <f t="shared" si="121"/>
        <v>0.60483870967741937</v>
      </c>
      <c r="M309" s="94">
        <f t="shared" si="121"/>
        <v>5</v>
      </c>
      <c r="N309" s="94">
        <f t="shared" si="121"/>
        <v>0.59055118110236215</v>
      </c>
      <c r="O309" s="94">
        <f t="shared" si="121"/>
        <v>1.9927536231884058</v>
      </c>
      <c r="P309" s="94">
        <f t="shared" si="121"/>
        <v>2.8846153846153846</v>
      </c>
      <c r="Q309" s="94">
        <f t="shared" si="121"/>
        <v>0</v>
      </c>
      <c r="R309" s="264"/>
      <c r="S309" s="264"/>
      <c r="T309" s="264"/>
      <c r="U309" s="94">
        <f>+IF(U308&lt;10,U308*5/10,IF(U308&gt;=10,5))</f>
        <v>1.4061207609594706</v>
      </c>
      <c r="V309" s="39"/>
      <c r="X309" s="254"/>
    </row>
    <row r="310" spans="1:24" s="228" customFormat="1" ht="39.75">
      <c r="A310" s="72"/>
      <c r="B310" s="263" t="s">
        <v>170</v>
      </c>
      <c r="C310" s="262"/>
      <c r="D310" s="260">
        <f>+SUM(D313+D315+D317+D319)</f>
        <v>0</v>
      </c>
      <c r="E310" s="260"/>
      <c r="F310" s="260"/>
      <c r="G310" s="260"/>
      <c r="H310" s="260">
        <f t="shared" ref="H310:Q310" si="122">+SUM(H313+H315+H317+H319)</f>
        <v>0.25</v>
      </c>
      <c r="I310" s="260">
        <f t="shared" si="122"/>
        <v>1</v>
      </c>
      <c r="J310" s="260">
        <f t="shared" si="122"/>
        <v>4.5</v>
      </c>
      <c r="K310" s="260">
        <f t="shared" si="122"/>
        <v>2</v>
      </c>
      <c r="L310" s="260">
        <f t="shared" si="122"/>
        <v>0.75</v>
      </c>
      <c r="M310" s="260">
        <f t="shared" si="122"/>
        <v>2.75</v>
      </c>
      <c r="N310" s="260">
        <f t="shared" si="122"/>
        <v>1.5</v>
      </c>
      <c r="O310" s="260">
        <f t="shared" si="122"/>
        <v>2.75</v>
      </c>
      <c r="P310" s="260">
        <f t="shared" si="122"/>
        <v>1.5</v>
      </c>
      <c r="Q310" s="260">
        <f t="shared" si="122"/>
        <v>0</v>
      </c>
      <c r="R310" s="261"/>
      <c r="S310" s="261"/>
      <c r="T310" s="261"/>
      <c r="U310" s="260">
        <f>+SUM(U313+U315+U317+U319)</f>
        <v>17</v>
      </c>
      <c r="X310" s="229"/>
    </row>
    <row r="311" spans="1:24" s="253" customFormat="1" ht="39.75">
      <c r="A311" s="259"/>
      <c r="B311" s="258" t="s">
        <v>169</v>
      </c>
      <c r="C311" s="257" t="s">
        <v>168</v>
      </c>
      <c r="D311" s="255">
        <f>+D312+D314+D316+D318</f>
        <v>0</v>
      </c>
      <c r="E311" s="255"/>
      <c r="F311" s="255"/>
      <c r="G311" s="255"/>
      <c r="H311" s="255">
        <f t="shared" ref="H311:Q311" si="123">+H312+H314+H316+H318</f>
        <v>1</v>
      </c>
      <c r="I311" s="255">
        <f t="shared" si="123"/>
        <v>1</v>
      </c>
      <c r="J311" s="255">
        <f t="shared" si="123"/>
        <v>12</v>
      </c>
      <c r="K311" s="255">
        <f t="shared" si="123"/>
        <v>5</v>
      </c>
      <c r="L311" s="255">
        <f t="shared" si="123"/>
        <v>2</v>
      </c>
      <c r="M311" s="255">
        <f t="shared" si="123"/>
        <v>11</v>
      </c>
      <c r="N311" s="255">
        <f t="shared" si="123"/>
        <v>4</v>
      </c>
      <c r="O311" s="255">
        <f t="shared" si="123"/>
        <v>5</v>
      </c>
      <c r="P311" s="255">
        <f t="shared" si="123"/>
        <v>6</v>
      </c>
      <c r="Q311" s="255">
        <f t="shared" si="123"/>
        <v>0</v>
      </c>
      <c r="R311" s="256"/>
      <c r="S311" s="256"/>
      <c r="T311" s="256"/>
      <c r="U311" s="255">
        <f>+U312+U314+U316+U318</f>
        <v>47</v>
      </c>
      <c r="X311" s="254"/>
    </row>
    <row r="312" spans="1:24" s="228" customFormat="1" ht="39.75">
      <c r="A312" s="72"/>
      <c r="B312" s="249" t="s">
        <v>167</v>
      </c>
      <c r="C312" s="244"/>
      <c r="D312" s="193"/>
      <c r="E312" s="193"/>
      <c r="F312" s="193"/>
      <c r="G312" s="193"/>
      <c r="H312" s="193">
        <v>1</v>
      </c>
      <c r="I312" s="193">
        <v>0</v>
      </c>
      <c r="J312" s="193">
        <v>10</v>
      </c>
      <c r="K312" s="196">
        <v>3</v>
      </c>
      <c r="L312" s="193">
        <v>1</v>
      </c>
      <c r="M312" s="193">
        <v>11</v>
      </c>
      <c r="N312" s="193">
        <v>3</v>
      </c>
      <c r="O312" s="193">
        <v>2</v>
      </c>
      <c r="P312" s="193">
        <v>6</v>
      </c>
      <c r="Q312" s="193">
        <v>0</v>
      </c>
      <c r="R312" s="197"/>
      <c r="S312" s="197"/>
      <c r="T312" s="197"/>
      <c r="U312" s="190">
        <f>+SUM(D312:T312)</f>
        <v>37</v>
      </c>
      <c r="X312" s="229"/>
    </row>
    <row r="313" spans="1:24" s="228" customFormat="1" ht="39.75">
      <c r="A313" s="72"/>
      <c r="B313" s="248" t="s">
        <v>150</v>
      </c>
      <c r="C313" s="244"/>
      <c r="D313" s="246">
        <f>D312*0.25</f>
        <v>0</v>
      </c>
      <c r="E313" s="246"/>
      <c r="F313" s="246"/>
      <c r="G313" s="246"/>
      <c r="H313" s="246">
        <f t="shared" ref="H313:Q313" si="124">H312*0.25</f>
        <v>0.25</v>
      </c>
      <c r="I313" s="246">
        <f t="shared" si="124"/>
        <v>0</v>
      </c>
      <c r="J313" s="246">
        <f t="shared" si="124"/>
        <v>2.5</v>
      </c>
      <c r="K313" s="250">
        <f t="shared" si="124"/>
        <v>0.75</v>
      </c>
      <c r="L313" s="246">
        <f t="shared" si="124"/>
        <v>0.25</v>
      </c>
      <c r="M313" s="246">
        <f t="shared" si="124"/>
        <v>2.75</v>
      </c>
      <c r="N313" s="246">
        <f t="shared" si="124"/>
        <v>0.75</v>
      </c>
      <c r="O313" s="246">
        <f t="shared" si="124"/>
        <v>0.5</v>
      </c>
      <c r="P313" s="246">
        <f t="shared" si="124"/>
        <v>1.5</v>
      </c>
      <c r="Q313" s="246">
        <f t="shared" si="124"/>
        <v>0</v>
      </c>
      <c r="R313" s="247"/>
      <c r="S313" s="247"/>
      <c r="T313" s="247"/>
      <c r="U313" s="246">
        <f>U312*0.25</f>
        <v>9.25</v>
      </c>
      <c r="X313" s="229"/>
    </row>
    <row r="314" spans="1:24" s="228" customFormat="1" ht="39.75">
      <c r="A314" s="72"/>
      <c r="B314" s="252" t="s">
        <v>166</v>
      </c>
      <c r="C314" s="251"/>
      <c r="D314" s="193"/>
      <c r="E314" s="193"/>
      <c r="F314" s="193"/>
      <c r="G314" s="193"/>
      <c r="H314" s="193">
        <v>0</v>
      </c>
      <c r="I314" s="193">
        <v>0</v>
      </c>
      <c r="J314" s="193">
        <v>0</v>
      </c>
      <c r="K314" s="196">
        <v>1</v>
      </c>
      <c r="L314" s="193">
        <v>1</v>
      </c>
      <c r="M314" s="193"/>
      <c r="N314" s="193">
        <v>0</v>
      </c>
      <c r="O314" s="193">
        <v>0</v>
      </c>
      <c r="P314" s="193"/>
      <c r="Q314" s="193">
        <v>0</v>
      </c>
      <c r="R314" s="197"/>
      <c r="S314" s="197"/>
      <c r="T314" s="197"/>
      <c r="U314" s="190">
        <f>+SUM(D314:T314)</f>
        <v>2</v>
      </c>
      <c r="X314" s="229"/>
    </row>
    <row r="315" spans="1:24" s="228" customFormat="1" ht="39.75">
      <c r="A315" s="72"/>
      <c r="B315" s="248" t="s">
        <v>150</v>
      </c>
      <c r="C315" s="244"/>
      <c r="D315" s="246">
        <f>D314*0.5</f>
        <v>0</v>
      </c>
      <c r="E315" s="246"/>
      <c r="F315" s="246"/>
      <c r="G315" s="246"/>
      <c r="H315" s="246">
        <f t="shared" ref="H315:Q315" si="125">H314*0.5</f>
        <v>0</v>
      </c>
      <c r="I315" s="246">
        <f t="shared" si="125"/>
        <v>0</v>
      </c>
      <c r="J315" s="246">
        <f t="shared" si="125"/>
        <v>0</v>
      </c>
      <c r="K315" s="250">
        <f t="shared" si="125"/>
        <v>0.5</v>
      </c>
      <c r="L315" s="246">
        <f t="shared" si="125"/>
        <v>0.5</v>
      </c>
      <c r="M315" s="246">
        <f t="shared" si="125"/>
        <v>0</v>
      </c>
      <c r="N315" s="246">
        <f t="shared" si="125"/>
        <v>0</v>
      </c>
      <c r="O315" s="246">
        <f t="shared" si="125"/>
        <v>0</v>
      </c>
      <c r="P315" s="246">
        <f t="shared" si="125"/>
        <v>0</v>
      </c>
      <c r="Q315" s="246">
        <f t="shared" si="125"/>
        <v>0</v>
      </c>
      <c r="R315" s="247"/>
      <c r="S315" s="247"/>
      <c r="T315" s="247"/>
      <c r="U315" s="246">
        <f>U314*0.5</f>
        <v>1</v>
      </c>
      <c r="X315" s="229"/>
    </row>
    <row r="316" spans="1:24" s="228" customFormat="1" ht="61.5">
      <c r="A316" s="72"/>
      <c r="B316" s="249" t="s">
        <v>165</v>
      </c>
      <c r="C316" s="244"/>
      <c r="D316" s="193"/>
      <c r="E316" s="193"/>
      <c r="F316" s="193"/>
      <c r="G316" s="193"/>
      <c r="H316" s="193">
        <v>0</v>
      </c>
      <c r="I316" s="193">
        <v>0</v>
      </c>
      <c r="J316" s="193">
        <v>0</v>
      </c>
      <c r="K316" s="196">
        <v>1</v>
      </c>
      <c r="L316" s="193">
        <v>0</v>
      </c>
      <c r="M316" s="193"/>
      <c r="N316" s="193">
        <v>1</v>
      </c>
      <c r="O316" s="193">
        <v>3</v>
      </c>
      <c r="P316" s="193"/>
      <c r="Q316" s="193">
        <v>0</v>
      </c>
      <c r="R316" s="197"/>
      <c r="S316" s="197"/>
      <c r="T316" s="197"/>
      <c r="U316" s="190">
        <f>+SUM(D316:T316)</f>
        <v>5</v>
      </c>
      <c r="X316" s="229"/>
    </row>
    <row r="317" spans="1:24" s="228" customFormat="1" ht="39.75">
      <c r="A317" s="72"/>
      <c r="B317" s="248" t="s">
        <v>150</v>
      </c>
      <c r="C317" s="244"/>
      <c r="D317" s="246">
        <f>D316*0.75</f>
        <v>0</v>
      </c>
      <c r="E317" s="246"/>
      <c r="F317" s="246"/>
      <c r="G317" s="246"/>
      <c r="H317" s="246">
        <f t="shared" ref="H317:Q317" si="126">H316*0.75</f>
        <v>0</v>
      </c>
      <c r="I317" s="246">
        <f t="shared" si="126"/>
        <v>0</v>
      </c>
      <c r="J317" s="246">
        <f t="shared" si="126"/>
        <v>0</v>
      </c>
      <c r="K317" s="250">
        <f t="shared" si="126"/>
        <v>0.75</v>
      </c>
      <c r="L317" s="246">
        <f t="shared" si="126"/>
        <v>0</v>
      </c>
      <c r="M317" s="246">
        <f t="shared" si="126"/>
        <v>0</v>
      </c>
      <c r="N317" s="246">
        <f t="shared" si="126"/>
        <v>0.75</v>
      </c>
      <c r="O317" s="246">
        <f t="shared" si="126"/>
        <v>2.25</v>
      </c>
      <c r="P317" s="246">
        <f t="shared" si="126"/>
        <v>0</v>
      </c>
      <c r="Q317" s="246">
        <f t="shared" si="126"/>
        <v>0</v>
      </c>
      <c r="R317" s="247"/>
      <c r="S317" s="247"/>
      <c r="T317" s="247"/>
      <c r="U317" s="246">
        <f>U316*0.75</f>
        <v>3.75</v>
      </c>
      <c r="X317" s="229"/>
    </row>
    <row r="318" spans="1:24" s="228" customFormat="1" ht="123">
      <c r="A318" s="72"/>
      <c r="B318" s="249" t="s">
        <v>164</v>
      </c>
      <c r="C318" s="244"/>
      <c r="D318" s="193"/>
      <c r="E318" s="193"/>
      <c r="F318" s="193"/>
      <c r="G318" s="193"/>
      <c r="H318" s="193">
        <v>0</v>
      </c>
      <c r="I318" s="193">
        <v>1</v>
      </c>
      <c r="J318" s="193">
        <v>2</v>
      </c>
      <c r="K318" s="196">
        <v>0</v>
      </c>
      <c r="L318" s="193">
        <v>0</v>
      </c>
      <c r="M318" s="193"/>
      <c r="N318" s="193">
        <v>0</v>
      </c>
      <c r="O318" s="193">
        <v>0</v>
      </c>
      <c r="P318" s="193"/>
      <c r="Q318" s="193">
        <v>0</v>
      </c>
      <c r="R318" s="197"/>
      <c r="S318" s="197"/>
      <c r="T318" s="197"/>
      <c r="U318" s="190">
        <f>+SUM(D318:T318)</f>
        <v>3</v>
      </c>
      <c r="X318" s="229"/>
    </row>
    <row r="319" spans="1:24" s="228" customFormat="1" ht="39.75">
      <c r="A319" s="72"/>
      <c r="B319" s="248" t="s">
        <v>150</v>
      </c>
      <c r="C319" s="244"/>
      <c r="D319" s="246">
        <f>D318*1</f>
        <v>0</v>
      </c>
      <c r="E319" s="246"/>
      <c r="F319" s="246"/>
      <c r="G319" s="246"/>
      <c r="H319" s="246">
        <f t="shared" ref="H319:Q319" si="127">H318*1</f>
        <v>0</v>
      </c>
      <c r="I319" s="246">
        <f t="shared" si="127"/>
        <v>1</v>
      </c>
      <c r="J319" s="246">
        <f t="shared" si="127"/>
        <v>2</v>
      </c>
      <c r="K319" s="246">
        <f t="shared" si="127"/>
        <v>0</v>
      </c>
      <c r="L319" s="246">
        <f t="shared" si="127"/>
        <v>0</v>
      </c>
      <c r="M319" s="246">
        <f t="shared" si="127"/>
        <v>0</v>
      </c>
      <c r="N319" s="246">
        <f t="shared" si="127"/>
        <v>0</v>
      </c>
      <c r="O319" s="246">
        <f t="shared" si="127"/>
        <v>0</v>
      </c>
      <c r="P319" s="246">
        <f t="shared" si="127"/>
        <v>0</v>
      </c>
      <c r="Q319" s="246">
        <f t="shared" si="127"/>
        <v>0</v>
      </c>
      <c r="R319" s="247"/>
      <c r="S319" s="247"/>
      <c r="T319" s="247"/>
      <c r="U319" s="246">
        <f>U318*1</f>
        <v>3</v>
      </c>
      <c r="X319" s="229"/>
    </row>
    <row r="320" spans="1:24" s="228" customFormat="1" ht="39.75">
      <c r="A320" s="72"/>
      <c r="B320" s="245" t="s">
        <v>157</v>
      </c>
      <c r="C320" s="244" t="s">
        <v>163</v>
      </c>
      <c r="D320" s="68">
        <f>+D307</f>
        <v>0</v>
      </c>
      <c r="E320" s="68"/>
      <c r="F320" s="68"/>
      <c r="G320" s="68"/>
      <c r="H320" s="68">
        <f t="shared" ref="H320:Q320" si="128">+H307</f>
        <v>51</v>
      </c>
      <c r="I320" s="68">
        <f t="shared" si="128"/>
        <v>19</v>
      </c>
      <c r="J320" s="68">
        <f t="shared" si="128"/>
        <v>124</v>
      </c>
      <c r="K320" s="68">
        <f t="shared" si="128"/>
        <v>77</v>
      </c>
      <c r="L320" s="68">
        <f t="shared" si="128"/>
        <v>62</v>
      </c>
      <c r="M320" s="68">
        <f t="shared" si="128"/>
        <v>17.5</v>
      </c>
      <c r="N320" s="68">
        <f t="shared" si="128"/>
        <v>127</v>
      </c>
      <c r="O320" s="68">
        <f t="shared" si="128"/>
        <v>69</v>
      </c>
      <c r="P320" s="68">
        <f t="shared" si="128"/>
        <v>26</v>
      </c>
      <c r="Q320" s="68">
        <f t="shared" si="128"/>
        <v>33</v>
      </c>
      <c r="R320" s="197"/>
      <c r="S320" s="197"/>
      <c r="T320" s="197"/>
      <c r="U320" s="68">
        <f>+U307</f>
        <v>604.5</v>
      </c>
      <c r="X320" s="229"/>
    </row>
    <row r="321" spans="1:24" ht="39.75">
      <c r="A321" s="145" t="s">
        <v>145</v>
      </c>
      <c r="B321" s="145"/>
      <c r="C321" s="144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1"/>
      <c r="R321" s="211"/>
      <c r="S321" s="211"/>
      <c r="T321" s="211"/>
      <c r="U321" s="141"/>
      <c r="X321" s="20"/>
    </row>
    <row r="322" spans="1:24" ht="39.75">
      <c r="A322" s="140" t="s">
        <v>86</v>
      </c>
      <c r="B322" s="139"/>
      <c r="C322" s="138"/>
      <c r="D322" s="137">
        <f>+SUM(D326,D333)/2</f>
        <v>0</v>
      </c>
      <c r="E322" s="137"/>
      <c r="F322" s="137"/>
      <c r="G322" s="137"/>
      <c r="H322" s="137">
        <f t="shared" ref="H322:Q322" si="129">+SUM(H326,H333)/2</f>
        <v>5</v>
      </c>
      <c r="I322" s="137">
        <f t="shared" si="129"/>
        <v>5</v>
      </c>
      <c r="J322" s="137">
        <f t="shared" si="129"/>
        <v>5</v>
      </c>
      <c r="K322" s="137">
        <f t="shared" si="129"/>
        <v>4</v>
      </c>
      <c r="L322" s="137">
        <f t="shared" si="129"/>
        <v>5</v>
      </c>
      <c r="M322" s="137">
        <f t="shared" si="129"/>
        <v>3</v>
      </c>
      <c r="N322" s="137">
        <f t="shared" si="129"/>
        <v>3</v>
      </c>
      <c r="O322" s="137">
        <f t="shared" si="129"/>
        <v>5</v>
      </c>
      <c r="P322" s="137">
        <f t="shared" si="129"/>
        <v>4.5</v>
      </c>
      <c r="Q322" s="137">
        <f t="shared" si="129"/>
        <v>5</v>
      </c>
      <c r="R322" s="168"/>
      <c r="S322" s="168"/>
      <c r="T322" s="168"/>
      <c r="U322" s="136">
        <f>+SUM(U326,U333)/2</f>
        <v>5</v>
      </c>
      <c r="X322" s="20"/>
    </row>
    <row r="323" spans="1:24" ht="39.75">
      <c r="A323" s="140" t="s">
        <v>85</v>
      </c>
      <c r="B323" s="139"/>
      <c r="C323" s="138"/>
      <c r="D323" s="137" t="e">
        <f>+SUM(D341,D348)/2</f>
        <v>#DIV/0!</v>
      </c>
      <c r="E323" s="137"/>
      <c r="F323" s="137"/>
      <c r="G323" s="137"/>
      <c r="H323" s="137">
        <f t="shared" ref="H323:Q323" si="130">+SUM(H341,H348)/2</f>
        <v>4</v>
      </c>
      <c r="I323" s="137">
        <f t="shared" si="130"/>
        <v>5</v>
      </c>
      <c r="J323" s="137">
        <f t="shared" si="130"/>
        <v>5</v>
      </c>
      <c r="K323" s="137">
        <f t="shared" si="130"/>
        <v>5</v>
      </c>
      <c r="L323" s="137">
        <f t="shared" si="130"/>
        <v>5</v>
      </c>
      <c r="M323" s="137">
        <f t="shared" si="130"/>
        <v>4</v>
      </c>
      <c r="N323" s="137">
        <f t="shared" si="130"/>
        <v>3.5</v>
      </c>
      <c r="O323" s="137">
        <f t="shared" si="130"/>
        <v>5</v>
      </c>
      <c r="P323" s="137">
        <f t="shared" si="130"/>
        <v>5</v>
      </c>
      <c r="Q323" s="137">
        <f t="shared" si="130"/>
        <v>5</v>
      </c>
      <c r="R323" s="168"/>
      <c r="S323" s="168"/>
      <c r="T323" s="168"/>
      <c r="U323" s="136">
        <f>+SUM(U341,U348)/2</f>
        <v>5</v>
      </c>
      <c r="X323" s="20"/>
    </row>
    <row r="324" spans="1:24" ht="39.75">
      <c r="A324" s="140" t="s">
        <v>84</v>
      </c>
      <c r="B324" s="139"/>
      <c r="C324" s="138"/>
      <c r="D324" s="137" t="e">
        <f>+SUM(D326,D333,D341,D348)/4</f>
        <v>#DIV/0!</v>
      </c>
      <c r="E324" s="137"/>
      <c r="F324" s="137"/>
      <c r="G324" s="137"/>
      <c r="H324" s="137">
        <f t="shared" ref="H324:Q324" si="131">+SUM(H326,H333,H341,H348)/4</f>
        <v>4.5</v>
      </c>
      <c r="I324" s="137">
        <f t="shared" si="131"/>
        <v>5</v>
      </c>
      <c r="J324" s="137">
        <f t="shared" si="131"/>
        <v>5</v>
      </c>
      <c r="K324" s="137">
        <f t="shared" si="131"/>
        <v>4.5</v>
      </c>
      <c r="L324" s="137">
        <f t="shared" si="131"/>
        <v>5</v>
      </c>
      <c r="M324" s="137">
        <f t="shared" si="131"/>
        <v>3.5</v>
      </c>
      <c r="N324" s="137">
        <f t="shared" si="131"/>
        <v>3.25</v>
      </c>
      <c r="O324" s="137">
        <f t="shared" si="131"/>
        <v>5</v>
      </c>
      <c r="P324" s="137">
        <f t="shared" si="131"/>
        <v>4.75</v>
      </c>
      <c r="Q324" s="137">
        <f t="shared" si="131"/>
        <v>5</v>
      </c>
      <c r="R324" s="168"/>
      <c r="S324" s="168"/>
      <c r="T324" s="168"/>
      <c r="U324" s="136">
        <f>+SUM(U326,U333,U341,U348)/4</f>
        <v>5</v>
      </c>
      <c r="X324" s="20"/>
    </row>
    <row r="325" spans="1:24" s="102" customFormat="1" ht="39.75">
      <c r="A325" s="84">
        <v>5.0999999999999996</v>
      </c>
      <c r="B325" s="84" t="s">
        <v>144</v>
      </c>
      <c r="C325" s="96" t="s">
        <v>30</v>
      </c>
      <c r="D325" s="82">
        <f>+SUM(D327:D331)</f>
        <v>0</v>
      </c>
      <c r="E325" s="82"/>
      <c r="F325" s="82"/>
      <c r="G325" s="82"/>
      <c r="H325" s="82">
        <f t="shared" ref="H325:Q325" si="132">+SUM(H327:H331)</f>
        <v>5</v>
      </c>
      <c r="I325" s="82">
        <f t="shared" si="132"/>
        <v>5</v>
      </c>
      <c r="J325" s="82">
        <f t="shared" si="132"/>
        <v>5</v>
      </c>
      <c r="K325" s="82">
        <f t="shared" si="132"/>
        <v>3</v>
      </c>
      <c r="L325" s="82">
        <f t="shared" si="132"/>
        <v>5</v>
      </c>
      <c r="M325" s="82">
        <f t="shared" si="132"/>
        <v>2</v>
      </c>
      <c r="N325" s="82">
        <f t="shared" si="132"/>
        <v>3</v>
      </c>
      <c r="O325" s="82">
        <f t="shared" si="132"/>
        <v>5</v>
      </c>
      <c r="P325" s="82">
        <f t="shared" si="132"/>
        <v>4</v>
      </c>
      <c r="Q325" s="82">
        <f t="shared" si="132"/>
        <v>5</v>
      </c>
      <c r="R325" s="154"/>
      <c r="S325" s="154"/>
      <c r="T325" s="154"/>
      <c r="U325" s="82">
        <f>+SUM(U327:U331)</f>
        <v>5</v>
      </c>
      <c r="X325" s="103"/>
    </row>
    <row r="326" spans="1:24" s="102" customFormat="1" ht="39.75">
      <c r="A326" s="80"/>
      <c r="B326" s="80"/>
      <c r="C326" s="95" t="s">
        <v>10</v>
      </c>
      <c r="D326" s="94">
        <f>IF(D325&lt;1,0,IF(D325&lt;2,1,IF(D325&lt;3,2,IF(D325&lt;4,3,IF(D325&lt;5,4,IF(D325&gt;=5,5,))))))</f>
        <v>0</v>
      </c>
      <c r="E326" s="94"/>
      <c r="F326" s="94"/>
      <c r="G326" s="94"/>
      <c r="H326" s="94">
        <f t="shared" ref="H326:Q326" si="133">IF(H325&lt;1,0,IF(H325&lt;2,1,IF(H325&lt;3,2,IF(H325&lt;4,3,IF(H325&lt;5,4,IF(H325&gt;=5,5,))))))</f>
        <v>5</v>
      </c>
      <c r="I326" s="94">
        <f t="shared" si="133"/>
        <v>5</v>
      </c>
      <c r="J326" s="94">
        <f t="shared" si="133"/>
        <v>5</v>
      </c>
      <c r="K326" s="94">
        <f t="shared" si="133"/>
        <v>3</v>
      </c>
      <c r="L326" s="94">
        <f t="shared" si="133"/>
        <v>5</v>
      </c>
      <c r="M326" s="94">
        <f t="shared" si="133"/>
        <v>2</v>
      </c>
      <c r="N326" s="94">
        <f t="shared" si="133"/>
        <v>3</v>
      </c>
      <c r="O326" s="94">
        <f t="shared" si="133"/>
        <v>5</v>
      </c>
      <c r="P326" s="94">
        <f t="shared" si="133"/>
        <v>4</v>
      </c>
      <c r="Q326" s="94">
        <f t="shared" si="133"/>
        <v>5</v>
      </c>
      <c r="R326" s="152"/>
      <c r="S326" s="152"/>
      <c r="T326" s="152"/>
      <c r="U326" s="94">
        <f>IF(U325&lt;1,0,IF(U325&lt;2,1,IF(U325&lt;3,2,IF(U325&lt;4,3,IF(U325&lt;5,4,IF(U325&gt;=5,5,))))))</f>
        <v>5</v>
      </c>
      <c r="X326" s="103"/>
    </row>
    <row r="327" spans="1:24" s="102" customFormat="1" ht="61.5">
      <c r="A327" s="72"/>
      <c r="B327" s="71" t="s">
        <v>143</v>
      </c>
      <c r="C327" s="70"/>
      <c r="D327" s="68"/>
      <c r="E327" s="68"/>
      <c r="F327" s="68"/>
      <c r="G327" s="68"/>
      <c r="H327" s="68">
        <v>1</v>
      </c>
      <c r="I327" s="68">
        <v>1</v>
      </c>
      <c r="J327" s="68">
        <v>1</v>
      </c>
      <c r="K327" s="69">
        <v>1</v>
      </c>
      <c r="L327" s="68">
        <v>1</v>
      </c>
      <c r="M327" s="68">
        <v>1</v>
      </c>
      <c r="N327" s="68">
        <v>1</v>
      </c>
      <c r="O327" s="68">
        <v>1</v>
      </c>
      <c r="P327" s="68">
        <v>1</v>
      </c>
      <c r="Q327" s="68">
        <v>1</v>
      </c>
      <c r="R327" s="149"/>
      <c r="S327" s="149"/>
      <c r="T327" s="149"/>
      <c r="U327" s="68">
        <v>1</v>
      </c>
      <c r="X327" s="103"/>
    </row>
    <row r="328" spans="1:24" s="102" customFormat="1" ht="61.5">
      <c r="A328" s="72"/>
      <c r="B328" s="71" t="s">
        <v>142</v>
      </c>
      <c r="C328" s="70"/>
      <c r="D328" s="68"/>
      <c r="E328" s="68"/>
      <c r="F328" s="68"/>
      <c r="G328" s="68"/>
      <c r="H328" s="68">
        <v>1</v>
      </c>
      <c r="I328" s="68">
        <v>1</v>
      </c>
      <c r="J328" s="68">
        <v>1</v>
      </c>
      <c r="K328" s="69">
        <v>1</v>
      </c>
      <c r="L328" s="68">
        <v>1</v>
      </c>
      <c r="M328" s="68">
        <v>1</v>
      </c>
      <c r="N328" s="68">
        <v>1</v>
      </c>
      <c r="O328" s="68">
        <v>1</v>
      </c>
      <c r="P328" s="68">
        <v>1</v>
      </c>
      <c r="Q328" s="68">
        <v>1</v>
      </c>
      <c r="R328" s="149"/>
      <c r="S328" s="149"/>
      <c r="T328" s="149"/>
      <c r="U328" s="68">
        <v>1</v>
      </c>
      <c r="X328" s="103"/>
    </row>
    <row r="329" spans="1:24" s="102" customFormat="1" ht="39.75">
      <c r="A329" s="72"/>
      <c r="B329" s="71" t="s">
        <v>141</v>
      </c>
      <c r="C329" s="70"/>
      <c r="D329" s="68"/>
      <c r="E329" s="68"/>
      <c r="F329" s="68"/>
      <c r="G329" s="68"/>
      <c r="H329" s="68">
        <v>1</v>
      </c>
      <c r="I329" s="68">
        <v>1</v>
      </c>
      <c r="J329" s="68">
        <v>1</v>
      </c>
      <c r="K329" s="69">
        <v>1</v>
      </c>
      <c r="L329" s="68">
        <v>1</v>
      </c>
      <c r="M329" s="68">
        <v>0</v>
      </c>
      <c r="N329" s="68">
        <v>1</v>
      </c>
      <c r="O329" s="68">
        <v>1</v>
      </c>
      <c r="P329" s="68">
        <v>1</v>
      </c>
      <c r="Q329" s="68">
        <v>1</v>
      </c>
      <c r="R329" s="149"/>
      <c r="S329" s="149"/>
      <c r="T329" s="149"/>
      <c r="U329" s="68">
        <v>1</v>
      </c>
      <c r="X329" s="103"/>
    </row>
    <row r="330" spans="1:24" s="102" customFormat="1" ht="61.5">
      <c r="A330" s="72"/>
      <c r="B330" s="71" t="s">
        <v>140</v>
      </c>
      <c r="C330" s="70"/>
      <c r="D330" s="68"/>
      <c r="E330" s="68"/>
      <c r="F330" s="68"/>
      <c r="G330" s="68"/>
      <c r="H330" s="68">
        <v>1</v>
      </c>
      <c r="I330" s="68">
        <v>1</v>
      </c>
      <c r="J330" s="68">
        <v>1</v>
      </c>
      <c r="K330" s="68">
        <v>0</v>
      </c>
      <c r="L330" s="68">
        <v>1</v>
      </c>
      <c r="M330" s="68">
        <v>0</v>
      </c>
      <c r="N330" s="68">
        <v>0</v>
      </c>
      <c r="O330" s="68">
        <v>1</v>
      </c>
      <c r="P330" s="68">
        <v>1</v>
      </c>
      <c r="Q330" s="68">
        <v>1</v>
      </c>
      <c r="R330" s="149"/>
      <c r="S330" s="149"/>
      <c r="T330" s="149"/>
      <c r="U330" s="68">
        <v>1</v>
      </c>
      <c r="X330" s="103"/>
    </row>
    <row r="331" spans="1:24" s="102" customFormat="1" ht="61.5">
      <c r="A331" s="128"/>
      <c r="B331" s="127" t="s">
        <v>139</v>
      </c>
      <c r="C331" s="124"/>
      <c r="D331" s="68"/>
      <c r="E331" s="68"/>
      <c r="F331" s="68"/>
      <c r="G331" s="68"/>
      <c r="H331" s="68">
        <v>1</v>
      </c>
      <c r="I331" s="68">
        <v>1</v>
      </c>
      <c r="J331" s="68">
        <v>1</v>
      </c>
      <c r="K331" s="68">
        <v>0</v>
      </c>
      <c r="L331" s="68">
        <v>1</v>
      </c>
      <c r="M331" s="68">
        <v>0</v>
      </c>
      <c r="N331" s="68">
        <v>0</v>
      </c>
      <c r="O331" s="68">
        <v>1</v>
      </c>
      <c r="P331" s="68">
        <v>0</v>
      </c>
      <c r="Q331" s="677">
        <v>1</v>
      </c>
      <c r="R331" s="146"/>
      <c r="S331" s="146"/>
      <c r="T331" s="146"/>
      <c r="U331" s="677">
        <v>1</v>
      </c>
      <c r="X331" s="103"/>
    </row>
    <row r="332" spans="1:24" s="102" customFormat="1" ht="39.75">
      <c r="A332" s="84">
        <v>5.2</v>
      </c>
      <c r="B332" s="84" t="s">
        <v>138</v>
      </c>
      <c r="C332" s="96" t="s">
        <v>30</v>
      </c>
      <c r="D332" s="82">
        <f>+SUM(D334:D338)</f>
        <v>0</v>
      </c>
      <c r="E332" s="82"/>
      <c r="F332" s="82"/>
      <c r="G332" s="82"/>
      <c r="H332" s="82">
        <f t="shared" ref="H332:Q332" si="134">+SUM(H334:H338)</f>
        <v>5</v>
      </c>
      <c r="I332" s="82">
        <f t="shared" si="134"/>
        <v>5</v>
      </c>
      <c r="J332" s="82">
        <f t="shared" si="134"/>
        <v>5</v>
      </c>
      <c r="K332" s="82">
        <f t="shared" si="134"/>
        <v>5</v>
      </c>
      <c r="L332" s="82">
        <f t="shared" si="134"/>
        <v>5</v>
      </c>
      <c r="M332" s="82">
        <f t="shared" si="134"/>
        <v>4</v>
      </c>
      <c r="N332" s="82">
        <f t="shared" si="134"/>
        <v>3</v>
      </c>
      <c r="O332" s="82">
        <f t="shared" si="134"/>
        <v>5</v>
      </c>
      <c r="P332" s="82">
        <f t="shared" si="134"/>
        <v>5</v>
      </c>
      <c r="Q332" s="82">
        <f t="shared" si="134"/>
        <v>5</v>
      </c>
      <c r="R332" s="154"/>
      <c r="S332" s="154"/>
      <c r="T332" s="154"/>
      <c r="U332" s="82">
        <f>+SUM(U334:U338)</f>
        <v>5</v>
      </c>
      <c r="X332" s="103"/>
    </row>
    <row r="333" spans="1:24" s="102" customFormat="1" ht="39.75">
      <c r="A333" s="80"/>
      <c r="B333" s="80"/>
      <c r="C333" s="95" t="s">
        <v>10</v>
      </c>
      <c r="D333" s="94">
        <f>IF(D332&lt;1,0,IF(D332&lt;2,1,IF(D332&lt;3,2,IF(D332&lt;4,3,IF(D332&lt;5,4,IF(D332&gt;=5,5))))))</f>
        <v>0</v>
      </c>
      <c r="E333" s="94"/>
      <c r="F333" s="94"/>
      <c r="G333" s="94"/>
      <c r="H333" s="94">
        <f t="shared" ref="H333:Q333" si="135">IF(H332&lt;1,0,IF(H332&lt;2,1,IF(H332&lt;3,2,IF(H332&lt;4,3,IF(H332&lt;5,4,IF(H332&gt;=5,5))))))</f>
        <v>5</v>
      </c>
      <c r="I333" s="94">
        <f t="shared" si="135"/>
        <v>5</v>
      </c>
      <c r="J333" s="94">
        <f t="shared" si="135"/>
        <v>5</v>
      </c>
      <c r="K333" s="94">
        <f t="shared" si="135"/>
        <v>5</v>
      </c>
      <c r="L333" s="94">
        <f t="shared" si="135"/>
        <v>5</v>
      </c>
      <c r="M333" s="94">
        <f t="shared" si="135"/>
        <v>4</v>
      </c>
      <c r="N333" s="94">
        <f t="shared" si="135"/>
        <v>3</v>
      </c>
      <c r="O333" s="94">
        <f t="shared" si="135"/>
        <v>5</v>
      </c>
      <c r="P333" s="94">
        <f t="shared" si="135"/>
        <v>5</v>
      </c>
      <c r="Q333" s="94">
        <f t="shared" si="135"/>
        <v>5</v>
      </c>
      <c r="R333" s="152"/>
      <c r="S333" s="152"/>
      <c r="T333" s="152"/>
      <c r="U333" s="94">
        <f>IF(U332&lt;1,0,IF(U332&lt;2,1,IF(U332&lt;3,2,IF(U332&lt;4,3,IF(U332&lt;5,4,IF(U332&gt;=5,5))))))</f>
        <v>5</v>
      </c>
      <c r="X333" s="103"/>
    </row>
    <row r="334" spans="1:24" s="102" customFormat="1" ht="83.25">
      <c r="A334" s="72"/>
      <c r="B334" s="210" t="s">
        <v>137</v>
      </c>
      <c r="C334" s="150"/>
      <c r="D334" s="68"/>
      <c r="E334" s="68"/>
      <c r="F334" s="68"/>
      <c r="G334" s="68"/>
      <c r="H334" s="68">
        <v>1</v>
      </c>
      <c r="I334" s="68">
        <v>1</v>
      </c>
      <c r="J334" s="68">
        <v>1</v>
      </c>
      <c r="K334" s="69">
        <v>1</v>
      </c>
      <c r="L334" s="68">
        <v>1</v>
      </c>
      <c r="M334" s="68">
        <v>1</v>
      </c>
      <c r="N334" s="68">
        <v>1</v>
      </c>
      <c r="O334" s="68">
        <v>1</v>
      </c>
      <c r="P334" s="68">
        <v>1</v>
      </c>
      <c r="Q334" s="68">
        <v>1</v>
      </c>
      <c r="R334" s="149"/>
      <c r="S334" s="149"/>
      <c r="T334" s="149"/>
      <c r="U334" s="68">
        <v>1</v>
      </c>
      <c r="X334" s="103"/>
    </row>
    <row r="335" spans="1:24" s="102" customFormat="1" ht="92.25">
      <c r="A335" s="72"/>
      <c r="B335" s="71" t="s">
        <v>136</v>
      </c>
      <c r="C335" s="70"/>
      <c r="D335" s="68"/>
      <c r="E335" s="68"/>
      <c r="F335" s="68"/>
      <c r="G335" s="68"/>
      <c r="H335" s="68">
        <v>1</v>
      </c>
      <c r="I335" s="68">
        <v>1</v>
      </c>
      <c r="J335" s="68">
        <v>1</v>
      </c>
      <c r="K335" s="69">
        <v>1</v>
      </c>
      <c r="L335" s="68">
        <v>1</v>
      </c>
      <c r="M335" s="68">
        <v>1</v>
      </c>
      <c r="N335" s="68">
        <v>1</v>
      </c>
      <c r="O335" s="68">
        <v>1</v>
      </c>
      <c r="P335" s="68">
        <v>1</v>
      </c>
      <c r="Q335" s="68">
        <v>1</v>
      </c>
      <c r="R335" s="149"/>
      <c r="S335" s="149"/>
      <c r="T335" s="149"/>
      <c r="U335" s="68">
        <v>1</v>
      </c>
      <c r="X335" s="103"/>
    </row>
    <row r="336" spans="1:24" s="102" customFormat="1" ht="61.5">
      <c r="A336" s="72"/>
      <c r="B336" s="71" t="s">
        <v>135</v>
      </c>
      <c r="C336" s="70"/>
      <c r="D336" s="68"/>
      <c r="E336" s="68"/>
      <c r="F336" s="68"/>
      <c r="G336" s="68"/>
      <c r="H336" s="68">
        <v>1</v>
      </c>
      <c r="I336" s="68">
        <v>1</v>
      </c>
      <c r="J336" s="68">
        <v>1</v>
      </c>
      <c r="K336" s="69">
        <v>1</v>
      </c>
      <c r="L336" s="68">
        <v>1</v>
      </c>
      <c r="M336" s="68">
        <v>1</v>
      </c>
      <c r="N336" s="68">
        <v>1</v>
      </c>
      <c r="O336" s="68">
        <v>1</v>
      </c>
      <c r="P336" s="68">
        <v>1</v>
      </c>
      <c r="Q336" s="68">
        <v>1</v>
      </c>
      <c r="R336" s="149"/>
      <c r="S336" s="149"/>
      <c r="T336" s="149"/>
      <c r="U336" s="68">
        <v>1</v>
      </c>
      <c r="X336" s="103"/>
    </row>
    <row r="337" spans="1:24" s="102" customFormat="1" ht="61.5">
      <c r="A337" s="72"/>
      <c r="B337" s="71" t="s">
        <v>134</v>
      </c>
      <c r="C337" s="70"/>
      <c r="D337" s="68"/>
      <c r="E337" s="68"/>
      <c r="F337" s="68"/>
      <c r="G337" s="68"/>
      <c r="H337" s="68">
        <v>1</v>
      </c>
      <c r="I337" s="68">
        <v>1</v>
      </c>
      <c r="J337" s="68">
        <v>1</v>
      </c>
      <c r="K337" s="69">
        <v>1</v>
      </c>
      <c r="L337" s="68">
        <v>1</v>
      </c>
      <c r="M337" s="68">
        <v>1</v>
      </c>
      <c r="N337" s="68">
        <v>0</v>
      </c>
      <c r="O337" s="68">
        <v>1</v>
      </c>
      <c r="P337" s="68">
        <v>1</v>
      </c>
      <c r="Q337" s="68">
        <v>1</v>
      </c>
      <c r="R337" s="149"/>
      <c r="S337" s="149"/>
      <c r="T337" s="149"/>
      <c r="U337" s="68">
        <v>1</v>
      </c>
      <c r="X337" s="103"/>
    </row>
    <row r="338" spans="1:24" s="102" customFormat="1" ht="57">
      <c r="A338" s="72"/>
      <c r="B338" s="135" t="s">
        <v>133</v>
      </c>
      <c r="C338" s="134"/>
      <c r="D338" s="68"/>
      <c r="E338" s="68"/>
      <c r="F338" s="68"/>
      <c r="G338" s="68"/>
      <c r="H338" s="68">
        <v>1</v>
      </c>
      <c r="I338" s="68">
        <v>1</v>
      </c>
      <c r="J338" s="68">
        <v>1</v>
      </c>
      <c r="K338" s="69">
        <v>1</v>
      </c>
      <c r="L338" s="68">
        <v>1</v>
      </c>
      <c r="M338" s="68">
        <v>0</v>
      </c>
      <c r="N338" s="68">
        <v>0</v>
      </c>
      <c r="O338" s="68">
        <v>1</v>
      </c>
      <c r="P338" s="68">
        <v>1</v>
      </c>
      <c r="Q338" s="68">
        <v>1</v>
      </c>
      <c r="R338" s="149"/>
      <c r="S338" s="149"/>
      <c r="T338" s="149"/>
      <c r="U338" s="68">
        <v>1</v>
      </c>
      <c r="X338" s="103"/>
    </row>
    <row r="339" spans="1:24" s="102" customFormat="1" ht="39.75">
      <c r="A339" s="118">
        <v>5.3</v>
      </c>
      <c r="B339" s="118" t="s">
        <v>132</v>
      </c>
      <c r="C339" s="116"/>
      <c r="D339" s="209"/>
      <c r="E339" s="209"/>
      <c r="F339" s="209"/>
      <c r="G339" s="209"/>
      <c r="H339" s="209"/>
      <c r="I339" s="209"/>
      <c r="J339" s="209"/>
      <c r="K339" s="209"/>
      <c r="L339" s="209"/>
      <c r="M339" s="209"/>
      <c r="N339" s="209"/>
      <c r="O339" s="209"/>
      <c r="P339" s="209"/>
      <c r="Q339" s="114"/>
      <c r="R339" s="208"/>
      <c r="S339" s="208"/>
      <c r="T339" s="208"/>
      <c r="U339" s="114"/>
      <c r="X339" s="103"/>
    </row>
    <row r="340" spans="1:24" s="102" customFormat="1" ht="61.5">
      <c r="A340" s="84"/>
      <c r="B340" s="207" t="s">
        <v>131</v>
      </c>
      <c r="C340" s="83" t="s">
        <v>130</v>
      </c>
      <c r="D340" s="205" t="e">
        <f>+D342*100/D346</f>
        <v>#DIV/0!</v>
      </c>
      <c r="E340" s="205"/>
      <c r="F340" s="205"/>
      <c r="G340" s="205"/>
      <c r="H340" s="205">
        <f t="shared" ref="H340:Q340" si="136">+H342*100/H346</f>
        <v>71.428571428571431</v>
      </c>
      <c r="I340" s="205">
        <f t="shared" si="136"/>
        <v>50</v>
      </c>
      <c r="J340" s="205">
        <f t="shared" si="136"/>
        <v>68.181818181818187</v>
      </c>
      <c r="K340" s="205">
        <f t="shared" si="136"/>
        <v>86.666666666666671</v>
      </c>
      <c r="L340" s="205">
        <f t="shared" si="136"/>
        <v>64.285714285714292</v>
      </c>
      <c r="M340" s="205">
        <f t="shared" si="136"/>
        <v>33.333333333333336</v>
      </c>
      <c r="N340" s="205">
        <f t="shared" si="136"/>
        <v>90</v>
      </c>
      <c r="O340" s="205">
        <f t="shared" si="136"/>
        <v>61.53846153846154</v>
      </c>
      <c r="P340" s="205">
        <f t="shared" si="136"/>
        <v>50</v>
      </c>
      <c r="Q340" s="205">
        <f t="shared" si="136"/>
        <v>40</v>
      </c>
      <c r="R340" s="206"/>
      <c r="S340" s="206"/>
      <c r="T340" s="206"/>
      <c r="U340" s="205">
        <f>+U342*100/U346</f>
        <v>65.599999999999994</v>
      </c>
      <c r="V340" s="39"/>
      <c r="X340" s="103"/>
    </row>
    <row r="341" spans="1:24" s="102" customFormat="1" ht="39.75">
      <c r="A341" s="80"/>
      <c r="B341" s="204"/>
      <c r="C341" s="79" t="s">
        <v>10</v>
      </c>
      <c r="D341" s="94" t="e">
        <f>+IF(D340&lt;30,D340*5/30,IF(D340&gt;=30,5))</f>
        <v>#DIV/0!</v>
      </c>
      <c r="E341" s="94"/>
      <c r="F341" s="94"/>
      <c r="G341" s="94"/>
      <c r="H341" s="94">
        <f t="shared" ref="H341:Q341" si="137">+IF(H340&lt;30,H340*5/30,IF(H340&gt;=30,5))</f>
        <v>5</v>
      </c>
      <c r="I341" s="94">
        <f t="shared" si="137"/>
        <v>5</v>
      </c>
      <c r="J341" s="203">
        <f t="shared" si="137"/>
        <v>5</v>
      </c>
      <c r="K341" s="94">
        <f t="shared" si="137"/>
        <v>5</v>
      </c>
      <c r="L341" s="94">
        <f t="shared" si="137"/>
        <v>5</v>
      </c>
      <c r="M341" s="94">
        <f t="shared" si="137"/>
        <v>5</v>
      </c>
      <c r="N341" s="203">
        <f t="shared" si="137"/>
        <v>5</v>
      </c>
      <c r="O341" s="94">
        <f t="shared" si="137"/>
        <v>5</v>
      </c>
      <c r="P341" s="94">
        <f t="shared" si="137"/>
        <v>5</v>
      </c>
      <c r="Q341" s="94">
        <f t="shared" si="137"/>
        <v>5</v>
      </c>
      <c r="R341" s="202"/>
      <c r="S341" s="202"/>
      <c r="T341" s="202"/>
      <c r="U341" s="94">
        <f>+IF(U340&lt;30,U340*5/30,IF(U340&gt;=30,5))</f>
        <v>5</v>
      </c>
      <c r="V341" s="39"/>
      <c r="X341" s="103"/>
    </row>
    <row r="342" spans="1:24" s="102" customFormat="1" ht="61.5">
      <c r="A342" s="72"/>
      <c r="B342" s="91" t="s">
        <v>129</v>
      </c>
      <c r="C342" s="70"/>
      <c r="D342" s="199">
        <f>+D343+D344+D345</f>
        <v>0</v>
      </c>
      <c r="E342" s="199"/>
      <c r="F342" s="199"/>
      <c r="G342" s="199"/>
      <c r="H342" s="199">
        <f t="shared" ref="H342:Q342" si="138">+H343+H344+H345</f>
        <v>5</v>
      </c>
      <c r="I342" s="199">
        <f t="shared" si="138"/>
        <v>1</v>
      </c>
      <c r="J342" s="201">
        <f t="shared" si="138"/>
        <v>15</v>
      </c>
      <c r="K342" s="199">
        <f t="shared" si="138"/>
        <v>13</v>
      </c>
      <c r="L342" s="199">
        <f t="shared" si="138"/>
        <v>9</v>
      </c>
      <c r="M342" s="199">
        <f t="shared" si="138"/>
        <v>3</v>
      </c>
      <c r="N342" s="199">
        <f t="shared" si="138"/>
        <v>9</v>
      </c>
      <c r="O342" s="199">
        <f t="shared" si="138"/>
        <v>24</v>
      </c>
      <c r="P342" s="199">
        <f t="shared" si="138"/>
        <v>1</v>
      </c>
      <c r="Q342" s="199">
        <f t="shared" si="138"/>
        <v>2</v>
      </c>
      <c r="R342" s="200"/>
      <c r="S342" s="200"/>
      <c r="T342" s="200"/>
      <c r="U342" s="199">
        <f>+U343+U344+U345</f>
        <v>82</v>
      </c>
      <c r="V342" s="39"/>
      <c r="X342" s="103"/>
    </row>
    <row r="343" spans="1:24" s="102" customFormat="1" ht="39.75">
      <c r="A343" s="72"/>
      <c r="B343" s="198" t="s">
        <v>128</v>
      </c>
      <c r="C343" s="150"/>
      <c r="D343" s="193"/>
      <c r="E343" s="193"/>
      <c r="F343" s="193"/>
      <c r="G343" s="193"/>
      <c r="H343" s="193">
        <v>2</v>
      </c>
      <c r="I343" s="193">
        <v>0</v>
      </c>
      <c r="J343" s="194">
        <v>9</v>
      </c>
      <c r="K343" s="196">
        <v>3</v>
      </c>
      <c r="L343" s="193">
        <v>7</v>
      </c>
      <c r="M343" s="193">
        <v>2</v>
      </c>
      <c r="N343" s="193">
        <v>5</v>
      </c>
      <c r="O343" s="193">
        <v>18</v>
      </c>
      <c r="P343" s="193">
        <v>0</v>
      </c>
      <c r="Q343" s="193">
        <v>1</v>
      </c>
      <c r="R343" s="197"/>
      <c r="S343" s="197"/>
      <c r="T343" s="197"/>
      <c r="U343" s="190">
        <f>+SUM(D343:T343)</f>
        <v>47</v>
      </c>
      <c r="X343" s="103"/>
    </row>
    <row r="344" spans="1:24" s="102" customFormat="1" ht="39.75">
      <c r="A344" s="72"/>
      <c r="B344" s="198" t="s">
        <v>127</v>
      </c>
      <c r="C344" s="150"/>
      <c r="D344" s="193"/>
      <c r="E344" s="193"/>
      <c r="F344" s="193"/>
      <c r="G344" s="193"/>
      <c r="H344" s="193">
        <v>3</v>
      </c>
      <c r="I344" s="193">
        <v>0</v>
      </c>
      <c r="J344" s="194">
        <v>4</v>
      </c>
      <c r="K344" s="196">
        <v>4</v>
      </c>
      <c r="L344" s="193">
        <v>0</v>
      </c>
      <c r="M344" s="193">
        <v>0</v>
      </c>
      <c r="N344" s="193">
        <v>3</v>
      </c>
      <c r="O344" s="193">
        <v>2</v>
      </c>
      <c r="P344" s="193">
        <v>0</v>
      </c>
      <c r="Q344" s="193">
        <f>+SUM(A344:B344)</f>
        <v>0</v>
      </c>
      <c r="R344" s="197"/>
      <c r="S344" s="197"/>
      <c r="T344" s="197"/>
      <c r="U344" s="190">
        <f>+SUM(D344:T344)</f>
        <v>16</v>
      </c>
      <c r="X344" s="103"/>
    </row>
    <row r="345" spans="1:24" s="102" customFormat="1" ht="39.75">
      <c r="A345" s="72"/>
      <c r="B345" s="198" t="s">
        <v>126</v>
      </c>
      <c r="C345" s="150"/>
      <c r="D345" s="193"/>
      <c r="E345" s="193"/>
      <c r="F345" s="193"/>
      <c r="G345" s="193"/>
      <c r="H345" s="193">
        <v>0</v>
      </c>
      <c r="I345" s="193">
        <v>1</v>
      </c>
      <c r="J345" s="194">
        <v>2</v>
      </c>
      <c r="K345" s="196">
        <v>6</v>
      </c>
      <c r="L345" s="193">
        <v>2</v>
      </c>
      <c r="M345" s="193">
        <v>1</v>
      </c>
      <c r="N345" s="193">
        <v>1</v>
      </c>
      <c r="O345" s="193">
        <v>4</v>
      </c>
      <c r="P345" s="193">
        <v>1</v>
      </c>
      <c r="Q345" s="193">
        <v>1</v>
      </c>
      <c r="R345" s="197"/>
      <c r="S345" s="197"/>
      <c r="T345" s="197"/>
      <c r="U345" s="190">
        <f>+SUM(D345:T345)</f>
        <v>19</v>
      </c>
      <c r="X345" s="103"/>
    </row>
    <row r="346" spans="1:24" s="102" customFormat="1" ht="61.5">
      <c r="A346" s="128"/>
      <c r="B346" s="147" t="s">
        <v>125</v>
      </c>
      <c r="C346" s="124"/>
      <c r="D346" s="193"/>
      <c r="E346" s="193"/>
      <c r="F346" s="193"/>
      <c r="G346" s="193"/>
      <c r="H346" s="193">
        <v>7</v>
      </c>
      <c r="I346" s="193">
        <v>2</v>
      </c>
      <c r="J346" s="194">
        <v>22</v>
      </c>
      <c r="K346" s="196">
        <v>15</v>
      </c>
      <c r="L346" s="195">
        <v>14</v>
      </c>
      <c r="M346" s="193">
        <v>9</v>
      </c>
      <c r="N346" s="194">
        <v>10</v>
      </c>
      <c r="O346" s="193">
        <v>39</v>
      </c>
      <c r="P346" s="193">
        <v>2</v>
      </c>
      <c r="Q346" s="192">
        <v>5</v>
      </c>
      <c r="R346" s="191"/>
      <c r="S346" s="191"/>
      <c r="T346" s="191"/>
      <c r="U346" s="190">
        <f>+SUM(D346:T346)</f>
        <v>125</v>
      </c>
      <c r="X346" s="103"/>
    </row>
    <row r="347" spans="1:24" s="102" customFormat="1" ht="61.5">
      <c r="A347" s="84"/>
      <c r="B347" s="155" t="s">
        <v>124</v>
      </c>
      <c r="C347" s="83" t="s">
        <v>30</v>
      </c>
      <c r="D347" s="82">
        <f>+SUM(D349:D353)</f>
        <v>0</v>
      </c>
      <c r="E347" s="82"/>
      <c r="F347" s="82"/>
      <c r="G347" s="82"/>
      <c r="H347" s="82">
        <f t="shared" ref="H347:Q347" si="139">+SUM(H349:H353)</f>
        <v>3</v>
      </c>
      <c r="I347" s="82">
        <f t="shared" si="139"/>
        <v>5</v>
      </c>
      <c r="J347" s="82">
        <f t="shared" si="139"/>
        <v>5</v>
      </c>
      <c r="K347" s="82">
        <f t="shared" si="139"/>
        <v>5</v>
      </c>
      <c r="L347" s="82">
        <f t="shared" si="139"/>
        <v>5</v>
      </c>
      <c r="M347" s="82">
        <f t="shared" si="139"/>
        <v>3</v>
      </c>
      <c r="N347" s="82">
        <f t="shared" si="139"/>
        <v>2</v>
      </c>
      <c r="O347" s="82">
        <f t="shared" si="139"/>
        <v>5</v>
      </c>
      <c r="P347" s="82">
        <f t="shared" si="139"/>
        <v>5</v>
      </c>
      <c r="Q347" s="82">
        <f t="shared" si="139"/>
        <v>5</v>
      </c>
      <c r="R347" s="154"/>
      <c r="S347" s="154"/>
      <c r="T347" s="154"/>
      <c r="U347" s="82">
        <f>+SUM(U349:U353)</f>
        <v>5</v>
      </c>
      <c r="X347" s="103"/>
    </row>
    <row r="348" spans="1:24" s="102" customFormat="1" ht="39.75">
      <c r="A348" s="80"/>
      <c r="B348" s="153"/>
      <c r="C348" s="79" t="s">
        <v>10</v>
      </c>
      <c r="D348" s="132">
        <f>IF(D347&lt;1,0,IF(D347&lt;2,1,IF(D347&lt;3,2,IF(D347&lt;4,3,IF(D347&lt;5,4,IF(D347=5,5,))))))</f>
        <v>0</v>
      </c>
      <c r="E348" s="132"/>
      <c r="F348" s="132"/>
      <c r="G348" s="132"/>
      <c r="H348" s="132">
        <f t="shared" ref="H348:Q348" si="140">IF(H347&lt;1,0,IF(H347&lt;2,1,IF(H347&lt;3,2,IF(H347&lt;4,3,IF(H347&lt;5,4,IF(H347=5,5,))))))</f>
        <v>3</v>
      </c>
      <c r="I348" s="132">
        <f t="shared" si="140"/>
        <v>5</v>
      </c>
      <c r="J348" s="132">
        <f t="shared" si="140"/>
        <v>5</v>
      </c>
      <c r="K348" s="132">
        <f t="shared" si="140"/>
        <v>5</v>
      </c>
      <c r="L348" s="132">
        <f t="shared" si="140"/>
        <v>5</v>
      </c>
      <c r="M348" s="132">
        <f t="shared" si="140"/>
        <v>3</v>
      </c>
      <c r="N348" s="132">
        <f t="shared" si="140"/>
        <v>2</v>
      </c>
      <c r="O348" s="132">
        <f t="shared" si="140"/>
        <v>5</v>
      </c>
      <c r="P348" s="132">
        <f t="shared" si="140"/>
        <v>5</v>
      </c>
      <c r="Q348" s="132">
        <f t="shared" si="140"/>
        <v>5</v>
      </c>
      <c r="R348" s="152"/>
      <c r="S348" s="152"/>
      <c r="T348" s="152"/>
      <c r="U348" s="132">
        <f>IF(U347&lt;1,0,IF(U347&lt;2,1,IF(U347&lt;3,2,IF(U347&lt;4,3,IF(U347&lt;5,4,IF(U347=5,5,))))))</f>
        <v>5</v>
      </c>
      <c r="X348" s="103"/>
    </row>
    <row r="349" spans="1:24" s="102" customFormat="1" ht="61.5">
      <c r="A349" s="72"/>
      <c r="B349" s="165" t="s">
        <v>123</v>
      </c>
      <c r="C349" s="164"/>
      <c r="D349" s="68"/>
      <c r="E349" s="68"/>
      <c r="F349" s="68"/>
      <c r="G349" s="68"/>
      <c r="H349" s="68">
        <v>1</v>
      </c>
      <c r="I349" s="68">
        <v>1</v>
      </c>
      <c r="J349" s="68">
        <v>1</v>
      </c>
      <c r="K349" s="69">
        <v>1</v>
      </c>
      <c r="L349" s="68">
        <v>1</v>
      </c>
      <c r="M349" s="68">
        <v>1</v>
      </c>
      <c r="N349" s="68">
        <v>1</v>
      </c>
      <c r="O349" s="68">
        <v>1</v>
      </c>
      <c r="P349" s="68">
        <v>1</v>
      </c>
      <c r="Q349" s="68">
        <v>1</v>
      </c>
      <c r="R349" s="149"/>
      <c r="S349" s="149"/>
      <c r="T349" s="149"/>
      <c r="U349" s="68">
        <v>1</v>
      </c>
      <c r="X349" s="103"/>
    </row>
    <row r="350" spans="1:24" s="102" customFormat="1" ht="39.75">
      <c r="A350" s="72"/>
      <c r="B350" s="91" t="s">
        <v>122</v>
      </c>
      <c r="C350" s="70"/>
      <c r="D350" s="68"/>
      <c r="E350" s="68"/>
      <c r="F350" s="68"/>
      <c r="G350" s="68"/>
      <c r="H350" s="68">
        <v>1</v>
      </c>
      <c r="I350" s="68">
        <v>1</v>
      </c>
      <c r="J350" s="68">
        <v>1</v>
      </c>
      <c r="K350" s="69">
        <v>1</v>
      </c>
      <c r="L350" s="68">
        <v>1</v>
      </c>
      <c r="M350" s="68">
        <v>1</v>
      </c>
      <c r="N350" s="68">
        <v>0</v>
      </c>
      <c r="O350" s="68">
        <v>1</v>
      </c>
      <c r="P350" s="68">
        <v>1</v>
      </c>
      <c r="Q350" s="68">
        <v>1</v>
      </c>
      <c r="R350" s="149"/>
      <c r="S350" s="149"/>
      <c r="T350" s="149"/>
      <c r="U350" s="68">
        <v>1</v>
      </c>
      <c r="X350" s="103"/>
    </row>
    <row r="351" spans="1:24" s="102" customFormat="1" ht="61.5">
      <c r="A351" s="72"/>
      <c r="B351" s="91" t="s">
        <v>121</v>
      </c>
      <c r="C351" s="70"/>
      <c r="D351" s="68"/>
      <c r="E351" s="68"/>
      <c r="F351" s="68"/>
      <c r="G351" s="68"/>
      <c r="H351" s="68">
        <v>1</v>
      </c>
      <c r="I351" s="68">
        <v>1</v>
      </c>
      <c r="J351" s="68">
        <v>1</v>
      </c>
      <c r="K351" s="69">
        <v>1</v>
      </c>
      <c r="L351" s="68">
        <v>1</v>
      </c>
      <c r="M351" s="68">
        <v>1</v>
      </c>
      <c r="N351" s="68">
        <v>0</v>
      </c>
      <c r="O351" s="68">
        <v>1</v>
      </c>
      <c r="P351" s="68">
        <v>1</v>
      </c>
      <c r="Q351" s="68">
        <v>1</v>
      </c>
      <c r="R351" s="149"/>
      <c r="S351" s="149"/>
      <c r="T351" s="149"/>
      <c r="U351" s="68">
        <v>1</v>
      </c>
      <c r="X351" s="103"/>
    </row>
    <row r="352" spans="1:24" s="102" customFormat="1" ht="57">
      <c r="A352" s="72"/>
      <c r="B352" s="163" t="s">
        <v>120</v>
      </c>
      <c r="C352" s="134"/>
      <c r="D352" s="68"/>
      <c r="E352" s="68"/>
      <c r="F352" s="68"/>
      <c r="G352" s="68"/>
      <c r="H352" s="68">
        <v>0</v>
      </c>
      <c r="I352" s="68">
        <v>1</v>
      </c>
      <c r="J352" s="68">
        <v>1</v>
      </c>
      <c r="K352" s="90">
        <v>1</v>
      </c>
      <c r="L352" s="68">
        <v>1</v>
      </c>
      <c r="M352" s="68">
        <v>0</v>
      </c>
      <c r="N352" s="68">
        <v>0</v>
      </c>
      <c r="O352" s="68">
        <v>1</v>
      </c>
      <c r="P352" s="68">
        <v>1</v>
      </c>
      <c r="Q352" s="68">
        <v>1</v>
      </c>
      <c r="R352" s="149"/>
      <c r="S352" s="149"/>
      <c r="T352" s="149"/>
      <c r="U352" s="68">
        <v>1</v>
      </c>
      <c r="X352" s="103"/>
    </row>
    <row r="353" spans="1:24" s="102" customFormat="1" ht="61.5">
      <c r="A353" s="72"/>
      <c r="B353" s="91" t="s">
        <v>119</v>
      </c>
      <c r="C353" s="70"/>
      <c r="D353" s="68"/>
      <c r="E353" s="68"/>
      <c r="F353" s="68"/>
      <c r="G353" s="68"/>
      <c r="H353" s="68">
        <v>0</v>
      </c>
      <c r="I353" s="68">
        <v>1</v>
      </c>
      <c r="J353" s="68">
        <v>1</v>
      </c>
      <c r="K353" s="69">
        <v>1</v>
      </c>
      <c r="L353" s="68">
        <v>1</v>
      </c>
      <c r="M353" s="68">
        <v>0</v>
      </c>
      <c r="N353" s="68">
        <v>1</v>
      </c>
      <c r="O353" s="68">
        <v>1</v>
      </c>
      <c r="P353" s="68">
        <v>1</v>
      </c>
      <c r="Q353" s="68">
        <v>1</v>
      </c>
      <c r="R353" s="149"/>
      <c r="S353" s="149"/>
      <c r="T353" s="149"/>
      <c r="U353" s="68">
        <v>1</v>
      </c>
      <c r="X353" s="103"/>
    </row>
    <row r="354" spans="1:24" ht="39.75">
      <c r="A354" s="173" t="s">
        <v>108</v>
      </c>
      <c r="B354" s="173"/>
      <c r="C354" s="172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  <c r="N354" s="171"/>
      <c r="O354" s="171"/>
      <c r="P354" s="171"/>
      <c r="Q354" s="169"/>
      <c r="R354" s="170"/>
      <c r="S354" s="170"/>
      <c r="T354" s="170"/>
      <c r="U354" s="169"/>
      <c r="X354" s="20"/>
    </row>
    <row r="355" spans="1:24" ht="39.75">
      <c r="A355" s="140" t="s">
        <v>86</v>
      </c>
      <c r="B355" s="139"/>
      <c r="C355" s="138"/>
      <c r="D355" s="137">
        <f>+D359</f>
        <v>0</v>
      </c>
      <c r="E355" s="137"/>
      <c r="F355" s="137"/>
      <c r="G355" s="137"/>
      <c r="H355" s="137">
        <f t="shared" ref="H355:Q355" si="141">+H359</f>
        <v>4</v>
      </c>
      <c r="I355" s="137">
        <f t="shared" si="141"/>
        <v>4</v>
      </c>
      <c r="J355" s="137">
        <f t="shared" si="141"/>
        <v>5</v>
      </c>
      <c r="K355" s="137">
        <f t="shared" si="141"/>
        <v>3</v>
      </c>
      <c r="L355" s="137">
        <f t="shared" si="141"/>
        <v>4</v>
      </c>
      <c r="M355" s="137">
        <f t="shared" si="141"/>
        <v>2</v>
      </c>
      <c r="N355" s="137">
        <f t="shared" si="141"/>
        <v>3</v>
      </c>
      <c r="O355" s="137">
        <f t="shared" si="141"/>
        <v>5</v>
      </c>
      <c r="P355" s="137">
        <f t="shared" si="141"/>
        <v>5</v>
      </c>
      <c r="Q355" s="137">
        <f t="shared" si="141"/>
        <v>5</v>
      </c>
      <c r="R355" s="168"/>
      <c r="S355" s="168"/>
      <c r="T355" s="168"/>
      <c r="U355" s="136">
        <f>+U359</f>
        <v>5</v>
      </c>
      <c r="X355" s="20"/>
    </row>
    <row r="356" spans="1:24" ht="39.75">
      <c r="A356" s="140" t="s">
        <v>85</v>
      </c>
      <c r="B356" s="139"/>
      <c r="C356" s="138"/>
      <c r="D356" s="137">
        <f>+SUM(D368,D375)/2</f>
        <v>0</v>
      </c>
      <c r="E356" s="137"/>
      <c r="F356" s="137"/>
      <c r="G356" s="137"/>
      <c r="H356" s="137">
        <f t="shared" ref="H356:Q356" si="142">+SUM(H368,H375)/2</f>
        <v>4.5</v>
      </c>
      <c r="I356" s="137">
        <f t="shared" si="142"/>
        <v>4.5</v>
      </c>
      <c r="J356" s="137">
        <f t="shared" si="142"/>
        <v>4.5</v>
      </c>
      <c r="K356" s="137">
        <f t="shared" si="142"/>
        <v>4.5</v>
      </c>
      <c r="L356" s="137">
        <f t="shared" si="142"/>
        <v>4.5</v>
      </c>
      <c r="M356" s="137">
        <f t="shared" si="142"/>
        <v>3.5</v>
      </c>
      <c r="N356" s="137">
        <f t="shared" si="142"/>
        <v>3.5</v>
      </c>
      <c r="O356" s="137">
        <f t="shared" si="142"/>
        <v>4</v>
      </c>
      <c r="P356" s="137">
        <f t="shared" si="142"/>
        <v>4</v>
      </c>
      <c r="Q356" s="137">
        <f t="shared" si="142"/>
        <v>3</v>
      </c>
      <c r="R356" s="168"/>
      <c r="S356" s="168"/>
      <c r="T356" s="168"/>
      <c r="U356" s="136">
        <f>+SUM(U368,U375)/2</f>
        <v>5</v>
      </c>
      <c r="X356" s="20"/>
    </row>
    <row r="357" spans="1:24" ht="39.75">
      <c r="A357" s="140" t="s">
        <v>84</v>
      </c>
      <c r="B357" s="139"/>
      <c r="C357" s="138"/>
      <c r="D357" s="137">
        <f>+SUM(D359,D368,D375)/3</f>
        <v>0</v>
      </c>
      <c r="E357" s="137"/>
      <c r="F357" s="137"/>
      <c r="G357" s="137"/>
      <c r="H357" s="137">
        <f t="shared" ref="H357:Q357" si="143">+SUM(H359,H368,H375)/3</f>
        <v>4.333333333333333</v>
      </c>
      <c r="I357" s="137">
        <f t="shared" si="143"/>
        <v>4.333333333333333</v>
      </c>
      <c r="J357" s="137">
        <f t="shared" si="143"/>
        <v>4.666666666666667</v>
      </c>
      <c r="K357" s="137">
        <f t="shared" si="143"/>
        <v>4</v>
      </c>
      <c r="L357" s="137">
        <f t="shared" si="143"/>
        <v>4.333333333333333</v>
      </c>
      <c r="M357" s="137">
        <f t="shared" si="143"/>
        <v>3</v>
      </c>
      <c r="N357" s="137">
        <f t="shared" si="143"/>
        <v>3.3333333333333335</v>
      </c>
      <c r="O357" s="137">
        <f t="shared" si="143"/>
        <v>4.333333333333333</v>
      </c>
      <c r="P357" s="137">
        <f t="shared" si="143"/>
        <v>4.333333333333333</v>
      </c>
      <c r="Q357" s="137">
        <f t="shared" si="143"/>
        <v>3.6666666666666665</v>
      </c>
      <c r="R357" s="168"/>
      <c r="S357" s="168"/>
      <c r="T357" s="168"/>
      <c r="U357" s="136">
        <f>+SUM(U359,U368,U375)/3</f>
        <v>5</v>
      </c>
      <c r="X357" s="20"/>
    </row>
    <row r="358" spans="1:24" s="73" customFormat="1" ht="39.75">
      <c r="A358" s="85">
        <v>6.1</v>
      </c>
      <c r="B358" s="85" t="s">
        <v>107</v>
      </c>
      <c r="C358" s="83" t="s">
        <v>30</v>
      </c>
      <c r="D358" s="82">
        <f>SUM(D360:D365)</f>
        <v>0</v>
      </c>
      <c r="E358" s="82"/>
      <c r="F358" s="82"/>
      <c r="G358" s="82"/>
      <c r="H358" s="82">
        <f t="shared" ref="H358:Q358" si="144">SUM(H360:H365)</f>
        <v>4</v>
      </c>
      <c r="I358" s="82">
        <f t="shared" si="144"/>
        <v>4</v>
      </c>
      <c r="J358" s="82">
        <f t="shared" si="144"/>
        <v>5</v>
      </c>
      <c r="K358" s="82">
        <f t="shared" si="144"/>
        <v>3</v>
      </c>
      <c r="L358" s="82">
        <f t="shared" si="144"/>
        <v>4</v>
      </c>
      <c r="M358" s="82">
        <f t="shared" si="144"/>
        <v>2</v>
      </c>
      <c r="N358" s="82">
        <f t="shared" si="144"/>
        <v>3</v>
      </c>
      <c r="O358" s="82">
        <f t="shared" si="144"/>
        <v>5</v>
      </c>
      <c r="P358" s="82">
        <f t="shared" si="144"/>
        <v>6</v>
      </c>
      <c r="Q358" s="82">
        <f t="shared" si="144"/>
        <v>5</v>
      </c>
      <c r="R358" s="154"/>
      <c r="S358" s="154"/>
      <c r="T358" s="154"/>
      <c r="U358" s="82">
        <f>SUM(U360:U365)</f>
        <v>5</v>
      </c>
      <c r="X358" s="74"/>
    </row>
    <row r="359" spans="1:24" s="73" customFormat="1" ht="39.75">
      <c r="A359" s="167"/>
      <c r="B359" s="167"/>
      <c r="C359" s="79" t="s">
        <v>10</v>
      </c>
      <c r="D359" s="132">
        <f>IF(D358&lt;1,0,IF(D358&lt;2,1,IF(D358&lt;3,2,IF(D358&lt;4,3,IF(D358&lt;5,4,IF(D358&gt;=5,5,))))))</f>
        <v>0</v>
      </c>
      <c r="E359" s="132"/>
      <c r="F359" s="132"/>
      <c r="G359" s="132"/>
      <c r="H359" s="132">
        <f t="shared" ref="H359:Q359" si="145">IF(H358&lt;1,0,IF(H358&lt;2,1,IF(H358&lt;3,2,IF(H358&lt;4,3,IF(H358&lt;5,4,IF(H358&gt;=5,5,))))))</f>
        <v>4</v>
      </c>
      <c r="I359" s="132">
        <f t="shared" si="145"/>
        <v>4</v>
      </c>
      <c r="J359" s="132">
        <f t="shared" si="145"/>
        <v>5</v>
      </c>
      <c r="K359" s="132">
        <f t="shared" si="145"/>
        <v>3</v>
      </c>
      <c r="L359" s="132">
        <f t="shared" si="145"/>
        <v>4</v>
      </c>
      <c r="M359" s="132">
        <f t="shared" si="145"/>
        <v>2</v>
      </c>
      <c r="N359" s="132">
        <f t="shared" si="145"/>
        <v>3</v>
      </c>
      <c r="O359" s="132">
        <f t="shared" si="145"/>
        <v>5</v>
      </c>
      <c r="P359" s="132">
        <f t="shared" si="145"/>
        <v>5</v>
      </c>
      <c r="Q359" s="132">
        <f t="shared" si="145"/>
        <v>5</v>
      </c>
      <c r="R359" s="152"/>
      <c r="S359" s="152"/>
      <c r="T359" s="152"/>
      <c r="U359" s="132">
        <f>IF(U358&lt;1,0,IF(U358&lt;2,1,IF(U358&lt;3,2,IF(U358&lt;4,3,IF(U358&lt;5,4,IF(U358&gt;=5,5,))))))</f>
        <v>5</v>
      </c>
      <c r="X359" s="74"/>
    </row>
    <row r="360" spans="1:24" s="73" customFormat="1" ht="61.5">
      <c r="A360" s="166"/>
      <c r="B360" s="165" t="s">
        <v>106</v>
      </c>
      <c r="C360" s="164"/>
      <c r="D360" s="68"/>
      <c r="E360" s="68"/>
      <c r="F360" s="68"/>
      <c r="G360" s="68"/>
      <c r="H360" s="68">
        <v>1</v>
      </c>
      <c r="I360" s="68">
        <v>1</v>
      </c>
      <c r="J360" s="68">
        <v>1</v>
      </c>
      <c r="K360" s="69">
        <v>1</v>
      </c>
      <c r="L360" s="68">
        <v>1</v>
      </c>
      <c r="M360" s="68">
        <v>0</v>
      </c>
      <c r="N360" s="68">
        <v>1</v>
      </c>
      <c r="O360" s="68">
        <v>1</v>
      </c>
      <c r="P360" s="68">
        <v>1</v>
      </c>
      <c r="Q360" s="679">
        <v>1</v>
      </c>
      <c r="R360" s="149"/>
      <c r="S360" s="149"/>
      <c r="T360" s="149"/>
      <c r="U360" s="679">
        <v>1</v>
      </c>
      <c r="X360" s="74"/>
    </row>
    <row r="361" spans="1:24" s="73" customFormat="1" ht="61.5">
      <c r="A361" s="75"/>
      <c r="B361" s="91" t="s">
        <v>105</v>
      </c>
      <c r="C361" s="70"/>
      <c r="D361" s="68"/>
      <c r="E361" s="68"/>
      <c r="F361" s="68"/>
      <c r="G361" s="68"/>
      <c r="H361" s="68">
        <v>1</v>
      </c>
      <c r="I361" s="68">
        <v>1</v>
      </c>
      <c r="J361" s="68">
        <v>1</v>
      </c>
      <c r="K361" s="69">
        <v>1</v>
      </c>
      <c r="L361" s="68">
        <v>1</v>
      </c>
      <c r="M361" s="68">
        <v>1</v>
      </c>
      <c r="N361" s="68">
        <v>1</v>
      </c>
      <c r="O361" s="68">
        <v>1</v>
      </c>
      <c r="P361" s="68">
        <v>1</v>
      </c>
      <c r="Q361" s="68">
        <v>1</v>
      </c>
      <c r="R361" s="149"/>
      <c r="S361" s="149"/>
      <c r="T361" s="149"/>
      <c r="U361" s="68">
        <v>1</v>
      </c>
      <c r="X361" s="74"/>
    </row>
    <row r="362" spans="1:24" s="73" customFormat="1" ht="61.5">
      <c r="A362" s="75"/>
      <c r="B362" s="91" t="s">
        <v>104</v>
      </c>
      <c r="C362" s="70"/>
      <c r="D362" s="68"/>
      <c r="E362" s="68"/>
      <c r="F362" s="68"/>
      <c r="G362" s="68"/>
      <c r="H362" s="68">
        <v>1</v>
      </c>
      <c r="I362" s="68">
        <v>1</v>
      </c>
      <c r="J362" s="68">
        <v>1</v>
      </c>
      <c r="K362" s="69">
        <v>1</v>
      </c>
      <c r="L362" s="68">
        <v>1</v>
      </c>
      <c r="M362" s="68">
        <v>1</v>
      </c>
      <c r="N362" s="68">
        <v>1</v>
      </c>
      <c r="O362" s="68">
        <v>1</v>
      </c>
      <c r="P362" s="68">
        <v>1</v>
      </c>
      <c r="Q362" s="68">
        <v>1</v>
      </c>
      <c r="R362" s="149"/>
      <c r="S362" s="149"/>
      <c r="T362" s="149"/>
      <c r="U362" s="68">
        <v>1</v>
      </c>
      <c r="X362" s="74"/>
    </row>
    <row r="363" spans="1:24" s="73" customFormat="1" ht="57">
      <c r="A363" s="75"/>
      <c r="B363" s="163" t="s">
        <v>103</v>
      </c>
      <c r="C363" s="134"/>
      <c r="D363" s="68"/>
      <c r="E363" s="68"/>
      <c r="F363" s="68"/>
      <c r="G363" s="68"/>
      <c r="H363" s="68">
        <v>1</v>
      </c>
      <c r="I363" s="68">
        <v>1</v>
      </c>
      <c r="J363" s="68">
        <v>1</v>
      </c>
      <c r="K363" s="69">
        <v>0</v>
      </c>
      <c r="L363" s="68">
        <v>1</v>
      </c>
      <c r="M363" s="68">
        <v>0</v>
      </c>
      <c r="N363" s="68">
        <v>0</v>
      </c>
      <c r="O363" s="68">
        <v>1</v>
      </c>
      <c r="P363" s="68">
        <v>1</v>
      </c>
      <c r="Q363" s="68">
        <v>1</v>
      </c>
      <c r="R363" s="149"/>
      <c r="S363" s="149"/>
      <c r="T363" s="149"/>
      <c r="U363" s="68">
        <v>1</v>
      </c>
      <c r="X363" s="74"/>
    </row>
    <row r="364" spans="1:24" s="73" customFormat="1" ht="55.5">
      <c r="A364" s="75"/>
      <c r="B364" s="151" t="s">
        <v>102</v>
      </c>
      <c r="C364" s="150"/>
      <c r="D364" s="68"/>
      <c r="E364" s="68"/>
      <c r="F364" s="68"/>
      <c r="G364" s="68"/>
      <c r="H364" s="68">
        <v>0</v>
      </c>
      <c r="I364" s="68">
        <v>0</v>
      </c>
      <c r="J364" s="68">
        <v>1</v>
      </c>
      <c r="K364" s="69">
        <v>0</v>
      </c>
      <c r="L364" s="68">
        <v>0</v>
      </c>
      <c r="M364" s="68">
        <v>0</v>
      </c>
      <c r="N364" s="68">
        <v>0</v>
      </c>
      <c r="O364" s="68">
        <v>1</v>
      </c>
      <c r="P364" s="68">
        <v>1</v>
      </c>
      <c r="Q364" s="68">
        <v>1</v>
      </c>
      <c r="R364" s="149"/>
      <c r="S364" s="149"/>
      <c r="T364" s="149"/>
      <c r="U364" s="68">
        <v>1</v>
      </c>
      <c r="X364" s="74"/>
    </row>
    <row r="365" spans="1:24" s="73" customFormat="1" ht="61.5">
      <c r="A365" s="75"/>
      <c r="B365" s="91" t="s">
        <v>101</v>
      </c>
      <c r="C365" s="70"/>
      <c r="D365" s="68"/>
      <c r="E365" s="68"/>
      <c r="F365" s="68"/>
      <c r="G365" s="68"/>
      <c r="H365" s="68">
        <v>0</v>
      </c>
      <c r="I365" s="68">
        <v>0</v>
      </c>
      <c r="J365" s="68">
        <v>0</v>
      </c>
      <c r="K365" s="69">
        <v>0</v>
      </c>
      <c r="L365" s="68">
        <v>0</v>
      </c>
      <c r="M365" s="68">
        <v>0</v>
      </c>
      <c r="N365" s="68">
        <v>0</v>
      </c>
      <c r="O365" s="68">
        <v>0</v>
      </c>
      <c r="P365" s="68">
        <v>1</v>
      </c>
      <c r="Q365" s="68">
        <v>0</v>
      </c>
      <c r="R365" s="149"/>
      <c r="S365" s="149"/>
      <c r="T365" s="149"/>
      <c r="U365" s="68">
        <v>0</v>
      </c>
      <c r="X365" s="74"/>
    </row>
    <row r="366" spans="1:24" s="73" customFormat="1" ht="39.75">
      <c r="A366" s="162">
        <v>6.2</v>
      </c>
      <c r="B366" s="162" t="s">
        <v>100</v>
      </c>
      <c r="C366" s="161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59"/>
      <c r="R366" s="146"/>
      <c r="S366" s="146"/>
      <c r="T366" s="146"/>
      <c r="U366" s="159"/>
      <c r="X366" s="74"/>
    </row>
    <row r="367" spans="1:24" s="73" customFormat="1" ht="61.5">
      <c r="A367" s="85"/>
      <c r="B367" s="158" t="s">
        <v>99</v>
      </c>
      <c r="C367" s="83" t="s">
        <v>30</v>
      </c>
      <c r="D367" s="82">
        <f>+SUM(D369:D373)</f>
        <v>0</v>
      </c>
      <c r="E367" s="82"/>
      <c r="F367" s="82"/>
      <c r="G367" s="82"/>
      <c r="H367" s="82">
        <f t="shared" ref="H367:Q367" si="146">+SUM(H369:H373)</f>
        <v>4</v>
      </c>
      <c r="I367" s="82">
        <f t="shared" si="146"/>
        <v>4</v>
      </c>
      <c r="J367" s="82">
        <f t="shared" si="146"/>
        <v>4</v>
      </c>
      <c r="K367" s="82">
        <f t="shared" si="146"/>
        <v>4</v>
      </c>
      <c r="L367" s="82">
        <f t="shared" si="146"/>
        <v>4</v>
      </c>
      <c r="M367" s="82">
        <f t="shared" si="146"/>
        <v>2</v>
      </c>
      <c r="N367" s="82">
        <f t="shared" si="146"/>
        <v>2</v>
      </c>
      <c r="O367" s="82">
        <f t="shared" si="146"/>
        <v>3</v>
      </c>
      <c r="P367" s="82">
        <f t="shared" si="146"/>
        <v>4</v>
      </c>
      <c r="Q367" s="82">
        <f t="shared" si="146"/>
        <v>1</v>
      </c>
      <c r="R367" s="154"/>
      <c r="S367" s="154"/>
      <c r="T367" s="154"/>
      <c r="U367" s="82">
        <f>+SUM(U369:U373)</f>
        <v>5</v>
      </c>
      <c r="X367" s="74"/>
    </row>
    <row r="368" spans="1:24" s="73" customFormat="1" ht="39.75">
      <c r="A368" s="81"/>
      <c r="B368" s="157"/>
      <c r="C368" s="79" t="s">
        <v>10</v>
      </c>
      <c r="D368" s="132">
        <f>IF(D367&lt;1,0,IF(D367&lt;2,1,IF(D367&lt;3,2,IF(D367&lt;4,3,IF(D367&lt;5,4,IF(D367=5,5,))))))</f>
        <v>0</v>
      </c>
      <c r="E368" s="132"/>
      <c r="F368" s="132"/>
      <c r="G368" s="132"/>
      <c r="H368" s="132">
        <f t="shared" ref="H368:Q368" si="147">IF(H367&lt;1,0,IF(H367&lt;2,1,IF(H367&lt;3,2,IF(H367&lt;4,3,IF(H367&lt;5,4,IF(H367=5,5,))))))</f>
        <v>4</v>
      </c>
      <c r="I368" s="132">
        <f t="shared" si="147"/>
        <v>4</v>
      </c>
      <c r="J368" s="132">
        <f t="shared" si="147"/>
        <v>4</v>
      </c>
      <c r="K368" s="132">
        <f t="shared" si="147"/>
        <v>4</v>
      </c>
      <c r="L368" s="132">
        <f t="shared" si="147"/>
        <v>4</v>
      </c>
      <c r="M368" s="132">
        <f t="shared" si="147"/>
        <v>2</v>
      </c>
      <c r="N368" s="132">
        <f t="shared" si="147"/>
        <v>2</v>
      </c>
      <c r="O368" s="132">
        <f t="shared" si="147"/>
        <v>3</v>
      </c>
      <c r="P368" s="132">
        <f t="shared" si="147"/>
        <v>4</v>
      </c>
      <c r="Q368" s="132">
        <f t="shared" si="147"/>
        <v>1</v>
      </c>
      <c r="R368" s="156"/>
      <c r="S368" s="156"/>
      <c r="T368" s="156"/>
      <c r="U368" s="132">
        <f>IF(U367&lt;1,0,IF(U367&lt;2,1,IF(U367&lt;3,2,IF(U367&lt;4,3,IF(U367&lt;5,4,IF(U367=5,5,))))))</f>
        <v>5</v>
      </c>
      <c r="X368" s="74"/>
    </row>
    <row r="369" spans="1:24" s="73" customFormat="1" ht="39.75">
      <c r="A369" s="75"/>
      <c r="B369" s="91" t="s">
        <v>98</v>
      </c>
      <c r="C369" s="70"/>
      <c r="D369" s="68"/>
      <c r="E369" s="68"/>
      <c r="F369" s="68"/>
      <c r="G369" s="68"/>
      <c r="H369" s="68">
        <v>1</v>
      </c>
      <c r="I369" s="68">
        <v>1</v>
      </c>
      <c r="J369" s="68">
        <v>1</v>
      </c>
      <c r="K369" s="69">
        <v>1</v>
      </c>
      <c r="L369" s="68">
        <v>1</v>
      </c>
      <c r="M369" s="68">
        <v>0</v>
      </c>
      <c r="N369" s="68">
        <v>1</v>
      </c>
      <c r="O369" s="68">
        <v>1</v>
      </c>
      <c r="P369" s="68">
        <v>1</v>
      </c>
      <c r="Q369" s="679">
        <v>1</v>
      </c>
      <c r="R369" s="152"/>
      <c r="S369" s="152"/>
      <c r="T369" s="152"/>
      <c r="U369" s="679">
        <v>1</v>
      </c>
      <c r="X369" s="74"/>
    </row>
    <row r="370" spans="1:24" s="73" customFormat="1" ht="39.75">
      <c r="A370" s="75"/>
      <c r="B370" s="91" t="s">
        <v>97</v>
      </c>
      <c r="C370" s="70"/>
      <c r="D370" s="68"/>
      <c r="E370" s="68"/>
      <c r="F370" s="68"/>
      <c r="G370" s="68"/>
      <c r="H370" s="68">
        <v>1</v>
      </c>
      <c r="I370" s="68">
        <v>1</v>
      </c>
      <c r="J370" s="68">
        <v>1</v>
      </c>
      <c r="K370" s="69">
        <v>1</v>
      </c>
      <c r="L370" s="68">
        <v>1</v>
      </c>
      <c r="M370" s="68">
        <v>0</v>
      </c>
      <c r="N370" s="68">
        <v>0</v>
      </c>
      <c r="O370" s="68">
        <v>1</v>
      </c>
      <c r="P370" s="68">
        <v>1</v>
      </c>
      <c r="Q370" s="68">
        <v>0</v>
      </c>
      <c r="R370" s="149"/>
      <c r="S370" s="149"/>
      <c r="T370" s="149"/>
      <c r="U370" s="68">
        <v>1</v>
      </c>
      <c r="X370" s="74"/>
    </row>
    <row r="371" spans="1:24" s="73" customFormat="1" ht="39.75">
      <c r="A371" s="75"/>
      <c r="B371" s="91" t="s">
        <v>96</v>
      </c>
      <c r="C371" s="70"/>
      <c r="D371" s="68"/>
      <c r="E371" s="68"/>
      <c r="F371" s="68"/>
      <c r="G371" s="68"/>
      <c r="H371" s="68">
        <v>1</v>
      </c>
      <c r="I371" s="68">
        <v>1</v>
      </c>
      <c r="J371" s="68">
        <v>1</v>
      </c>
      <c r="K371" s="69">
        <v>1</v>
      </c>
      <c r="L371" s="68">
        <v>1</v>
      </c>
      <c r="M371" s="68">
        <v>1</v>
      </c>
      <c r="N371" s="68">
        <v>1</v>
      </c>
      <c r="O371" s="68">
        <v>1</v>
      </c>
      <c r="P371" s="68">
        <v>1</v>
      </c>
      <c r="Q371" s="68">
        <v>0</v>
      </c>
      <c r="R371" s="149"/>
      <c r="S371" s="149"/>
      <c r="T371" s="149"/>
      <c r="U371" s="68">
        <v>1</v>
      </c>
      <c r="X371" s="74"/>
    </row>
    <row r="372" spans="1:24" s="73" customFormat="1" ht="39.75">
      <c r="A372" s="75"/>
      <c r="B372" s="91" t="s">
        <v>95</v>
      </c>
      <c r="C372" s="70"/>
      <c r="D372" s="68"/>
      <c r="E372" s="68"/>
      <c r="F372" s="68"/>
      <c r="G372" s="68"/>
      <c r="H372" s="68">
        <v>1</v>
      </c>
      <c r="I372" s="68">
        <v>1</v>
      </c>
      <c r="J372" s="68">
        <v>1</v>
      </c>
      <c r="K372" s="69">
        <v>1</v>
      </c>
      <c r="L372" s="68">
        <v>0</v>
      </c>
      <c r="M372" s="68">
        <v>1</v>
      </c>
      <c r="N372" s="68">
        <v>0</v>
      </c>
      <c r="O372" s="68">
        <v>0</v>
      </c>
      <c r="P372" s="68">
        <v>1</v>
      </c>
      <c r="Q372" s="68">
        <v>0</v>
      </c>
      <c r="R372" s="149"/>
      <c r="S372" s="149"/>
      <c r="T372" s="149"/>
      <c r="U372" s="68">
        <v>1</v>
      </c>
      <c r="X372" s="74"/>
    </row>
    <row r="373" spans="1:24" s="73" customFormat="1" ht="39.75">
      <c r="A373" s="148"/>
      <c r="B373" s="147" t="s">
        <v>94</v>
      </c>
      <c r="C373" s="124"/>
      <c r="D373" s="68"/>
      <c r="E373" s="68"/>
      <c r="F373" s="68"/>
      <c r="G373" s="68"/>
      <c r="H373" s="68">
        <v>0</v>
      </c>
      <c r="I373" s="68">
        <v>0</v>
      </c>
      <c r="J373" s="68">
        <v>0</v>
      </c>
      <c r="K373" s="68">
        <v>0</v>
      </c>
      <c r="L373" s="68">
        <v>1</v>
      </c>
      <c r="M373" s="68">
        <v>0</v>
      </c>
      <c r="N373" s="68">
        <v>0</v>
      </c>
      <c r="O373" s="68">
        <v>0</v>
      </c>
      <c r="P373" s="68">
        <v>0</v>
      </c>
      <c r="Q373" s="677">
        <v>0</v>
      </c>
      <c r="R373" s="146"/>
      <c r="S373" s="146"/>
      <c r="T373" s="146"/>
      <c r="U373" s="677">
        <v>1</v>
      </c>
      <c r="X373" s="74"/>
    </row>
    <row r="374" spans="1:24" s="73" customFormat="1" ht="61.5">
      <c r="A374" s="85"/>
      <c r="B374" s="155" t="s">
        <v>93</v>
      </c>
      <c r="C374" s="83" t="s">
        <v>30</v>
      </c>
      <c r="D374" s="82">
        <f>+SUM(D376:D380)</f>
        <v>0</v>
      </c>
      <c r="E374" s="82"/>
      <c r="F374" s="82"/>
      <c r="G374" s="82"/>
      <c r="H374" s="82">
        <f t="shared" ref="H374:Q374" si="148">+SUM(H376:H380)</f>
        <v>5</v>
      </c>
      <c r="I374" s="82">
        <f t="shared" si="148"/>
        <v>5</v>
      </c>
      <c r="J374" s="82">
        <f t="shared" si="148"/>
        <v>5</v>
      </c>
      <c r="K374" s="82">
        <f t="shared" si="148"/>
        <v>5</v>
      </c>
      <c r="L374" s="82">
        <f t="shared" si="148"/>
        <v>5</v>
      </c>
      <c r="M374" s="82">
        <f t="shared" si="148"/>
        <v>5</v>
      </c>
      <c r="N374" s="82">
        <f t="shared" si="148"/>
        <v>5</v>
      </c>
      <c r="O374" s="82">
        <f t="shared" si="148"/>
        <v>5</v>
      </c>
      <c r="P374" s="82">
        <f t="shared" si="148"/>
        <v>4</v>
      </c>
      <c r="Q374" s="82">
        <f t="shared" si="148"/>
        <v>5</v>
      </c>
      <c r="R374" s="154"/>
      <c r="S374" s="154"/>
      <c r="T374" s="154"/>
      <c r="U374" s="82">
        <f>+SUM(U376:U380)</f>
        <v>5</v>
      </c>
      <c r="X374" s="74"/>
    </row>
    <row r="375" spans="1:24" s="73" customFormat="1" ht="39.75">
      <c r="A375" s="81"/>
      <c r="B375" s="153"/>
      <c r="C375" s="79" t="s">
        <v>10</v>
      </c>
      <c r="D375" s="132">
        <f>IF(D374&lt;1,0,IF(D374&lt;2,1,IF(D374&lt;3,2,IF(D374&lt;4,3,IF(D374&lt;5,4,IF(D374=5,5,))))))</f>
        <v>0</v>
      </c>
      <c r="E375" s="132"/>
      <c r="F375" s="132"/>
      <c r="G375" s="132"/>
      <c r="H375" s="132">
        <f t="shared" ref="H375:Q375" si="149">IF(H374&lt;1,0,IF(H374&lt;2,1,IF(H374&lt;3,2,IF(H374&lt;4,3,IF(H374&lt;5,4,IF(H374=5,5,))))))</f>
        <v>5</v>
      </c>
      <c r="I375" s="132">
        <f t="shared" si="149"/>
        <v>5</v>
      </c>
      <c r="J375" s="132">
        <f t="shared" si="149"/>
        <v>5</v>
      </c>
      <c r="K375" s="132">
        <f t="shared" si="149"/>
        <v>5</v>
      </c>
      <c r="L375" s="132">
        <f t="shared" si="149"/>
        <v>5</v>
      </c>
      <c r="M375" s="132">
        <f t="shared" si="149"/>
        <v>5</v>
      </c>
      <c r="N375" s="132">
        <f t="shared" si="149"/>
        <v>5</v>
      </c>
      <c r="O375" s="132">
        <f t="shared" si="149"/>
        <v>5</v>
      </c>
      <c r="P375" s="132">
        <f t="shared" si="149"/>
        <v>4</v>
      </c>
      <c r="Q375" s="132">
        <f t="shared" si="149"/>
        <v>5</v>
      </c>
      <c r="R375" s="152"/>
      <c r="S375" s="152"/>
      <c r="T375" s="152"/>
      <c r="U375" s="132">
        <f>IF(U374&lt;1,0,IF(U374&lt;2,1,IF(U374&lt;3,2,IF(U374&lt;4,3,IF(U374&lt;5,4,IF(U374=5,5,))))))</f>
        <v>5</v>
      </c>
      <c r="X375" s="74"/>
    </row>
    <row r="376" spans="1:24" s="73" customFormat="1" ht="39.75">
      <c r="A376" s="75"/>
      <c r="B376" s="151" t="s">
        <v>92</v>
      </c>
      <c r="C376" s="150"/>
      <c r="D376" s="68"/>
      <c r="E376" s="68"/>
      <c r="F376" s="68"/>
      <c r="G376" s="68"/>
      <c r="H376" s="68">
        <v>1</v>
      </c>
      <c r="I376" s="68">
        <v>1</v>
      </c>
      <c r="J376" s="68">
        <v>1</v>
      </c>
      <c r="K376" s="69">
        <v>1</v>
      </c>
      <c r="L376" s="68">
        <v>1</v>
      </c>
      <c r="M376" s="68">
        <v>1</v>
      </c>
      <c r="N376" s="68">
        <v>1</v>
      </c>
      <c r="O376" s="68">
        <v>1</v>
      </c>
      <c r="P376" s="68">
        <v>1</v>
      </c>
      <c r="Q376" s="68">
        <v>1</v>
      </c>
      <c r="R376" s="149"/>
      <c r="S376" s="149"/>
      <c r="T376" s="149"/>
      <c r="U376" s="68">
        <v>1</v>
      </c>
      <c r="X376" s="74"/>
    </row>
    <row r="377" spans="1:24" s="73" customFormat="1" ht="61.5">
      <c r="A377" s="75"/>
      <c r="B377" s="91" t="s">
        <v>91</v>
      </c>
      <c r="C377" s="70"/>
      <c r="D377" s="68"/>
      <c r="E377" s="68"/>
      <c r="F377" s="68"/>
      <c r="G377" s="68"/>
      <c r="H377" s="68">
        <v>1</v>
      </c>
      <c r="I377" s="68">
        <v>1</v>
      </c>
      <c r="J377" s="68">
        <v>1</v>
      </c>
      <c r="K377" s="69">
        <v>1</v>
      </c>
      <c r="L377" s="68">
        <v>1</v>
      </c>
      <c r="M377" s="68">
        <v>1</v>
      </c>
      <c r="N377" s="68">
        <v>1</v>
      </c>
      <c r="O377" s="68">
        <v>1</v>
      </c>
      <c r="P377" s="68">
        <v>0</v>
      </c>
      <c r="Q377" s="68">
        <v>1</v>
      </c>
      <c r="R377" s="149"/>
      <c r="S377" s="149"/>
      <c r="T377" s="149"/>
      <c r="U377" s="68">
        <v>1</v>
      </c>
      <c r="X377" s="74"/>
    </row>
    <row r="378" spans="1:24" s="73" customFormat="1" ht="61.5">
      <c r="A378" s="75"/>
      <c r="B378" s="91" t="s">
        <v>90</v>
      </c>
      <c r="C378" s="70"/>
      <c r="D378" s="68"/>
      <c r="E378" s="68"/>
      <c r="F378" s="68"/>
      <c r="G378" s="68"/>
      <c r="H378" s="68">
        <v>1</v>
      </c>
      <c r="I378" s="68">
        <v>1</v>
      </c>
      <c r="J378" s="68">
        <v>1</v>
      </c>
      <c r="K378" s="69">
        <v>1</v>
      </c>
      <c r="L378" s="68">
        <v>1</v>
      </c>
      <c r="M378" s="68">
        <v>1</v>
      </c>
      <c r="N378" s="68">
        <v>1</v>
      </c>
      <c r="O378" s="68">
        <v>1</v>
      </c>
      <c r="P378" s="68">
        <v>1</v>
      </c>
      <c r="Q378" s="68">
        <v>1</v>
      </c>
      <c r="R378" s="149"/>
      <c r="S378" s="149"/>
      <c r="T378" s="149"/>
      <c r="U378" s="68">
        <v>1</v>
      </c>
      <c r="X378" s="74"/>
    </row>
    <row r="379" spans="1:24" s="73" customFormat="1" ht="61.5">
      <c r="A379" s="75"/>
      <c r="B379" s="91" t="s">
        <v>89</v>
      </c>
      <c r="C379" s="70"/>
      <c r="D379" s="68"/>
      <c r="E379" s="68"/>
      <c r="F379" s="68"/>
      <c r="G379" s="68"/>
      <c r="H379" s="68">
        <v>1</v>
      </c>
      <c r="I379" s="68">
        <v>1</v>
      </c>
      <c r="J379" s="68">
        <v>1</v>
      </c>
      <c r="K379" s="69">
        <v>1</v>
      </c>
      <c r="L379" s="68">
        <v>1</v>
      </c>
      <c r="M379" s="68">
        <v>1</v>
      </c>
      <c r="N379" s="68">
        <v>1</v>
      </c>
      <c r="O379" s="68">
        <v>1</v>
      </c>
      <c r="P379" s="68">
        <v>1</v>
      </c>
      <c r="Q379" s="68">
        <v>1</v>
      </c>
      <c r="R379" s="149"/>
      <c r="S379" s="149"/>
      <c r="T379" s="149"/>
      <c r="U379" s="68">
        <v>1</v>
      </c>
      <c r="X379" s="74"/>
    </row>
    <row r="380" spans="1:24" s="73" customFormat="1" ht="61.5">
      <c r="A380" s="148"/>
      <c r="B380" s="147" t="s">
        <v>88</v>
      </c>
      <c r="C380" s="124"/>
      <c r="D380" s="677"/>
      <c r="E380" s="677"/>
      <c r="F380" s="677"/>
      <c r="G380" s="677"/>
      <c r="H380" s="677">
        <v>1</v>
      </c>
      <c r="I380" s="677">
        <v>1</v>
      </c>
      <c r="J380" s="677">
        <v>1</v>
      </c>
      <c r="K380" s="69">
        <v>1</v>
      </c>
      <c r="L380" s="677">
        <v>1</v>
      </c>
      <c r="M380" s="677">
        <v>1</v>
      </c>
      <c r="N380" s="677">
        <v>1</v>
      </c>
      <c r="O380" s="68">
        <v>1</v>
      </c>
      <c r="P380" s="677">
        <v>1</v>
      </c>
      <c r="Q380" s="677">
        <v>1</v>
      </c>
      <c r="R380" s="146"/>
      <c r="S380" s="146"/>
      <c r="T380" s="146"/>
      <c r="U380" s="677">
        <v>1</v>
      </c>
      <c r="X380" s="74"/>
    </row>
    <row r="381" spans="1:24" ht="39.75">
      <c r="A381" s="145" t="s">
        <v>87</v>
      </c>
      <c r="B381" s="145"/>
      <c r="C381" s="144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1"/>
      <c r="R381" s="142"/>
      <c r="S381" s="142"/>
      <c r="T381" s="142"/>
      <c r="U381" s="141"/>
      <c r="X381" s="20"/>
    </row>
    <row r="382" spans="1:24" ht="39.75">
      <c r="A382" s="140" t="s">
        <v>86</v>
      </c>
      <c r="B382" s="139"/>
      <c r="C382" s="138"/>
      <c r="D382" s="137">
        <f>+SUM(D386,D395,D402,D409)/4</f>
        <v>0</v>
      </c>
      <c r="E382" s="137"/>
      <c r="F382" s="137"/>
      <c r="G382" s="137"/>
      <c r="H382" s="137">
        <f t="shared" ref="H382:U382" si="150">+SUM(H386,H395,H402,H409)/4</f>
        <v>4.75</v>
      </c>
      <c r="I382" s="137">
        <f t="shared" si="150"/>
        <v>3.75</v>
      </c>
      <c r="J382" s="137">
        <f t="shared" si="150"/>
        <v>5</v>
      </c>
      <c r="K382" s="137">
        <f t="shared" si="150"/>
        <v>4.25</v>
      </c>
      <c r="L382" s="137">
        <f t="shared" si="150"/>
        <v>5</v>
      </c>
      <c r="M382" s="137">
        <f t="shared" si="150"/>
        <v>4.25</v>
      </c>
      <c r="N382" s="137">
        <f t="shared" si="150"/>
        <v>3.25</v>
      </c>
      <c r="O382" s="137">
        <f t="shared" si="150"/>
        <v>4.75</v>
      </c>
      <c r="P382" s="137">
        <f t="shared" si="150"/>
        <v>4.5</v>
      </c>
      <c r="Q382" s="137">
        <f t="shared" si="150"/>
        <v>4.25</v>
      </c>
      <c r="R382" s="137">
        <f t="shared" si="150"/>
        <v>5</v>
      </c>
      <c r="S382" s="137">
        <f t="shared" si="150"/>
        <v>5</v>
      </c>
      <c r="T382" s="137">
        <f t="shared" si="150"/>
        <v>4.25</v>
      </c>
      <c r="U382" s="136">
        <f t="shared" si="150"/>
        <v>5</v>
      </c>
      <c r="X382" s="20"/>
    </row>
    <row r="383" spans="1:24" ht="39.75">
      <c r="A383" s="140" t="s">
        <v>85</v>
      </c>
      <c r="B383" s="139"/>
      <c r="C383" s="138"/>
      <c r="D383" s="137">
        <f>+D424</f>
        <v>0</v>
      </c>
      <c r="E383" s="137"/>
      <c r="F383" s="137"/>
      <c r="G383" s="137"/>
      <c r="H383" s="137">
        <f t="shared" ref="H383:T383" si="151">+H424</f>
        <v>4.41</v>
      </c>
      <c r="I383" s="137">
        <f t="shared" si="151"/>
        <v>3.4</v>
      </c>
      <c r="J383" s="137">
        <f t="shared" si="151"/>
        <v>4.6399999999999997</v>
      </c>
      <c r="K383" s="137">
        <f t="shared" si="151"/>
        <v>4.45</v>
      </c>
      <c r="L383" s="137">
        <f t="shared" si="151"/>
        <v>4.47</v>
      </c>
      <c r="M383" s="137">
        <f t="shared" si="151"/>
        <v>4.46</v>
      </c>
      <c r="N383" s="137">
        <f t="shared" si="151"/>
        <v>4.3</v>
      </c>
      <c r="O383" s="137">
        <f t="shared" si="151"/>
        <v>4.3499999999999996</v>
      </c>
      <c r="P383" s="137">
        <f t="shared" si="151"/>
        <v>3.95</v>
      </c>
      <c r="Q383" s="137">
        <f t="shared" si="151"/>
        <v>4</v>
      </c>
      <c r="R383" s="137">
        <f t="shared" si="151"/>
        <v>4.57</v>
      </c>
      <c r="S383" s="137">
        <f t="shared" si="151"/>
        <v>4.5999999999999996</v>
      </c>
      <c r="T383" s="137">
        <f t="shared" si="151"/>
        <v>3.8</v>
      </c>
      <c r="U383" s="136">
        <f>+SUM(U423:U424)/2</f>
        <v>4.2349999999999994</v>
      </c>
      <c r="X383" s="20"/>
    </row>
    <row r="384" spans="1:24" ht="39.75">
      <c r="A384" s="140" t="s">
        <v>84</v>
      </c>
      <c r="B384" s="139"/>
      <c r="C384" s="138"/>
      <c r="D384" s="137">
        <f>+SUM(D386,D395,D402,D409,D424)/5</f>
        <v>0</v>
      </c>
      <c r="E384" s="137"/>
      <c r="F384" s="137"/>
      <c r="G384" s="137"/>
      <c r="H384" s="137">
        <f t="shared" ref="H384:T384" si="152">+SUM(H386,H395,H402,H409,H424)/5</f>
        <v>4.6820000000000004</v>
      </c>
      <c r="I384" s="137">
        <f t="shared" si="152"/>
        <v>3.6799999999999997</v>
      </c>
      <c r="J384" s="137">
        <f t="shared" si="152"/>
        <v>4.9279999999999999</v>
      </c>
      <c r="K384" s="137">
        <f t="shared" si="152"/>
        <v>4.29</v>
      </c>
      <c r="L384" s="137">
        <f t="shared" si="152"/>
        <v>4.8940000000000001</v>
      </c>
      <c r="M384" s="137">
        <f t="shared" si="152"/>
        <v>4.2919999999999998</v>
      </c>
      <c r="N384" s="137">
        <f t="shared" si="152"/>
        <v>3.46</v>
      </c>
      <c r="O384" s="137">
        <f t="shared" si="152"/>
        <v>4.67</v>
      </c>
      <c r="P384" s="137">
        <f t="shared" si="152"/>
        <v>4.3899999999999997</v>
      </c>
      <c r="Q384" s="137">
        <f t="shared" si="152"/>
        <v>4.2</v>
      </c>
      <c r="R384" s="137">
        <f t="shared" si="152"/>
        <v>4.9139999999999997</v>
      </c>
      <c r="S384" s="137">
        <f t="shared" si="152"/>
        <v>4.92</v>
      </c>
      <c r="T384" s="137">
        <f t="shared" si="152"/>
        <v>4.16</v>
      </c>
      <c r="U384" s="136">
        <f>+SUM(U386,U395,U402,U409,U424,U423)/6</f>
        <v>4.7450000000000001</v>
      </c>
      <c r="X384" s="20"/>
    </row>
    <row r="385" spans="1:24" s="73" customFormat="1" ht="39.75">
      <c r="A385" s="85">
        <v>7.1</v>
      </c>
      <c r="B385" s="84" t="s">
        <v>83</v>
      </c>
      <c r="C385" s="83" t="s">
        <v>30</v>
      </c>
      <c r="D385" s="82">
        <f>+SUM(D387:D393)</f>
        <v>0</v>
      </c>
      <c r="E385" s="82"/>
      <c r="F385" s="82"/>
      <c r="G385" s="82"/>
      <c r="H385" s="82">
        <f t="shared" ref="H385:U385" si="153">+SUM(H387:H393)</f>
        <v>7</v>
      </c>
      <c r="I385" s="82">
        <f t="shared" si="153"/>
        <v>6</v>
      </c>
      <c r="J385" s="82">
        <f t="shared" si="153"/>
        <v>7</v>
      </c>
      <c r="K385" s="82">
        <f t="shared" si="153"/>
        <v>7</v>
      </c>
      <c r="L385" s="82">
        <f t="shared" si="153"/>
        <v>7</v>
      </c>
      <c r="M385" s="82">
        <f t="shared" si="153"/>
        <v>4</v>
      </c>
      <c r="N385" s="82">
        <f t="shared" si="153"/>
        <v>7</v>
      </c>
      <c r="O385" s="82">
        <f t="shared" si="153"/>
        <v>6</v>
      </c>
      <c r="P385" s="82">
        <f t="shared" si="153"/>
        <v>7</v>
      </c>
      <c r="Q385" s="82">
        <f t="shared" si="153"/>
        <v>7</v>
      </c>
      <c r="R385" s="82">
        <f t="shared" si="153"/>
        <v>7</v>
      </c>
      <c r="S385" s="82">
        <f t="shared" si="153"/>
        <v>7</v>
      </c>
      <c r="T385" s="82">
        <f t="shared" si="153"/>
        <v>6</v>
      </c>
      <c r="U385" s="82">
        <f t="shared" si="153"/>
        <v>7</v>
      </c>
      <c r="X385" s="74"/>
    </row>
    <row r="386" spans="1:24" s="73" customFormat="1" ht="39.75">
      <c r="A386" s="81"/>
      <c r="B386" s="80"/>
      <c r="C386" s="79" t="s">
        <v>10</v>
      </c>
      <c r="D386" s="132">
        <f>IF(D385&lt;1,0,IF(D385&lt;2,1,IF(D385&lt;4,2,IF(D385&lt;6,3,IF(D385=6,4,IF(D385=7,5,))))))</f>
        <v>0</v>
      </c>
      <c r="E386" s="132"/>
      <c r="F386" s="132"/>
      <c r="G386" s="132"/>
      <c r="H386" s="132">
        <f t="shared" ref="H386:U386" si="154">IF(H385&lt;1,0,IF(H385&lt;2,1,IF(H385&lt;4,2,IF(H385&lt;6,3,IF(H385=6,4,IF(H385=7,5,))))))</f>
        <v>5</v>
      </c>
      <c r="I386" s="132">
        <f t="shared" si="154"/>
        <v>4</v>
      </c>
      <c r="J386" s="132">
        <f t="shared" si="154"/>
        <v>5</v>
      </c>
      <c r="K386" s="132">
        <f t="shared" si="154"/>
        <v>5</v>
      </c>
      <c r="L386" s="132">
        <f t="shared" si="154"/>
        <v>5</v>
      </c>
      <c r="M386" s="132">
        <f t="shared" si="154"/>
        <v>3</v>
      </c>
      <c r="N386" s="132">
        <f t="shared" si="154"/>
        <v>5</v>
      </c>
      <c r="O386" s="132">
        <f t="shared" si="154"/>
        <v>4</v>
      </c>
      <c r="P386" s="132">
        <f t="shared" si="154"/>
        <v>5</v>
      </c>
      <c r="Q386" s="132">
        <f t="shared" si="154"/>
        <v>5</v>
      </c>
      <c r="R386" s="132">
        <f t="shared" si="154"/>
        <v>5</v>
      </c>
      <c r="S386" s="132">
        <f t="shared" si="154"/>
        <v>5</v>
      </c>
      <c r="T386" s="132">
        <f t="shared" si="154"/>
        <v>4</v>
      </c>
      <c r="U386" s="132">
        <f t="shared" si="154"/>
        <v>5</v>
      </c>
      <c r="V386" s="93" t="s">
        <v>39</v>
      </c>
      <c r="X386" s="74"/>
    </row>
    <row r="387" spans="1:24" s="73" customFormat="1" ht="61.5">
      <c r="A387" s="75"/>
      <c r="B387" s="71" t="s">
        <v>82</v>
      </c>
      <c r="C387" s="70"/>
      <c r="D387" s="68"/>
      <c r="E387" s="68"/>
      <c r="F387" s="68"/>
      <c r="G387" s="68"/>
      <c r="H387" s="68">
        <v>1</v>
      </c>
      <c r="I387" s="68">
        <v>1</v>
      </c>
      <c r="J387" s="68">
        <v>1</v>
      </c>
      <c r="K387" s="69">
        <v>1</v>
      </c>
      <c r="L387" s="68">
        <v>1</v>
      </c>
      <c r="M387" s="68">
        <v>0</v>
      </c>
      <c r="N387" s="68">
        <v>1</v>
      </c>
      <c r="O387" s="68">
        <v>1</v>
      </c>
      <c r="P387" s="68">
        <v>1</v>
      </c>
      <c r="Q387" s="68">
        <v>1</v>
      </c>
      <c r="R387" s="68">
        <v>1</v>
      </c>
      <c r="S387" s="125">
        <v>1</v>
      </c>
      <c r="T387" s="68">
        <v>1</v>
      </c>
      <c r="U387" s="68">
        <v>1</v>
      </c>
      <c r="X387" s="74"/>
    </row>
    <row r="388" spans="1:24" s="102" customFormat="1" ht="85.5">
      <c r="A388" s="72"/>
      <c r="B388" s="135" t="s">
        <v>81</v>
      </c>
      <c r="C388" s="134"/>
      <c r="D388" s="68"/>
      <c r="E388" s="68"/>
      <c r="F388" s="68"/>
      <c r="G388" s="68"/>
      <c r="H388" s="68">
        <v>1</v>
      </c>
      <c r="I388" s="68">
        <v>1</v>
      </c>
      <c r="J388" s="68">
        <v>1</v>
      </c>
      <c r="K388" s="69">
        <v>1</v>
      </c>
      <c r="L388" s="68">
        <v>1</v>
      </c>
      <c r="M388" s="68">
        <v>1</v>
      </c>
      <c r="N388" s="68">
        <v>1</v>
      </c>
      <c r="O388" s="68">
        <v>1</v>
      </c>
      <c r="P388" s="68">
        <v>1</v>
      </c>
      <c r="Q388" s="68">
        <v>1</v>
      </c>
      <c r="R388" s="68">
        <v>1</v>
      </c>
      <c r="S388" s="125">
        <v>1</v>
      </c>
      <c r="T388" s="68">
        <v>1</v>
      </c>
      <c r="U388" s="68">
        <v>1</v>
      </c>
      <c r="X388" s="103"/>
    </row>
    <row r="389" spans="1:24" s="102" customFormat="1" ht="92.25">
      <c r="A389" s="72"/>
      <c r="B389" s="71" t="s">
        <v>80</v>
      </c>
      <c r="C389" s="70"/>
      <c r="D389" s="68"/>
      <c r="E389" s="68"/>
      <c r="F389" s="68"/>
      <c r="G389" s="68"/>
      <c r="H389" s="68">
        <v>1</v>
      </c>
      <c r="I389" s="68">
        <v>1</v>
      </c>
      <c r="J389" s="68">
        <v>1</v>
      </c>
      <c r="K389" s="69">
        <v>1</v>
      </c>
      <c r="L389" s="68">
        <v>1</v>
      </c>
      <c r="M389" s="68">
        <v>1</v>
      </c>
      <c r="N389" s="68">
        <v>1</v>
      </c>
      <c r="O389" s="68">
        <v>1</v>
      </c>
      <c r="P389" s="68">
        <v>1</v>
      </c>
      <c r="Q389" s="68">
        <v>1</v>
      </c>
      <c r="R389" s="68">
        <v>1</v>
      </c>
      <c r="S389" s="125">
        <v>1</v>
      </c>
      <c r="T389" s="68">
        <v>1</v>
      </c>
      <c r="U389" s="68">
        <v>1</v>
      </c>
      <c r="X389" s="103"/>
    </row>
    <row r="390" spans="1:24" s="102" customFormat="1" ht="57">
      <c r="A390" s="72"/>
      <c r="B390" s="135" t="s">
        <v>79</v>
      </c>
      <c r="C390" s="134"/>
      <c r="D390" s="68"/>
      <c r="E390" s="68"/>
      <c r="F390" s="68"/>
      <c r="G390" s="68"/>
      <c r="H390" s="68">
        <v>1</v>
      </c>
      <c r="I390" s="68">
        <v>1</v>
      </c>
      <c r="J390" s="68">
        <v>1</v>
      </c>
      <c r="K390" s="69">
        <v>1</v>
      </c>
      <c r="L390" s="68">
        <v>1</v>
      </c>
      <c r="M390" s="68">
        <v>1</v>
      </c>
      <c r="N390" s="68">
        <v>1</v>
      </c>
      <c r="O390" s="68">
        <v>1</v>
      </c>
      <c r="P390" s="68">
        <v>1</v>
      </c>
      <c r="Q390" s="68">
        <v>1</v>
      </c>
      <c r="R390" s="68">
        <v>1</v>
      </c>
      <c r="S390" s="125">
        <v>1</v>
      </c>
      <c r="T390" s="68">
        <v>1</v>
      </c>
      <c r="U390" s="68">
        <v>1</v>
      </c>
      <c r="X390" s="103"/>
    </row>
    <row r="391" spans="1:24" s="102" customFormat="1" ht="61.5">
      <c r="A391" s="72"/>
      <c r="B391" s="71" t="s">
        <v>78</v>
      </c>
      <c r="C391" s="70"/>
      <c r="D391" s="68"/>
      <c r="E391" s="68"/>
      <c r="F391" s="68"/>
      <c r="G391" s="68"/>
      <c r="H391" s="68">
        <v>1</v>
      </c>
      <c r="I391" s="68">
        <v>1</v>
      </c>
      <c r="J391" s="68">
        <v>1</v>
      </c>
      <c r="K391" s="69">
        <v>1</v>
      </c>
      <c r="L391" s="68">
        <v>1</v>
      </c>
      <c r="M391" s="68">
        <v>1</v>
      </c>
      <c r="N391" s="68">
        <v>1</v>
      </c>
      <c r="O391" s="68">
        <v>1</v>
      </c>
      <c r="P391" s="68">
        <v>1</v>
      </c>
      <c r="Q391" s="68">
        <v>1</v>
      </c>
      <c r="R391" s="68">
        <v>1</v>
      </c>
      <c r="S391" s="125">
        <v>1</v>
      </c>
      <c r="T391" s="68">
        <v>1</v>
      </c>
      <c r="U391" s="68">
        <v>1</v>
      </c>
      <c r="X391" s="103"/>
    </row>
    <row r="392" spans="1:24" s="102" customFormat="1" ht="61.5">
      <c r="A392" s="72"/>
      <c r="B392" s="71" t="s">
        <v>77</v>
      </c>
      <c r="C392" s="70"/>
      <c r="D392" s="68"/>
      <c r="E392" s="68"/>
      <c r="F392" s="68"/>
      <c r="G392" s="68"/>
      <c r="H392" s="68">
        <v>1</v>
      </c>
      <c r="I392" s="68">
        <v>1</v>
      </c>
      <c r="J392" s="68">
        <v>1</v>
      </c>
      <c r="K392" s="69">
        <v>1</v>
      </c>
      <c r="L392" s="68">
        <v>1</v>
      </c>
      <c r="M392" s="68">
        <v>0</v>
      </c>
      <c r="N392" s="68">
        <v>1</v>
      </c>
      <c r="O392" s="68">
        <v>1</v>
      </c>
      <c r="P392" s="68">
        <v>1</v>
      </c>
      <c r="Q392" s="68">
        <v>1</v>
      </c>
      <c r="R392" s="68">
        <v>1</v>
      </c>
      <c r="S392" s="125">
        <v>1</v>
      </c>
      <c r="T392" s="68">
        <v>1</v>
      </c>
      <c r="U392" s="90">
        <v>1</v>
      </c>
      <c r="V392" s="92" t="s">
        <v>76</v>
      </c>
      <c r="X392" s="103"/>
    </row>
    <row r="393" spans="1:24" s="102" customFormat="1" ht="61.5">
      <c r="A393" s="128"/>
      <c r="B393" s="127" t="s">
        <v>75</v>
      </c>
      <c r="C393" s="124"/>
      <c r="D393" s="68"/>
      <c r="E393" s="68"/>
      <c r="F393" s="68"/>
      <c r="G393" s="68"/>
      <c r="H393" s="68">
        <v>1</v>
      </c>
      <c r="I393" s="68">
        <v>0</v>
      </c>
      <c r="J393" s="68">
        <v>1</v>
      </c>
      <c r="K393" s="69">
        <v>1</v>
      </c>
      <c r="L393" s="68">
        <v>1</v>
      </c>
      <c r="M393" s="68">
        <v>0</v>
      </c>
      <c r="N393" s="68">
        <v>1</v>
      </c>
      <c r="O393" s="68">
        <v>0</v>
      </c>
      <c r="P393" s="68">
        <v>1</v>
      </c>
      <c r="Q393" s="677">
        <v>1</v>
      </c>
      <c r="R393" s="68">
        <v>1</v>
      </c>
      <c r="S393" s="125">
        <v>1</v>
      </c>
      <c r="T393" s="68">
        <v>0</v>
      </c>
      <c r="U393" s="133">
        <v>1</v>
      </c>
      <c r="V393" s="92" t="s">
        <v>74</v>
      </c>
      <c r="X393" s="103"/>
    </row>
    <row r="394" spans="1:24" s="102" customFormat="1" ht="39.75">
      <c r="A394" s="84">
        <v>7.2</v>
      </c>
      <c r="B394" s="84" t="s">
        <v>73</v>
      </c>
      <c r="C394" s="83" t="s">
        <v>30</v>
      </c>
      <c r="D394" s="82">
        <f>+SUM(D396:D400)</f>
        <v>0</v>
      </c>
      <c r="E394" s="82"/>
      <c r="F394" s="82"/>
      <c r="G394" s="82"/>
      <c r="H394" s="82">
        <f t="shared" ref="H394:U394" si="155">+SUM(H396:H400)</f>
        <v>4</v>
      </c>
      <c r="I394" s="82">
        <f t="shared" si="155"/>
        <v>3</v>
      </c>
      <c r="J394" s="82">
        <f t="shared" si="155"/>
        <v>5</v>
      </c>
      <c r="K394" s="82">
        <f t="shared" si="155"/>
        <v>3</v>
      </c>
      <c r="L394" s="82">
        <f t="shared" si="155"/>
        <v>5</v>
      </c>
      <c r="M394" s="82">
        <f t="shared" si="155"/>
        <v>4</v>
      </c>
      <c r="N394" s="82">
        <f t="shared" si="155"/>
        <v>0</v>
      </c>
      <c r="O394" s="82">
        <f t="shared" si="155"/>
        <v>5</v>
      </c>
      <c r="P394" s="82">
        <f t="shared" si="155"/>
        <v>3</v>
      </c>
      <c r="Q394" s="82">
        <f t="shared" si="155"/>
        <v>3</v>
      </c>
      <c r="R394" s="82">
        <f t="shared" si="155"/>
        <v>5</v>
      </c>
      <c r="S394" s="82">
        <f t="shared" si="155"/>
        <v>5</v>
      </c>
      <c r="T394" s="82">
        <f t="shared" si="155"/>
        <v>3</v>
      </c>
      <c r="U394" s="82">
        <f t="shared" si="155"/>
        <v>5</v>
      </c>
      <c r="X394" s="103"/>
    </row>
    <row r="395" spans="1:24" s="102" customFormat="1" ht="39.75">
      <c r="A395" s="80"/>
      <c r="B395" s="80"/>
      <c r="C395" s="79" t="s">
        <v>10</v>
      </c>
      <c r="D395" s="132">
        <f>IF(D394&lt;1,0,IF(D394&lt;2,1,IF(D394&lt;3,2,IF(D394&lt;4,3,IF(D394&lt;5,4,IF(D394=5,5))))))</f>
        <v>0</v>
      </c>
      <c r="E395" s="132"/>
      <c r="F395" s="132"/>
      <c r="G395" s="132"/>
      <c r="H395" s="132">
        <f t="shared" ref="H395:U395" si="156">IF(H394&lt;1,0,IF(H394&lt;2,1,IF(H394&lt;3,2,IF(H394&lt;4,3,IF(H394&lt;5,4,IF(H394=5,5))))))</f>
        <v>4</v>
      </c>
      <c r="I395" s="132">
        <f t="shared" si="156"/>
        <v>3</v>
      </c>
      <c r="J395" s="132">
        <f t="shared" si="156"/>
        <v>5</v>
      </c>
      <c r="K395" s="132">
        <f t="shared" si="156"/>
        <v>3</v>
      </c>
      <c r="L395" s="132">
        <f t="shared" si="156"/>
        <v>5</v>
      </c>
      <c r="M395" s="132">
        <f t="shared" si="156"/>
        <v>4</v>
      </c>
      <c r="N395" s="132">
        <f t="shared" si="156"/>
        <v>0</v>
      </c>
      <c r="O395" s="132">
        <f t="shared" si="156"/>
        <v>5</v>
      </c>
      <c r="P395" s="132">
        <f t="shared" si="156"/>
        <v>3</v>
      </c>
      <c r="Q395" s="132">
        <f t="shared" si="156"/>
        <v>3</v>
      </c>
      <c r="R395" s="132">
        <f t="shared" si="156"/>
        <v>5</v>
      </c>
      <c r="S395" s="132">
        <f t="shared" si="156"/>
        <v>5</v>
      </c>
      <c r="T395" s="132">
        <f t="shared" si="156"/>
        <v>3</v>
      </c>
      <c r="U395" s="132">
        <f t="shared" si="156"/>
        <v>5</v>
      </c>
      <c r="X395" s="103"/>
    </row>
    <row r="396" spans="1:24" s="102" customFormat="1" ht="92.25">
      <c r="A396" s="72"/>
      <c r="B396" s="71" t="s">
        <v>72</v>
      </c>
      <c r="C396" s="70"/>
      <c r="D396" s="68"/>
      <c r="E396" s="68"/>
      <c r="F396" s="68"/>
      <c r="G396" s="68"/>
      <c r="H396" s="68">
        <v>0</v>
      </c>
      <c r="I396" s="68">
        <v>1</v>
      </c>
      <c r="J396" s="68">
        <v>1</v>
      </c>
      <c r="K396" s="131">
        <v>1</v>
      </c>
      <c r="L396" s="68">
        <v>1</v>
      </c>
      <c r="M396" s="68">
        <v>1</v>
      </c>
      <c r="N396" s="68">
        <v>0</v>
      </c>
      <c r="O396" s="68">
        <v>1</v>
      </c>
      <c r="P396" s="68">
        <v>1</v>
      </c>
      <c r="Q396" s="68">
        <v>1</v>
      </c>
      <c r="R396" s="68">
        <v>1</v>
      </c>
      <c r="S396" s="125">
        <v>1</v>
      </c>
      <c r="T396" s="68">
        <v>1</v>
      </c>
      <c r="U396" s="68">
        <v>1</v>
      </c>
      <c r="V396" s="92" t="s">
        <v>71</v>
      </c>
      <c r="X396" s="103"/>
    </row>
    <row r="397" spans="1:24" s="102" customFormat="1" ht="92.25">
      <c r="A397" s="72"/>
      <c r="B397" s="71" t="s">
        <v>70</v>
      </c>
      <c r="C397" s="70"/>
      <c r="D397" s="68"/>
      <c r="E397" s="68"/>
      <c r="F397" s="68"/>
      <c r="G397" s="68"/>
      <c r="H397" s="68">
        <v>1</v>
      </c>
      <c r="I397" s="68">
        <v>1</v>
      </c>
      <c r="J397" s="68">
        <v>1</v>
      </c>
      <c r="K397" s="131">
        <v>1</v>
      </c>
      <c r="L397" s="68">
        <v>1</v>
      </c>
      <c r="M397" s="68">
        <v>1</v>
      </c>
      <c r="N397" s="68">
        <v>0</v>
      </c>
      <c r="O397" s="68">
        <v>1</v>
      </c>
      <c r="P397" s="68">
        <v>1</v>
      </c>
      <c r="Q397" s="68">
        <v>1</v>
      </c>
      <c r="R397" s="68">
        <v>1</v>
      </c>
      <c r="S397" s="125">
        <v>1</v>
      </c>
      <c r="T397" s="68">
        <v>1</v>
      </c>
      <c r="U397" s="68">
        <v>1</v>
      </c>
      <c r="X397" s="103"/>
    </row>
    <row r="398" spans="1:24" s="102" customFormat="1" ht="123">
      <c r="A398" s="72"/>
      <c r="B398" s="71" t="s">
        <v>69</v>
      </c>
      <c r="C398" s="70"/>
      <c r="D398" s="68"/>
      <c r="E398" s="68"/>
      <c r="F398" s="68"/>
      <c r="G398" s="68"/>
      <c r="H398" s="68">
        <v>1</v>
      </c>
      <c r="I398" s="68">
        <v>1</v>
      </c>
      <c r="J398" s="68">
        <v>1</v>
      </c>
      <c r="K398" s="131">
        <v>1</v>
      </c>
      <c r="L398" s="68">
        <v>1</v>
      </c>
      <c r="M398" s="68">
        <v>1</v>
      </c>
      <c r="N398" s="68">
        <v>0</v>
      </c>
      <c r="O398" s="68">
        <v>1</v>
      </c>
      <c r="P398" s="68">
        <v>1</v>
      </c>
      <c r="Q398" s="68">
        <v>1</v>
      </c>
      <c r="R398" s="68">
        <v>1</v>
      </c>
      <c r="S398" s="125">
        <v>1</v>
      </c>
      <c r="T398" s="68">
        <v>1</v>
      </c>
      <c r="U398" s="68">
        <v>1</v>
      </c>
      <c r="X398" s="103"/>
    </row>
    <row r="399" spans="1:24" s="102" customFormat="1" ht="123">
      <c r="A399" s="72"/>
      <c r="B399" s="71" t="s">
        <v>68</v>
      </c>
      <c r="C399" s="70"/>
      <c r="D399" s="68"/>
      <c r="E399" s="68"/>
      <c r="F399" s="68"/>
      <c r="G399" s="68"/>
      <c r="H399" s="68">
        <v>1</v>
      </c>
      <c r="I399" s="68">
        <v>0</v>
      </c>
      <c r="J399" s="68">
        <v>1</v>
      </c>
      <c r="K399" s="69">
        <v>0</v>
      </c>
      <c r="L399" s="68">
        <v>1</v>
      </c>
      <c r="M399" s="68">
        <v>1</v>
      </c>
      <c r="N399" s="68">
        <v>0</v>
      </c>
      <c r="O399" s="68">
        <v>1</v>
      </c>
      <c r="P399" s="68">
        <v>0</v>
      </c>
      <c r="Q399" s="68">
        <v>0</v>
      </c>
      <c r="R399" s="68">
        <v>1</v>
      </c>
      <c r="S399" s="68">
        <v>1</v>
      </c>
      <c r="T399" s="68">
        <v>0</v>
      </c>
      <c r="U399" s="68">
        <v>1</v>
      </c>
      <c r="X399" s="103"/>
    </row>
    <row r="400" spans="1:24" s="102" customFormat="1" ht="153.75">
      <c r="A400" s="128"/>
      <c r="B400" s="127" t="s">
        <v>67</v>
      </c>
      <c r="C400" s="124"/>
      <c r="D400" s="68"/>
      <c r="E400" s="68"/>
      <c r="F400" s="68"/>
      <c r="G400" s="68"/>
      <c r="H400" s="68">
        <v>1</v>
      </c>
      <c r="I400" s="68">
        <v>0</v>
      </c>
      <c r="J400" s="68">
        <v>1</v>
      </c>
      <c r="K400" s="69">
        <v>0</v>
      </c>
      <c r="L400" s="68">
        <v>1</v>
      </c>
      <c r="M400" s="68">
        <v>0</v>
      </c>
      <c r="N400" s="68">
        <v>0</v>
      </c>
      <c r="O400" s="68">
        <v>1</v>
      </c>
      <c r="P400" s="68">
        <v>0</v>
      </c>
      <c r="Q400" s="677">
        <v>0</v>
      </c>
      <c r="R400" s="68">
        <v>1</v>
      </c>
      <c r="S400" s="125">
        <v>1</v>
      </c>
      <c r="T400" s="68">
        <v>0</v>
      </c>
      <c r="U400" s="677">
        <v>1</v>
      </c>
      <c r="X400" s="103"/>
    </row>
    <row r="401" spans="1:24" s="102" customFormat="1" ht="39.75">
      <c r="A401" s="84">
        <v>7.3</v>
      </c>
      <c r="B401" s="84" t="s">
        <v>66</v>
      </c>
      <c r="C401" s="83" t="s">
        <v>30</v>
      </c>
      <c r="D401" s="82">
        <f>+SUM(D403:D407)</f>
        <v>0</v>
      </c>
      <c r="E401" s="82"/>
      <c r="F401" s="82"/>
      <c r="G401" s="82"/>
      <c r="H401" s="82">
        <f t="shared" ref="H401:U401" si="157">+SUM(H403:H407)</f>
        <v>5</v>
      </c>
      <c r="I401" s="82">
        <f t="shared" si="157"/>
        <v>3</v>
      </c>
      <c r="J401" s="82">
        <f t="shared" si="157"/>
        <v>5</v>
      </c>
      <c r="K401" s="82">
        <f t="shared" si="157"/>
        <v>5</v>
      </c>
      <c r="L401" s="82">
        <f t="shared" si="157"/>
        <v>5</v>
      </c>
      <c r="M401" s="82">
        <f t="shared" si="157"/>
        <v>5</v>
      </c>
      <c r="N401" s="82">
        <f t="shared" si="157"/>
        <v>5</v>
      </c>
      <c r="O401" s="82">
        <f t="shared" si="157"/>
        <v>5</v>
      </c>
      <c r="P401" s="82">
        <f t="shared" si="157"/>
        <v>5</v>
      </c>
      <c r="Q401" s="82">
        <f t="shared" si="157"/>
        <v>4</v>
      </c>
      <c r="R401" s="82">
        <f t="shared" si="157"/>
        <v>5</v>
      </c>
      <c r="S401" s="82">
        <f t="shared" si="157"/>
        <v>5</v>
      </c>
      <c r="T401" s="82">
        <f t="shared" si="157"/>
        <v>5</v>
      </c>
      <c r="U401" s="82">
        <f t="shared" si="157"/>
        <v>5</v>
      </c>
      <c r="X401" s="103"/>
    </row>
    <row r="402" spans="1:24" s="102" customFormat="1" ht="39.75">
      <c r="A402" s="80"/>
      <c r="B402" s="80"/>
      <c r="C402" s="79" t="s">
        <v>10</v>
      </c>
      <c r="D402" s="94">
        <f>IF(D401&lt;1,0,IF(D401&lt;2,1,IF(D401&lt;3,2,IF(D401&lt;4,3,IF(D401=4,4,IF(D401=5,5,))))))</f>
        <v>0</v>
      </c>
      <c r="E402" s="94"/>
      <c r="F402" s="94"/>
      <c r="G402" s="94"/>
      <c r="H402" s="94">
        <f t="shared" ref="H402:U402" si="158">IF(H401&lt;1,0,IF(H401&lt;2,1,IF(H401&lt;3,2,IF(H401&lt;4,3,IF(H401=4,4,IF(H401=5,5,))))))</f>
        <v>5</v>
      </c>
      <c r="I402" s="94">
        <f t="shared" si="158"/>
        <v>3</v>
      </c>
      <c r="J402" s="94">
        <f t="shared" si="158"/>
        <v>5</v>
      </c>
      <c r="K402" s="94">
        <f t="shared" si="158"/>
        <v>5</v>
      </c>
      <c r="L402" s="94">
        <f t="shared" si="158"/>
        <v>5</v>
      </c>
      <c r="M402" s="94">
        <f t="shared" si="158"/>
        <v>5</v>
      </c>
      <c r="N402" s="94">
        <f t="shared" si="158"/>
        <v>5</v>
      </c>
      <c r="O402" s="94">
        <f t="shared" si="158"/>
        <v>5</v>
      </c>
      <c r="P402" s="94">
        <f t="shared" si="158"/>
        <v>5</v>
      </c>
      <c r="Q402" s="94">
        <f t="shared" si="158"/>
        <v>4</v>
      </c>
      <c r="R402" s="94">
        <f t="shared" si="158"/>
        <v>5</v>
      </c>
      <c r="S402" s="94">
        <f t="shared" si="158"/>
        <v>5</v>
      </c>
      <c r="T402" s="94">
        <f t="shared" si="158"/>
        <v>5</v>
      </c>
      <c r="U402" s="94">
        <f t="shared" si="158"/>
        <v>5</v>
      </c>
      <c r="X402" s="103"/>
    </row>
    <row r="403" spans="1:24" s="102" customFormat="1" ht="39.75">
      <c r="A403" s="72"/>
      <c r="B403" s="71" t="s">
        <v>65</v>
      </c>
      <c r="C403" s="130"/>
      <c r="D403" s="68"/>
      <c r="E403" s="68"/>
      <c r="F403" s="68"/>
      <c r="G403" s="68"/>
      <c r="H403" s="68">
        <v>1</v>
      </c>
      <c r="I403" s="68">
        <v>1</v>
      </c>
      <c r="J403" s="68">
        <v>1</v>
      </c>
      <c r="K403" s="69">
        <v>1</v>
      </c>
      <c r="L403" s="68">
        <v>1</v>
      </c>
      <c r="M403" s="68">
        <v>1</v>
      </c>
      <c r="N403" s="68">
        <v>1</v>
      </c>
      <c r="O403" s="68">
        <v>1</v>
      </c>
      <c r="P403" s="68">
        <v>1</v>
      </c>
      <c r="Q403" s="68">
        <v>1</v>
      </c>
      <c r="R403" s="68">
        <v>1</v>
      </c>
      <c r="S403" s="125">
        <v>1</v>
      </c>
      <c r="T403" s="68">
        <v>1</v>
      </c>
      <c r="U403" s="68">
        <v>1</v>
      </c>
      <c r="X403" s="103"/>
    </row>
    <row r="404" spans="1:24" s="102" customFormat="1" ht="123">
      <c r="A404" s="72"/>
      <c r="B404" s="71" t="s">
        <v>64</v>
      </c>
      <c r="C404" s="130"/>
      <c r="D404" s="68"/>
      <c r="E404" s="68"/>
      <c r="F404" s="68"/>
      <c r="G404" s="68"/>
      <c r="H404" s="68">
        <v>1</v>
      </c>
      <c r="I404" s="68">
        <v>1</v>
      </c>
      <c r="J404" s="68">
        <v>1</v>
      </c>
      <c r="K404" s="69">
        <v>1</v>
      </c>
      <c r="L404" s="68">
        <v>1</v>
      </c>
      <c r="M404" s="68">
        <v>1</v>
      </c>
      <c r="N404" s="68">
        <v>1</v>
      </c>
      <c r="O404" s="68">
        <v>1</v>
      </c>
      <c r="P404" s="68">
        <v>1</v>
      </c>
      <c r="Q404" s="68">
        <v>1</v>
      </c>
      <c r="R404" s="68">
        <v>1</v>
      </c>
      <c r="S404" s="125">
        <v>1</v>
      </c>
      <c r="T404" s="68">
        <v>1</v>
      </c>
      <c r="U404" s="68">
        <v>1</v>
      </c>
      <c r="X404" s="103"/>
    </row>
    <row r="405" spans="1:24" s="102" customFormat="1" ht="39.75">
      <c r="A405" s="72"/>
      <c r="B405" s="71" t="s">
        <v>63</v>
      </c>
      <c r="C405" s="130"/>
      <c r="D405" s="68"/>
      <c r="E405" s="68"/>
      <c r="F405" s="68"/>
      <c r="G405" s="68"/>
      <c r="H405" s="68">
        <v>1</v>
      </c>
      <c r="I405" s="68">
        <v>0</v>
      </c>
      <c r="J405" s="68">
        <v>1</v>
      </c>
      <c r="K405" s="69">
        <v>1</v>
      </c>
      <c r="L405" s="68">
        <v>1</v>
      </c>
      <c r="M405" s="68">
        <v>1</v>
      </c>
      <c r="N405" s="68">
        <v>1</v>
      </c>
      <c r="O405" s="68">
        <v>1</v>
      </c>
      <c r="P405" s="68">
        <v>1</v>
      </c>
      <c r="Q405" s="68">
        <v>1</v>
      </c>
      <c r="R405" s="68">
        <v>1</v>
      </c>
      <c r="S405" s="125">
        <v>1</v>
      </c>
      <c r="T405" s="68">
        <v>1</v>
      </c>
      <c r="U405" s="68">
        <v>1</v>
      </c>
      <c r="X405" s="103"/>
    </row>
    <row r="406" spans="1:24" s="102" customFormat="1" ht="61.5">
      <c r="A406" s="72"/>
      <c r="B406" s="71" t="s">
        <v>62</v>
      </c>
      <c r="C406" s="130"/>
      <c r="D406" s="68"/>
      <c r="E406" s="68"/>
      <c r="F406" s="68"/>
      <c r="G406" s="68"/>
      <c r="H406" s="68">
        <v>1</v>
      </c>
      <c r="I406" s="68">
        <v>0</v>
      </c>
      <c r="J406" s="68">
        <v>1</v>
      </c>
      <c r="K406" s="69">
        <v>1</v>
      </c>
      <c r="L406" s="68">
        <v>1</v>
      </c>
      <c r="M406" s="68">
        <v>1</v>
      </c>
      <c r="N406" s="68">
        <v>1</v>
      </c>
      <c r="O406" s="68">
        <v>1</v>
      </c>
      <c r="P406" s="68">
        <v>1</v>
      </c>
      <c r="Q406" s="68">
        <v>0</v>
      </c>
      <c r="R406" s="68">
        <v>1</v>
      </c>
      <c r="S406" s="125">
        <v>1</v>
      </c>
      <c r="T406" s="68">
        <v>1</v>
      </c>
      <c r="U406" s="129">
        <v>1</v>
      </c>
      <c r="V406" s="92" t="s">
        <v>61</v>
      </c>
      <c r="X406" s="103"/>
    </row>
    <row r="407" spans="1:24" s="102" customFormat="1" ht="61.5">
      <c r="A407" s="128"/>
      <c r="B407" s="127" t="s">
        <v>60</v>
      </c>
      <c r="C407" s="126"/>
      <c r="D407" s="68"/>
      <c r="E407" s="68"/>
      <c r="F407" s="68"/>
      <c r="G407" s="68"/>
      <c r="H407" s="68">
        <v>1</v>
      </c>
      <c r="I407" s="68">
        <v>1</v>
      </c>
      <c r="J407" s="68">
        <v>1</v>
      </c>
      <c r="K407" s="69">
        <v>1</v>
      </c>
      <c r="L407" s="68">
        <v>1</v>
      </c>
      <c r="M407" s="68">
        <v>1</v>
      </c>
      <c r="N407" s="68">
        <v>1</v>
      </c>
      <c r="O407" s="68">
        <v>1</v>
      </c>
      <c r="P407" s="68">
        <v>1</v>
      </c>
      <c r="Q407" s="677">
        <v>1</v>
      </c>
      <c r="R407" s="68">
        <v>1</v>
      </c>
      <c r="S407" s="125">
        <v>1</v>
      </c>
      <c r="T407" s="68">
        <v>1</v>
      </c>
      <c r="U407" s="677">
        <v>1</v>
      </c>
      <c r="X407" s="103"/>
    </row>
    <row r="408" spans="1:24" s="102" customFormat="1" ht="39.75">
      <c r="A408" s="84">
        <v>7.4</v>
      </c>
      <c r="B408" s="84" t="s">
        <v>59</v>
      </c>
      <c r="C408" s="83" t="s">
        <v>30</v>
      </c>
      <c r="D408" s="82">
        <f>+SUM(D410:D421)</f>
        <v>0</v>
      </c>
      <c r="E408" s="82"/>
      <c r="F408" s="82"/>
      <c r="G408" s="82"/>
      <c r="H408" s="82">
        <f t="shared" ref="H408:U408" si="159">+SUM(H410:H421)</f>
        <v>6</v>
      </c>
      <c r="I408" s="82">
        <f t="shared" si="159"/>
        <v>6</v>
      </c>
      <c r="J408" s="82">
        <f t="shared" si="159"/>
        <v>6</v>
      </c>
      <c r="K408" s="82">
        <f t="shared" si="159"/>
        <v>5</v>
      </c>
      <c r="L408" s="82">
        <f t="shared" si="159"/>
        <v>6</v>
      </c>
      <c r="M408" s="82">
        <f t="shared" si="159"/>
        <v>6</v>
      </c>
      <c r="N408" s="82">
        <f t="shared" si="159"/>
        <v>3</v>
      </c>
      <c r="O408" s="82">
        <f t="shared" si="159"/>
        <v>6</v>
      </c>
      <c r="P408" s="82">
        <f t="shared" si="159"/>
        <v>6</v>
      </c>
      <c r="Q408" s="82">
        <f t="shared" si="159"/>
        <v>6</v>
      </c>
      <c r="R408" s="82">
        <f t="shared" si="159"/>
        <v>6</v>
      </c>
      <c r="S408" s="82">
        <f t="shared" si="159"/>
        <v>6</v>
      </c>
      <c r="T408" s="82">
        <f t="shared" si="159"/>
        <v>6</v>
      </c>
      <c r="U408" s="82">
        <f t="shared" si="159"/>
        <v>6</v>
      </c>
      <c r="X408" s="103"/>
    </row>
    <row r="409" spans="1:24" s="102" customFormat="1" ht="39.75">
      <c r="A409" s="80"/>
      <c r="B409" s="80"/>
      <c r="C409" s="79" t="s">
        <v>10</v>
      </c>
      <c r="D409" s="94">
        <f>IF(D408&lt;1,0,IF(D408&lt;2,1,IF(D408&lt;3,2,IF(D408&lt;5,3,IF(D408=5,4,IF(D408&gt;=6,5,))))))</f>
        <v>0</v>
      </c>
      <c r="E409" s="94"/>
      <c r="F409" s="94"/>
      <c r="G409" s="94"/>
      <c r="H409" s="94">
        <f t="shared" ref="H409:U409" si="160">IF(H408&lt;1,0,IF(H408&lt;2,1,IF(H408&lt;3,2,IF(H408&lt;5,3,IF(H408=5,4,IF(H408&gt;=6,5,))))))</f>
        <v>5</v>
      </c>
      <c r="I409" s="94">
        <f t="shared" si="160"/>
        <v>5</v>
      </c>
      <c r="J409" s="94">
        <f t="shared" si="160"/>
        <v>5</v>
      </c>
      <c r="K409" s="94">
        <f t="shared" si="160"/>
        <v>4</v>
      </c>
      <c r="L409" s="94">
        <f t="shared" si="160"/>
        <v>5</v>
      </c>
      <c r="M409" s="94">
        <f t="shared" si="160"/>
        <v>5</v>
      </c>
      <c r="N409" s="94">
        <f t="shared" si="160"/>
        <v>3</v>
      </c>
      <c r="O409" s="94">
        <f t="shared" si="160"/>
        <v>5</v>
      </c>
      <c r="P409" s="94">
        <f t="shared" si="160"/>
        <v>5</v>
      </c>
      <c r="Q409" s="94">
        <f t="shared" si="160"/>
        <v>5</v>
      </c>
      <c r="R409" s="94">
        <f t="shared" si="160"/>
        <v>5</v>
      </c>
      <c r="S409" s="94">
        <f t="shared" si="160"/>
        <v>5</v>
      </c>
      <c r="T409" s="94">
        <f t="shared" si="160"/>
        <v>5</v>
      </c>
      <c r="U409" s="94">
        <f t="shared" si="160"/>
        <v>5</v>
      </c>
      <c r="X409" s="103"/>
    </row>
    <row r="410" spans="1:24" s="102" customFormat="1" ht="92.25">
      <c r="A410" s="72"/>
      <c r="B410" s="71" t="s">
        <v>58</v>
      </c>
      <c r="C410" s="70"/>
      <c r="D410" s="68"/>
      <c r="E410" s="68"/>
      <c r="F410" s="68"/>
      <c r="G410" s="68"/>
      <c r="H410" s="68">
        <v>1</v>
      </c>
      <c r="I410" s="68">
        <v>1</v>
      </c>
      <c r="J410" s="68">
        <v>1</v>
      </c>
      <c r="K410" s="69">
        <v>1</v>
      </c>
      <c r="L410" s="68">
        <v>1</v>
      </c>
      <c r="M410" s="68">
        <v>1</v>
      </c>
      <c r="N410" s="68">
        <v>1</v>
      </c>
      <c r="O410" s="68">
        <v>1</v>
      </c>
      <c r="P410" s="68">
        <v>1</v>
      </c>
      <c r="Q410" s="68">
        <v>1</v>
      </c>
      <c r="R410" s="68">
        <v>1</v>
      </c>
      <c r="S410" s="68">
        <v>1</v>
      </c>
      <c r="T410" s="68">
        <v>1</v>
      </c>
      <c r="U410" s="68">
        <v>1</v>
      </c>
      <c r="V410" s="93" t="s">
        <v>39</v>
      </c>
      <c r="X410" s="103"/>
    </row>
    <row r="411" spans="1:24" s="102" customFormat="1" ht="92.25">
      <c r="A411" s="72"/>
      <c r="B411" s="71" t="s">
        <v>57</v>
      </c>
      <c r="C411" s="124"/>
      <c r="D411" s="711"/>
      <c r="E411" s="677"/>
      <c r="F411" s="677"/>
      <c r="G411" s="677"/>
      <c r="H411" s="711">
        <v>1</v>
      </c>
      <c r="I411" s="711">
        <v>1</v>
      </c>
      <c r="J411" s="711">
        <v>1</v>
      </c>
      <c r="K411" s="711">
        <v>1</v>
      </c>
      <c r="L411" s="711">
        <v>1</v>
      </c>
      <c r="M411" s="711">
        <v>1</v>
      </c>
      <c r="N411" s="711">
        <v>1</v>
      </c>
      <c r="O411" s="711">
        <v>1</v>
      </c>
      <c r="P411" s="711">
        <v>1</v>
      </c>
      <c r="Q411" s="711">
        <v>1</v>
      </c>
      <c r="R411" s="711">
        <v>1</v>
      </c>
      <c r="S411" s="711">
        <v>1</v>
      </c>
      <c r="T411" s="711">
        <v>1</v>
      </c>
      <c r="U411" s="711">
        <v>1</v>
      </c>
      <c r="X411" s="103"/>
    </row>
    <row r="412" spans="1:24" s="102" customFormat="1" ht="48">
      <c r="A412" s="72"/>
      <c r="B412" s="121" t="s">
        <v>56</v>
      </c>
      <c r="C412" s="123"/>
      <c r="D412" s="712"/>
      <c r="E412" s="678"/>
      <c r="F412" s="678"/>
      <c r="G412" s="678"/>
      <c r="H412" s="712"/>
      <c r="I412" s="712"/>
      <c r="J412" s="712"/>
      <c r="K412" s="712"/>
      <c r="L412" s="712"/>
      <c r="M412" s="712"/>
      <c r="N412" s="712"/>
      <c r="O412" s="712"/>
      <c r="P412" s="712"/>
      <c r="Q412" s="712"/>
      <c r="R412" s="712"/>
      <c r="S412" s="712"/>
      <c r="T412" s="712"/>
      <c r="U412" s="712"/>
      <c r="X412" s="103"/>
    </row>
    <row r="413" spans="1:24" s="102" customFormat="1" ht="39.75">
      <c r="A413" s="72"/>
      <c r="B413" s="121" t="s">
        <v>55</v>
      </c>
      <c r="C413" s="123"/>
      <c r="D413" s="712"/>
      <c r="E413" s="678"/>
      <c r="F413" s="678"/>
      <c r="G413" s="678"/>
      <c r="H413" s="712"/>
      <c r="I413" s="712"/>
      <c r="J413" s="712"/>
      <c r="K413" s="712"/>
      <c r="L413" s="712"/>
      <c r="M413" s="712"/>
      <c r="N413" s="712"/>
      <c r="O413" s="712"/>
      <c r="P413" s="712"/>
      <c r="Q413" s="712"/>
      <c r="R413" s="712"/>
      <c r="S413" s="712"/>
      <c r="T413" s="712"/>
      <c r="U413" s="712"/>
      <c r="X413" s="103"/>
    </row>
    <row r="414" spans="1:24" s="102" customFormat="1" ht="39.75">
      <c r="A414" s="72"/>
      <c r="B414" s="121" t="s">
        <v>54</v>
      </c>
      <c r="C414" s="123"/>
      <c r="D414" s="712"/>
      <c r="E414" s="678"/>
      <c r="F414" s="678"/>
      <c r="G414" s="678"/>
      <c r="H414" s="712"/>
      <c r="I414" s="712"/>
      <c r="J414" s="712"/>
      <c r="K414" s="712"/>
      <c r="L414" s="712"/>
      <c r="M414" s="712"/>
      <c r="N414" s="712"/>
      <c r="O414" s="712"/>
      <c r="P414" s="712"/>
      <c r="Q414" s="712"/>
      <c r="R414" s="712"/>
      <c r="S414" s="712"/>
      <c r="T414" s="712"/>
      <c r="U414" s="712"/>
      <c r="X414" s="103"/>
    </row>
    <row r="415" spans="1:24" s="102" customFormat="1" ht="48">
      <c r="A415" s="72"/>
      <c r="B415" s="121" t="s">
        <v>53</v>
      </c>
      <c r="C415" s="123"/>
      <c r="D415" s="712"/>
      <c r="E415" s="678"/>
      <c r="F415" s="678"/>
      <c r="G415" s="678"/>
      <c r="H415" s="712"/>
      <c r="I415" s="712"/>
      <c r="J415" s="712"/>
      <c r="K415" s="712"/>
      <c r="L415" s="712"/>
      <c r="M415" s="712"/>
      <c r="N415" s="712"/>
      <c r="O415" s="712"/>
      <c r="P415" s="712"/>
      <c r="Q415" s="712"/>
      <c r="R415" s="712"/>
      <c r="S415" s="712"/>
      <c r="T415" s="712"/>
      <c r="U415" s="712"/>
      <c r="X415" s="103"/>
    </row>
    <row r="416" spans="1:24" s="102" customFormat="1" ht="48">
      <c r="A416" s="72"/>
      <c r="B416" s="121" t="s">
        <v>52</v>
      </c>
      <c r="C416" s="123"/>
      <c r="D416" s="712"/>
      <c r="E416" s="678"/>
      <c r="F416" s="678"/>
      <c r="G416" s="678"/>
      <c r="H416" s="712"/>
      <c r="I416" s="712"/>
      <c r="J416" s="712"/>
      <c r="K416" s="712"/>
      <c r="L416" s="712"/>
      <c r="M416" s="712"/>
      <c r="N416" s="712"/>
      <c r="O416" s="712"/>
      <c r="P416" s="712"/>
      <c r="Q416" s="712"/>
      <c r="R416" s="712"/>
      <c r="S416" s="712"/>
      <c r="T416" s="712"/>
      <c r="U416" s="712"/>
      <c r="X416" s="103"/>
    </row>
    <row r="417" spans="1:24" s="102" customFormat="1" ht="39.75">
      <c r="A417" s="72"/>
      <c r="B417" s="121" t="s">
        <v>51</v>
      </c>
      <c r="C417" s="120"/>
      <c r="D417" s="713"/>
      <c r="E417" s="679"/>
      <c r="F417" s="679"/>
      <c r="G417" s="679"/>
      <c r="H417" s="713"/>
      <c r="I417" s="713"/>
      <c r="J417" s="713"/>
      <c r="K417" s="713"/>
      <c r="L417" s="713"/>
      <c r="M417" s="713"/>
      <c r="N417" s="713"/>
      <c r="O417" s="713"/>
      <c r="P417" s="713"/>
      <c r="Q417" s="713"/>
      <c r="R417" s="713"/>
      <c r="S417" s="713"/>
      <c r="T417" s="713"/>
      <c r="U417" s="713"/>
      <c r="X417" s="103"/>
    </row>
    <row r="418" spans="1:24" s="102" customFormat="1" ht="61.5">
      <c r="A418" s="72"/>
      <c r="B418" s="71" t="s">
        <v>50</v>
      </c>
      <c r="C418" s="70"/>
      <c r="D418" s="68"/>
      <c r="E418" s="68"/>
      <c r="F418" s="68"/>
      <c r="G418" s="68"/>
      <c r="H418" s="68">
        <v>1</v>
      </c>
      <c r="I418" s="68">
        <v>1</v>
      </c>
      <c r="J418" s="68">
        <v>1</v>
      </c>
      <c r="K418" s="69">
        <v>1</v>
      </c>
      <c r="L418" s="68">
        <v>1</v>
      </c>
      <c r="M418" s="68">
        <v>1</v>
      </c>
      <c r="N418" s="68">
        <v>1</v>
      </c>
      <c r="O418" s="68">
        <v>1</v>
      </c>
      <c r="P418" s="68">
        <v>1</v>
      </c>
      <c r="Q418" s="68">
        <v>1</v>
      </c>
      <c r="R418" s="68">
        <v>1</v>
      </c>
      <c r="S418" s="68">
        <v>1</v>
      </c>
      <c r="T418" s="68">
        <v>1</v>
      </c>
      <c r="U418" s="68">
        <v>1</v>
      </c>
      <c r="X418" s="103"/>
    </row>
    <row r="419" spans="1:24" s="102" customFormat="1" ht="61.5">
      <c r="A419" s="72"/>
      <c r="B419" s="71" t="s">
        <v>49</v>
      </c>
      <c r="C419" s="70"/>
      <c r="D419" s="68"/>
      <c r="E419" s="68"/>
      <c r="F419" s="68"/>
      <c r="G419" s="68"/>
      <c r="H419" s="68">
        <v>1</v>
      </c>
      <c r="I419" s="68">
        <v>1</v>
      </c>
      <c r="J419" s="68">
        <v>1</v>
      </c>
      <c r="K419" s="69">
        <v>1</v>
      </c>
      <c r="L419" s="68">
        <v>1</v>
      </c>
      <c r="M419" s="68">
        <v>1</v>
      </c>
      <c r="N419" s="68">
        <v>0</v>
      </c>
      <c r="O419" s="68">
        <v>1</v>
      </c>
      <c r="P419" s="68">
        <v>1</v>
      </c>
      <c r="Q419" s="68">
        <v>1</v>
      </c>
      <c r="R419" s="68">
        <v>1</v>
      </c>
      <c r="S419" s="68">
        <v>1</v>
      </c>
      <c r="T419" s="68">
        <v>1</v>
      </c>
      <c r="U419" s="68">
        <v>1</v>
      </c>
      <c r="X419" s="103"/>
    </row>
    <row r="420" spans="1:24" s="102" customFormat="1" ht="61.5">
      <c r="A420" s="72"/>
      <c r="B420" s="71" t="s">
        <v>48</v>
      </c>
      <c r="C420" s="70"/>
      <c r="D420" s="68"/>
      <c r="E420" s="68"/>
      <c r="F420" s="68"/>
      <c r="G420" s="68"/>
      <c r="H420" s="68">
        <v>1</v>
      </c>
      <c r="I420" s="68">
        <v>1</v>
      </c>
      <c r="J420" s="68">
        <v>1</v>
      </c>
      <c r="K420" s="69">
        <v>1</v>
      </c>
      <c r="L420" s="68">
        <v>1</v>
      </c>
      <c r="M420" s="68">
        <v>1</v>
      </c>
      <c r="N420" s="68">
        <v>0</v>
      </c>
      <c r="O420" s="68">
        <v>1</v>
      </c>
      <c r="P420" s="68">
        <v>1</v>
      </c>
      <c r="Q420" s="68">
        <v>1</v>
      </c>
      <c r="R420" s="68">
        <v>1</v>
      </c>
      <c r="S420" s="68">
        <v>1</v>
      </c>
      <c r="T420" s="68">
        <v>1</v>
      </c>
      <c r="U420" s="68">
        <v>1</v>
      </c>
      <c r="X420" s="103"/>
    </row>
    <row r="421" spans="1:24" s="102" customFormat="1" ht="61.5">
      <c r="A421" s="72"/>
      <c r="B421" s="91" t="s">
        <v>47</v>
      </c>
      <c r="C421" s="70"/>
      <c r="D421" s="68"/>
      <c r="E421" s="68"/>
      <c r="F421" s="68"/>
      <c r="G421" s="68"/>
      <c r="H421" s="68">
        <v>1</v>
      </c>
      <c r="I421" s="68">
        <v>1</v>
      </c>
      <c r="J421" s="68">
        <v>1</v>
      </c>
      <c r="K421" s="69">
        <v>0</v>
      </c>
      <c r="L421" s="68">
        <v>1</v>
      </c>
      <c r="M421" s="68">
        <v>1</v>
      </c>
      <c r="N421" s="68">
        <v>0</v>
      </c>
      <c r="O421" s="68">
        <v>1</v>
      </c>
      <c r="P421" s="68">
        <v>1</v>
      </c>
      <c r="Q421" s="68">
        <v>1</v>
      </c>
      <c r="R421" s="68">
        <v>1</v>
      </c>
      <c r="S421" s="68">
        <v>1</v>
      </c>
      <c r="T421" s="68">
        <v>1</v>
      </c>
      <c r="U421" s="68">
        <v>1</v>
      </c>
      <c r="X421" s="103"/>
    </row>
    <row r="422" spans="1:24" s="102" customFormat="1" ht="39.75">
      <c r="A422" s="118">
        <v>7.5</v>
      </c>
      <c r="B422" s="117" t="s">
        <v>46</v>
      </c>
      <c r="C422" s="116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4"/>
      <c r="R422" s="114"/>
      <c r="S422" s="114"/>
      <c r="T422" s="114"/>
      <c r="U422" s="114"/>
      <c r="X422" s="103"/>
    </row>
    <row r="423" spans="1:24" s="102" customFormat="1" ht="39.75">
      <c r="A423" s="109"/>
      <c r="B423" s="113" t="s">
        <v>45</v>
      </c>
      <c r="C423" s="112" t="s">
        <v>10</v>
      </c>
      <c r="D423" s="111" t="s">
        <v>44</v>
      </c>
      <c r="E423" s="111"/>
      <c r="F423" s="111"/>
      <c r="G423" s="111"/>
      <c r="H423" s="111" t="s">
        <v>44</v>
      </c>
      <c r="I423" s="111" t="s">
        <v>44</v>
      </c>
      <c r="J423" s="111" t="s">
        <v>44</v>
      </c>
      <c r="K423" s="111" t="s">
        <v>44</v>
      </c>
      <c r="L423" s="111" t="s">
        <v>44</v>
      </c>
      <c r="M423" s="111" t="s">
        <v>44</v>
      </c>
      <c r="N423" s="111" t="s">
        <v>44</v>
      </c>
      <c r="O423" s="111" t="s">
        <v>44</v>
      </c>
      <c r="P423" s="111" t="s">
        <v>44</v>
      </c>
      <c r="Q423" s="111" t="s">
        <v>44</v>
      </c>
      <c r="R423" s="111" t="s">
        <v>44</v>
      </c>
      <c r="S423" s="111" t="s">
        <v>44</v>
      </c>
      <c r="T423" s="111" t="s">
        <v>44</v>
      </c>
      <c r="U423" s="110">
        <v>4.25</v>
      </c>
      <c r="X423" s="103"/>
    </row>
    <row r="424" spans="1:24" s="102" customFormat="1" ht="61.5">
      <c r="A424" s="109"/>
      <c r="B424" s="108" t="s">
        <v>43</v>
      </c>
      <c r="C424" s="107" t="s">
        <v>10</v>
      </c>
      <c r="D424" s="106"/>
      <c r="E424" s="106"/>
      <c r="F424" s="106"/>
      <c r="G424" s="106"/>
      <c r="H424" s="106">
        <v>4.41</v>
      </c>
      <c r="I424" s="106">
        <v>3.4</v>
      </c>
      <c r="J424" s="106">
        <v>4.6399999999999997</v>
      </c>
      <c r="K424" s="105">
        <v>4.45</v>
      </c>
      <c r="L424" s="106">
        <v>4.47</v>
      </c>
      <c r="M424" s="106">
        <v>4.46</v>
      </c>
      <c r="N424" s="106">
        <v>4.3</v>
      </c>
      <c r="O424" s="106">
        <v>4.3499999999999996</v>
      </c>
      <c r="P424" s="106">
        <v>3.95</v>
      </c>
      <c r="Q424" s="105">
        <v>4</v>
      </c>
      <c r="R424" s="105">
        <v>4.57</v>
      </c>
      <c r="S424" s="105">
        <v>4.5999999999999996</v>
      </c>
      <c r="T424" s="105">
        <v>3.8</v>
      </c>
      <c r="U424" s="104">
        <v>4.22</v>
      </c>
      <c r="X424" s="103"/>
    </row>
    <row r="425" spans="1:24" ht="39.75">
      <c r="A425" s="101" t="s">
        <v>42</v>
      </c>
      <c r="B425" s="100"/>
      <c r="C425" s="99"/>
      <c r="D425" s="98">
        <f>+D427</f>
        <v>0</v>
      </c>
      <c r="E425" s="98"/>
      <c r="F425" s="98"/>
      <c r="G425" s="98"/>
      <c r="H425" s="98">
        <f t="shared" ref="H425:U425" si="161">+H427</f>
        <v>5</v>
      </c>
      <c r="I425" s="98">
        <f t="shared" si="161"/>
        <v>5</v>
      </c>
      <c r="J425" s="98">
        <f t="shared" si="161"/>
        <v>5</v>
      </c>
      <c r="K425" s="98">
        <f t="shared" si="161"/>
        <v>5</v>
      </c>
      <c r="L425" s="98">
        <f t="shared" si="161"/>
        <v>5</v>
      </c>
      <c r="M425" s="98">
        <f t="shared" si="161"/>
        <v>3</v>
      </c>
      <c r="N425" s="98">
        <f t="shared" si="161"/>
        <v>4</v>
      </c>
      <c r="O425" s="98">
        <f t="shared" si="161"/>
        <v>5</v>
      </c>
      <c r="P425" s="98">
        <f t="shared" si="161"/>
        <v>5</v>
      </c>
      <c r="Q425" s="98">
        <f t="shared" si="161"/>
        <v>5</v>
      </c>
      <c r="R425" s="98">
        <f t="shared" si="161"/>
        <v>2</v>
      </c>
      <c r="S425" s="98">
        <f t="shared" si="161"/>
        <v>4</v>
      </c>
      <c r="T425" s="98">
        <f t="shared" si="161"/>
        <v>3</v>
      </c>
      <c r="U425" s="97">
        <f t="shared" si="161"/>
        <v>4</v>
      </c>
      <c r="X425" s="20"/>
    </row>
    <row r="426" spans="1:24" s="73" customFormat="1" ht="39.75">
      <c r="A426" s="85">
        <v>8.1</v>
      </c>
      <c r="B426" s="85" t="s">
        <v>41</v>
      </c>
      <c r="C426" s="96" t="s">
        <v>30</v>
      </c>
      <c r="D426" s="82">
        <f>+SUM(D428:D434)</f>
        <v>0</v>
      </c>
      <c r="E426" s="82"/>
      <c r="F426" s="82"/>
      <c r="G426" s="82"/>
      <c r="H426" s="82">
        <f t="shared" ref="H426:U426" si="162">+SUM(H428:H434)</f>
        <v>7</v>
      </c>
      <c r="I426" s="82">
        <f t="shared" si="162"/>
        <v>7</v>
      </c>
      <c r="J426" s="82">
        <f t="shared" si="162"/>
        <v>7</v>
      </c>
      <c r="K426" s="82">
        <f t="shared" si="162"/>
        <v>7</v>
      </c>
      <c r="L426" s="82">
        <f t="shared" si="162"/>
        <v>7</v>
      </c>
      <c r="M426" s="82">
        <f t="shared" si="162"/>
        <v>4</v>
      </c>
      <c r="N426" s="82">
        <f t="shared" si="162"/>
        <v>6</v>
      </c>
      <c r="O426" s="82">
        <f t="shared" si="162"/>
        <v>7</v>
      </c>
      <c r="P426" s="82">
        <f t="shared" si="162"/>
        <v>7</v>
      </c>
      <c r="Q426" s="82">
        <f t="shared" si="162"/>
        <v>7</v>
      </c>
      <c r="R426" s="82">
        <f t="shared" si="162"/>
        <v>3</v>
      </c>
      <c r="S426" s="82">
        <f t="shared" si="162"/>
        <v>6</v>
      </c>
      <c r="T426" s="82">
        <f t="shared" si="162"/>
        <v>4</v>
      </c>
      <c r="U426" s="82">
        <f t="shared" si="162"/>
        <v>6</v>
      </c>
      <c r="X426" s="74"/>
    </row>
    <row r="427" spans="1:24" s="73" customFormat="1" ht="39.75">
      <c r="A427" s="81"/>
      <c r="B427" s="81"/>
      <c r="C427" s="95" t="s">
        <v>10</v>
      </c>
      <c r="D427" s="94">
        <f>IF(D426&lt;1,0,IF(D426&lt;2,1,IF(D426&lt;4,2,IF(D426&lt;6,3,IF(D426&lt;7,4,IF(D426=7,5))))))</f>
        <v>0</v>
      </c>
      <c r="E427" s="94"/>
      <c r="F427" s="94"/>
      <c r="G427" s="94"/>
      <c r="H427" s="94">
        <f t="shared" ref="H427:U427" si="163">IF(H426&lt;1,0,IF(H426&lt;2,1,IF(H426&lt;4,2,IF(H426&lt;6,3,IF(H426&lt;7,4,IF(H426=7,5))))))</f>
        <v>5</v>
      </c>
      <c r="I427" s="94">
        <f t="shared" si="163"/>
        <v>5</v>
      </c>
      <c r="J427" s="94">
        <f t="shared" si="163"/>
        <v>5</v>
      </c>
      <c r="K427" s="94">
        <f t="shared" si="163"/>
        <v>5</v>
      </c>
      <c r="L427" s="94">
        <f t="shared" si="163"/>
        <v>5</v>
      </c>
      <c r="M427" s="94">
        <f t="shared" si="163"/>
        <v>3</v>
      </c>
      <c r="N427" s="94">
        <f t="shared" si="163"/>
        <v>4</v>
      </c>
      <c r="O427" s="94">
        <f t="shared" si="163"/>
        <v>5</v>
      </c>
      <c r="P427" s="94">
        <f t="shared" si="163"/>
        <v>5</v>
      </c>
      <c r="Q427" s="94">
        <f t="shared" si="163"/>
        <v>5</v>
      </c>
      <c r="R427" s="94">
        <f t="shared" si="163"/>
        <v>2</v>
      </c>
      <c r="S427" s="94">
        <f t="shared" si="163"/>
        <v>4</v>
      </c>
      <c r="T427" s="94">
        <f t="shared" si="163"/>
        <v>3</v>
      </c>
      <c r="U427" s="94">
        <f t="shared" si="163"/>
        <v>4</v>
      </c>
      <c r="X427" s="74"/>
    </row>
    <row r="428" spans="1:24" s="73" customFormat="1" ht="61.5">
      <c r="A428" s="75"/>
      <c r="B428" s="91" t="s">
        <v>40</v>
      </c>
      <c r="C428" s="70"/>
      <c r="D428" s="68"/>
      <c r="E428" s="68"/>
      <c r="F428" s="68"/>
      <c r="G428" s="68"/>
      <c r="H428" s="68">
        <v>1</v>
      </c>
      <c r="I428" s="68">
        <v>1</v>
      </c>
      <c r="J428" s="68">
        <v>1</v>
      </c>
      <c r="K428" s="69">
        <v>1</v>
      </c>
      <c r="L428" s="68">
        <v>1</v>
      </c>
      <c r="M428" s="68">
        <v>0</v>
      </c>
      <c r="N428" s="68">
        <v>0</v>
      </c>
      <c r="O428" s="68">
        <v>1</v>
      </c>
      <c r="P428" s="68">
        <v>1</v>
      </c>
      <c r="Q428" s="68">
        <v>1</v>
      </c>
      <c r="R428" s="68">
        <v>0</v>
      </c>
      <c r="S428" s="68">
        <v>0</v>
      </c>
      <c r="T428" s="68">
        <v>0</v>
      </c>
      <c r="U428" s="90">
        <v>1</v>
      </c>
      <c r="V428" s="93" t="s">
        <v>39</v>
      </c>
      <c r="X428" s="74"/>
    </row>
    <row r="429" spans="1:24" s="73" customFormat="1" ht="92.25">
      <c r="A429" s="75"/>
      <c r="B429" s="91" t="s">
        <v>38</v>
      </c>
      <c r="C429" s="70"/>
      <c r="D429" s="68"/>
      <c r="E429" s="68"/>
      <c r="F429" s="68"/>
      <c r="G429" s="68"/>
      <c r="H429" s="68">
        <v>1</v>
      </c>
      <c r="I429" s="68">
        <v>1</v>
      </c>
      <c r="J429" s="68">
        <v>1</v>
      </c>
      <c r="K429" s="69">
        <v>1</v>
      </c>
      <c r="L429" s="68">
        <v>1</v>
      </c>
      <c r="M429" s="68">
        <v>0</v>
      </c>
      <c r="N429" s="68">
        <v>1</v>
      </c>
      <c r="O429" s="68">
        <v>1</v>
      </c>
      <c r="P429" s="68">
        <v>1</v>
      </c>
      <c r="Q429" s="68">
        <v>1</v>
      </c>
      <c r="R429" s="68">
        <v>0</v>
      </c>
      <c r="S429" s="68">
        <v>1</v>
      </c>
      <c r="T429" s="68">
        <v>1</v>
      </c>
      <c r="U429" s="90">
        <v>1</v>
      </c>
      <c r="X429" s="74"/>
    </row>
    <row r="430" spans="1:24" s="73" customFormat="1" ht="61.5">
      <c r="A430" s="75"/>
      <c r="B430" s="91" t="s">
        <v>37</v>
      </c>
      <c r="C430" s="70"/>
      <c r="D430" s="68"/>
      <c r="E430" s="68"/>
      <c r="F430" s="68"/>
      <c r="G430" s="68"/>
      <c r="H430" s="68">
        <v>1</v>
      </c>
      <c r="I430" s="68">
        <v>1</v>
      </c>
      <c r="J430" s="68">
        <v>1</v>
      </c>
      <c r="K430" s="69">
        <v>1</v>
      </c>
      <c r="L430" s="68">
        <v>1</v>
      </c>
      <c r="M430" s="68">
        <v>1</v>
      </c>
      <c r="N430" s="68">
        <v>1</v>
      </c>
      <c r="O430" s="68">
        <v>1</v>
      </c>
      <c r="P430" s="68">
        <v>1</v>
      </c>
      <c r="Q430" s="68">
        <v>1</v>
      </c>
      <c r="R430" s="68">
        <v>1</v>
      </c>
      <c r="S430" s="68">
        <v>1</v>
      </c>
      <c r="T430" s="68">
        <v>0</v>
      </c>
      <c r="U430" s="90">
        <v>1</v>
      </c>
      <c r="X430" s="74"/>
    </row>
    <row r="431" spans="1:24" s="73" customFormat="1" ht="61.5">
      <c r="A431" s="75"/>
      <c r="B431" s="91" t="s">
        <v>36</v>
      </c>
      <c r="C431" s="70"/>
      <c r="D431" s="68"/>
      <c r="E431" s="68"/>
      <c r="F431" s="68"/>
      <c r="G431" s="68"/>
      <c r="H431" s="68">
        <v>1</v>
      </c>
      <c r="I431" s="68">
        <v>1</v>
      </c>
      <c r="J431" s="68">
        <v>1</v>
      </c>
      <c r="K431" s="69">
        <v>1</v>
      </c>
      <c r="L431" s="68">
        <v>1</v>
      </c>
      <c r="M431" s="68">
        <v>1</v>
      </c>
      <c r="N431" s="68">
        <v>1</v>
      </c>
      <c r="O431" s="68">
        <v>1</v>
      </c>
      <c r="P431" s="68">
        <v>1</v>
      </c>
      <c r="Q431" s="68">
        <v>1</v>
      </c>
      <c r="R431" s="68">
        <v>1</v>
      </c>
      <c r="S431" s="68">
        <v>1</v>
      </c>
      <c r="T431" s="68">
        <v>0</v>
      </c>
      <c r="U431" s="90">
        <v>0</v>
      </c>
      <c r="X431" s="74"/>
    </row>
    <row r="432" spans="1:24" s="73" customFormat="1" ht="92.25">
      <c r="A432" s="75"/>
      <c r="B432" s="91" t="s">
        <v>35</v>
      </c>
      <c r="C432" s="70"/>
      <c r="D432" s="68"/>
      <c r="E432" s="68"/>
      <c r="F432" s="68"/>
      <c r="G432" s="68"/>
      <c r="H432" s="68">
        <v>1</v>
      </c>
      <c r="I432" s="68">
        <v>1</v>
      </c>
      <c r="J432" s="68">
        <v>1</v>
      </c>
      <c r="K432" s="69">
        <v>1</v>
      </c>
      <c r="L432" s="68">
        <v>1</v>
      </c>
      <c r="M432" s="68">
        <v>0</v>
      </c>
      <c r="N432" s="68">
        <v>1</v>
      </c>
      <c r="O432" s="68">
        <v>1</v>
      </c>
      <c r="P432" s="68">
        <v>1</v>
      </c>
      <c r="Q432" s="68">
        <v>1</v>
      </c>
      <c r="R432" s="68">
        <v>0</v>
      </c>
      <c r="S432" s="68">
        <v>1</v>
      </c>
      <c r="T432" s="68">
        <v>1</v>
      </c>
      <c r="U432" s="90">
        <v>1</v>
      </c>
      <c r="X432" s="74"/>
    </row>
    <row r="433" spans="1:24" s="73" customFormat="1" ht="92.25">
      <c r="A433" s="75"/>
      <c r="B433" s="91" t="s">
        <v>34</v>
      </c>
      <c r="C433" s="70"/>
      <c r="D433" s="68"/>
      <c r="E433" s="68"/>
      <c r="F433" s="68"/>
      <c r="G433" s="68"/>
      <c r="H433" s="68">
        <v>1</v>
      </c>
      <c r="I433" s="68">
        <v>1</v>
      </c>
      <c r="J433" s="68">
        <v>1</v>
      </c>
      <c r="K433" s="69">
        <v>1</v>
      </c>
      <c r="L433" s="68">
        <v>1</v>
      </c>
      <c r="M433" s="68">
        <v>1</v>
      </c>
      <c r="N433" s="68">
        <v>1</v>
      </c>
      <c r="O433" s="68">
        <v>1</v>
      </c>
      <c r="P433" s="68">
        <v>1</v>
      </c>
      <c r="Q433" s="68">
        <v>1</v>
      </c>
      <c r="R433" s="68">
        <v>1</v>
      </c>
      <c r="S433" s="68">
        <v>1</v>
      </c>
      <c r="T433" s="68">
        <v>1</v>
      </c>
      <c r="U433" s="68">
        <v>1</v>
      </c>
      <c r="V433" s="92"/>
      <c r="X433" s="74"/>
    </row>
    <row r="434" spans="1:24" s="73" customFormat="1" ht="92.25">
      <c r="A434" s="75"/>
      <c r="B434" s="91" t="s">
        <v>33</v>
      </c>
      <c r="C434" s="70"/>
      <c r="D434" s="68"/>
      <c r="E434" s="68"/>
      <c r="F434" s="68"/>
      <c r="G434" s="68"/>
      <c r="H434" s="68">
        <v>1</v>
      </c>
      <c r="I434" s="68">
        <v>1</v>
      </c>
      <c r="J434" s="68">
        <v>1</v>
      </c>
      <c r="K434" s="69">
        <v>1</v>
      </c>
      <c r="L434" s="68">
        <v>1</v>
      </c>
      <c r="M434" s="68">
        <v>1</v>
      </c>
      <c r="N434" s="68">
        <v>1</v>
      </c>
      <c r="O434" s="68">
        <v>1</v>
      </c>
      <c r="P434" s="68">
        <v>1</v>
      </c>
      <c r="Q434" s="68">
        <v>1</v>
      </c>
      <c r="R434" s="68">
        <v>0</v>
      </c>
      <c r="S434" s="68">
        <v>1</v>
      </c>
      <c r="T434" s="68">
        <v>1</v>
      </c>
      <c r="U434" s="90">
        <v>1</v>
      </c>
      <c r="X434" s="74"/>
    </row>
    <row r="435" spans="1:24" ht="39.75">
      <c r="A435" s="89" t="s">
        <v>32</v>
      </c>
      <c r="B435" s="89"/>
      <c r="C435" s="88"/>
      <c r="D435" s="87">
        <f>+D437</f>
        <v>0</v>
      </c>
      <c r="E435" s="87"/>
      <c r="F435" s="87"/>
      <c r="G435" s="87"/>
      <c r="H435" s="87">
        <f t="shared" ref="H435:U435" si="164">+H437</f>
        <v>4</v>
      </c>
      <c r="I435" s="87">
        <f t="shared" si="164"/>
        <v>3</v>
      </c>
      <c r="J435" s="87">
        <f t="shared" si="164"/>
        <v>5</v>
      </c>
      <c r="K435" s="87">
        <f t="shared" si="164"/>
        <v>4</v>
      </c>
      <c r="L435" s="87">
        <f t="shared" si="164"/>
        <v>5</v>
      </c>
      <c r="M435" s="87">
        <f t="shared" si="164"/>
        <v>4</v>
      </c>
      <c r="N435" s="87">
        <f t="shared" si="164"/>
        <v>4</v>
      </c>
      <c r="O435" s="87">
        <f t="shared" si="164"/>
        <v>4</v>
      </c>
      <c r="P435" s="87">
        <f t="shared" si="164"/>
        <v>4</v>
      </c>
      <c r="Q435" s="87">
        <f t="shared" si="164"/>
        <v>4</v>
      </c>
      <c r="R435" s="87">
        <f t="shared" si="164"/>
        <v>4</v>
      </c>
      <c r="S435" s="87">
        <f t="shared" si="164"/>
        <v>4</v>
      </c>
      <c r="T435" s="87">
        <f t="shared" si="164"/>
        <v>4</v>
      </c>
      <c r="U435" s="86">
        <f t="shared" si="164"/>
        <v>4</v>
      </c>
      <c r="X435" s="20"/>
    </row>
    <row r="436" spans="1:24" s="73" customFormat="1" ht="39.75">
      <c r="A436" s="85">
        <v>9.1</v>
      </c>
      <c r="B436" s="84" t="s">
        <v>31</v>
      </c>
      <c r="C436" s="83" t="s">
        <v>30</v>
      </c>
      <c r="D436" s="82">
        <f>+SUM(D438:D446)</f>
        <v>0</v>
      </c>
      <c r="E436" s="82"/>
      <c r="F436" s="82"/>
      <c r="G436" s="82"/>
      <c r="H436" s="82">
        <f t="shared" ref="H436:U436" si="165">+SUM(H438:H446)</f>
        <v>7</v>
      </c>
      <c r="I436" s="82">
        <f t="shared" si="165"/>
        <v>5</v>
      </c>
      <c r="J436" s="82">
        <f t="shared" si="165"/>
        <v>9</v>
      </c>
      <c r="K436" s="82">
        <f t="shared" si="165"/>
        <v>8</v>
      </c>
      <c r="L436" s="82">
        <f t="shared" si="165"/>
        <v>9</v>
      </c>
      <c r="M436" s="82">
        <f t="shared" si="165"/>
        <v>8</v>
      </c>
      <c r="N436" s="82">
        <f t="shared" si="165"/>
        <v>7</v>
      </c>
      <c r="O436" s="82">
        <f t="shared" si="165"/>
        <v>8</v>
      </c>
      <c r="P436" s="82">
        <f t="shared" si="165"/>
        <v>8</v>
      </c>
      <c r="Q436" s="82">
        <f t="shared" si="165"/>
        <v>7</v>
      </c>
      <c r="R436" s="82">
        <f t="shared" si="165"/>
        <v>8</v>
      </c>
      <c r="S436" s="82">
        <f t="shared" si="165"/>
        <v>7</v>
      </c>
      <c r="T436" s="82">
        <f t="shared" si="165"/>
        <v>7</v>
      </c>
      <c r="U436" s="82">
        <f t="shared" si="165"/>
        <v>8</v>
      </c>
      <c r="X436" s="74"/>
    </row>
    <row r="437" spans="1:24" s="73" customFormat="1" ht="39.75">
      <c r="A437" s="81"/>
      <c r="B437" s="80"/>
      <c r="C437" s="79" t="s">
        <v>10</v>
      </c>
      <c r="D437" s="78">
        <f>IF(D436&lt;1,0,IF(D436&lt;2,1,IF(D436&lt;4,2,IF(D436&lt;7,3,IF(D436&lt;9,4,IF(D436=9,5))))))</f>
        <v>0</v>
      </c>
      <c r="E437" s="78"/>
      <c r="F437" s="78"/>
      <c r="G437" s="78"/>
      <c r="H437" s="78">
        <f t="shared" ref="H437:U437" si="166">IF(H436&lt;1,0,IF(H436&lt;2,1,IF(H436&lt;4,2,IF(H436&lt;7,3,IF(H436&lt;9,4,IF(H436=9,5))))))</f>
        <v>4</v>
      </c>
      <c r="I437" s="78">
        <f t="shared" si="166"/>
        <v>3</v>
      </c>
      <c r="J437" s="78">
        <f t="shared" si="166"/>
        <v>5</v>
      </c>
      <c r="K437" s="78">
        <f t="shared" si="166"/>
        <v>4</v>
      </c>
      <c r="L437" s="78">
        <f t="shared" si="166"/>
        <v>5</v>
      </c>
      <c r="M437" s="78">
        <f t="shared" si="166"/>
        <v>4</v>
      </c>
      <c r="N437" s="78">
        <f t="shared" si="166"/>
        <v>4</v>
      </c>
      <c r="O437" s="78">
        <f t="shared" si="166"/>
        <v>4</v>
      </c>
      <c r="P437" s="78">
        <f t="shared" si="166"/>
        <v>4</v>
      </c>
      <c r="Q437" s="78">
        <f t="shared" si="166"/>
        <v>4</v>
      </c>
      <c r="R437" s="78">
        <f t="shared" si="166"/>
        <v>4</v>
      </c>
      <c r="S437" s="78">
        <f t="shared" si="166"/>
        <v>4</v>
      </c>
      <c r="T437" s="78">
        <f t="shared" si="166"/>
        <v>4</v>
      </c>
      <c r="U437" s="78">
        <f t="shared" si="166"/>
        <v>4</v>
      </c>
      <c r="X437" s="74"/>
    </row>
    <row r="438" spans="1:24" s="73" customFormat="1" ht="123">
      <c r="A438" s="75"/>
      <c r="B438" s="71" t="s">
        <v>29</v>
      </c>
      <c r="C438" s="70"/>
      <c r="D438" s="677"/>
      <c r="E438" s="677"/>
      <c r="F438" s="677"/>
      <c r="G438" s="677"/>
      <c r="H438" s="677">
        <v>1</v>
      </c>
      <c r="I438" s="677">
        <v>1</v>
      </c>
      <c r="J438" s="677">
        <v>1</v>
      </c>
      <c r="K438" s="77">
        <v>1</v>
      </c>
      <c r="L438" s="677">
        <v>1</v>
      </c>
      <c r="M438" s="677">
        <v>1</v>
      </c>
      <c r="N438" s="677">
        <v>1</v>
      </c>
      <c r="O438" s="677">
        <v>1</v>
      </c>
      <c r="P438" s="677">
        <v>1</v>
      </c>
      <c r="Q438" s="68">
        <v>1</v>
      </c>
      <c r="R438" s="677">
        <v>1</v>
      </c>
      <c r="S438" s="677">
        <v>1</v>
      </c>
      <c r="T438" s="677">
        <v>1</v>
      </c>
      <c r="U438" s="68">
        <v>1</v>
      </c>
      <c r="X438" s="74"/>
    </row>
    <row r="439" spans="1:24" s="73" customFormat="1" ht="92.25">
      <c r="A439" s="75"/>
      <c r="B439" s="71" t="s">
        <v>28</v>
      </c>
      <c r="C439" s="70"/>
      <c r="D439" s="68"/>
      <c r="E439" s="68"/>
      <c r="F439" s="68"/>
      <c r="G439" s="68"/>
      <c r="H439" s="68">
        <v>1</v>
      </c>
      <c r="I439" s="68">
        <v>1</v>
      </c>
      <c r="J439" s="68">
        <v>1</v>
      </c>
      <c r="K439" s="69">
        <v>1</v>
      </c>
      <c r="L439" s="68">
        <v>1</v>
      </c>
      <c r="M439" s="68">
        <v>1</v>
      </c>
      <c r="N439" s="68">
        <v>1</v>
      </c>
      <c r="O439" s="68">
        <v>1</v>
      </c>
      <c r="P439" s="68">
        <v>1</v>
      </c>
      <c r="Q439" s="68">
        <v>1</v>
      </c>
      <c r="R439" s="68">
        <v>1</v>
      </c>
      <c r="S439" s="68">
        <v>1</v>
      </c>
      <c r="T439" s="68">
        <v>1</v>
      </c>
      <c r="U439" s="68">
        <v>1</v>
      </c>
      <c r="X439" s="74"/>
    </row>
    <row r="440" spans="1:24" s="73" customFormat="1" ht="39.75">
      <c r="A440" s="75"/>
      <c r="B440" s="71" t="s">
        <v>27</v>
      </c>
      <c r="C440" s="70"/>
      <c r="D440" s="68"/>
      <c r="E440" s="68"/>
      <c r="F440" s="68"/>
      <c r="G440" s="68"/>
      <c r="H440" s="68">
        <v>1</v>
      </c>
      <c r="I440" s="68">
        <v>1</v>
      </c>
      <c r="J440" s="68">
        <v>1</v>
      </c>
      <c r="K440" s="69">
        <v>1</v>
      </c>
      <c r="L440" s="68">
        <v>1</v>
      </c>
      <c r="M440" s="68">
        <v>1</v>
      </c>
      <c r="N440" s="68">
        <v>1</v>
      </c>
      <c r="O440" s="68">
        <v>1</v>
      </c>
      <c r="P440" s="68">
        <v>1</v>
      </c>
      <c r="Q440" s="68">
        <v>1</v>
      </c>
      <c r="R440" s="68">
        <v>1</v>
      </c>
      <c r="S440" s="68">
        <v>1</v>
      </c>
      <c r="T440" s="68">
        <v>1</v>
      </c>
      <c r="U440" s="68">
        <v>1</v>
      </c>
      <c r="X440" s="74"/>
    </row>
    <row r="441" spans="1:24" s="73" customFormat="1" ht="276.75">
      <c r="A441" s="75"/>
      <c r="B441" s="71" t="s">
        <v>26</v>
      </c>
      <c r="C441" s="70"/>
      <c r="D441" s="68"/>
      <c r="E441" s="68"/>
      <c r="F441" s="68"/>
      <c r="G441" s="68"/>
      <c r="H441" s="68">
        <v>1</v>
      </c>
      <c r="I441" s="68">
        <v>0</v>
      </c>
      <c r="J441" s="68">
        <v>1</v>
      </c>
      <c r="K441" s="69">
        <v>1</v>
      </c>
      <c r="L441" s="68">
        <v>1</v>
      </c>
      <c r="M441" s="68">
        <v>1</v>
      </c>
      <c r="N441" s="68">
        <v>0</v>
      </c>
      <c r="O441" s="68">
        <v>1</v>
      </c>
      <c r="P441" s="68">
        <v>1</v>
      </c>
      <c r="Q441" s="68">
        <v>0</v>
      </c>
      <c r="R441" s="68">
        <v>1</v>
      </c>
      <c r="S441" s="68">
        <v>1</v>
      </c>
      <c r="T441" s="68">
        <v>1</v>
      </c>
      <c r="U441" s="68">
        <v>1</v>
      </c>
      <c r="X441" s="74"/>
    </row>
    <row r="442" spans="1:24" s="73" customFormat="1" ht="92.25">
      <c r="A442" s="75"/>
      <c r="B442" s="71" t="s">
        <v>25</v>
      </c>
      <c r="C442" s="70"/>
      <c r="D442" s="68"/>
      <c r="E442" s="68"/>
      <c r="F442" s="68"/>
      <c r="G442" s="68"/>
      <c r="H442" s="68">
        <v>0</v>
      </c>
      <c r="I442" s="68">
        <v>0</v>
      </c>
      <c r="J442" s="68">
        <v>1</v>
      </c>
      <c r="K442" s="69">
        <v>1</v>
      </c>
      <c r="L442" s="68">
        <v>1</v>
      </c>
      <c r="M442" s="68">
        <v>1</v>
      </c>
      <c r="N442" s="68">
        <v>1</v>
      </c>
      <c r="O442" s="68">
        <v>1</v>
      </c>
      <c r="P442" s="68">
        <v>1</v>
      </c>
      <c r="Q442" s="68">
        <v>1</v>
      </c>
      <c r="R442" s="68">
        <v>1</v>
      </c>
      <c r="S442" s="68">
        <v>0</v>
      </c>
      <c r="T442" s="68">
        <v>0</v>
      </c>
      <c r="U442" s="68">
        <v>1</v>
      </c>
      <c r="X442" s="74"/>
    </row>
    <row r="443" spans="1:24" s="73" customFormat="1" ht="61.5">
      <c r="A443" s="75"/>
      <c r="B443" s="71" t="s">
        <v>24</v>
      </c>
      <c r="C443" s="70"/>
      <c r="D443" s="68"/>
      <c r="E443" s="68"/>
      <c r="F443" s="68"/>
      <c r="G443" s="68"/>
      <c r="H443" s="68">
        <v>1</v>
      </c>
      <c r="I443" s="68">
        <v>0</v>
      </c>
      <c r="J443" s="68">
        <v>1</v>
      </c>
      <c r="K443" s="69">
        <v>1</v>
      </c>
      <c r="L443" s="68">
        <v>1</v>
      </c>
      <c r="M443" s="68">
        <v>1</v>
      </c>
      <c r="N443" s="68">
        <v>1</v>
      </c>
      <c r="O443" s="68">
        <v>1</v>
      </c>
      <c r="P443" s="68">
        <v>1</v>
      </c>
      <c r="Q443" s="68">
        <v>1</v>
      </c>
      <c r="R443" s="68">
        <v>1</v>
      </c>
      <c r="S443" s="68">
        <v>1</v>
      </c>
      <c r="T443" s="68">
        <v>1</v>
      </c>
      <c r="U443" s="68">
        <v>1</v>
      </c>
      <c r="X443" s="74"/>
    </row>
    <row r="444" spans="1:24" ht="92.25">
      <c r="A444" s="72"/>
      <c r="B444" s="71" t="s">
        <v>23</v>
      </c>
      <c r="C444" s="70"/>
      <c r="D444" s="68"/>
      <c r="E444" s="68"/>
      <c r="F444" s="68"/>
      <c r="G444" s="68"/>
      <c r="H444" s="68">
        <v>1</v>
      </c>
      <c r="I444" s="68">
        <v>1</v>
      </c>
      <c r="J444" s="68">
        <v>1</v>
      </c>
      <c r="K444" s="69">
        <v>1</v>
      </c>
      <c r="L444" s="68">
        <v>1</v>
      </c>
      <c r="M444" s="68">
        <v>1</v>
      </c>
      <c r="N444" s="68">
        <v>1</v>
      </c>
      <c r="O444" s="68">
        <v>1</v>
      </c>
      <c r="P444" s="68">
        <v>1</v>
      </c>
      <c r="Q444" s="68">
        <v>1</v>
      </c>
      <c r="R444" s="68">
        <v>1</v>
      </c>
      <c r="S444" s="68">
        <v>1</v>
      </c>
      <c r="T444" s="68">
        <v>1</v>
      </c>
      <c r="U444" s="68">
        <v>1</v>
      </c>
      <c r="X444" s="20"/>
    </row>
    <row r="445" spans="1:24" ht="61.5">
      <c r="A445" s="72"/>
      <c r="B445" s="71" t="s">
        <v>22</v>
      </c>
      <c r="C445" s="70"/>
      <c r="D445" s="68"/>
      <c r="E445" s="68"/>
      <c r="F445" s="68"/>
      <c r="G445" s="68"/>
      <c r="H445" s="68">
        <v>1</v>
      </c>
      <c r="I445" s="68">
        <v>1</v>
      </c>
      <c r="J445" s="68">
        <v>1</v>
      </c>
      <c r="K445" s="69">
        <v>1</v>
      </c>
      <c r="L445" s="68">
        <v>1</v>
      </c>
      <c r="M445" s="68">
        <v>1</v>
      </c>
      <c r="N445" s="68">
        <v>1</v>
      </c>
      <c r="O445" s="68">
        <v>1</v>
      </c>
      <c r="P445" s="68">
        <v>1</v>
      </c>
      <c r="Q445" s="68">
        <v>1</v>
      </c>
      <c r="R445" s="68">
        <v>1</v>
      </c>
      <c r="S445" s="68">
        <v>1</v>
      </c>
      <c r="T445" s="68">
        <v>1</v>
      </c>
      <c r="U445" s="68">
        <v>1</v>
      </c>
      <c r="X445" s="20"/>
    </row>
    <row r="446" spans="1:24" ht="92.25">
      <c r="A446" s="67"/>
      <c r="B446" s="66" t="s">
        <v>21</v>
      </c>
      <c r="C446" s="65"/>
      <c r="D446" s="63"/>
      <c r="E446" s="63"/>
      <c r="F446" s="63"/>
      <c r="G446" s="63"/>
      <c r="H446" s="63">
        <v>0</v>
      </c>
      <c r="I446" s="63">
        <v>0</v>
      </c>
      <c r="J446" s="63">
        <v>1</v>
      </c>
      <c r="K446" s="64">
        <v>0</v>
      </c>
      <c r="L446" s="63">
        <v>1</v>
      </c>
      <c r="M446" s="63">
        <v>0</v>
      </c>
      <c r="N446" s="63">
        <v>0</v>
      </c>
      <c r="O446" s="63">
        <v>0</v>
      </c>
      <c r="P446" s="63">
        <v>0</v>
      </c>
      <c r="Q446" s="63">
        <v>0</v>
      </c>
      <c r="R446" s="63">
        <v>0</v>
      </c>
      <c r="S446" s="63">
        <v>0</v>
      </c>
      <c r="T446" s="63">
        <v>0</v>
      </c>
      <c r="U446" s="63">
        <v>0</v>
      </c>
      <c r="X446" s="20"/>
    </row>
    <row r="447" spans="1:24" s="44" customFormat="1" ht="61.5">
      <c r="A447" s="688"/>
      <c r="B447" s="689" t="str">
        <f>+[1]เป้าหมาย!A66</f>
        <v>ตัวบ่งชี้ที่ 9.2.1 ระดับความสำเร็จของการเตรียมความพร้อมในการก้าวเข้าสู่ประชาคมอาเซียนฯ</v>
      </c>
      <c r="C447" s="60"/>
      <c r="D447" s="702" t="e">
        <f>+D448*100/D449</f>
        <v>#DIV/0!</v>
      </c>
      <c r="E447" s="58"/>
      <c r="F447" s="58"/>
      <c r="G447" s="694" t="s">
        <v>480</v>
      </c>
      <c r="H447" s="58">
        <f t="shared" ref="H447:Q447" si="167">+H448*100/H449</f>
        <v>72.535211267605632</v>
      </c>
      <c r="I447" s="58">
        <f t="shared" si="167"/>
        <v>80.555555555555557</v>
      </c>
      <c r="J447" s="58">
        <f t="shared" si="167"/>
        <v>48.986486486486484</v>
      </c>
      <c r="K447" s="58">
        <f t="shared" si="167"/>
        <v>49.434571890145399</v>
      </c>
      <c r="L447" s="58">
        <f t="shared" si="167"/>
        <v>23.721881390593047</v>
      </c>
      <c r="M447" s="58">
        <f t="shared" si="167"/>
        <v>14.285714285714286</v>
      </c>
      <c r="N447" s="58">
        <f t="shared" si="167"/>
        <v>47.554806070826309</v>
      </c>
      <c r="O447" s="58">
        <f t="shared" si="167"/>
        <v>40.702087286527515</v>
      </c>
      <c r="P447" s="58">
        <f t="shared" si="167"/>
        <v>32.776617954070979</v>
      </c>
      <c r="Q447" s="58">
        <f t="shared" si="167"/>
        <v>28.405797101449274</v>
      </c>
      <c r="R447" s="59"/>
      <c r="S447" s="59"/>
      <c r="T447" s="59"/>
      <c r="U447" s="58">
        <f>+U448*100/U449</f>
        <v>40.977777777777774</v>
      </c>
      <c r="V447" s="57">
        <f>+V448*100/V449</f>
        <v>31.081081081081081</v>
      </c>
      <c r="W447" s="56" t="s">
        <v>20</v>
      </c>
      <c r="X447" s="45"/>
    </row>
    <row r="448" spans="1:24" s="44" customFormat="1" ht="39.75">
      <c r="A448" s="690"/>
      <c r="B448" s="691" t="s">
        <v>19</v>
      </c>
      <c r="C448" s="53"/>
      <c r="D448" s="703"/>
      <c r="E448" s="51"/>
      <c r="F448" s="51"/>
      <c r="G448" s="695" t="s">
        <v>439</v>
      </c>
      <c r="H448" s="51">
        <v>103</v>
      </c>
      <c r="I448" s="51">
        <v>29</v>
      </c>
      <c r="J448" s="51">
        <v>290</v>
      </c>
      <c r="K448" s="51">
        <v>306</v>
      </c>
      <c r="L448" s="51">
        <v>116</v>
      </c>
      <c r="M448" s="51">
        <v>11</v>
      </c>
      <c r="N448" s="51">
        <v>282</v>
      </c>
      <c r="O448" s="51">
        <v>429</v>
      </c>
      <c r="P448" s="51">
        <v>157</v>
      </c>
      <c r="Q448" s="51">
        <v>98</v>
      </c>
      <c r="R448" s="52"/>
      <c r="S448" s="52"/>
      <c r="T448" s="52"/>
      <c r="U448" s="51">
        <f>+SUM(D448:T448)+V448</f>
        <v>1844</v>
      </c>
      <c r="V448" s="51">
        <v>23</v>
      </c>
      <c r="X448" s="45"/>
    </row>
    <row r="449" spans="1:24" s="44" customFormat="1" ht="39.75">
      <c r="A449" s="692"/>
      <c r="B449" s="693" t="s">
        <v>18</v>
      </c>
      <c r="C449" s="48"/>
      <c r="D449" s="704"/>
      <c r="E449" s="46"/>
      <c r="F449" s="46"/>
      <c r="G449" s="696" t="s">
        <v>439</v>
      </c>
      <c r="H449" s="46">
        <v>142</v>
      </c>
      <c r="I449" s="46">
        <v>36</v>
      </c>
      <c r="J449" s="46">
        <v>592</v>
      </c>
      <c r="K449" s="46">
        <v>619</v>
      </c>
      <c r="L449" s="46">
        <v>489</v>
      </c>
      <c r="M449" s="46">
        <v>77</v>
      </c>
      <c r="N449" s="46">
        <v>593</v>
      </c>
      <c r="O449" s="46">
        <v>1054</v>
      </c>
      <c r="P449" s="46">
        <v>479</v>
      </c>
      <c r="Q449" s="46">
        <v>345</v>
      </c>
      <c r="R449" s="47"/>
      <c r="S449" s="47"/>
      <c r="T449" s="47"/>
      <c r="U449" s="46">
        <f>+SUM(D449:T449)+V449</f>
        <v>4500</v>
      </c>
      <c r="V449" s="46">
        <v>74</v>
      </c>
      <c r="X449" s="45"/>
    </row>
    <row r="450" spans="1:24" ht="39.75" hidden="1">
      <c r="A450" s="43" t="s">
        <v>438</v>
      </c>
      <c r="B450" s="42" t="s">
        <v>16</v>
      </c>
      <c r="C450" s="41"/>
      <c r="D450" s="40" t="e">
        <f>+D451</f>
        <v>#DIV/0!</v>
      </c>
      <c r="E450" s="40"/>
      <c r="F450" s="40"/>
      <c r="G450" s="40"/>
      <c r="H450" s="40">
        <f t="shared" ref="H450:U450" si="168">+H451</f>
        <v>4.6058478260869569</v>
      </c>
      <c r="I450" s="40">
        <f t="shared" si="168"/>
        <v>3.9288901601830664</v>
      </c>
      <c r="J450" s="40">
        <f t="shared" si="168"/>
        <v>4.7748948106591858</v>
      </c>
      <c r="K450" s="40">
        <f t="shared" si="168"/>
        <v>4.2892904197252024</v>
      </c>
      <c r="L450" s="40">
        <f t="shared" si="168"/>
        <v>4.7522206638616176</v>
      </c>
      <c r="M450" s="40">
        <f t="shared" si="168"/>
        <v>3.7660455486542443</v>
      </c>
      <c r="N450" s="40">
        <f t="shared" si="168"/>
        <v>4.0044505306401916</v>
      </c>
      <c r="O450" s="40">
        <f t="shared" si="168"/>
        <v>4.4085459987397604</v>
      </c>
      <c r="P450" s="40">
        <f t="shared" si="168"/>
        <v>4.3469287722359562</v>
      </c>
      <c r="Q450" s="40">
        <f t="shared" si="168"/>
        <v>4.3660518225735618</v>
      </c>
      <c r="R450" s="40">
        <f t="shared" si="168"/>
        <v>4.4285714285714288</v>
      </c>
      <c r="S450" s="40">
        <f t="shared" si="168"/>
        <v>4.5714285714285712</v>
      </c>
      <c r="T450" s="40">
        <f t="shared" si="168"/>
        <v>4</v>
      </c>
      <c r="U450" s="40" t="e">
        <f t="shared" si="168"/>
        <v>#DIV/0!</v>
      </c>
      <c r="V450" s="39"/>
      <c r="X450" s="20"/>
    </row>
    <row r="451" spans="1:24" ht="39.75" hidden="1">
      <c r="A451" s="714" t="s">
        <v>15</v>
      </c>
      <c r="B451" s="714"/>
      <c r="C451" s="38" t="s">
        <v>10</v>
      </c>
      <c r="D451" s="37" t="e">
        <f>+SUM(D9,D26,D34,D47,D59,D68,D77,D86,D93,D215,D224,D247,D262,D269,D326,D333,D359,D386,D395,D402,D409,D427,D437)/23</f>
        <v>#DIV/0!</v>
      </c>
      <c r="E451" s="37"/>
      <c r="F451" s="37"/>
      <c r="G451" s="37"/>
      <c r="H451" s="37">
        <f>+SUM(H9,H26,H34,H48,H59,H68,H77,H86,H93,H215,H224,H247,H262,H269,H326,H333,H359,H386,H395,H402,H409,H427,H437)/23</f>
        <v>4.6058478260869569</v>
      </c>
      <c r="I451" s="37">
        <f>+SUM(I9,I26,I35,I48,I59,I68,I77,I86,I93,I215,I224,I247,I262,I269,I326,I333,I359,I386,I395,I402,I409,I427,I437)/23</f>
        <v>3.9288901601830664</v>
      </c>
      <c r="J451" s="37">
        <f>+SUM(J9,J26,J34,J47,J59,J68,J77,J86,J93,J215,J224,J247,J262,J269,J326,J333,J359,J386,J395,J402,J409,J427,J437)/23</f>
        <v>4.7748948106591858</v>
      </c>
      <c r="K451" s="37">
        <f>+SUM(K9,K26,K34,K47,K59,K68,K77,K86,K93,K215,K224,K247,K262,K269,K326,K333,K359,K386,K395,K402,K409,K427,K437)/23</f>
        <v>4.2892904197252024</v>
      </c>
      <c r="L451" s="37">
        <f>+SUM(L9,L26,L34,L47,L59,L68,L77,L86,L93,L215,L224,L247,L262,L269,L326,L333,L359,L386,L395,L402,L409,L427,L437)/23</f>
        <v>4.7522206638616176</v>
      </c>
      <c r="M451" s="37">
        <f>+SUM(M9,M26,M34,M47,M59,M68,M77,M86,M93,M215,M224,M247,M262,M269,M326,M333,M359,M386,M395,M402,M409,M427,M437)/23</f>
        <v>3.7660455486542443</v>
      </c>
      <c r="N451" s="37">
        <f>+SUM(N9,N26,N34,N47,N59,N68,N77,N86,N93,N215,N224,N247,N262,N269,N326,N333,N359,N386,N395,N402,N409,N427,N437)/23</f>
        <v>4.0044505306401916</v>
      </c>
      <c r="O451" s="37">
        <f>+SUM(O9,O26,O35,O48,O59,O68,O77,O86,O93,O215,O224,O247,O262,O269,O326,O333,O359,O386,O395,O402,O409,O427,O437)/23</f>
        <v>4.4085459987397604</v>
      </c>
      <c r="P451" s="37">
        <f>+SUM(P9,P26,P35,P48,P59,P68,P77,P86,P93,P215,P224,P247,P262,P269,P326,P333,P359,P386,P395,P402,P409,P427,P437)/23</f>
        <v>4.3469287722359562</v>
      </c>
      <c r="Q451" s="37">
        <f>+SUM(Q9,Q26,Q35,Q48,Q59,Q68,Q77,Q86,Q93,Q215,Q224,Q247,Q262,Q269,Q326,Q333,Q359,Q386,Q395,Q402,Q409,Q427,Q437)/23</f>
        <v>4.3660518225735618</v>
      </c>
      <c r="R451" s="37">
        <f>+SUM(R9,R26,R35,R48,R59,R68,R77,R86,R93,R215,R224,R247,R262,R269,R326,R333,R359,R386,R395,R402,R409,R427,R437)/7</f>
        <v>4.4285714285714288</v>
      </c>
      <c r="S451" s="37">
        <f>+SUM(S9,S26,S35,S48,S59,S68,S77,S86,S93,S215,S224,S247,S262,S269,S326,S333,S359,S386,S395,S402,S409,S427,S437)/7</f>
        <v>4.5714285714285712</v>
      </c>
      <c r="T451" s="37">
        <f>+SUM(T9,T26,T35,T48,T59,T68,T77,T86,T93,T215,T224,T247,T262,T269,T326,T333,T359,T386,T395,T402,T409,T427,T437)/7</f>
        <v>4</v>
      </c>
      <c r="U451" s="37" t="e">
        <f>+SUM(U9,U26,U34,U47,U59,U68,U77,U86,U93,U215,U224,U247,U262,U269,U326,U333,U359,U386,U395,U402,U409,U427,U437)/23</f>
        <v>#DIV/0!</v>
      </c>
      <c r="X451" s="20"/>
    </row>
    <row r="452" spans="1:24" ht="39.75" hidden="1">
      <c r="A452" s="715" t="s">
        <v>14</v>
      </c>
      <c r="B452" s="716"/>
      <c r="C452" s="681" t="s">
        <v>10</v>
      </c>
      <c r="D452" s="34" t="e">
        <f>+D461/D453</f>
        <v>#DIV/0!</v>
      </c>
      <c r="E452" s="34"/>
      <c r="F452" s="34"/>
      <c r="G452" s="34"/>
      <c r="H452" s="34">
        <f t="shared" ref="H452:Q452" si="169">+H461/H453</f>
        <v>3.5841487706193584</v>
      </c>
      <c r="I452" s="34">
        <f t="shared" si="169"/>
        <v>3.5131578947368425</v>
      </c>
      <c r="J452" s="34">
        <f t="shared" si="169"/>
        <v>4.1678982458356506</v>
      </c>
      <c r="K452" s="34">
        <f t="shared" si="169"/>
        <v>4.4298915027499879</v>
      </c>
      <c r="L452" s="34">
        <f t="shared" si="169"/>
        <v>3.9721978328283725</v>
      </c>
      <c r="M452" s="34">
        <f t="shared" si="169"/>
        <v>3.64530303030303</v>
      </c>
      <c r="N452" s="34">
        <f t="shared" si="169"/>
        <v>3.0689819691656188</v>
      </c>
      <c r="O452" s="34">
        <f t="shared" si="169"/>
        <v>3.9335788898041226</v>
      </c>
      <c r="P452" s="34">
        <f t="shared" si="169"/>
        <v>3.6985168426344899</v>
      </c>
      <c r="Q452" s="34">
        <f t="shared" si="169"/>
        <v>2.3255438877485619</v>
      </c>
      <c r="R452" s="35">
        <v>0</v>
      </c>
      <c r="S452" s="35">
        <v>0</v>
      </c>
      <c r="T452" s="35">
        <v>0</v>
      </c>
      <c r="U452" s="34" t="e">
        <f>+U461/U453</f>
        <v>#DIV/0!</v>
      </c>
      <c r="X452" s="20"/>
    </row>
    <row r="453" spans="1:24" ht="39.75" hidden="1">
      <c r="A453" s="32"/>
      <c r="B453" s="33" t="s">
        <v>9</v>
      </c>
      <c r="C453" s="19"/>
      <c r="D453" s="16">
        <v>10</v>
      </c>
      <c r="E453" s="16"/>
      <c r="F453" s="16"/>
      <c r="G453" s="16"/>
      <c r="H453" s="16">
        <v>9</v>
      </c>
      <c r="I453" s="16">
        <v>7</v>
      </c>
      <c r="J453" s="16">
        <v>11</v>
      </c>
      <c r="K453" s="16">
        <v>11</v>
      </c>
      <c r="L453" s="16">
        <v>10</v>
      </c>
      <c r="M453" s="16">
        <v>11</v>
      </c>
      <c r="N453" s="16">
        <v>10</v>
      </c>
      <c r="O453" s="16">
        <v>11</v>
      </c>
      <c r="P453" s="16">
        <v>9</v>
      </c>
      <c r="Q453" s="16">
        <v>11</v>
      </c>
      <c r="R453" s="16"/>
      <c r="S453" s="16"/>
      <c r="T453" s="16"/>
      <c r="U453" s="16">
        <v>11</v>
      </c>
      <c r="X453" s="20"/>
    </row>
    <row r="454" spans="1:24" ht="39.75" hidden="1">
      <c r="A454" s="708" t="s">
        <v>13</v>
      </c>
      <c r="B454" s="709"/>
      <c r="C454" s="680" t="s">
        <v>10</v>
      </c>
      <c r="D454" s="26" t="e">
        <f>SUM(D461:D462)/D455</f>
        <v>#DIV/0!</v>
      </c>
      <c r="E454" s="26"/>
      <c r="F454" s="26"/>
      <c r="G454" s="26"/>
      <c r="H454" s="26">
        <f t="shared" ref="H454:Q454" si="170">SUM(H461:H462)/H455</f>
        <v>3.6623488968050988</v>
      </c>
      <c r="I454" s="26">
        <f t="shared" si="170"/>
        <v>3.4420995423340961</v>
      </c>
      <c r="J454" s="26">
        <f t="shared" si="170"/>
        <v>4.2141667610454494</v>
      </c>
      <c r="K454" s="26">
        <f t="shared" si="170"/>
        <v>4.387022385727966</v>
      </c>
      <c r="L454" s="26">
        <f t="shared" si="170"/>
        <v>4.0864851168482357</v>
      </c>
      <c r="M454" s="26">
        <f t="shared" si="170"/>
        <v>3.6558229813664593</v>
      </c>
      <c r="N454" s="26">
        <f t="shared" si="170"/>
        <v>3.1848005157873862</v>
      </c>
      <c r="O454" s="26">
        <f t="shared" si="170"/>
        <v>3.8775977066332357</v>
      </c>
      <c r="P454" s="26">
        <f t="shared" si="170"/>
        <v>3.6175419527391206</v>
      </c>
      <c r="Q454" s="26">
        <f t="shared" si="170"/>
        <v>2.6150840001392259</v>
      </c>
      <c r="R454" s="26">
        <f>+R424</f>
        <v>4.57</v>
      </c>
      <c r="S454" s="26">
        <f>+S424</f>
        <v>4.5999999999999996</v>
      </c>
      <c r="T454" s="26">
        <f>+T424</f>
        <v>3.8</v>
      </c>
      <c r="U454" s="26" t="e">
        <f>SUM(U461:U462)/U455</f>
        <v>#DIV/0!</v>
      </c>
      <c r="X454" s="20"/>
    </row>
    <row r="455" spans="1:24" ht="39.75" hidden="1">
      <c r="A455" s="32"/>
      <c r="B455" s="18" t="s">
        <v>9</v>
      </c>
      <c r="C455" s="31"/>
      <c r="D455" s="30">
        <f>+D453+3</f>
        <v>13</v>
      </c>
      <c r="E455" s="30"/>
      <c r="F455" s="30"/>
      <c r="G455" s="30"/>
      <c r="H455" s="30">
        <f t="shared" ref="H455:Q455" si="171">+H453+3</f>
        <v>12</v>
      </c>
      <c r="I455" s="30">
        <f t="shared" si="171"/>
        <v>10</v>
      </c>
      <c r="J455" s="30">
        <f t="shared" si="171"/>
        <v>14</v>
      </c>
      <c r="K455" s="30">
        <f t="shared" si="171"/>
        <v>14</v>
      </c>
      <c r="L455" s="30">
        <f t="shared" si="171"/>
        <v>13</v>
      </c>
      <c r="M455" s="30">
        <f t="shared" si="171"/>
        <v>14</v>
      </c>
      <c r="N455" s="30">
        <f t="shared" si="171"/>
        <v>13</v>
      </c>
      <c r="O455" s="30">
        <f t="shared" si="171"/>
        <v>14</v>
      </c>
      <c r="P455" s="30">
        <f t="shared" si="171"/>
        <v>12</v>
      </c>
      <c r="Q455" s="30">
        <f t="shared" si="171"/>
        <v>14</v>
      </c>
      <c r="R455" s="30">
        <v>1</v>
      </c>
      <c r="S455" s="30">
        <v>1</v>
      </c>
      <c r="T455" s="30">
        <v>1</v>
      </c>
      <c r="U455" s="30">
        <f>+U453+4</f>
        <v>15</v>
      </c>
      <c r="X455" s="20"/>
    </row>
    <row r="456" spans="1:24" ht="39.75" hidden="1">
      <c r="A456" s="682"/>
      <c r="B456" s="683" t="s">
        <v>12</v>
      </c>
      <c r="C456" s="680" t="s">
        <v>10</v>
      </c>
      <c r="D456" s="26">
        <v>5</v>
      </c>
      <c r="E456" s="26"/>
      <c r="F456" s="26"/>
      <c r="G456" s="26"/>
      <c r="H456" s="24">
        <v>0</v>
      </c>
      <c r="I456" s="24">
        <v>0</v>
      </c>
      <c r="J456" s="24">
        <v>0</v>
      </c>
      <c r="K456" s="24">
        <v>0</v>
      </c>
      <c r="L456" s="24">
        <v>0</v>
      </c>
      <c r="M456" s="24">
        <v>0</v>
      </c>
      <c r="N456" s="24">
        <v>0</v>
      </c>
      <c r="O456" s="24">
        <v>0</v>
      </c>
      <c r="P456" s="24">
        <v>0</v>
      </c>
      <c r="Q456" s="24">
        <v>0</v>
      </c>
      <c r="R456" s="25">
        <v>4.1399999999999997</v>
      </c>
      <c r="S456" s="25">
        <v>4.4000000000000004</v>
      </c>
      <c r="T456" s="25">
        <v>4.67</v>
      </c>
      <c r="U456" s="24">
        <v>0</v>
      </c>
      <c r="X456" s="20"/>
    </row>
    <row r="457" spans="1:24" ht="39.75" hidden="1">
      <c r="A457" s="710" t="s">
        <v>11</v>
      </c>
      <c r="B457" s="710"/>
      <c r="C457" s="684" t="s">
        <v>10</v>
      </c>
      <c r="D457" s="21" t="e">
        <f>+SUM(D459:D462)/D458</f>
        <v>#DIV/0!</v>
      </c>
      <c r="E457" s="21"/>
      <c r="F457" s="21"/>
      <c r="G457" s="21"/>
      <c r="H457" s="21">
        <f t="shared" ref="H457:Q457" si="172">+SUM(H459:H462)/H458</f>
        <v>4.2823624789046049</v>
      </c>
      <c r="I457" s="21">
        <f t="shared" si="172"/>
        <v>3.7813778517439847</v>
      </c>
      <c r="J457" s="21">
        <f t="shared" si="172"/>
        <v>4.5627274405350695</v>
      </c>
      <c r="K457" s="21">
        <f t="shared" si="172"/>
        <v>4.326270082537059</v>
      </c>
      <c r="L457" s="21">
        <f t="shared" si="172"/>
        <v>4.5118161607734519</v>
      </c>
      <c r="M457" s="21">
        <f t="shared" si="172"/>
        <v>3.7243397123831907</v>
      </c>
      <c r="N457" s="21">
        <f t="shared" si="172"/>
        <v>3.7084658030544566</v>
      </c>
      <c r="O457" s="21">
        <f t="shared" si="172"/>
        <v>4.2076466449697234</v>
      </c>
      <c r="P457" s="21">
        <f t="shared" si="172"/>
        <v>4.0968532912656119</v>
      </c>
      <c r="Q457" s="21">
        <f t="shared" si="172"/>
        <v>3.7035234573281373</v>
      </c>
      <c r="R457" s="21">
        <v>4.3</v>
      </c>
      <c r="S457" s="22">
        <v>4.4800000000000004</v>
      </c>
      <c r="T457" s="22">
        <v>4.2699999999999996</v>
      </c>
      <c r="U457" s="21" t="e">
        <f>+SUM(U459:U462)/U458</f>
        <v>#DIV/0!</v>
      </c>
      <c r="X457" s="20"/>
    </row>
    <row r="458" spans="1:24" ht="39.75" hidden="1">
      <c r="A458" s="19"/>
      <c r="B458" s="18" t="s">
        <v>9</v>
      </c>
      <c r="C458" s="17"/>
      <c r="D458" s="16">
        <f>+D455+23</f>
        <v>36</v>
      </c>
      <c r="E458" s="16"/>
      <c r="F458" s="16"/>
      <c r="G458" s="16"/>
      <c r="H458" s="16">
        <f t="shared" ref="H458:Q458" si="173">+H455+23</f>
        <v>35</v>
      </c>
      <c r="I458" s="16">
        <f t="shared" si="173"/>
        <v>33</v>
      </c>
      <c r="J458" s="16">
        <f t="shared" si="173"/>
        <v>37</v>
      </c>
      <c r="K458" s="16">
        <f t="shared" si="173"/>
        <v>37</v>
      </c>
      <c r="L458" s="16">
        <f t="shared" si="173"/>
        <v>36</v>
      </c>
      <c r="M458" s="16">
        <f t="shared" si="173"/>
        <v>37</v>
      </c>
      <c r="N458" s="16">
        <f t="shared" si="173"/>
        <v>36</v>
      </c>
      <c r="O458" s="16">
        <f t="shared" si="173"/>
        <v>37</v>
      </c>
      <c r="P458" s="16">
        <f t="shared" si="173"/>
        <v>35</v>
      </c>
      <c r="Q458" s="16">
        <f t="shared" si="173"/>
        <v>37</v>
      </c>
      <c r="R458" s="16"/>
      <c r="S458" s="16"/>
      <c r="T458" s="16"/>
      <c r="U458" s="16">
        <f>+U455+23</f>
        <v>38</v>
      </c>
    </row>
    <row r="459" spans="1:24" ht="39.75" hidden="1">
      <c r="A459" s="14"/>
      <c r="B459" s="14" t="s">
        <v>8</v>
      </c>
      <c r="C459" s="13"/>
      <c r="D459" s="15" t="e">
        <f>+SUM(D9,D26,D34,D47,D59,D68,D77,D86,D93,D215,D224,D247,D262,D269)</f>
        <v>#DIV/0!</v>
      </c>
      <c r="E459" s="15"/>
      <c r="F459" s="15"/>
      <c r="G459" s="15"/>
      <c r="H459" s="15">
        <f>+SUM(H9,H26,H34,H48,H59,H68,H77,H86,H93,H215,H224,H247,H262,H269)</f>
        <v>63.9345</v>
      </c>
      <c r="I459" s="15">
        <f>+SUM(I9,I26,I35,I48,I59,I68,I77,I86,I93,I215,I224,I247,I262,I269)</f>
        <v>53.364473684210523</v>
      </c>
      <c r="J459" s="15">
        <f>+SUM(J9,J26,J34,J47,J59,J68,J77,J86,J93,J215,J224,J247,J262,J269)</f>
        <v>64.822580645161281</v>
      </c>
      <c r="K459" s="15">
        <f>+SUM(K9,K26,K34,K47,K59,K68,K77,K86,K93,K215,K224,K247,K262,K269)</f>
        <v>61.653679653679653</v>
      </c>
      <c r="L459" s="15">
        <f>+SUM(L9,L26,L34,L47,L59,L68,L77,L86,L93,L215,L224,L247,L262,L269)</f>
        <v>65.3010752688172</v>
      </c>
      <c r="M459" s="15">
        <f>+SUM(M9,M26,M34,M47,M59,M68,M77,M86,M93,M215,M224,M247,M262,M269)</f>
        <v>54.61904761904762</v>
      </c>
      <c r="N459" s="15">
        <f>+SUM(N9,N26,N34,N47,N59,N68,N77,N86,N93,N215,N224,N247,N262,N269)</f>
        <v>62.102362204724407</v>
      </c>
      <c r="O459" s="15">
        <f>+SUM(O9,O26,O35,O48,O59,O68,O77,O86,O93,O215,O224,O247,O262,O269)</f>
        <v>58.396557971014495</v>
      </c>
      <c r="P459" s="15">
        <f>+SUM(P9,P26,P35,P48,P59,P68,P77,P86,P93,P215,P224,P247,P262,P269)</f>
        <v>58.979361761426979</v>
      </c>
      <c r="Q459" s="15">
        <f>+SUM(Q9,Q26,Q35,Q48,Q59,Q68,Q77,Q86,Q93,Q215,Q224,Q247,Q262,Q269)</f>
        <v>59.419191919191917</v>
      </c>
      <c r="R459" s="12"/>
      <c r="S459" s="12"/>
      <c r="T459" s="12"/>
      <c r="U459" s="15" t="e">
        <f>+SUM(U9,U26,U34,U47,U59,U68,U77,U86,U93,U215,U224,U247,U262,U269)</f>
        <v>#DIV/0!</v>
      </c>
    </row>
    <row r="460" spans="1:24" ht="39.75" hidden="1">
      <c r="A460" s="14"/>
      <c r="B460" s="14" t="s">
        <v>7</v>
      </c>
      <c r="C460" s="13"/>
      <c r="D460" s="15">
        <f>+SUM(D326,D333,D359,D386,D395,D402,D409,D427,D437)</f>
        <v>0</v>
      </c>
      <c r="E460" s="15"/>
      <c r="F460" s="15"/>
      <c r="G460" s="15"/>
      <c r="H460" s="15">
        <f t="shared" ref="H460:Q460" si="174">+SUM(H326,H333,H359,H386,H395,H402,H409,H427,H437)</f>
        <v>42</v>
      </c>
      <c r="I460" s="15">
        <f t="shared" si="174"/>
        <v>37</v>
      </c>
      <c r="J460" s="15">
        <f t="shared" si="174"/>
        <v>45</v>
      </c>
      <c r="K460" s="15">
        <f t="shared" si="174"/>
        <v>37</v>
      </c>
      <c r="L460" s="15">
        <f t="shared" si="174"/>
        <v>44</v>
      </c>
      <c r="M460" s="15">
        <f t="shared" si="174"/>
        <v>32</v>
      </c>
      <c r="N460" s="15">
        <f t="shared" si="174"/>
        <v>30</v>
      </c>
      <c r="O460" s="15">
        <f t="shared" si="174"/>
        <v>43</v>
      </c>
      <c r="P460" s="15">
        <f t="shared" si="174"/>
        <v>41</v>
      </c>
      <c r="Q460" s="15">
        <f t="shared" si="174"/>
        <v>41</v>
      </c>
      <c r="R460" s="12"/>
      <c r="S460" s="12"/>
      <c r="T460" s="12"/>
      <c r="U460" s="15">
        <f>+SUM(U326,U333,U359,U386,U395,U402,U409,U427,U437)</f>
        <v>43</v>
      </c>
    </row>
    <row r="461" spans="1:24" ht="39.75" hidden="1">
      <c r="A461" s="14"/>
      <c r="B461" s="14" t="s">
        <v>6</v>
      </c>
      <c r="C461" s="13"/>
      <c r="D461" s="15" t="e">
        <f>+SUM(D101,D116,D137,D161,D278,D303,D309,D341,D348,D368,D375)</f>
        <v>#DIV/0!</v>
      </c>
      <c r="E461" s="15"/>
      <c r="F461" s="15"/>
      <c r="G461" s="15"/>
      <c r="H461" s="15">
        <f t="shared" ref="H461:Q461" si="175">+SUM(H101,H116,H137,H161,H278,H303,H309,H341,H348,H368,H375)</f>
        <v>32.257338935574225</v>
      </c>
      <c r="I461" s="15">
        <f t="shared" si="175"/>
        <v>24.592105263157897</v>
      </c>
      <c r="J461" s="15">
        <f t="shared" si="175"/>
        <v>45.846880704192159</v>
      </c>
      <c r="K461" s="15">
        <f t="shared" si="175"/>
        <v>48.728806530249869</v>
      </c>
      <c r="L461" s="15">
        <f t="shared" si="175"/>
        <v>39.721978328283726</v>
      </c>
      <c r="M461" s="15">
        <f t="shared" si="175"/>
        <v>40.098333333333329</v>
      </c>
      <c r="N461" s="15">
        <f t="shared" si="175"/>
        <v>30.68981969165619</v>
      </c>
      <c r="O461" s="15">
        <f t="shared" si="175"/>
        <v>43.269367787845347</v>
      </c>
      <c r="P461" s="15">
        <f t="shared" si="175"/>
        <v>33.286651583710409</v>
      </c>
      <c r="Q461" s="15">
        <f t="shared" si="175"/>
        <v>25.580982765234182</v>
      </c>
      <c r="R461" s="12"/>
      <c r="S461" s="12"/>
      <c r="T461" s="12"/>
      <c r="U461" s="15" t="e">
        <f>+SUM(U101,U116,U137,U161,U278,U303,U309,U341,U348,U368,U375)</f>
        <v>#DIV/0!</v>
      </c>
    </row>
    <row r="462" spans="1:24" ht="39.75" hidden="1">
      <c r="A462" s="14"/>
      <c r="B462" s="14" t="s">
        <v>5</v>
      </c>
      <c r="C462" s="13"/>
      <c r="D462" s="15" t="e">
        <f>+D424+D185+D450</f>
        <v>#DIV/0!</v>
      </c>
      <c r="E462" s="15"/>
      <c r="F462" s="15"/>
      <c r="G462" s="15"/>
      <c r="H462" s="15">
        <f t="shared" ref="H462:Q462" si="176">+H424+H185+H450</f>
        <v>11.690847826086959</v>
      </c>
      <c r="I462" s="15">
        <f t="shared" si="176"/>
        <v>9.8288901601830663</v>
      </c>
      <c r="J462" s="15">
        <f t="shared" si="176"/>
        <v>13.151453950444131</v>
      </c>
      <c r="K462" s="15">
        <f t="shared" si="176"/>
        <v>12.689506869941653</v>
      </c>
      <c r="L462" s="15">
        <f t="shared" si="176"/>
        <v>13.402328190743338</v>
      </c>
      <c r="M462" s="15">
        <f t="shared" si="176"/>
        <v>11.083188405797101</v>
      </c>
      <c r="N462" s="15">
        <f t="shared" si="176"/>
        <v>10.712587013579824</v>
      </c>
      <c r="O462" s="15">
        <f t="shared" si="176"/>
        <v>11.017000105019953</v>
      </c>
      <c r="P462" s="15">
        <f t="shared" si="176"/>
        <v>10.123851849159035</v>
      </c>
      <c r="Q462" s="15">
        <f t="shared" si="176"/>
        <v>11.030193236714975</v>
      </c>
      <c r="R462" s="12"/>
      <c r="S462" s="12"/>
      <c r="T462" s="12"/>
      <c r="U462" s="15" t="e">
        <f>+U424+U185+U450+U423</f>
        <v>#DIV/0!</v>
      </c>
    </row>
    <row r="463" spans="1:24" ht="39.75" hidden="1">
      <c r="A463" s="14"/>
      <c r="B463" s="14"/>
      <c r="C463" s="13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1"/>
    </row>
    <row r="464" spans="1:24" hidden="1">
      <c r="M464" s="10" t="s">
        <v>4</v>
      </c>
      <c r="O464" s="10" t="s">
        <v>4</v>
      </c>
      <c r="P464" s="10" t="s">
        <v>4</v>
      </c>
      <c r="Q464" s="10" t="s">
        <v>4</v>
      </c>
    </row>
    <row r="467" spans="5:23">
      <c r="E467" s="3" t="s">
        <v>3</v>
      </c>
      <c r="W467" s="8"/>
    </row>
    <row r="468" spans="5:23">
      <c r="E468" s="3" t="s">
        <v>2</v>
      </c>
      <c r="W468" s="7"/>
    </row>
    <row r="469" spans="5:23">
      <c r="E469" s="3" t="s">
        <v>1</v>
      </c>
      <c r="W469" s="7"/>
    </row>
    <row r="470" spans="5:23">
      <c r="E470" s="3" t="s">
        <v>0</v>
      </c>
    </row>
    <row r="490" ht="39.75" customHeight="1"/>
    <row r="492" ht="39.75" customHeight="1"/>
  </sheetData>
  <mergeCells count="60">
    <mergeCell ref="P411:P417"/>
    <mergeCell ref="Q411:Q417"/>
    <mergeCell ref="R411:R417"/>
    <mergeCell ref="S411:S417"/>
    <mergeCell ref="T411:T417"/>
    <mergeCell ref="U411:U417"/>
    <mergeCell ref="U252:U256"/>
    <mergeCell ref="D411:D417"/>
    <mergeCell ref="H411:H417"/>
    <mergeCell ref="I411:I417"/>
    <mergeCell ref="J411:J417"/>
    <mergeCell ref="K411:K417"/>
    <mergeCell ref="L411:L417"/>
    <mergeCell ref="M411:M417"/>
    <mergeCell ref="N411:N417"/>
    <mergeCell ref="O411:O417"/>
    <mergeCell ref="L252:L256"/>
    <mergeCell ref="M252:M256"/>
    <mergeCell ref="N252:N256"/>
    <mergeCell ref="O252:O256"/>
    <mergeCell ref="P252:P256"/>
    <mergeCell ref="U227:U232"/>
    <mergeCell ref="D252:D256"/>
    <mergeCell ref="H252:H256"/>
    <mergeCell ref="I252:I256"/>
    <mergeCell ref="J252:J256"/>
    <mergeCell ref="K252:K256"/>
    <mergeCell ref="Q252:Q256"/>
    <mergeCell ref="N227:N232"/>
    <mergeCell ref="O227:O232"/>
    <mergeCell ref="P227:P232"/>
    <mergeCell ref="Q227:Q232"/>
    <mergeCell ref="P29:P30"/>
    <mergeCell ref="Q29:Q30"/>
    <mergeCell ref="U29:U30"/>
    <mergeCell ref="D227:D232"/>
    <mergeCell ref="H227:H232"/>
    <mergeCell ref="I227:I232"/>
    <mergeCell ref="J227:J232"/>
    <mergeCell ref="K227:K232"/>
    <mergeCell ref="L227:L232"/>
    <mergeCell ref="M227:M232"/>
    <mergeCell ref="J29:J30"/>
    <mergeCell ref="K29:K30"/>
    <mergeCell ref="L29:L30"/>
    <mergeCell ref="M29:M30"/>
    <mergeCell ref="N29:N30"/>
    <mergeCell ref="O29:O30"/>
    <mergeCell ref="A1:G1"/>
    <mergeCell ref="A3:G3"/>
    <mergeCell ref="A4:B5"/>
    <mergeCell ref="C4:C5"/>
    <mergeCell ref="D4:Q4"/>
    <mergeCell ref="A454:B454"/>
    <mergeCell ref="A457:B457"/>
    <mergeCell ref="D29:D30"/>
    <mergeCell ref="H29:H30"/>
    <mergeCell ref="I29:I30"/>
    <mergeCell ref="A451:B451"/>
    <mergeCell ref="A452:B45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BT472"/>
  <sheetViews>
    <sheetView zoomScale="90" zoomScaleNormal="90" workbookViewId="0">
      <pane xSplit="4" ySplit="7" topLeftCell="E8" activePane="bottomRight" state="frozen"/>
      <selection activeCell="E21" sqref="E21"/>
      <selection pane="topRight" activeCell="E21" sqref="E21"/>
      <selection pane="bottomLeft" activeCell="E21" sqref="E21"/>
      <selection pane="bottomRight" activeCell="E8" sqref="E8"/>
    </sheetView>
  </sheetViews>
  <sheetFormatPr defaultColWidth="10" defaultRowHeight="30.75"/>
  <cols>
    <col min="1" max="1" width="8.375" style="3" customWidth="1"/>
    <col min="2" max="2" width="62.375" style="3" customWidth="1"/>
    <col min="3" max="3" width="9.5" style="6" customWidth="1"/>
    <col min="4" max="4" width="14.625" style="3" hidden="1" customWidth="1"/>
    <col min="5" max="5" width="11.875" style="3" customWidth="1"/>
    <col min="6" max="6" width="14.25" style="3" customWidth="1"/>
    <col min="7" max="7" width="12.25" style="3" customWidth="1"/>
    <col min="8" max="8" width="22.25" style="3" customWidth="1"/>
    <col min="9" max="18" width="14.625" style="3" hidden="1" customWidth="1"/>
    <col min="19" max="19" width="12.5" style="5" hidden="1" customWidth="1"/>
    <col min="20" max="20" width="12.5" style="4" hidden="1" customWidth="1"/>
    <col min="21" max="21" width="12.5" style="3" hidden="1" customWidth="1"/>
    <col min="22" max="22" width="18" style="2" hidden="1" customWidth="1"/>
    <col min="23" max="23" width="21.25" style="1" hidden="1" customWidth="1"/>
    <col min="24" max="24" width="24.25" style="1" hidden="1" customWidth="1"/>
    <col min="25" max="16384" width="10" style="1"/>
  </cols>
  <sheetData>
    <row r="1" spans="1:72" ht="27.75" customHeight="1">
      <c r="A1" s="717" t="s">
        <v>433</v>
      </c>
      <c r="B1" s="717"/>
      <c r="C1" s="717"/>
      <c r="D1" s="717"/>
      <c r="E1" s="717"/>
      <c r="F1" s="717"/>
      <c r="G1" s="717"/>
      <c r="H1" s="717"/>
      <c r="I1" s="662"/>
      <c r="J1" s="662"/>
      <c r="K1" s="662"/>
      <c r="L1" s="662"/>
      <c r="M1" s="662"/>
      <c r="N1" s="662"/>
      <c r="O1" s="662"/>
      <c r="P1" s="662"/>
      <c r="Q1" s="662"/>
      <c r="R1" s="662"/>
      <c r="S1" s="662"/>
      <c r="T1" s="662"/>
      <c r="U1" s="662"/>
      <c r="V1" s="661" t="s">
        <v>431</v>
      </c>
    </row>
    <row r="2" spans="1:72" ht="21.75" customHeight="1">
      <c r="A2" s="660"/>
      <c r="B2" s="660"/>
      <c r="C2" s="660"/>
      <c r="D2" s="660"/>
      <c r="E2" s="660"/>
      <c r="F2" s="660"/>
      <c r="G2" s="660"/>
      <c r="H2" s="660"/>
      <c r="I2" s="659"/>
      <c r="J2" s="659"/>
      <c r="K2" s="659"/>
      <c r="L2" s="659"/>
      <c r="M2" s="659"/>
      <c r="N2" s="659"/>
      <c r="O2" s="659"/>
      <c r="P2" s="659"/>
      <c r="Q2" s="659"/>
      <c r="R2" s="659"/>
      <c r="S2" s="659"/>
      <c r="T2" s="659"/>
      <c r="U2" s="659"/>
      <c r="V2" s="658"/>
    </row>
    <row r="3" spans="1:72">
      <c r="A3" s="718" t="s">
        <v>441</v>
      </c>
      <c r="B3" s="718"/>
      <c r="C3" s="718"/>
      <c r="D3" s="718"/>
      <c r="E3" s="718"/>
      <c r="F3" s="718"/>
      <c r="G3" s="718"/>
      <c r="H3" s="718"/>
      <c r="I3" s="656"/>
      <c r="J3" s="656"/>
      <c r="K3" s="656"/>
      <c r="L3" s="656"/>
      <c r="M3" s="656"/>
      <c r="N3" s="656"/>
      <c r="O3" s="656"/>
      <c r="P3" s="656"/>
      <c r="Q3" s="656"/>
      <c r="R3" s="656"/>
      <c r="S3" s="657"/>
      <c r="T3" s="656"/>
      <c r="U3" s="656"/>
      <c r="V3" s="655"/>
    </row>
    <row r="4" spans="1:72" s="641" customFormat="1">
      <c r="A4" s="719" t="s">
        <v>430</v>
      </c>
      <c r="B4" s="720"/>
      <c r="C4" s="725" t="s">
        <v>429</v>
      </c>
      <c r="D4" s="728" t="s">
        <v>428</v>
      </c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729"/>
      <c r="S4" s="654"/>
      <c r="T4" s="654"/>
      <c r="U4" s="653"/>
      <c r="V4" s="652" t="s">
        <v>427</v>
      </c>
      <c r="Y4" s="642"/>
    </row>
    <row r="5" spans="1:72" s="641" customFormat="1" ht="27.75" hidden="1" customHeight="1">
      <c r="A5" s="721"/>
      <c r="B5" s="722"/>
      <c r="C5" s="726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0"/>
      <c r="T5" s="649"/>
      <c r="U5" s="649"/>
      <c r="V5" s="648"/>
    </row>
    <row r="6" spans="1:72" s="641" customFormat="1" ht="37.5" hidden="1" customHeight="1">
      <c r="A6" s="721"/>
      <c r="B6" s="722"/>
      <c r="C6" s="726"/>
      <c r="D6" s="647" t="s">
        <v>426</v>
      </c>
      <c r="E6" s="647"/>
      <c r="F6" s="647"/>
      <c r="G6" s="647"/>
      <c r="H6" s="647"/>
      <c r="I6" s="647" t="s">
        <v>425</v>
      </c>
      <c r="J6" s="647" t="s">
        <v>424</v>
      </c>
      <c r="K6" s="647" t="s">
        <v>423</v>
      </c>
      <c r="L6" s="647" t="s">
        <v>422</v>
      </c>
      <c r="M6" s="647" t="s">
        <v>421</v>
      </c>
      <c r="N6" s="647" t="s">
        <v>420</v>
      </c>
      <c r="O6" s="647" t="s">
        <v>419</v>
      </c>
      <c r="P6" s="647" t="s">
        <v>418</v>
      </c>
      <c r="Q6" s="647" t="s">
        <v>417</v>
      </c>
      <c r="R6" s="647" t="s">
        <v>416</v>
      </c>
      <c r="S6" s="643" t="s">
        <v>415</v>
      </c>
      <c r="T6" s="643" t="s">
        <v>414</v>
      </c>
      <c r="U6" s="643" t="s">
        <v>413</v>
      </c>
      <c r="V6" s="643" t="s">
        <v>412</v>
      </c>
      <c r="Y6" s="642"/>
    </row>
    <row r="7" spans="1:72" s="641" customFormat="1">
      <c r="A7" s="723"/>
      <c r="B7" s="724"/>
      <c r="C7" s="727"/>
      <c r="D7" s="644"/>
      <c r="E7" s="646" t="s">
        <v>442</v>
      </c>
      <c r="F7" s="646" t="s">
        <v>443</v>
      </c>
      <c r="G7" s="646" t="s">
        <v>444</v>
      </c>
      <c r="H7" s="645" t="s">
        <v>436</v>
      </c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3"/>
      <c r="T7" s="643"/>
      <c r="U7" s="643"/>
      <c r="V7" s="643"/>
      <c r="Y7" s="642"/>
    </row>
    <row r="8" spans="1:72" s="73" customFormat="1">
      <c r="A8" s="640" t="s">
        <v>407</v>
      </c>
      <c r="B8" s="636"/>
      <c r="C8" s="639"/>
      <c r="D8" s="637"/>
      <c r="E8" s="638"/>
      <c r="F8" s="638"/>
      <c r="G8" s="638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6"/>
      <c r="T8" s="636"/>
      <c r="U8" s="636"/>
      <c r="V8" s="635"/>
      <c r="Y8" s="74"/>
    </row>
    <row r="9" spans="1:72" s="631" customFormat="1" ht="39.75">
      <c r="A9" s="140" t="s">
        <v>406</v>
      </c>
      <c r="B9" s="634"/>
      <c r="C9" s="633" t="s">
        <v>10</v>
      </c>
      <c r="D9" s="632">
        <f>+D11/1</f>
        <v>5</v>
      </c>
      <c r="E9" s="632"/>
      <c r="F9" s="632"/>
      <c r="G9" s="632">
        <f t="shared" ref="G9" si="0">+G11/1</f>
        <v>0</v>
      </c>
      <c r="H9" s="632"/>
      <c r="I9" s="632">
        <f t="shared" ref="I9:V9" si="1">+I11/1</f>
        <v>5</v>
      </c>
      <c r="J9" s="632">
        <f t="shared" si="1"/>
        <v>2</v>
      </c>
      <c r="K9" s="632">
        <f t="shared" si="1"/>
        <v>5</v>
      </c>
      <c r="L9" s="632">
        <f t="shared" si="1"/>
        <v>5</v>
      </c>
      <c r="M9" s="632">
        <f t="shared" si="1"/>
        <v>5</v>
      </c>
      <c r="N9" s="632">
        <f t="shared" si="1"/>
        <v>4</v>
      </c>
      <c r="O9" s="632">
        <f t="shared" si="1"/>
        <v>4</v>
      </c>
      <c r="P9" s="632">
        <f t="shared" si="1"/>
        <v>5</v>
      </c>
      <c r="Q9" s="632">
        <f t="shared" si="1"/>
        <v>5</v>
      </c>
      <c r="R9" s="632">
        <f t="shared" si="1"/>
        <v>4</v>
      </c>
      <c r="S9" s="632">
        <f t="shared" si="1"/>
        <v>5</v>
      </c>
      <c r="T9" s="632">
        <f t="shared" si="1"/>
        <v>4</v>
      </c>
      <c r="U9" s="632">
        <f t="shared" si="1"/>
        <v>4</v>
      </c>
      <c r="V9" s="632">
        <f t="shared" si="1"/>
        <v>5</v>
      </c>
      <c r="W9" s="73"/>
      <c r="X9" s="73"/>
      <c r="Y9" s="74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</row>
    <row r="10" spans="1:72" s="73" customFormat="1" ht="30.75" customHeight="1">
      <c r="A10" s="85">
        <v>1.1000000000000001</v>
      </c>
      <c r="B10" s="84" t="s">
        <v>405</v>
      </c>
      <c r="C10" s="96" t="s">
        <v>30</v>
      </c>
      <c r="D10" s="82">
        <f>+SUM(D12:D19)</f>
        <v>8</v>
      </c>
      <c r="E10" s="82"/>
      <c r="F10" s="82"/>
      <c r="G10" s="82">
        <f t="shared" ref="G10" si="2">+SUM(G12:G19)</f>
        <v>0</v>
      </c>
      <c r="H10" s="82"/>
      <c r="I10" s="82">
        <f t="shared" ref="I10:V10" si="3">+SUM(I12:I19)</f>
        <v>8</v>
      </c>
      <c r="J10" s="82">
        <f t="shared" si="3"/>
        <v>2</v>
      </c>
      <c r="K10" s="82">
        <f t="shared" si="3"/>
        <v>8</v>
      </c>
      <c r="L10" s="82">
        <f t="shared" si="3"/>
        <v>8</v>
      </c>
      <c r="M10" s="82">
        <f t="shared" si="3"/>
        <v>8</v>
      </c>
      <c r="N10" s="82">
        <f t="shared" si="3"/>
        <v>6</v>
      </c>
      <c r="O10" s="82">
        <f t="shared" si="3"/>
        <v>6</v>
      </c>
      <c r="P10" s="82">
        <f t="shared" si="3"/>
        <v>8</v>
      </c>
      <c r="Q10" s="82">
        <f t="shared" si="3"/>
        <v>8</v>
      </c>
      <c r="R10" s="82">
        <f t="shared" si="3"/>
        <v>7</v>
      </c>
      <c r="S10" s="82">
        <f t="shared" si="3"/>
        <v>8</v>
      </c>
      <c r="T10" s="82">
        <f t="shared" si="3"/>
        <v>6</v>
      </c>
      <c r="U10" s="82">
        <f t="shared" si="3"/>
        <v>6</v>
      </c>
      <c r="V10" s="82">
        <f t="shared" si="3"/>
        <v>8</v>
      </c>
      <c r="Y10" s="74"/>
    </row>
    <row r="11" spans="1:72" s="630" customFormat="1" ht="30.75" customHeight="1">
      <c r="A11" s="81"/>
      <c r="B11" s="80"/>
      <c r="C11" s="469" t="s">
        <v>10</v>
      </c>
      <c r="D11" s="94">
        <f>IF(D10&lt;1,0,IF(D10&lt;2,1,IF(D10&lt;4,2,IF(D10&lt;6,3,IF(D10&lt;8,4,IF(D10=8,5))))))</f>
        <v>5</v>
      </c>
      <c r="E11" s="94"/>
      <c r="F11" s="94"/>
      <c r="G11" s="94">
        <f t="shared" ref="G11" si="4">IF(G10&lt;1,0,IF(G10&lt;2,1,IF(G10&lt;4,2,IF(G10&lt;6,3,IF(G10&lt;8,4,IF(G10=8,5))))))</f>
        <v>0</v>
      </c>
      <c r="H11" s="94"/>
      <c r="I11" s="94">
        <f t="shared" ref="I11:V11" si="5">IF(I10&lt;1,0,IF(I10&lt;2,1,IF(I10&lt;4,2,IF(I10&lt;6,3,IF(I10&lt;8,4,IF(I10=8,5))))))</f>
        <v>5</v>
      </c>
      <c r="J11" s="94">
        <f t="shared" si="5"/>
        <v>2</v>
      </c>
      <c r="K11" s="94">
        <f t="shared" si="5"/>
        <v>5</v>
      </c>
      <c r="L11" s="94">
        <f t="shared" si="5"/>
        <v>5</v>
      </c>
      <c r="M11" s="94">
        <f t="shared" si="5"/>
        <v>5</v>
      </c>
      <c r="N11" s="94">
        <f t="shared" si="5"/>
        <v>4</v>
      </c>
      <c r="O11" s="94">
        <f t="shared" si="5"/>
        <v>4</v>
      </c>
      <c r="P11" s="94">
        <f t="shared" si="5"/>
        <v>5</v>
      </c>
      <c r="Q11" s="94">
        <f t="shared" si="5"/>
        <v>5</v>
      </c>
      <c r="R11" s="94">
        <f t="shared" si="5"/>
        <v>4</v>
      </c>
      <c r="S11" s="94">
        <f t="shared" si="5"/>
        <v>5</v>
      </c>
      <c r="T11" s="94">
        <f t="shared" si="5"/>
        <v>4</v>
      </c>
      <c r="U11" s="94">
        <f t="shared" si="5"/>
        <v>4</v>
      </c>
      <c r="V11" s="94">
        <f t="shared" si="5"/>
        <v>5</v>
      </c>
      <c r="W11" s="93" t="s">
        <v>39</v>
      </c>
      <c r="X11" s="73"/>
      <c r="Y11" s="74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</row>
    <row r="12" spans="1:72" s="73" customFormat="1" ht="176.25" customHeight="1">
      <c r="A12" s="75"/>
      <c r="B12" s="135" t="s">
        <v>404</v>
      </c>
      <c r="C12" s="629"/>
      <c r="D12" s="68">
        <v>1</v>
      </c>
      <c r="E12" s="68"/>
      <c r="F12" s="68"/>
      <c r="G12" s="68"/>
      <c r="H12" s="68"/>
      <c r="I12" s="68">
        <v>1</v>
      </c>
      <c r="J12" s="68">
        <v>1</v>
      </c>
      <c r="K12" s="68">
        <v>1</v>
      </c>
      <c r="L12" s="69">
        <v>1</v>
      </c>
      <c r="M12" s="68">
        <v>1</v>
      </c>
      <c r="N12" s="68">
        <v>1</v>
      </c>
      <c r="O12" s="68">
        <v>1</v>
      </c>
      <c r="P12" s="68">
        <v>1</v>
      </c>
      <c r="Q12" s="68">
        <v>1</v>
      </c>
      <c r="R12" s="68">
        <v>1</v>
      </c>
      <c r="S12" s="68">
        <v>1</v>
      </c>
      <c r="T12" s="125">
        <v>1</v>
      </c>
      <c r="U12" s="68">
        <v>1</v>
      </c>
      <c r="V12" s="90">
        <v>1</v>
      </c>
      <c r="Y12" s="74"/>
    </row>
    <row r="13" spans="1:72" s="73" customFormat="1" ht="39.75">
      <c r="A13" s="75"/>
      <c r="B13" s="135" t="s">
        <v>403</v>
      </c>
      <c r="C13" s="134"/>
      <c r="D13" s="68">
        <v>1</v>
      </c>
      <c r="E13" s="68"/>
      <c r="F13" s="68"/>
      <c r="G13" s="68"/>
      <c r="H13" s="68"/>
      <c r="I13" s="68">
        <v>1</v>
      </c>
      <c r="J13" s="68">
        <v>0</v>
      </c>
      <c r="K13" s="68">
        <v>1</v>
      </c>
      <c r="L13" s="69">
        <v>1</v>
      </c>
      <c r="M13" s="68">
        <v>1</v>
      </c>
      <c r="N13" s="68">
        <v>1</v>
      </c>
      <c r="O13" s="68">
        <v>1</v>
      </c>
      <c r="P13" s="68">
        <v>1</v>
      </c>
      <c r="Q13" s="68">
        <v>1</v>
      </c>
      <c r="R13" s="68">
        <v>1</v>
      </c>
      <c r="S13" s="68">
        <v>1</v>
      </c>
      <c r="T13" s="125">
        <v>1</v>
      </c>
      <c r="U13" s="68">
        <v>1</v>
      </c>
      <c r="V13" s="90">
        <v>1</v>
      </c>
      <c r="Y13" s="74"/>
    </row>
    <row r="14" spans="1:72" s="73" customFormat="1" ht="92.25">
      <c r="A14" s="75"/>
      <c r="B14" s="71" t="s">
        <v>402</v>
      </c>
      <c r="C14" s="70"/>
      <c r="D14" s="68">
        <v>1</v>
      </c>
      <c r="E14" s="68"/>
      <c r="F14" s="68"/>
      <c r="G14" s="68"/>
      <c r="H14" s="68"/>
      <c r="I14" s="68">
        <v>1</v>
      </c>
      <c r="J14" s="68">
        <v>0</v>
      </c>
      <c r="K14" s="68">
        <v>1</v>
      </c>
      <c r="L14" s="69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68">
        <v>1</v>
      </c>
      <c r="S14" s="68">
        <v>1</v>
      </c>
      <c r="T14" s="125">
        <v>1</v>
      </c>
      <c r="U14" s="68">
        <v>1</v>
      </c>
      <c r="V14" s="90">
        <v>1</v>
      </c>
      <c r="Y14" s="74"/>
    </row>
    <row r="15" spans="1:72" s="73" customFormat="1" ht="92.25">
      <c r="A15" s="75"/>
      <c r="B15" s="71" t="s">
        <v>401</v>
      </c>
      <c r="C15" s="70"/>
      <c r="D15" s="68">
        <v>1</v>
      </c>
      <c r="E15" s="68"/>
      <c r="F15" s="68"/>
      <c r="G15" s="68"/>
      <c r="H15" s="68"/>
      <c r="I15" s="68">
        <v>1</v>
      </c>
      <c r="J15" s="68">
        <v>0</v>
      </c>
      <c r="K15" s="68">
        <v>1</v>
      </c>
      <c r="L15" s="69">
        <v>1</v>
      </c>
      <c r="M15" s="68">
        <v>1</v>
      </c>
      <c r="N15" s="68">
        <v>1</v>
      </c>
      <c r="O15" s="68">
        <v>1</v>
      </c>
      <c r="P15" s="68">
        <v>1</v>
      </c>
      <c r="Q15" s="68">
        <v>1</v>
      </c>
      <c r="R15" s="68">
        <v>1</v>
      </c>
      <c r="S15" s="68">
        <v>1</v>
      </c>
      <c r="T15" s="125">
        <v>1</v>
      </c>
      <c r="U15" s="68">
        <v>1</v>
      </c>
      <c r="V15" s="90">
        <v>1</v>
      </c>
      <c r="Y15" s="74"/>
    </row>
    <row r="16" spans="1:72" s="73" customFormat="1" ht="39.75">
      <c r="A16" s="75"/>
      <c r="B16" s="71" t="s">
        <v>400</v>
      </c>
      <c r="C16" s="70"/>
      <c r="D16" s="68">
        <v>1</v>
      </c>
      <c r="E16" s="68"/>
      <c r="F16" s="68"/>
      <c r="G16" s="68"/>
      <c r="H16" s="68"/>
      <c r="I16" s="68">
        <v>1</v>
      </c>
      <c r="J16" s="68">
        <v>1</v>
      </c>
      <c r="K16" s="68">
        <v>1</v>
      </c>
      <c r="L16" s="69">
        <v>1</v>
      </c>
      <c r="M16" s="68">
        <v>1</v>
      </c>
      <c r="N16" s="68">
        <v>1</v>
      </c>
      <c r="O16" s="68">
        <v>1</v>
      </c>
      <c r="P16" s="68">
        <v>1</v>
      </c>
      <c r="Q16" s="68">
        <v>1</v>
      </c>
      <c r="R16" s="68">
        <v>1</v>
      </c>
      <c r="S16" s="68">
        <v>1</v>
      </c>
      <c r="T16" s="125">
        <v>1</v>
      </c>
      <c r="U16" s="68">
        <v>1</v>
      </c>
      <c r="V16" s="90">
        <v>1</v>
      </c>
      <c r="Y16" s="74"/>
    </row>
    <row r="17" spans="1:72" s="73" customFormat="1" ht="57">
      <c r="A17" s="75"/>
      <c r="B17" s="135" t="s">
        <v>399</v>
      </c>
      <c r="C17" s="134"/>
      <c r="D17" s="68">
        <v>1</v>
      </c>
      <c r="E17" s="68"/>
      <c r="F17" s="68"/>
      <c r="G17" s="68"/>
      <c r="H17" s="68"/>
      <c r="I17" s="68">
        <v>1</v>
      </c>
      <c r="J17" s="68">
        <v>0</v>
      </c>
      <c r="K17" s="68">
        <v>1</v>
      </c>
      <c r="L17" s="69">
        <v>1</v>
      </c>
      <c r="M17" s="68">
        <v>1</v>
      </c>
      <c r="N17" s="68">
        <v>1</v>
      </c>
      <c r="O17" s="68">
        <v>0</v>
      </c>
      <c r="P17" s="68">
        <v>1</v>
      </c>
      <c r="Q17" s="68">
        <v>1</v>
      </c>
      <c r="R17" s="68">
        <v>1</v>
      </c>
      <c r="S17" s="68">
        <v>1</v>
      </c>
      <c r="T17" s="125">
        <v>1</v>
      </c>
      <c r="U17" s="68">
        <v>1</v>
      </c>
      <c r="V17" s="90">
        <v>1</v>
      </c>
      <c r="Y17" s="74"/>
    </row>
    <row r="18" spans="1:72" s="73" customFormat="1" ht="55.5">
      <c r="A18" s="75"/>
      <c r="B18" s="210" t="s">
        <v>398</v>
      </c>
      <c r="C18" s="150"/>
      <c r="D18" s="68">
        <v>1</v>
      </c>
      <c r="E18" s="68"/>
      <c r="F18" s="68"/>
      <c r="G18" s="68"/>
      <c r="H18" s="68"/>
      <c r="I18" s="68">
        <v>1</v>
      </c>
      <c r="J18" s="68">
        <v>0</v>
      </c>
      <c r="K18" s="68">
        <v>1</v>
      </c>
      <c r="L18" s="69">
        <v>1</v>
      </c>
      <c r="M18" s="68">
        <v>1</v>
      </c>
      <c r="N18" s="68">
        <v>0</v>
      </c>
      <c r="O18" s="68">
        <v>0</v>
      </c>
      <c r="P18" s="68">
        <v>1</v>
      </c>
      <c r="Q18" s="68">
        <v>1</v>
      </c>
      <c r="R18" s="68">
        <v>1</v>
      </c>
      <c r="S18" s="68">
        <v>1</v>
      </c>
      <c r="T18" s="125">
        <v>0</v>
      </c>
      <c r="U18" s="68">
        <v>0</v>
      </c>
      <c r="V18" s="90">
        <v>1</v>
      </c>
      <c r="Y18" s="74"/>
    </row>
    <row r="19" spans="1:72" ht="61.5">
      <c r="A19" s="72"/>
      <c r="B19" s="71" t="s">
        <v>397</v>
      </c>
      <c r="C19" s="70"/>
      <c r="D19" s="628">
        <v>1</v>
      </c>
      <c r="E19" s="628"/>
      <c r="F19" s="628"/>
      <c r="G19" s="628"/>
      <c r="H19" s="628"/>
      <c r="I19" s="626">
        <v>1</v>
      </c>
      <c r="J19" s="626">
        <v>0</v>
      </c>
      <c r="K19" s="626">
        <v>1</v>
      </c>
      <c r="L19" s="627">
        <v>1</v>
      </c>
      <c r="M19" s="626">
        <v>1</v>
      </c>
      <c r="N19" s="626">
        <v>0</v>
      </c>
      <c r="O19" s="626">
        <v>1</v>
      </c>
      <c r="P19" s="626">
        <v>1</v>
      </c>
      <c r="Q19" s="626">
        <v>1</v>
      </c>
      <c r="R19" s="626">
        <v>0</v>
      </c>
      <c r="S19" s="626">
        <v>1</v>
      </c>
      <c r="T19" s="125">
        <v>0</v>
      </c>
      <c r="U19" s="626">
        <v>0</v>
      </c>
      <c r="V19" s="625">
        <v>1</v>
      </c>
      <c r="Y19" s="20"/>
    </row>
    <row r="20" spans="1:72" ht="39.75">
      <c r="A20" s="145" t="s">
        <v>375</v>
      </c>
      <c r="B20" s="145"/>
      <c r="C20" s="590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1"/>
      <c r="S20" s="589"/>
      <c r="T20" s="589"/>
      <c r="U20" s="589"/>
      <c r="V20" s="141"/>
      <c r="Y20" s="20"/>
    </row>
    <row r="21" spans="1:72" ht="39.75">
      <c r="A21" s="140" t="s">
        <v>374</v>
      </c>
      <c r="B21" s="139"/>
      <c r="C21" s="138"/>
      <c r="D21" s="137">
        <f>+SUM(D28,D36,D49,D61,D70,D79,D88,D95)/D25</f>
        <v>4.749348958333333</v>
      </c>
      <c r="E21" s="137" t="e">
        <f>+SUM(E28,E36,E49,E61,E70,E79,E88,E95)/E25</f>
        <v>#DIV/0!</v>
      </c>
      <c r="F21" s="137" t="e">
        <f t="shared" ref="F21:G21" si="6">+SUM(F28,F36,F49,F61,F70,F79,F88,F95)/F25</f>
        <v>#DIV/0!</v>
      </c>
      <c r="G21" s="137" t="e">
        <f t="shared" si="6"/>
        <v>#DIV/0!</v>
      </c>
      <c r="H21" s="137"/>
      <c r="I21" s="137">
        <f>+SUM(I28,I36,I50,I61,I70,I79,I88,I95)/8</f>
        <v>4.3682291666666666</v>
      </c>
      <c r="J21" s="137">
        <f>+SUM(J28,J37,J50,J61,J70,J79,J88,J95)/8</f>
        <v>4.125</v>
      </c>
      <c r="K21" s="137">
        <f t="shared" ref="K21:P21" si="7">+SUM(K28,K36,K49,K61,K70,K79,K88,K95)/8</f>
        <v>4.352822580645161</v>
      </c>
      <c r="L21" s="137">
        <f t="shared" si="7"/>
        <v>4.4567099567099566</v>
      </c>
      <c r="M21" s="137">
        <f t="shared" si="7"/>
        <v>4.4126344086021501</v>
      </c>
      <c r="N21" s="137">
        <f t="shared" si="7"/>
        <v>3.5773809523809526</v>
      </c>
      <c r="O21" s="137">
        <f t="shared" si="7"/>
        <v>4.1377952755905509</v>
      </c>
      <c r="P21" s="137">
        <f t="shared" si="7"/>
        <v>3.5057367149758454</v>
      </c>
      <c r="Q21" s="137">
        <f>+SUM(Q28,Q37,Q50,Q61,Q70,Q79,Q88,Q95)/8</f>
        <v>4.1006810897435901</v>
      </c>
      <c r="R21" s="137">
        <f>+SUM(R28,R37,R50,R61,R70,R79,R88,R95)/8</f>
        <v>4.0523989898989896</v>
      </c>
      <c r="S21" s="168"/>
      <c r="T21" s="168"/>
      <c r="U21" s="168"/>
      <c r="V21" s="136">
        <f>+SUM(V28,V36,V49,V61,V70,V79,V88,V95)/8</f>
        <v>4.0398279730740461</v>
      </c>
      <c r="Y21" s="20"/>
    </row>
    <row r="22" spans="1:72" ht="39.75">
      <c r="A22" s="140" t="s">
        <v>85</v>
      </c>
      <c r="B22" s="139"/>
      <c r="C22" s="138"/>
      <c r="D22" s="137">
        <f>+SUM(D103,D118,D139,D163,D187)/D26</f>
        <v>4.3765405701754387</v>
      </c>
      <c r="E22" s="137" t="e">
        <f t="shared" ref="E22:G22" si="8">+SUM(E103,E118,E139,E163,E187)/E26</f>
        <v>#DIV/0!</v>
      </c>
      <c r="F22" s="137" t="e">
        <f t="shared" si="8"/>
        <v>#DIV/0!</v>
      </c>
      <c r="G22" s="137" t="e">
        <f t="shared" si="8"/>
        <v>#DIV/0!</v>
      </c>
      <c r="H22" s="137"/>
      <c r="I22" s="137">
        <f t="shared" ref="I22:R22" si="9">+SUM(I103,I118,I139,I163,I187)/I26</f>
        <v>3.9022829131652661</v>
      </c>
      <c r="J22" s="137">
        <f t="shared" si="9"/>
        <v>2.5</v>
      </c>
      <c r="K22" s="137">
        <f t="shared" si="9"/>
        <v>4.4715266784728414</v>
      </c>
      <c r="L22" s="137">
        <f t="shared" si="9"/>
        <v>4.476064336353005</v>
      </c>
      <c r="M22" s="137">
        <f t="shared" si="9"/>
        <v>4.4110053347591043</v>
      </c>
      <c r="N22" s="137">
        <f t="shared" si="9"/>
        <v>3.3053809523809519</v>
      </c>
      <c r="O22" s="137">
        <f t="shared" si="9"/>
        <v>3.8886622719954125</v>
      </c>
      <c r="P22" s="137">
        <f t="shared" si="9"/>
        <v>3.5128107556367021</v>
      </c>
      <c r="Q22" s="137">
        <f t="shared" si="9"/>
        <v>3.4609351432880846</v>
      </c>
      <c r="R22" s="137">
        <f t="shared" si="9"/>
        <v>1.9944793813296648</v>
      </c>
      <c r="S22" s="168"/>
      <c r="T22" s="168"/>
      <c r="U22" s="168"/>
      <c r="V22" s="136">
        <f>+SUM(V103,V118,V139,V163,V187)/V26</f>
        <v>4.2622516157489976</v>
      </c>
      <c r="Y22" s="20"/>
    </row>
    <row r="23" spans="1:72" ht="39.75">
      <c r="A23" s="140" t="s">
        <v>84</v>
      </c>
      <c r="B23" s="139"/>
      <c r="C23" s="138"/>
      <c r="D23" s="137">
        <f>+SUM(D28,D36,D49,D61,D70,D79,D88,D95,D103,D118,D139,D163,D187)/D24</f>
        <v>4.6250794956140355</v>
      </c>
      <c r="E23" s="137" t="e">
        <f t="shared" ref="E23:G23" si="10">+SUM(E28,E36,E49,E61,E70,E79,E88,E95,E103,E118,E139,E163,E187)/E24</f>
        <v>#DIV/0!</v>
      </c>
      <c r="F23" s="137" t="e">
        <f t="shared" si="10"/>
        <v>#DIV/0!</v>
      </c>
      <c r="G23" s="137" t="e">
        <f t="shared" si="10"/>
        <v>#DIV/0!</v>
      </c>
      <c r="H23" s="137"/>
      <c r="I23" s="137">
        <f>+SUM(I28,I36,I50,I61,I70,I79,I88,I95,I103,I118,I139,I163,I187)/I24</f>
        <v>4.241152915711738</v>
      </c>
      <c r="J23" s="137">
        <f>+SUM(J28,J37,J50,J61,J70,J79,J88,J95,J103,J118,J139,J163,J187)/J24</f>
        <v>3.9444444444444446</v>
      </c>
      <c r="K23" s="137">
        <f t="shared" ref="K23:P23" si="11">+SUM(K28,K36,K49,K61,K70,K79,K88,K95,K103,K118,K139,K163,K187)/K24</f>
        <v>4.3984780028865762</v>
      </c>
      <c r="L23" s="137">
        <f t="shared" si="11"/>
        <v>4.4641539488803597</v>
      </c>
      <c r="M23" s="137">
        <f t="shared" si="11"/>
        <v>4.4120913839878009</v>
      </c>
      <c r="N23" s="137">
        <f t="shared" si="11"/>
        <v>3.4727655677655678</v>
      </c>
      <c r="O23" s="137">
        <f t="shared" si="11"/>
        <v>4.0547509410588383</v>
      </c>
      <c r="P23" s="137">
        <f t="shared" si="11"/>
        <v>3.5084574998454059</v>
      </c>
      <c r="Q23" s="137">
        <f>+SUM(Q28,Q37,Q50,Q61,Q70,Q79,Q88,Q95,Q103,Q118,Q139,Q163,Q187)/Q24</f>
        <v>3.9262049225284525</v>
      </c>
      <c r="R23" s="137">
        <f>+SUM(R28,R37,R50,R61,R70,R79,R88,R95,R103,R118,R139,R163,R187)/R24</f>
        <v>3.2608914481415567</v>
      </c>
      <c r="S23" s="168"/>
      <c r="T23" s="168"/>
      <c r="U23" s="168"/>
      <c r="V23" s="136">
        <f>+SUM(V28,V36,V49,V61,V70,V79,V88,V95,V103,V118,V139,V163,V187)/V24</f>
        <v>4.1253755279490285</v>
      </c>
      <c r="Y23" s="20"/>
    </row>
    <row r="24" spans="1:72" s="580" customFormat="1" ht="39.75" hidden="1">
      <c r="A24" s="588"/>
      <c r="B24" s="586" t="s">
        <v>373</v>
      </c>
      <c r="C24" s="585"/>
      <c r="D24" s="584">
        <v>12</v>
      </c>
      <c r="E24" s="584">
        <f>+E25+E26</f>
        <v>11</v>
      </c>
      <c r="F24" s="584">
        <f t="shared" ref="F24:G24" si="12">+F25+F26</f>
        <v>11</v>
      </c>
      <c r="G24" s="584">
        <f t="shared" si="12"/>
        <v>13</v>
      </c>
      <c r="H24" s="584"/>
      <c r="I24" s="584">
        <v>11</v>
      </c>
      <c r="J24" s="584">
        <v>9</v>
      </c>
      <c r="K24" s="584">
        <v>13</v>
      </c>
      <c r="L24" s="584">
        <v>13</v>
      </c>
      <c r="M24" s="584">
        <v>12</v>
      </c>
      <c r="N24" s="584">
        <v>13</v>
      </c>
      <c r="O24" s="584">
        <v>12</v>
      </c>
      <c r="P24" s="584">
        <v>13</v>
      </c>
      <c r="Q24" s="584">
        <v>11</v>
      </c>
      <c r="R24" s="587">
        <v>13</v>
      </c>
      <c r="S24" s="583"/>
      <c r="T24" s="583"/>
      <c r="U24" s="583"/>
      <c r="V24" s="587">
        <v>13</v>
      </c>
      <c r="Y24" s="581"/>
    </row>
    <row r="25" spans="1:72" s="580" customFormat="1" ht="39.75" hidden="1">
      <c r="A25" s="586"/>
      <c r="B25" s="586" t="s">
        <v>372</v>
      </c>
      <c r="C25" s="585"/>
      <c r="D25" s="584">
        <v>8</v>
      </c>
      <c r="E25" s="584">
        <v>6</v>
      </c>
      <c r="F25" s="584">
        <v>6</v>
      </c>
      <c r="G25" s="584">
        <v>8</v>
      </c>
      <c r="H25" s="584"/>
      <c r="I25" s="584">
        <v>8</v>
      </c>
      <c r="J25" s="584">
        <v>8</v>
      </c>
      <c r="K25" s="584">
        <v>8</v>
      </c>
      <c r="L25" s="584">
        <v>8</v>
      </c>
      <c r="M25" s="584">
        <v>8</v>
      </c>
      <c r="N25" s="584">
        <v>8</v>
      </c>
      <c r="O25" s="584">
        <v>8</v>
      </c>
      <c r="P25" s="584">
        <v>8</v>
      </c>
      <c r="Q25" s="584">
        <v>8</v>
      </c>
      <c r="R25" s="587">
        <v>8</v>
      </c>
      <c r="S25" s="583"/>
      <c r="T25" s="583"/>
      <c r="U25" s="583"/>
      <c r="V25" s="587">
        <v>8</v>
      </c>
      <c r="Y25" s="581"/>
    </row>
    <row r="26" spans="1:72" s="580" customFormat="1" ht="39.75" hidden="1">
      <c r="A26" s="586"/>
      <c r="B26" s="586" t="s">
        <v>371</v>
      </c>
      <c r="C26" s="585"/>
      <c r="D26" s="584">
        <f>+D24-D25</f>
        <v>4</v>
      </c>
      <c r="E26" s="584">
        <v>5</v>
      </c>
      <c r="F26" s="584">
        <v>5</v>
      </c>
      <c r="G26" s="584">
        <v>5</v>
      </c>
      <c r="H26" s="584"/>
      <c r="I26" s="584">
        <f t="shared" ref="I26:R26" si="13">+I24-I25</f>
        <v>3</v>
      </c>
      <c r="J26" s="584">
        <f t="shared" si="13"/>
        <v>1</v>
      </c>
      <c r="K26" s="584">
        <f t="shared" si="13"/>
        <v>5</v>
      </c>
      <c r="L26" s="584">
        <f t="shared" si="13"/>
        <v>5</v>
      </c>
      <c r="M26" s="584">
        <f t="shared" si="13"/>
        <v>4</v>
      </c>
      <c r="N26" s="584">
        <f t="shared" si="13"/>
        <v>5</v>
      </c>
      <c r="O26" s="584">
        <f t="shared" si="13"/>
        <v>4</v>
      </c>
      <c r="P26" s="584">
        <f t="shared" si="13"/>
        <v>5</v>
      </c>
      <c r="Q26" s="584">
        <f t="shared" si="13"/>
        <v>3</v>
      </c>
      <c r="R26" s="584">
        <f t="shared" si="13"/>
        <v>5</v>
      </c>
      <c r="S26" s="583"/>
      <c r="T26" s="583"/>
      <c r="U26" s="583"/>
      <c r="V26" s="582">
        <f>+V24-V25</f>
        <v>5</v>
      </c>
      <c r="Y26" s="581"/>
    </row>
    <row r="27" spans="1:72" s="102" customFormat="1" ht="39.75">
      <c r="A27" s="85">
        <v>2.1</v>
      </c>
      <c r="B27" s="85" t="s">
        <v>370</v>
      </c>
      <c r="C27" s="96" t="s">
        <v>30</v>
      </c>
      <c r="D27" s="579">
        <f>+SUM(D29:D34)</f>
        <v>5</v>
      </c>
      <c r="E27" s="579">
        <f t="shared" ref="E27:G27" si="14">+SUM(E29:E34)</f>
        <v>0</v>
      </c>
      <c r="F27" s="579">
        <f t="shared" si="14"/>
        <v>0</v>
      </c>
      <c r="G27" s="579">
        <f t="shared" si="14"/>
        <v>0</v>
      </c>
      <c r="H27" s="579"/>
      <c r="I27" s="579">
        <f t="shared" ref="I27:R27" si="15">+SUM(I29:I34)</f>
        <v>4</v>
      </c>
      <c r="J27" s="579">
        <f t="shared" si="15"/>
        <v>5</v>
      </c>
      <c r="K27" s="579">
        <f t="shared" si="15"/>
        <v>4</v>
      </c>
      <c r="L27" s="579">
        <f t="shared" si="15"/>
        <v>3</v>
      </c>
      <c r="M27" s="579">
        <f t="shared" si="15"/>
        <v>3</v>
      </c>
      <c r="N27" s="579">
        <f t="shared" si="15"/>
        <v>2</v>
      </c>
      <c r="O27" s="579">
        <f t="shared" si="15"/>
        <v>4</v>
      </c>
      <c r="P27" s="579">
        <f t="shared" si="15"/>
        <v>4</v>
      </c>
      <c r="Q27" s="579">
        <f t="shared" si="15"/>
        <v>5</v>
      </c>
      <c r="R27" s="579">
        <f t="shared" si="15"/>
        <v>2</v>
      </c>
      <c r="S27" s="168"/>
      <c r="T27" s="168"/>
      <c r="U27" s="168"/>
      <c r="V27" s="579">
        <f>+SUM(V29:V34)</f>
        <v>2</v>
      </c>
      <c r="Y27" s="103"/>
    </row>
    <row r="28" spans="1:72" s="577" customFormat="1" ht="39.75">
      <c r="A28" s="578"/>
      <c r="B28" s="578"/>
      <c r="C28" s="469" t="s">
        <v>10</v>
      </c>
      <c r="D28" s="132">
        <f>IF(D27&lt;1,0,IF(D27&lt;2,1,IF(D27&lt;3,2,IF(D27&lt;4,3,IF(D27&lt;5,4,IF(D27=5,5,))))))</f>
        <v>5</v>
      </c>
      <c r="E28" s="132">
        <f t="shared" ref="E28:G28" si="16">IF(E27&lt;1,0,IF(E27&lt;2,1,IF(E27&lt;3,2,IF(E27&lt;4,3,IF(E27&lt;5,4,IF(E27=5,5,))))))</f>
        <v>0</v>
      </c>
      <c r="F28" s="132">
        <f t="shared" si="16"/>
        <v>0</v>
      </c>
      <c r="G28" s="132">
        <f t="shared" si="16"/>
        <v>0</v>
      </c>
      <c r="H28" s="132"/>
      <c r="I28" s="132">
        <f t="shared" ref="I28:R28" si="17">IF(I27&lt;1,0,IF(I27&lt;2,1,IF(I27&lt;3,2,IF(I27&lt;4,3,IF(I27&lt;5,4,IF(I27=5,5,))))))</f>
        <v>4</v>
      </c>
      <c r="J28" s="132">
        <f t="shared" si="17"/>
        <v>5</v>
      </c>
      <c r="K28" s="132">
        <f t="shared" si="17"/>
        <v>4</v>
      </c>
      <c r="L28" s="132">
        <f t="shared" si="17"/>
        <v>3</v>
      </c>
      <c r="M28" s="132">
        <f t="shared" si="17"/>
        <v>3</v>
      </c>
      <c r="N28" s="132">
        <f t="shared" si="17"/>
        <v>2</v>
      </c>
      <c r="O28" s="132">
        <f t="shared" si="17"/>
        <v>4</v>
      </c>
      <c r="P28" s="132">
        <f t="shared" si="17"/>
        <v>4</v>
      </c>
      <c r="Q28" s="132">
        <f t="shared" si="17"/>
        <v>5</v>
      </c>
      <c r="R28" s="132">
        <f t="shared" si="17"/>
        <v>2</v>
      </c>
      <c r="S28" s="515"/>
      <c r="T28" s="515"/>
      <c r="U28" s="515"/>
      <c r="V28" s="132">
        <f>IF(V27&lt;1,0,IF(V27&lt;2,1,IF(V27&lt;3,2,IF(V27&lt;4,3,IF(V27&lt;5,4,IF(V27=5,5,))))))</f>
        <v>2</v>
      </c>
      <c r="W28" s="1"/>
      <c r="X28" s="1"/>
      <c r="Y28" s="20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</row>
    <row r="29" spans="1:72" s="102" customFormat="1" ht="92.25">
      <c r="A29" s="75"/>
      <c r="B29" s="91" t="s">
        <v>369</v>
      </c>
      <c r="C29" s="70"/>
      <c r="D29" s="68">
        <v>1</v>
      </c>
      <c r="E29" s="68"/>
      <c r="F29" s="68"/>
      <c r="G29" s="68"/>
      <c r="H29" s="68"/>
      <c r="I29" s="68">
        <v>1</v>
      </c>
      <c r="J29" s="68">
        <v>1</v>
      </c>
      <c r="K29" s="68">
        <v>1</v>
      </c>
      <c r="L29" s="69">
        <v>1</v>
      </c>
      <c r="M29" s="68">
        <v>1</v>
      </c>
      <c r="N29" s="68">
        <v>1</v>
      </c>
      <c r="O29" s="68">
        <v>1</v>
      </c>
      <c r="P29" s="68">
        <v>1</v>
      </c>
      <c r="Q29" s="68">
        <v>1</v>
      </c>
      <c r="R29" s="68">
        <v>1</v>
      </c>
      <c r="S29" s="200"/>
      <c r="T29" s="200"/>
      <c r="U29" s="200"/>
      <c r="V29" s="68">
        <v>1</v>
      </c>
      <c r="Y29" s="103"/>
    </row>
    <row r="30" spans="1:72" s="102" customFormat="1" ht="59.25" customHeight="1">
      <c r="A30" s="75"/>
      <c r="B30" s="91" t="s">
        <v>368</v>
      </c>
      <c r="C30" s="70"/>
      <c r="D30" s="68">
        <v>1</v>
      </c>
      <c r="E30" s="68"/>
      <c r="F30" s="68"/>
      <c r="G30" s="68"/>
      <c r="H30" s="68"/>
      <c r="I30" s="68">
        <v>1</v>
      </c>
      <c r="J30" s="68">
        <v>1</v>
      </c>
      <c r="K30" s="68">
        <v>1</v>
      </c>
      <c r="L30" s="69">
        <v>1</v>
      </c>
      <c r="M30" s="68">
        <v>1</v>
      </c>
      <c r="N30" s="68">
        <v>1</v>
      </c>
      <c r="O30" s="68">
        <v>1</v>
      </c>
      <c r="P30" s="68">
        <v>1</v>
      </c>
      <c r="Q30" s="68">
        <v>1</v>
      </c>
      <c r="R30" s="68">
        <v>1</v>
      </c>
      <c r="S30" s="200"/>
      <c r="T30" s="200"/>
      <c r="U30" s="200"/>
      <c r="V30" s="68">
        <v>1</v>
      </c>
      <c r="Y30" s="103"/>
    </row>
    <row r="31" spans="1:72" s="102" customFormat="1" ht="249.75">
      <c r="A31" s="75"/>
      <c r="B31" s="151" t="s">
        <v>367</v>
      </c>
      <c r="C31" s="321"/>
      <c r="D31" s="711">
        <v>1</v>
      </c>
      <c r="E31" s="711"/>
      <c r="F31" s="711"/>
      <c r="G31" s="711"/>
      <c r="H31" s="677"/>
      <c r="I31" s="711">
        <v>1</v>
      </c>
      <c r="J31" s="711">
        <v>1</v>
      </c>
      <c r="K31" s="711">
        <v>1</v>
      </c>
      <c r="L31" s="730">
        <v>1</v>
      </c>
      <c r="M31" s="711">
        <v>1</v>
      </c>
      <c r="N31" s="711">
        <v>0</v>
      </c>
      <c r="O31" s="711">
        <v>1</v>
      </c>
      <c r="P31" s="711">
        <v>1</v>
      </c>
      <c r="Q31" s="711">
        <v>1</v>
      </c>
      <c r="R31" s="711">
        <v>0</v>
      </c>
      <c r="S31" s="576"/>
      <c r="T31" s="576"/>
      <c r="U31" s="576"/>
      <c r="V31" s="711">
        <v>0</v>
      </c>
      <c r="Y31" s="103"/>
    </row>
    <row r="32" spans="1:72" s="102" customFormat="1" ht="123">
      <c r="A32" s="75"/>
      <c r="B32" s="91" t="s">
        <v>366</v>
      </c>
      <c r="C32" s="164"/>
      <c r="D32" s="713"/>
      <c r="E32" s="713"/>
      <c r="F32" s="713"/>
      <c r="G32" s="713"/>
      <c r="H32" s="679"/>
      <c r="I32" s="713"/>
      <c r="J32" s="713"/>
      <c r="K32" s="713"/>
      <c r="L32" s="731"/>
      <c r="M32" s="713"/>
      <c r="N32" s="713"/>
      <c r="O32" s="713"/>
      <c r="P32" s="713"/>
      <c r="Q32" s="713"/>
      <c r="R32" s="713"/>
      <c r="S32" s="515"/>
      <c r="T32" s="515"/>
      <c r="U32" s="515"/>
      <c r="V32" s="713"/>
      <c r="Y32" s="103"/>
    </row>
    <row r="33" spans="1:72" s="102" customFormat="1" ht="194.25">
      <c r="A33" s="75"/>
      <c r="B33" s="151" t="s">
        <v>365</v>
      </c>
      <c r="C33" s="150"/>
      <c r="D33" s="199">
        <v>1</v>
      </c>
      <c r="E33" s="199"/>
      <c r="F33" s="199"/>
      <c r="G33" s="199"/>
      <c r="H33" s="199"/>
      <c r="I33" s="199">
        <v>1</v>
      </c>
      <c r="J33" s="199">
        <v>1</v>
      </c>
      <c r="K33" s="199">
        <v>1</v>
      </c>
      <c r="L33" s="575">
        <v>0</v>
      </c>
      <c r="M33" s="199">
        <v>0</v>
      </c>
      <c r="N33" s="199">
        <v>0</v>
      </c>
      <c r="O33" s="199">
        <v>1</v>
      </c>
      <c r="P33" s="574">
        <v>1</v>
      </c>
      <c r="Q33" s="68">
        <v>1</v>
      </c>
      <c r="R33" s="199">
        <v>0</v>
      </c>
      <c r="S33" s="200"/>
      <c r="T33" s="200"/>
      <c r="U33" s="200"/>
      <c r="V33" s="199">
        <v>0</v>
      </c>
      <c r="Y33" s="103"/>
    </row>
    <row r="34" spans="1:72" s="102" customFormat="1" ht="166.5">
      <c r="A34" s="148"/>
      <c r="B34" s="520" t="s">
        <v>364</v>
      </c>
      <c r="C34" s="321"/>
      <c r="D34" s="199">
        <v>1</v>
      </c>
      <c r="E34" s="199"/>
      <c r="F34" s="199"/>
      <c r="G34" s="199"/>
      <c r="H34" s="199"/>
      <c r="I34" s="199">
        <v>0</v>
      </c>
      <c r="J34" s="199">
        <v>1</v>
      </c>
      <c r="K34" s="199">
        <v>0</v>
      </c>
      <c r="L34" s="575">
        <v>0</v>
      </c>
      <c r="M34" s="199">
        <v>0</v>
      </c>
      <c r="N34" s="199">
        <v>0</v>
      </c>
      <c r="O34" s="199">
        <v>0</v>
      </c>
      <c r="P34" s="574">
        <v>0</v>
      </c>
      <c r="Q34" s="68">
        <v>1</v>
      </c>
      <c r="R34" s="280">
        <v>0</v>
      </c>
      <c r="S34" s="516"/>
      <c r="T34" s="516"/>
      <c r="U34" s="516"/>
      <c r="V34" s="280">
        <v>0</v>
      </c>
      <c r="Y34" s="103"/>
    </row>
    <row r="35" spans="1:72" s="557" customFormat="1" ht="39.75">
      <c r="A35" s="560">
        <v>2.2000000000000002</v>
      </c>
      <c r="B35" s="559" t="s">
        <v>445</v>
      </c>
      <c r="C35" s="96" t="s">
        <v>176</v>
      </c>
      <c r="D35" s="205">
        <f>+D43*100/D44</f>
        <v>64.0625</v>
      </c>
      <c r="E35" s="205" t="e">
        <f t="shared" ref="E35:G35" si="18">+E43*100/E44</f>
        <v>#DIV/0!</v>
      </c>
      <c r="F35" s="205" t="e">
        <f t="shared" si="18"/>
        <v>#DIV/0!</v>
      </c>
      <c r="G35" s="205" t="e">
        <f t="shared" si="18"/>
        <v>#DIV/0!</v>
      </c>
      <c r="H35" s="205"/>
      <c r="I35" s="205">
        <f t="shared" ref="I35:R35" si="19">+I43*100/I44</f>
        <v>37</v>
      </c>
      <c r="J35" s="205">
        <f t="shared" si="19"/>
        <v>26.315789473684209</v>
      </c>
      <c r="K35" s="205">
        <f t="shared" si="19"/>
        <v>67.741935483870961</v>
      </c>
      <c r="L35" s="205">
        <f t="shared" si="19"/>
        <v>67.532467532467535</v>
      </c>
      <c r="M35" s="205">
        <f t="shared" si="19"/>
        <v>75.806451612903231</v>
      </c>
      <c r="N35" s="205">
        <f t="shared" si="19"/>
        <v>28.571428571428573</v>
      </c>
      <c r="O35" s="205">
        <f t="shared" si="19"/>
        <v>28.346456692913385</v>
      </c>
      <c r="P35" s="205">
        <f t="shared" si="19"/>
        <v>21.014492753623188</v>
      </c>
      <c r="Q35" s="205">
        <f t="shared" si="19"/>
        <v>7.6923076923076925</v>
      </c>
      <c r="R35" s="205">
        <f t="shared" si="19"/>
        <v>27.272727272727273</v>
      </c>
      <c r="S35" s="206"/>
      <c r="T35" s="206"/>
      <c r="U35" s="206"/>
      <c r="V35" s="205">
        <f>+V43*100/V44</f>
        <v>46.970830216903515</v>
      </c>
      <c r="Y35" s="558"/>
    </row>
    <row r="36" spans="1:72" s="550" customFormat="1" ht="48" hidden="1">
      <c r="A36" s="81"/>
      <c r="B36" s="556"/>
      <c r="C36" s="573" t="s">
        <v>354</v>
      </c>
      <c r="D36" s="572">
        <f>+IF(D35&lt;30,D35*5/30,IF(D35&gt;=30,5))</f>
        <v>5</v>
      </c>
      <c r="E36" s="572" t="e">
        <f t="shared" ref="E36:G36" si="20">+IF(E35&lt;30,E35*5/30,IF(E35&gt;=30,5))</f>
        <v>#DIV/0!</v>
      </c>
      <c r="F36" s="572" t="e">
        <f t="shared" si="20"/>
        <v>#DIV/0!</v>
      </c>
      <c r="G36" s="572" t="e">
        <f t="shared" si="20"/>
        <v>#DIV/0!</v>
      </c>
      <c r="H36" s="572"/>
      <c r="I36" s="572">
        <f t="shared" ref="I36:R36" si="21">+IF(I35&lt;30,I35*5/30,IF(I35&gt;=30,5))</f>
        <v>5</v>
      </c>
      <c r="J36" s="572">
        <f t="shared" si="21"/>
        <v>4.3859649122807012</v>
      </c>
      <c r="K36" s="572">
        <f t="shared" si="21"/>
        <v>5</v>
      </c>
      <c r="L36" s="572">
        <f t="shared" si="21"/>
        <v>5</v>
      </c>
      <c r="M36" s="572">
        <f t="shared" si="21"/>
        <v>5</v>
      </c>
      <c r="N36" s="572">
        <f t="shared" si="21"/>
        <v>4.7619047619047619</v>
      </c>
      <c r="O36" s="572">
        <f t="shared" si="21"/>
        <v>4.7244094488188981</v>
      </c>
      <c r="P36" s="572">
        <f t="shared" si="21"/>
        <v>3.5024154589371981</v>
      </c>
      <c r="Q36" s="572">
        <f t="shared" si="21"/>
        <v>1.2820512820512819</v>
      </c>
      <c r="R36" s="572">
        <f t="shared" si="21"/>
        <v>4.5454545454545459</v>
      </c>
      <c r="S36" s="515"/>
      <c r="T36" s="515"/>
      <c r="U36" s="515"/>
      <c r="V36" s="572">
        <f>+IF(V35&lt;30,V35*5/30,IF(V35&gt;=30,5))</f>
        <v>5</v>
      </c>
      <c r="W36" s="102"/>
      <c r="X36" s="102"/>
      <c r="Y36" s="103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</row>
    <row r="37" spans="1:72" s="550" customFormat="1" ht="48" hidden="1">
      <c r="A37" s="554"/>
      <c r="B37" s="553"/>
      <c r="C37" s="552" t="s">
        <v>353</v>
      </c>
      <c r="D37" s="551">
        <f>+IF(D47&lt;6,D47*5/6,IF(D47&gt;=6,5))</f>
        <v>-1.4895833333333286</v>
      </c>
      <c r="E37" s="551" t="e">
        <f t="shared" ref="E37:G37" si="22">+IF(E47&lt;6,E47*5/6,IF(E47&gt;=6,5))</f>
        <v>#DIV/0!</v>
      </c>
      <c r="F37" s="551" t="e">
        <f t="shared" si="22"/>
        <v>#DIV/0!</v>
      </c>
      <c r="G37" s="551" t="e">
        <f t="shared" si="22"/>
        <v>#DIV/0!</v>
      </c>
      <c r="H37" s="551"/>
      <c r="I37" s="551">
        <f t="shared" ref="I37:R37" si="23">+IF(I47&lt;6,I47*5/6,IF(I47&gt;=6,5))</f>
        <v>-1.3916666666666682</v>
      </c>
      <c r="J37" s="551">
        <f t="shared" si="23"/>
        <v>5</v>
      </c>
      <c r="K37" s="551">
        <f t="shared" si="23"/>
        <v>-3.1720430107533559E-2</v>
      </c>
      <c r="L37" s="551">
        <f t="shared" si="23"/>
        <v>2.9437229437229462</v>
      </c>
      <c r="M37" s="551">
        <f t="shared" si="23"/>
        <v>1.5220430107526894</v>
      </c>
      <c r="N37" s="551">
        <f t="shared" si="23"/>
        <v>-3.2154761904761888</v>
      </c>
      <c r="O37" s="551">
        <f t="shared" si="23"/>
        <v>6.3713910761154693E-2</v>
      </c>
      <c r="P37" s="551">
        <f t="shared" si="23"/>
        <v>5</v>
      </c>
      <c r="Q37" s="551">
        <f t="shared" si="23"/>
        <v>3.2019230769230771</v>
      </c>
      <c r="R37" s="551">
        <f t="shared" si="23"/>
        <v>5</v>
      </c>
      <c r="S37" s="200"/>
      <c r="T37" s="200"/>
      <c r="U37" s="200"/>
      <c r="V37" s="551">
        <f>+IF(V47&lt;6,V47*5/6,IF(V47&gt;=6,5))</f>
        <v>1.7423585140862603</v>
      </c>
      <c r="W37" s="102"/>
      <c r="X37" s="102"/>
      <c r="Y37" s="103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</row>
    <row r="38" spans="1:72" s="557" customFormat="1" ht="39.75">
      <c r="A38" s="530"/>
      <c r="B38" s="571" t="s">
        <v>362</v>
      </c>
      <c r="C38" s="570" t="s">
        <v>163</v>
      </c>
      <c r="D38" s="569">
        <f>+D39+D40</f>
        <v>64</v>
      </c>
      <c r="E38" s="569">
        <f t="shared" ref="E38:F38" si="24">+E39+E40</f>
        <v>0</v>
      </c>
      <c r="F38" s="569">
        <f t="shared" si="24"/>
        <v>0</v>
      </c>
      <c r="G38" s="569">
        <f>+G39+G40</f>
        <v>0</v>
      </c>
      <c r="H38" s="569"/>
      <c r="I38" s="536">
        <f t="shared" ref="I38:R38" si="25">+I39+I40</f>
        <v>50</v>
      </c>
      <c r="J38" s="536">
        <f t="shared" si="25"/>
        <v>19</v>
      </c>
      <c r="K38" s="536">
        <f t="shared" si="25"/>
        <v>124</v>
      </c>
      <c r="L38" s="536">
        <f t="shared" si="25"/>
        <v>77</v>
      </c>
      <c r="M38" s="536">
        <f t="shared" si="25"/>
        <v>62</v>
      </c>
      <c r="N38" s="536">
        <f t="shared" si="25"/>
        <v>17.5</v>
      </c>
      <c r="O38" s="536">
        <f t="shared" si="25"/>
        <v>127</v>
      </c>
      <c r="P38" s="536">
        <f t="shared" si="25"/>
        <v>69</v>
      </c>
      <c r="Q38" s="536">
        <f t="shared" si="25"/>
        <v>26</v>
      </c>
      <c r="R38" s="536">
        <f t="shared" si="25"/>
        <v>33</v>
      </c>
      <c r="S38" s="564"/>
      <c r="T38" s="564"/>
      <c r="U38" s="564"/>
      <c r="V38" s="536">
        <f>+V39+V40</f>
        <v>668.5</v>
      </c>
      <c r="W38" s="39"/>
      <c r="Y38" s="558"/>
    </row>
    <row r="39" spans="1:72" s="557" customFormat="1" ht="39.75">
      <c r="A39" s="530"/>
      <c r="B39" s="567" t="s">
        <v>361</v>
      </c>
      <c r="C39" s="565" t="s">
        <v>163</v>
      </c>
      <c r="D39" s="540">
        <v>54</v>
      </c>
      <c r="E39" s="540"/>
      <c r="F39" s="540"/>
      <c r="G39" s="540">
        <f>+SUM(E39:F39)</f>
        <v>0</v>
      </c>
      <c r="H39" s="543"/>
      <c r="I39" s="543">
        <v>44</v>
      </c>
      <c r="J39" s="363">
        <v>19</v>
      </c>
      <c r="K39" s="540">
        <v>119</v>
      </c>
      <c r="L39" s="568">
        <v>73</v>
      </c>
      <c r="M39" s="540">
        <v>58</v>
      </c>
      <c r="N39" s="540">
        <v>17.5</v>
      </c>
      <c r="O39" s="540">
        <v>113</v>
      </c>
      <c r="P39" s="540">
        <v>61</v>
      </c>
      <c r="Q39" s="540">
        <v>23</v>
      </c>
      <c r="R39" s="540">
        <v>22</v>
      </c>
      <c r="S39" s="562"/>
      <c r="T39" s="562"/>
      <c r="U39" s="562"/>
      <c r="V39" s="540">
        <f>+SUM(D39:U39)</f>
        <v>603.5</v>
      </c>
      <c r="W39" s="39"/>
      <c r="Y39" s="558"/>
    </row>
    <row r="40" spans="1:72" s="557" customFormat="1" ht="39.75">
      <c r="A40" s="530"/>
      <c r="B40" s="567" t="s">
        <v>360</v>
      </c>
      <c r="C40" s="565" t="s">
        <v>163</v>
      </c>
      <c r="D40" s="540">
        <v>10</v>
      </c>
      <c r="E40" s="540"/>
      <c r="F40" s="540"/>
      <c r="G40" s="540">
        <f t="shared" ref="G40:G43" si="26">+SUM(E40:F40)</f>
        <v>0</v>
      </c>
      <c r="H40" s="543"/>
      <c r="I40" s="543">
        <v>6</v>
      </c>
      <c r="J40" s="363">
        <v>0</v>
      </c>
      <c r="K40" s="540">
        <v>5</v>
      </c>
      <c r="L40" s="543">
        <v>4</v>
      </c>
      <c r="M40" s="540">
        <v>4</v>
      </c>
      <c r="N40" s="540">
        <v>0</v>
      </c>
      <c r="O40" s="540">
        <v>14</v>
      </c>
      <c r="P40" s="540">
        <v>8</v>
      </c>
      <c r="Q40" s="540">
        <v>3</v>
      </c>
      <c r="R40" s="540">
        <v>11</v>
      </c>
      <c r="S40" s="562"/>
      <c r="T40" s="562"/>
      <c r="U40" s="562"/>
      <c r="V40" s="540">
        <f>+SUM(D40:U40)</f>
        <v>65</v>
      </c>
      <c r="Y40" s="558"/>
    </row>
    <row r="41" spans="1:72" s="538" customFormat="1" ht="39.75">
      <c r="A41" s="566"/>
      <c r="B41" s="306" t="s">
        <v>359</v>
      </c>
      <c r="C41" s="565" t="s">
        <v>163</v>
      </c>
      <c r="D41" s="540">
        <v>10</v>
      </c>
      <c r="E41" s="540"/>
      <c r="F41" s="540"/>
      <c r="G41" s="540">
        <f t="shared" si="26"/>
        <v>0</v>
      </c>
      <c r="H41" s="543"/>
      <c r="I41" s="543">
        <v>1</v>
      </c>
      <c r="J41" s="363">
        <v>0</v>
      </c>
      <c r="K41" s="540">
        <v>1</v>
      </c>
      <c r="L41" s="543">
        <v>2</v>
      </c>
      <c r="M41" s="540">
        <v>1</v>
      </c>
      <c r="N41" s="540">
        <v>0</v>
      </c>
      <c r="O41" s="540">
        <v>10</v>
      </c>
      <c r="P41" s="540">
        <v>0</v>
      </c>
      <c r="Q41" s="540">
        <v>2</v>
      </c>
      <c r="R41" s="540">
        <v>0</v>
      </c>
      <c r="S41" s="541"/>
      <c r="T41" s="541"/>
      <c r="U41" s="541"/>
      <c r="V41" s="540">
        <f>+SUM(D41:U41)</f>
        <v>27</v>
      </c>
      <c r="Y41" s="539"/>
    </row>
    <row r="42" spans="1:72" s="538" customFormat="1" ht="39.75">
      <c r="A42" s="566"/>
      <c r="B42" s="306" t="s">
        <v>358</v>
      </c>
      <c r="C42" s="565" t="s">
        <v>163</v>
      </c>
      <c r="D42" s="540">
        <v>13</v>
      </c>
      <c r="E42" s="540"/>
      <c r="F42" s="540"/>
      <c r="G42" s="540">
        <f t="shared" si="26"/>
        <v>0</v>
      </c>
      <c r="H42" s="543"/>
      <c r="I42" s="543">
        <v>30.5</v>
      </c>
      <c r="J42" s="363">
        <v>14</v>
      </c>
      <c r="K42" s="540">
        <v>39</v>
      </c>
      <c r="L42" s="543">
        <v>23</v>
      </c>
      <c r="M42" s="540">
        <v>14</v>
      </c>
      <c r="N42" s="540">
        <v>12.5</v>
      </c>
      <c r="O42" s="540">
        <v>81</v>
      </c>
      <c r="P42" s="540">
        <v>54.5</v>
      </c>
      <c r="Q42" s="540">
        <v>22</v>
      </c>
      <c r="R42" s="540">
        <v>24</v>
      </c>
      <c r="S42" s="541"/>
      <c r="T42" s="541"/>
      <c r="U42" s="541"/>
      <c r="V42" s="540">
        <f>+SUM(D42:U42)</f>
        <v>327.5</v>
      </c>
      <c r="Y42" s="539"/>
    </row>
    <row r="43" spans="1:72" s="538" customFormat="1" ht="39.75">
      <c r="A43" s="566"/>
      <c r="B43" s="306" t="s">
        <v>357</v>
      </c>
      <c r="C43" s="565" t="s">
        <v>163</v>
      </c>
      <c r="D43" s="540">
        <v>41</v>
      </c>
      <c r="E43" s="540"/>
      <c r="F43" s="540"/>
      <c r="G43" s="540">
        <f t="shared" si="26"/>
        <v>0</v>
      </c>
      <c r="H43" s="543"/>
      <c r="I43" s="543">
        <v>18.5</v>
      </c>
      <c r="J43" s="363">
        <v>5</v>
      </c>
      <c r="K43" s="540">
        <v>84</v>
      </c>
      <c r="L43" s="543">
        <v>52</v>
      </c>
      <c r="M43" s="540">
        <v>47</v>
      </c>
      <c r="N43" s="540">
        <v>5</v>
      </c>
      <c r="O43" s="540">
        <v>36</v>
      </c>
      <c r="P43" s="540">
        <v>14.5</v>
      </c>
      <c r="Q43" s="540">
        <v>2</v>
      </c>
      <c r="R43" s="540">
        <v>9</v>
      </c>
      <c r="S43" s="541"/>
      <c r="T43" s="541"/>
      <c r="U43" s="541"/>
      <c r="V43" s="540">
        <f>+SUM(D43:U43)</f>
        <v>314</v>
      </c>
      <c r="Y43" s="539"/>
    </row>
    <row r="44" spans="1:72" s="464" customFormat="1" ht="39.75">
      <c r="A44" s="530"/>
      <c r="B44" s="75" t="s">
        <v>347</v>
      </c>
      <c r="C44" s="565" t="s">
        <v>163</v>
      </c>
      <c r="D44" s="536">
        <f>SUM(D41:D43)</f>
        <v>64</v>
      </c>
      <c r="E44" s="536">
        <f t="shared" ref="E44:G44" si="27">SUM(E41:E43)</f>
        <v>0</v>
      </c>
      <c r="F44" s="536">
        <f t="shared" si="27"/>
        <v>0</v>
      </c>
      <c r="G44" s="536">
        <f t="shared" si="27"/>
        <v>0</v>
      </c>
      <c r="H44" s="536"/>
      <c r="I44" s="536">
        <f t="shared" ref="I44:R44" si="28">SUM(I41:I43)</f>
        <v>50</v>
      </c>
      <c r="J44" s="536">
        <f t="shared" si="28"/>
        <v>19</v>
      </c>
      <c r="K44" s="536">
        <f t="shared" si="28"/>
        <v>124</v>
      </c>
      <c r="L44" s="536">
        <f t="shared" si="28"/>
        <v>77</v>
      </c>
      <c r="M44" s="536">
        <f t="shared" si="28"/>
        <v>62</v>
      </c>
      <c r="N44" s="536">
        <f t="shared" si="28"/>
        <v>17.5</v>
      </c>
      <c r="O44" s="536">
        <f t="shared" si="28"/>
        <v>127</v>
      </c>
      <c r="P44" s="536">
        <f t="shared" si="28"/>
        <v>69</v>
      </c>
      <c r="Q44" s="536">
        <f t="shared" si="28"/>
        <v>26</v>
      </c>
      <c r="R44" s="536">
        <f t="shared" si="28"/>
        <v>33</v>
      </c>
      <c r="S44" s="564"/>
      <c r="T44" s="564"/>
      <c r="U44" s="564"/>
      <c r="V44" s="536">
        <f>SUM(V41:V43)</f>
        <v>668.5</v>
      </c>
      <c r="Y44" s="465"/>
    </row>
    <row r="45" spans="1:72" s="464" customFormat="1" ht="39.75">
      <c r="A45" s="530"/>
      <c r="B45" s="533" t="s">
        <v>346</v>
      </c>
      <c r="C45" s="486"/>
      <c r="D45" s="532"/>
      <c r="E45" s="532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532"/>
      <c r="R45" s="68"/>
      <c r="S45" s="531"/>
      <c r="T45" s="531"/>
      <c r="U45" s="531"/>
      <c r="V45" s="68"/>
      <c r="Y45" s="465"/>
    </row>
    <row r="46" spans="1:72" s="464" customFormat="1" ht="39.75">
      <c r="A46" s="530"/>
      <c r="B46" s="529" t="s">
        <v>356</v>
      </c>
      <c r="C46" s="70" t="s">
        <v>176</v>
      </c>
      <c r="D46" s="526">
        <v>65.849999999999994</v>
      </c>
      <c r="E46" s="526"/>
      <c r="F46" s="526"/>
      <c r="G46" s="526"/>
      <c r="H46" s="526"/>
      <c r="I46" s="526">
        <v>38.67</v>
      </c>
      <c r="J46" s="526">
        <v>17.649999999999999</v>
      </c>
      <c r="K46" s="526">
        <v>67.78</v>
      </c>
      <c r="L46" s="527">
        <v>64</v>
      </c>
      <c r="M46" s="563">
        <v>73.98</v>
      </c>
      <c r="N46" s="526">
        <v>32.43</v>
      </c>
      <c r="O46" s="490">
        <v>28.27</v>
      </c>
      <c r="P46" s="526">
        <v>14.29</v>
      </c>
      <c r="Q46" s="526">
        <v>3.85</v>
      </c>
      <c r="R46" s="526">
        <v>17.86</v>
      </c>
      <c r="S46" s="240"/>
      <c r="T46" s="240"/>
      <c r="U46" s="240"/>
      <c r="V46" s="526">
        <v>44.88</v>
      </c>
      <c r="W46" s="525"/>
      <c r="Y46" s="465"/>
    </row>
    <row r="47" spans="1:72" s="464" customFormat="1" ht="39.75">
      <c r="A47" s="530"/>
      <c r="B47" s="75" t="s">
        <v>344</v>
      </c>
      <c r="C47" s="70" t="s">
        <v>176</v>
      </c>
      <c r="D47" s="561">
        <f>+D35-D46</f>
        <v>-1.7874999999999943</v>
      </c>
      <c r="E47" s="561" t="e">
        <f t="shared" ref="E47:G47" si="29">+E35-E46</f>
        <v>#DIV/0!</v>
      </c>
      <c r="F47" s="561" t="e">
        <f t="shared" si="29"/>
        <v>#DIV/0!</v>
      </c>
      <c r="G47" s="561" t="e">
        <f t="shared" si="29"/>
        <v>#DIV/0!</v>
      </c>
      <c r="H47" s="561"/>
      <c r="I47" s="561">
        <f t="shared" ref="I47:R47" si="30">+I35-I46</f>
        <v>-1.6700000000000017</v>
      </c>
      <c r="J47" s="561">
        <f t="shared" si="30"/>
        <v>8.6657894736842103</v>
      </c>
      <c r="K47" s="561">
        <f t="shared" si="30"/>
        <v>-3.8064516129040271E-2</v>
      </c>
      <c r="L47" s="561">
        <f t="shared" si="30"/>
        <v>3.5324675324675354</v>
      </c>
      <c r="M47" s="561">
        <f t="shared" si="30"/>
        <v>1.8264516129032273</v>
      </c>
      <c r="N47" s="561">
        <f t="shared" si="30"/>
        <v>-3.8585714285714268</v>
      </c>
      <c r="O47" s="561">
        <f t="shared" si="30"/>
        <v>7.6456692913385638E-2</v>
      </c>
      <c r="P47" s="561">
        <f t="shared" si="30"/>
        <v>6.7244927536231884</v>
      </c>
      <c r="Q47" s="561">
        <f t="shared" si="30"/>
        <v>3.8423076923076924</v>
      </c>
      <c r="R47" s="561">
        <f t="shared" si="30"/>
        <v>9.4127272727272739</v>
      </c>
      <c r="S47" s="562"/>
      <c r="T47" s="562"/>
      <c r="U47" s="562"/>
      <c r="V47" s="561">
        <f>+V35-V46</f>
        <v>2.0908302169035125</v>
      </c>
      <c r="Y47" s="465"/>
    </row>
    <row r="48" spans="1:72" s="557" customFormat="1" ht="39.75">
      <c r="A48" s="560">
        <v>2.2999999999999998</v>
      </c>
      <c r="B48" s="559" t="s">
        <v>446</v>
      </c>
      <c r="C48" s="96" t="s">
        <v>176</v>
      </c>
      <c r="D48" s="205">
        <f>+SUM(D53:D55)*100/D56</f>
        <v>35.9375</v>
      </c>
      <c r="E48" s="205" t="e">
        <f t="shared" ref="E48:G48" si="31">+SUM(E53:E55)*100/E56</f>
        <v>#DIV/0!</v>
      </c>
      <c r="F48" s="205" t="e">
        <f t="shared" si="31"/>
        <v>#DIV/0!</v>
      </c>
      <c r="G48" s="205" t="e">
        <f t="shared" si="31"/>
        <v>#DIV/0!</v>
      </c>
      <c r="H48" s="205"/>
      <c r="I48" s="205">
        <f t="shared" ref="I48:R48" si="32">+SUM(I53:I55)*100/I56</f>
        <v>10</v>
      </c>
      <c r="J48" s="205">
        <f t="shared" si="32"/>
        <v>15.789473684210526</v>
      </c>
      <c r="K48" s="205">
        <f t="shared" si="32"/>
        <v>33.87096774193548</v>
      </c>
      <c r="L48" s="205">
        <f t="shared" si="32"/>
        <v>55.844155844155843</v>
      </c>
      <c r="M48" s="205">
        <f t="shared" si="32"/>
        <v>51.612903225806448</v>
      </c>
      <c r="N48" s="205">
        <f t="shared" si="32"/>
        <v>34.285714285714285</v>
      </c>
      <c r="O48" s="205">
        <f t="shared" si="32"/>
        <v>16.535433070866141</v>
      </c>
      <c r="P48" s="205">
        <f t="shared" si="32"/>
        <v>6.5217391304347823</v>
      </c>
      <c r="Q48" s="205">
        <f t="shared" si="32"/>
        <v>11.538461538461538</v>
      </c>
      <c r="R48" s="205">
        <f t="shared" si="32"/>
        <v>10.606060606060606</v>
      </c>
      <c r="S48" s="206"/>
      <c r="T48" s="206"/>
      <c r="U48" s="206"/>
      <c r="V48" s="205">
        <f>+SUM(V53:V55)*100/V56</f>
        <v>27.823485415108451</v>
      </c>
      <c r="Y48" s="558"/>
    </row>
    <row r="49" spans="1:72" s="550" customFormat="1" ht="48" hidden="1">
      <c r="A49" s="81"/>
      <c r="B49" s="556"/>
      <c r="C49" s="555" t="s">
        <v>354</v>
      </c>
      <c r="D49" s="132">
        <f>+IF(D48&lt;60,D48*5/60,IF(D48&gt;=60,5))</f>
        <v>2.9947916666666665</v>
      </c>
      <c r="E49" s="132" t="e">
        <f t="shared" ref="E49:G49" si="33">+IF(E48&lt;60,E48*5/60,IF(E48&gt;=60,5))</f>
        <v>#DIV/0!</v>
      </c>
      <c r="F49" s="132" t="e">
        <f t="shared" si="33"/>
        <v>#DIV/0!</v>
      </c>
      <c r="G49" s="132" t="e">
        <f t="shared" si="33"/>
        <v>#DIV/0!</v>
      </c>
      <c r="H49" s="132"/>
      <c r="I49" s="132">
        <f t="shared" ref="I49:R49" si="34">+IF(I48&lt;60,I48*5/60,IF(I48&gt;=60,5))</f>
        <v>0.83333333333333337</v>
      </c>
      <c r="J49" s="132">
        <f t="shared" si="34"/>
        <v>1.3157894736842104</v>
      </c>
      <c r="K49" s="132">
        <f t="shared" si="34"/>
        <v>2.82258064516129</v>
      </c>
      <c r="L49" s="132">
        <f t="shared" si="34"/>
        <v>4.6536796536796539</v>
      </c>
      <c r="M49" s="132">
        <f t="shared" si="34"/>
        <v>4.301075268817204</v>
      </c>
      <c r="N49" s="132">
        <f t="shared" si="34"/>
        <v>2.8571428571428568</v>
      </c>
      <c r="O49" s="132">
        <f t="shared" si="34"/>
        <v>1.3779527559055116</v>
      </c>
      <c r="P49" s="132">
        <f t="shared" si="34"/>
        <v>0.54347826086956519</v>
      </c>
      <c r="Q49" s="132">
        <f t="shared" si="34"/>
        <v>0.96153846153846156</v>
      </c>
      <c r="R49" s="132">
        <f t="shared" si="34"/>
        <v>0.88383838383838387</v>
      </c>
      <c r="S49" s="515"/>
      <c r="T49" s="515"/>
      <c r="U49" s="515"/>
      <c r="V49" s="132">
        <f>+IF(V48&lt;60,V48*5/60,IF(V48&gt;=60,5))</f>
        <v>2.3186237845923707</v>
      </c>
      <c r="W49" s="102"/>
      <c r="X49" s="102"/>
      <c r="Y49" s="103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</row>
    <row r="50" spans="1:72" s="550" customFormat="1" ht="48" hidden="1">
      <c r="A50" s="554"/>
      <c r="B50" s="553"/>
      <c r="C50" s="552" t="s">
        <v>353</v>
      </c>
      <c r="D50" s="551">
        <f>+IF(D59&lt;12,D59*5/12,IF(D59&gt;=12,5))</f>
        <v>-0.60937499999999944</v>
      </c>
      <c r="E50" s="551" t="e">
        <f t="shared" ref="E50:G50" si="35">+IF(E59&lt;12,E59*5/12,IF(E59&gt;=12,5))</f>
        <v>#DIV/0!</v>
      </c>
      <c r="F50" s="551" t="e">
        <f t="shared" si="35"/>
        <v>#DIV/0!</v>
      </c>
      <c r="G50" s="551" t="e">
        <f t="shared" si="35"/>
        <v>#DIV/0!</v>
      </c>
      <c r="H50" s="551"/>
      <c r="I50" s="551">
        <f t="shared" ref="I50:R50" si="36">+IF(I59&lt;12,I59*5/12,IF(I59&gt;=12,5))</f>
        <v>1.9458333333333335</v>
      </c>
      <c r="J50" s="551">
        <f t="shared" si="36"/>
        <v>5</v>
      </c>
      <c r="K50" s="551">
        <f t="shared" si="36"/>
        <v>0.86290322580644985</v>
      </c>
      <c r="L50" s="551">
        <f t="shared" si="36"/>
        <v>1.0475649350649352</v>
      </c>
      <c r="M50" s="551">
        <f t="shared" si="36"/>
        <v>-0.17379032258064697</v>
      </c>
      <c r="N50" s="551">
        <f t="shared" si="36"/>
        <v>-0.35595238095238163</v>
      </c>
      <c r="O50" s="551">
        <f t="shared" si="36"/>
        <v>-0.14356955380577427</v>
      </c>
      <c r="P50" s="551">
        <f t="shared" si="36"/>
        <v>1.3965579710144926</v>
      </c>
      <c r="Q50" s="551">
        <f t="shared" si="36"/>
        <v>1.6035256410256409</v>
      </c>
      <c r="R50" s="551">
        <f t="shared" si="36"/>
        <v>4.4191919191919196</v>
      </c>
      <c r="S50" s="200"/>
      <c r="T50" s="200"/>
      <c r="U50" s="200"/>
      <c r="V50" s="551">
        <f>+IF(V59&lt;12,V59*5/12,IF(V59&gt;=12,5))</f>
        <v>0.80978558962852143</v>
      </c>
      <c r="W50" s="102"/>
      <c r="X50" s="102"/>
      <c r="Y50" s="103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</row>
    <row r="51" spans="1:72" s="538" customFormat="1" ht="39.75">
      <c r="A51" s="306"/>
      <c r="B51" s="549" t="s">
        <v>352</v>
      </c>
      <c r="C51" s="548" t="s">
        <v>163</v>
      </c>
      <c r="D51" s="547">
        <f>+D44-D52</f>
        <v>41</v>
      </c>
      <c r="E51" s="547">
        <f t="shared" ref="E51:G51" si="37">+E44-E52</f>
        <v>0</v>
      </c>
      <c r="F51" s="547">
        <f t="shared" si="37"/>
        <v>0</v>
      </c>
      <c r="G51" s="547">
        <f t="shared" si="37"/>
        <v>0</v>
      </c>
      <c r="H51" s="547"/>
      <c r="I51" s="545">
        <f t="shared" ref="I51:R51" si="38">+I44-I52</f>
        <v>45</v>
      </c>
      <c r="J51" s="545">
        <f t="shared" si="38"/>
        <v>16</v>
      </c>
      <c r="K51" s="545">
        <f t="shared" si="38"/>
        <v>82</v>
      </c>
      <c r="L51" s="545">
        <f t="shared" si="38"/>
        <v>34</v>
      </c>
      <c r="M51" s="545">
        <f t="shared" si="38"/>
        <v>30</v>
      </c>
      <c r="N51" s="545">
        <f t="shared" si="38"/>
        <v>11.5</v>
      </c>
      <c r="O51" s="545">
        <f t="shared" si="38"/>
        <v>106</v>
      </c>
      <c r="P51" s="545">
        <f t="shared" si="38"/>
        <v>64.5</v>
      </c>
      <c r="Q51" s="545">
        <f t="shared" si="38"/>
        <v>23</v>
      </c>
      <c r="R51" s="545">
        <f t="shared" si="38"/>
        <v>29.5</v>
      </c>
      <c r="S51" s="546"/>
      <c r="T51" s="546"/>
      <c r="U51" s="546"/>
      <c r="V51" s="545">
        <f>+V44-V52</f>
        <v>482.5</v>
      </c>
      <c r="W51" s="39"/>
      <c r="Y51" s="539"/>
    </row>
    <row r="52" spans="1:72" s="538" customFormat="1" ht="39.75">
      <c r="A52" s="306"/>
      <c r="B52" s="75" t="s">
        <v>351</v>
      </c>
      <c r="C52" s="70" t="s">
        <v>163</v>
      </c>
      <c r="D52" s="536">
        <f>SUM(D53:D55)</f>
        <v>23</v>
      </c>
      <c r="E52" s="536">
        <f t="shared" ref="E52:G52" si="39">SUM(E53:E55)</f>
        <v>0</v>
      </c>
      <c r="F52" s="536">
        <f t="shared" si="39"/>
        <v>0</v>
      </c>
      <c r="G52" s="536">
        <f t="shared" si="39"/>
        <v>0</v>
      </c>
      <c r="H52" s="536"/>
      <c r="I52" s="536">
        <f t="shared" ref="I52:R52" si="40">SUM(I53:I55)</f>
        <v>5</v>
      </c>
      <c r="J52" s="536">
        <f t="shared" si="40"/>
        <v>3</v>
      </c>
      <c r="K52" s="536">
        <f t="shared" si="40"/>
        <v>42</v>
      </c>
      <c r="L52" s="536">
        <f t="shared" si="40"/>
        <v>43</v>
      </c>
      <c r="M52" s="536">
        <f t="shared" si="40"/>
        <v>32</v>
      </c>
      <c r="N52" s="536">
        <f t="shared" si="40"/>
        <v>6</v>
      </c>
      <c r="O52" s="536">
        <f t="shared" si="40"/>
        <v>21</v>
      </c>
      <c r="P52" s="536">
        <f t="shared" si="40"/>
        <v>4.5</v>
      </c>
      <c r="Q52" s="536">
        <f t="shared" si="40"/>
        <v>3</v>
      </c>
      <c r="R52" s="536">
        <f t="shared" si="40"/>
        <v>3.5</v>
      </c>
      <c r="S52" s="537"/>
      <c r="T52" s="537"/>
      <c r="U52" s="537"/>
      <c r="V52" s="536">
        <f>SUM(V53:V55)</f>
        <v>186</v>
      </c>
      <c r="Y52" s="539"/>
    </row>
    <row r="53" spans="1:72" s="538" customFormat="1" ht="42">
      <c r="A53" s="306"/>
      <c r="B53" s="306" t="s">
        <v>350</v>
      </c>
      <c r="C53" s="70" t="s">
        <v>163</v>
      </c>
      <c r="D53" s="540">
        <v>16</v>
      </c>
      <c r="E53" s="540"/>
      <c r="F53" s="540"/>
      <c r="G53" s="540">
        <f t="shared" ref="G53:G55" si="41">+SUM(E53:F53)</f>
        <v>0</v>
      </c>
      <c r="H53" s="543"/>
      <c r="I53" s="543">
        <v>4</v>
      </c>
      <c r="J53" s="540">
        <v>2.5</v>
      </c>
      <c r="K53" s="540">
        <v>34</v>
      </c>
      <c r="L53" s="542">
        <v>36</v>
      </c>
      <c r="M53" s="540">
        <v>24</v>
      </c>
      <c r="N53" s="544">
        <v>4</v>
      </c>
      <c r="O53" s="540">
        <v>19</v>
      </c>
      <c r="P53" s="540">
        <v>4</v>
      </c>
      <c r="Q53" s="540">
        <v>3</v>
      </c>
      <c r="R53" s="540">
        <v>0</v>
      </c>
      <c r="S53" s="541"/>
      <c r="T53" s="541"/>
      <c r="U53" s="541"/>
      <c r="V53" s="540">
        <f>+SUM(D53:U53)</f>
        <v>146.5</v>
      </c>
      <c r="Y53" s="539"/>
    </row>
    <row r="54" spans="1:72" s="538" customFormat="1" ht="42">
      <c r="A54" s="306"/>
      <c r="B54" s="306" t="s">
        <v>349</v>
      </c>
      <c r="C54" s="70" t="s">
        <v>163</v>
      </c>
      <c r="D54" s="540">
        <v>7</v>
      </c>
      <c r="E54" s="540"/>
      <c r="F54" s="540"/>
      <c r="G54" s="540">
        <f t="shared" si="41"/>
        <v>0</v>
      </c>
      <c r="H54" s="543"/>
      <c r="I54" s="543">
        <v>1</v>
      </c>
      <c r="J54" s="540">
        <v>0.5</v>
      </c>
      <c r="K54" s="540">
        <v>8</v>
      </c>
      <c r="L54" s="542">
        <v>6</v>
      </c>
      <c r="M54" s="540">
        <v>8</v>
      </c>
      <c r="N54" s="540">
        <v>2</v>
      </c>
      <c r="O54" s="540">
        <v>2</v>
      </c>
      <c r="P54" s="540">
        <v>0.5</v>
      </c>
      <c r="Q54" s="540">
        <v>0</v>
      </c>
      <c r="R54" s="540">
        <v>2.5</v>
      </c>
      <c r="S54" s="541"/>
      <c r="T54" s="541"/>
      <c r="U54" s="541"/>
      <c r="V54" s="540">
        <f>+SUM(D54:U54)</f>
        <v>37.5</v>
      </c>
      <c r="Y54" s="539"/>
    </row>
    <row r="55" spans="1:72" s="538" customFormat="1" ht="42">
      <c r="A55" s="306"/>
      <c r="B55" s="306" t="s">
        <v>348</v>
      </c>
      <c r="C55" s="70" t="s">
        <v>163</v>
      </c>
      <c r="D55" s="540">
        <v>0</v>
      </c>
      <c r="E55" s="540"/>
      <c r="F55" s="540"/>
      <c r="G55" s="540">
        <f t="shared" si="41"/>
        <v>0</v>
      </c>
      <c r="H55" s="543"/>
      <c r="I55" s="543">
        <v>0</v>
      </c>
      <c r="J55" s="363">
        <v>0</v>
      </c>
      <c r="K55" s="540">
        <v>0</v>
      </c>
      <c r="L55" s="542">
        <v>1</v>
      </c>
      <c r="M55" s="540">
        <v>0</v>
      </c>
      <c r="N55" s="540">
        <v>0</v>
      </c>
      <c r="O55" s="540">
        <v>0</v>
      </c>
      <c r="P55" s="540">
        <v>0</v>
      </c>
      <c r="Q55" s="540">
        <v>0</v>
      </c>
      <c r="R55" s="540">
        <v>1</v>
      </c>
      <c r="S55" s="541"/>
      <c r="T55" s="541"/>
      <c r="U55" s="541"/>
      <c r="V55" s="540">
        <f>+SUM(D55:U55)</f>
        <v>2</v>
      </c>
      <c r="Y55" s="539"/>
    </row>
    <row r="56" spans="1:72" s="534" customFormat="1" ht="39.75">
      <c r="A56" s="75"/>
      <c r="B56" s="75" t="s">
        <v>347</v>
      </c>
      <c r="C56" s="70" t="s">
        <v>163</v>
      </c>
      <c r="D56" s="536">
        <f>+D44</f>
        <v>64</v>
      </c>
      <c r="E56" s="536">
        <f t="shared" ref="E56:G56" si="42">+E44</f>
        <v>0</v>
      </c>
      <c r="F56" s="536">
        <f t="shared" si="42"/>
        <v>0</v>
      </c>
      <c r="G56" s="536">
        <f t="shared" si="42"/>
        <v>0</v>
      </c>
      <c r="H56" s="536"/>
      <c r="I56" s="536">
        <f t="shared" ref="I56:R56" si="43">+I44</f>
        <v>50</v>
      </c>
      <c r="J56" s="536">
        <f t="shared" si="43"/>
        <v>19</v>
      </c>
      <c r="K56" s="536">
        <f t="shared" si="43"/>
        <v>124</v>
      </c>
      <c r="L56" s="536">
        <f t="shared" si="43"/>
        <v>77</v>
      </c>
      <c r="M56" s="536">
        <f t="shared" si="43"/>
        <v>62</v>
      </c>
      <c r="N56" s="536">
        <f t="shared" si="43"/>
        <v>17.5</v>
      </c>
      <c r="O56" s="536">
        <f t="shared" si="43"/>
        <v>127</v>
      </c>
      <c r="P56" s="536">
        <f t="shared" si="43"/>
        <v>69</v>
      </c>
      <c r="Q56" s="536">
        <f t="shared" si="43"/>
        <v>26</v>
      </c>
      <c r="R56" s="536">
        <f t="shared" si="43"/>
        <v>33</v>
      </c>
      <c r="S56" s="537"/>
      <c r="T56" s="537"/>
      <c r="U56" s="537"/>
      <c r="V56" s="536">
        <f>+V44</f>
        <v>668.5</v>
      </c>
      <c r="Y56" s="535"/>
    </row>
    <row r="57" spans="1:72" s="464" customFormat="1" ht="39.75">
      <c r="A57" s="530"/>
      <c r="B57" s="533" t="s">
        <v>346</v>
      </c>
      <c r="C57" s="486"/>
      <c r="D57" s="532"/>
      <c r="E57" s="532"/>
      <c r="F57" s="532"/>
      <c r="G57" s="532"/>
      <c r="H57" s="532"/>
      <c r="I57" s="532"/>
      <c r="J57" s="532"/>
      <c r="K57" s="532"/>
      <c r="L57" s="532"/>
      <c r="M57" s="532"/>
      <c r="N57" s="532"/>
      <c r="O57" s="532"/>
      <c r="P57" s="532"/>
      <c r="Q57" s="532"/>
      <c r="R57" s="68"/>
      <c r="S57" s="531"/>
      <c r="T57" s="531"/>
      <c r="U57" s="531"/>
      <c r="V57" s="68"/>
      <c r="Y57" s="465"/>
    </row>
    <row r="58" spans="1:72" s="464" customFormat="1" ht="39.75">
      <c r="A58" s="530"/>
      <c r="B58" s="529" t="s">
        <v>345</v>
      </c>
      <c r="C58" s="70" t="s">
        <v>176</v>
      </c>
      <c r="D58" s="526">
        <v>37.4</v>
      </c>
      <c r="E58" s="526"/>
      <c r="F58" s="526"/>
      <c r="G58" s="526"/>
      <c r="H58" s="528"/>
      <c r="I58" s="490">
        <v>5.33</v>
      </c>
      <c r="J58" s="526">
        <v>0</v>
      </c>
      <c r="K58" s="526">
        <v>31.8</v>
      </c>
      <c r="L58" s="527">
        <v>53.33</v>
      </c>
      <c r="M58" s="526">
        <v>52.03</v>
      </c>
      <c r="N58" s="526">
        <v>35.14</v>
      </c>
      <c r="O58" s="490">
        <v>16.88</v>
      </c>
      <c r="P58" s="526">
        <v>3.17</v>
      </c>
      <c r="Q58" s="526">
        <v>7.69</v>
      </c>
      <c r="R58" s="526">
        <v>0</v>
      </c>
      <c r="S58" s="200"/>
      <c r="T58" s="200"/>
      <c r="U58" s="200"/>
      <c r="V58" s="526">
        <v>25.88</v>
      </c>
      <c r="W58" s="525"/>
      <c r="Y58" s="465"/>
    </row>
    <row r="59" spans="1:72" s="464" customFormat="1" ht="39.75">
      <c r="A59" s="524"/>
      <c r="B59" s="148" t="s">
        <v>344</v>
      </c>
      <c r="C59" s="124" t="s">
        <v>176</v>
      </c>
      <c r="D59" s="522">
        <f>+D48-D58</f>
        <v>-1.4624999999999986</v>
      </c>
      <c r="E59" s="522" t="e">
        <f t="shared" ref="E59:G59" si="44">+E48-E58</f>
        <v>#DIV/0!</v>
      </c>
      <c r="F59" s="522" t="e">
        <f t="shared" si="44"/>
        <v>#DIV/0!</v>
      </c>
      <c r="G59" s="522" t="e">
        <f t="shared" si="44"/>
        <v>#DIV/0!</v>
      </c>
      <c r="H59" s="522"/>
      <c r="I59" s="522">
        <f t="shared" ref="I59:R59" si="45">+I48-I58</f>
        <v>4.67</v>
      </c>
      <c r="J59" s="522">
        <f t="shared" si="45"/>
        <v>15.789473684210526</v>
      </c>
      <c r="K59" s="522">
        <f t="shared" si="45"/>
        <v>2.0709677419354797</v>
      </c>
      <c r="L59" s="522">
        <f t="shared" si="45"/>
        <v>2.5141558441558445</v>
      </c>
      <c r="M59" s="522">
        <f t="shared" si="45"/>
        <v>-0.41709677419355273</v>
      </c>
      <c r="N59" s="522">
        <f t="shared" si="45"/>
        <v>-0.85428571428571587</v>
      </c>
      <c r="O59" s="522">
        <f t="shared" si="45"/>
        <v>-0.34456692913385822</v>
      </c>
      <c r="P59" s="522">
        <f t="shared" si="45"/>
        <v>3.3517391304347823</v>
      </c>
      <c r="Q59" s="522">
        <f t="shared" si="45"/>
        <v>3.8484615384615379</v>
      </c>
      <c r="R59" s="522">
        <f t="shared" si="45"/>
        <v>10.606060606060606</v>
      </c>
      <c r="S59" s="523"/>
      <c r="T59" s="523"/>
      <c r="U59" s="523"/>
      <c r="V59" s="522">
        <f>+V48-V58</f>
        <v>1.9434854151084515</v>
      </c>
      <c r="Y59" s="465"/>
    </row>
    <row r="60" spans="1:72" s="102" customFormat="1" ht="42" customHeight="1">
      <c r="A60" s="85">
        <v>2.4</v>
      </c>
      <c r="B60" s="85" t="s">
        <v>343</v>
      </c>
      <c r="C60" s="96" t="s">
        <v>30</v>
      </c>
      <c r="D60" s="82">
        <f>+SUM(D62:D68)</f>
        <v>7</v>
      </c>
      <c r="E60" s="82"/>
      <c r="F60" s="82"/>
      <c r="G60" s="82">
        <f t="shared" ref="G60" si="46">+SUM(G62:G68)</f>
        <v>0</v>
      </c>
      <c r="H60" s="82"/>
      <c r="I60" s="82">
        <f t="shared" ref="I60:R60" si="47">+SUM(I62:I68)</f>
        <v>7</v>
      </c>
      <c r="J60" s="82">
        <f t="shared" si="47"/>
        <v>6</v>
      </c>
      <c r="K60" s="82">
        <f t="shared" si="47"/>
        <v>7</v>
      </c>
      <c r="L60" s="82">
        <f t="shared" si="47"/>
        <v>7</v>
      </c>
      <c r="M60" s="82">
        <f t="shared" si="47"/>
        <v>7</v>
      </c>
      <c r="N60" s="82">
        <f t="shared" si="47"/>
        <v>4</v>
      </c>
      <c r="O60" s="82">
        <f t="shared" si="47"/>
        <v>5</v>
      </c>
      <c r="P60" s="82">
        <f t="shared" si="47"/>
        <v>4</v>
      </c>
      <c r="Q60" s="82">
        <f t="shared" si="47"/>
        <v>5</v>
      </c>
      <c r="R60" s="82">
        <f t="shared" si="47"/>
        <v>7</v>
      </c>
      <c r="S60" s="154"/>
      <c r="T60" s="154"/>
      <c r="U60" s="154"/>
      <c r="V60" s="82">
        <f>+SUM(V62:V68)</f>
        <v>7</v>
      </c>
      <c r="Y60" s="103"/>
    </row>
    <row r="61" spans="1:72" s="102" customFormat="1" ht="42" hidden="1" customHeight="1">
      <c r="A61" s="81"/>
      <c r="B61" s="81"/>
      <c r="C61" s="469" t="s">
        <v>10</v>
      </c>
      <c r="D61" s="132">
        <f>IF(D60&lt;1,0,IF(D60&lt;2,1,IF(D60&lt;3,2,IF(D60&lt;5,3,IF(D60&lt;7,4,IF(D60=7,5,))))))</f>
        <v>5</v>
      </c>
      <c r="E61" s="132"/>
      <c r="F61" s="132"/>
      <c r="G61" s="132">
        <f t="shared" ref="G61" si="48">IF(G60&lt;1,0,IF(G60&lt;2,1,IF(G60&lt;3,2,IF(G60&lt;5,3,IF(G60&lt;7,4,IF(G60=7,5,))))))</f>
        <v>0</v>
      </c>
      <c r="H61" s="132"/>
      <c r="I61" s="132">
        <f t="shared" ref="I61:R61" si="49">IF(I60&lt;1,0,IF(I60&lt;2,1,IF(I60&lt;3,2,IF(I60&lt;5,3,IF(I60&lt;7,4,IF(I60=7,5,))))))</f>
        <v>5</v>
      </c>
      <c r="J61" s="132">
        <f t="shared" si="49"/>
        <v>4</v>
      </c>
      <c r="K61" s="132">
        <f t="shared" si="49"/>
        <v>5</v>
      </c>
      <c r="L61" s="132">
        <f t="shared" si="49"/>
        <v>5</v>
      </c>
      <c r="M61" s="132">
        <f t="shared" si="49"/>
        <v>5</v>
      </c>
      <c r="N61" s="132">
        <f t="shared" si="49"/>
        <v>3</v>
      </c>
      <c r="O61" s="132">
        <f t="shared" si="49"/>
        <v>4</v>
      </c>
      <c r="P61" s="132">
        <f t="shared" si="49"/>
        <v>3</v>
      </c>
      <c r="Q61" s="132">
        <f t="shared" si="49"/>
        <v>4</v>
      </c>
      <c r="R61" s="132">
        <f t="shared" si="49"/>
        <v>5</v>
      </c>
      <c r="S61" s="152"/>
      <c r="T61" s="152"/>
      <c r="U61" s="152"/>
      <c r="V61" s="132">
        <f>IF(V60&lt;1,0,IF(V60&lt;2,1,IF(V60&lt;3,2,IF(V60&lt;5,3,IF(V60&lt;7,4,IF(V60=7,5,))))))</f>
        <v>5</v>
      </c>
      <c r="Y61" s="103"/>
    </row>
    <row r="62" spans="1:72" s="102" customFormat="1" ht="92.25">
      <c r="A62" s="75"/>
      <c r="B62" s="91" t="s">
        <v>342</v>
      </c>
      <c r="C62" s="70"/>
      <c r="D62" s="68">
        <v>1</v>
      </c>
      <c r="E62" s="68"/>
      <c r="F62" s="68"/>
      <c r="G62" s="68"/>
      <c r="H62" s="68"/>
      <c r="I62" s="68">
        <v>1</v>
      </c>
      <c r="J62" s="68">
        <v>1</v>
      </c>
      <c r="K62" s="68">
        <v>1</v>
      </c>
      <c r="L62" s="69">
        <v>1</v>
      </c>
      <c r="M62" s="68">
        <v>1</v>
      </c>
      <c r="N62" s="68">
        <v>1</v>
      </c>
      <c r="O62" s="68">
        <v>1</v>
      </c>
      <c r="P62" s="68">
        <v>1</v>
      </c>
      <c r="Q62" s="68">
        <v>1</v>
      </c>
      <c r="R62" s="68">
        <v>1</v>
      </c>
      <c r="S62" s="149"/>
      <c r="T62" s="149"/>
      <c r="U62" s="149"/>
      <c r="V62" s="68">
        <v>1</v>
      </c>
      <c r="W62" s="92"/>
      <c r="X62" s="383"/>
      <c r="Y62" s="103"/>
    </row>
    <row r="63" spans="1:72" s="102" customFormat="1" ht="61.5">
      <c r="A63" s="75"/>
      <c r="B63" s="91" t="s">
        <v>341</v>
      </c>
      <c r="C63" s="70"/>
      <c r="D63" s="68">
        <v>1</v>
      </c>
      <c r="E63" s="68"/>
      <c r="F63" s="68"/>
      <c r="G63" s="68"/>
      <c r="H63" s="68"/>
      <c r="I63" s="68">
        <v>1</v>
      </c>
      <c r="J63" s="68">
        <v>1</v>
      </c>
      <c r="K63" s="68">
        <v>1</v>
      </c>
      <c r="L63" s="69">
        <v>1</v>
      </c>
      <c r="M63" s="68">
        <v>1</v>
      </c>
      <c r="N63" s="68">
        <v>0</v>
      </c>
      <c r="O63" s="68">
        <v>1</v>
      </c>
      <c r="P63" s="68">
        <v>1</v>
      </c>
      <c r="Q63" s="68">
        <v>0</v>
      </c>
      <c r="R63" s="68">
        <v>1</v>
      </c>
      <c r="S63" s="149"/>
      <c r="T63" s="149"/>
      <c r="U63" s="149"/>
      <c r="V63" s="68">
        <v>1</v>
      </c>
      <c r="Y63" s="103"/>
    </row>
    <row r="64" spans="1:72" s="102" customFormat="1" ht="92.25">
      <c r="A64" s="75"/>
      <c r="B64" s="91" t="s">
        <v>340</v>
      </c>
      <c r="C64" s="70"/>
      <c r="D64" s="68">
        <v>1</v>
      </c>
      <c r="E64" s="68"/>
      <c r="F64" s="68"/>
      <c r="G64" s="68"/>
      <c r="H64" s="68"/>
      <c r="I64" s="68">
        <v>1</v>
      </c>
      <c r="J64" s="68">
        <v>0</v>
      </c>
      <c r="K64" s="68">
        <v>1</v>
      </c>
      <c r="L64" s="69">
        <v>1</v>
      </c>
      <c r="M64" s="68">
        <v>1</v>
      </c>
      <c r="N64" s="68">
        <v>1</v>
      </c>
      <c r="O64" s="68">
        <v>1</v>
      </c>
      <c r="P64" s="68">
        <v>1</v>
      </c>
      <c r="Q64" s="68">
        <v>1</v>
      </c>
      <c r="R64" s="68">
        <v>1</v>
      </c>
      <c r="S64" s="149"/>
      <c r="T64" s="149"/>
      <c r="U64" s="149"/>
      <c r="V64" s="68">
        <v>1</v>
      </c>
      <c r="Y64" s="103"/>
    </row>
    <row r="65" spans="1:25" s="102" customFormat="1" ht="83.25">
      <c r="A65" s="75"/>
      <c r="B65" s="151" t="s">
        <v>339</v>
      </c>
      <c r="C65" s="150"/>
      <c r="D65" s="68">
        <v>1</v>
      </c>
      <c r="E65" s="68"/>
      <c r="F65" s="68"/>
      <c r="G65" s="68"/>
      <c r="H65" s="68"/>
      <c r="I65" s="68">
        <v>1</v>
      </c>
      <c r="J65" s="68">
        <v>1</v>
      </c>
      <c r="K65" s="68">
        <v>1</v>
      </c>
      <c r="L65" s="69">
        <v>1</v>
      </c>
      <c r="M65" s="68">
        <v>1</v>
      </c>
      <c r="N65" s="68">
        <v>0</v>
      </c>
      <c r="O65" s="68">
        <v>1</v>
      </c>
      <c r="P65" s="68">
        <v>0</v>
      </c>
      <c r="Q65" s="68">
        <v>1</v>
      </c>
      <c r="R65" s="68">
        <v>1</v>
      </c>
      <c r="S65" s="149"/>
      <c r="T65" s="149"/>
      <c r="U65" s="149"/>
      <c r="V65" s="68">
        <v>1</v>
      </c>
      <c r="Y65" s="103"/>
    </row>
    <row r="66" spans="1:25" s="102" customFormat="1" ht="55.5">
      <c r="A66" s="75"/>
      <c r="B66" s="151" t="s">
        <v>338</v>
      </c>
      <c r="C66" s="150"/>
      <c r="D66" s="68">
        <v>1</v>
      </c>
      <c r="E66" s="68"/>
      <c r="F66" s="68"/>
      <c r="G66" s="68"/>
      <c r="H66" s="68"/>
      <c r="I66" s="68">
        <v>1</v>
      </c>
      <c r="J66" s="68">
        <v>1</v>
      </c>
      <c r="K66" s="68">
        <v>1</v>
      </c>
      <c r="L66" s="69">
        <v>1</v>
      </c>
      <c r="M66" s="68">
        <v>1</v>
      </c>
      <c r="N66" s="68">
        <v>1</v>
      </c>
      <c r="O66" s="68">
        <v>1</v>
      </c>
      <c r="P66" s="68">
        <v>1</v>
      </c>
      <c r="Q66" s="68">
        <v>1</v>
      </c>
      <c r="R66" s="68">
        <v>1</v>
      </c>
      <c r="S66" s="149"/>
      <c r="T66" s="149"/>
      <c r="U66" s="149"/>
      <c r="V66" s="68">
        <v>1</v>
      </c>
      <c r="Y66" s="103"/>
    </row>
    <row r="67" spans="1:25" s="102" customFormat="1" ht="61.5">
      <c r="A67" s="75"/>
      <c r="B67" s="91" t="s">
        <v>337</v>
      </c>
      <c r="C67" s="70"/>
      <c r="D67" s="68">
        <v>1</v>
      </c>
      <c r="E67" s="68"/>
      <c r="F67" s="68"/>
      <c r="G67" s="68"/>
      <c r="H67" s="68"/>
      <c r="I67" s="68">
        <v>1</v>
      </c>
      <c r="J67" s="68">
        <v>1</v>
      </c>
      <c r="K67" s="68">
        <v>1</v>
      </c>
      <c r="L67" s="69">
        <v>1</v>
      </c>
      <c r="M67" s="68">
        <v>1</v>
      </c>
      <c r="N67" s="68">
        <v>1</v>
      </c>
      <c r="O67" s="68">
        <v>0</v>
      </c>
      <c r="P67" s="68">
        <v>0</v>
      </c>
      <c r="Q67" s="68">
        <v>1</v>
      </c>
      <c r="R67" s="68">
        <v>1</v>
      </c>
      <c r="S67" s="149"/>
      <c r="T67" s="149"/>
      <c r="U67" s="149"/>
      <c r="V67" s="68">
        <v>1</v>
      </c>
      <c r="Y67" s="103"/>
    </row>
    <row r="68" spans="1:25" s="102" customFormat="1" ht="61.5">
      <c r="A68" s="148"/>
      <c r="B68" s="147" t="s">
        <v>336</v>
      </c>
      <c r="C68" s="124"/>
      <c r="D68" s="68">
        <v>1</v>
      </c>
      <c r="E68" s="68"/>
      <c r="F68" s="68"/>
      <c r="G68" s="68"/>
      <c r="H68" s="68"/>
      <c r="I68" s="68">
        <v>1</v>
      </c>
      <c r="J68" s="68">
        <v>1</v>
      </c>
      <c r="K68" s="68">
        <v>1</v>
      </c>
      <c r="L68" s="69">
        <v>1</v>
      </c>
      <c r="M68" s="68">
        <v>1</v>
      </c>
      <c r="N68" s="68">
        <v>0</v>
      </c>
      <c r="O68" s="68">
        <v>0</v>
      </c>
      <c r="P68" s="68">
        <v>0</v>
      </c>
      <c r="Q68" s="68">
        <v>0</v>
      </c>
      <c r="R68" s="677">
        <v>1</v>
      </c>
      <c r="S68" s="146"/>
      <c r="T68" s="146"/>
      <c r="U68" s="146"/>
      <c r="V68" s="677">
        <v>1</v>
      </c>
      <c r="Y68" s="103"/>
    </row>
    <row r="69" spans="1:25" s="102" customFormat="1" ht="39.75">
      <c r="A69" s="85">
        <v>2.5</v>
      </c>
      <c r="B69" s="85" t="s">
        <v>335</v>
      </c>
      <c r="C69" s="96" t="s">
        <v>30</v>
      </c>
      <c r="D69" s="82">
        <f>+SUM(D71:D77)</f>
        <v>7</v>
      </c>
      <c r="E69" s="82"/>
      <c r="F69" s="82"/>
      <c r="G69" s="82">
        <f t="shared" ref="G69" si="50">+SUM(G71:G77)</f>
        <v>0</v>
      </c>
      <c r="H69" s="82"/>
      <c r="I69" s="82">
        <f t="shared" ref="I69:R69" si="51">+SUM(I71:I77)</f>
        <v>7</v>
      </c>
      <c r="J69" s="82">
        <f t="shared" si="51"/>
        <v>6</v>
      </c>
      <c r="K69" s="82">
        <f t="shared" si="51"/>
        <v>7</v>
      </c>
      <c r="L69" s="82">
        <f t="shared" si="51"/>
        <v>7</v>
      </c>
      <c r="M69" s="82">
        <f t="shared" si="51"/>
        <v>7</v>
      </c>
      <c r="N69" s="82">
        <f t="shared" si="51"/>
        <v>7</v>
      </c>
      <c r="O69" s="82">
        <f t="shared" si="51"/>
        <v>7</v>
      </c>
      <c r="P69" s="82">
        <f t="shared" si="51"/>
        <v>6</v>
      </c>
      <c r="Q69" s="82">
        <f t="shared" si="51"/>
        <v>7</v>
      </c>
      <c r="R69" s="82">
        <f t="shared" si="51"/>
        <v>7</v>
      </c>
      <c r="S69" s="154"/>
      <c r="T69" s="154"/>
      <c r="U69" s="154"/>
      <c r="V69" s="82">
        <f>+SUM(V71:V77)</f>
        <v>7</v>
      </c>
      <c r="Y69" s="103"/>
    </row>
    <row r="70" spans="1:25" s="102" customFormat="1" ht="39.75">
      <c r="A70" s="81"/>
      <c r="B70" s="81"/>
      <c r="C70" s="469" t="s">
        <v>10</v>
      </c>
      <c r="D70" s="132">
        <f>IF(D69&lt;1,0,IF(D69&lt;2,1,IF(D69&lt;4,2,IF(D69&lt;6,3,IF(D69&lt;7,4,IF(D69=7,5,))))))</f>
        <v>5</v>
      </c>
      <c r="E70" s="132"/>
      <c r="F70" s="132"/>
      <c r="G70" s="132">
        <f t="shared" ref="G70" si="52">IF(G69&lt;1,0,IF(G69&lt;2,1,IF(G69&lt;4,2,IF(G69&lt;6,3,IF(G69&lt;7,4,IF(G69=7,5,))))))</f>
        <v>0</v>
      </c>
      <c r="H70" s="132"/>
      <c r="I70" s="132">
        <f t="shared" ref="I70:R70" si="53">IF(I69&lt;1,0,IF(I69&lt;2,1,IF(I69&lt;4,2,IF(I69&lt;6,3,IF(I69&lt;7,4,IF(I69=7,5,))))))</f>
        <v>5</v>
      </c>
      <c r="J70" s="132">
        <f t="shared" si="53"/>
        <v>4</v>
      </c>
      <c r="K70" s="132">
        <f t="shared" si="53"/>
        <v>5</v>
      </c>
      <c r="L70" s="132">
        <f t="shared" si="53"/>
        <v>5</v>
      </c>
      <c r="M70" s="132">
        <f t="shared" si="53"/>
        <v>5</v>
      </c>
      <c r="N70" s="132">
        <f t="shared" si="53"/>
        <v>5</v>
      </c>
      <c r="O70" s="132">
        <f t="shared" si="53"/>
        <v>5</v>
      </c>
      <c r="P70" s="132">
        <f t="shared" si="53"/>
        <v>4</v>
      </c>
      <c r="Q70" s="132">
        <f t="shared" si="53"/>
        <v>5</v>
      </c>
      <c r="R70" s="132">
        <f t="shared" si="53"/>
        <v>5</v>
      </c>
      <c r="S70" s="152"/>
      <c r="T70" s="152"/>
      <c r="U70" s="152"/>
      <c r="V70" s="132">
        <f>IF(V69&lt;1,0,IF(V69&lt;2,1,IF(V69&lt;4,2,IF(V69&lt;6,3,IF(V69&lt;7,4,IF(V69=7,5,))))))</f>
        <v>5</v>
      </c>
      <c r="Y70" s="103"/>
    </row>
    <row r="71" spans="1:25" s="102" customFormat="1" ht="61.5">
      <c r="A71" s="75"/>
      <c r="B71" s="91" t="s">
        <v>334</v>
      </c>
      <c r="C71" s="70"/>
      <c r="D71" s="68">
        <v>1</v>
      </c>
      <c r="E71" s="68"/>
      <c r="F71" s="68"/>
      <c r="G71" s="68"/>
      <c r="H71" s="68"/>
      <c r="I71" s="68">
        <v>1</v>
      </c>
      <c r="J71" s="68">
        <v>1</v>
      </c>
      <c r="K71" s="68">
        <v>1</v>
      </c>
      <c r="L71" s="69">
        <v>1</v>
      </c>
      <c r="M71" s="68">
        <v>1</v>
      </c>
      <c r="N71" s="68">
        <v>1</v>
      </c>
      <c r="O71" s="68">
        <v>1</v>
      </c>
      <c r="P71" s="68">
        <v>1</v>
      </c>
      <c r="Q71" s="68">
        <v>1</v>
      </c>
      <c r="R71" s="68">
        <v>1</v>
      </c>
      <c r="S71" s="149"/>
      <c r="T71" s="149"/>
      <c r="U71" s="149"/>
      <c r="V71" s="68">
        <v>1</v>
      </c>
      <c r="Y71" s="103"/>
    </row>
    <row r="72" spans="1:25" s="102" customFormat="1" ht="55.5">
      <c r="A72" s="75"/>
      <c r="B72" s="151" t="s">
        <v>333</v>
      </c>
      <c r="C72" s="150"/>
      <c r="D72" s="68">
        <v>1</v>
      </c>
      <c r="E72" s="68"/>
      <c r="F72" s="68"/>
      <c r="G72" s="68"/>
      <c r="H72" s="68"/>
      <c r="I72" s="68">
        <v>1</v>
      </c>
      <c r="J72" s="68">
        <v>1</v>
      </c>
      <c r="K72" s="68">
        <v>1</v>
      </c>
      <c r="L72" s="69">
        <v>1</v>
      </c>
      <c r="M72" s="68">
        <v>1</v>
      </c>
      <c r="N72" s="68">
        <v>1</v>
      </c>
      <c r="O72" s="68">
        <v>1</v>
      </c>
      <c r="P72" s="68">
        <v>1</v>
      </c>
      <c r="Q72" s="68">
        <v>1</v>
      </c>
      <c r="R72" s="68">
        <v>1</v>
      </c>
      <c r="S72" s="149"/>
      <c r="T72" s="149"/>
      <c r="U72" s="149"/>
      <c r="V72" s="68">
        <v>1</v>
      </c>
      <c r="Y72" s="103"/>
    </row>
    <row r="73" spans="1:25" s="102" customFormat="1" ht="83.25">
      <c r="A73" s="75"/>
      <c r="B73" s="151" t="s">
        <v>332</v>
      </c>
      <c r="C73" s="150"/>
      <c r="D73" s="68">
        <v>1</v>
      </c>
      <c r="E73" s="68"/>
      <c r="F73" s="68"/>
      <c r="G73" s="68"/>
      <c r="H73" s="68"/>
      <c r="I73" s="68">
        <v>1</v>
      </c>
      <c r="J73" s="68">
        <v>1</v>
      </c>
      <c r="K73" s="68">
        <v>1</v>
      </c>
      <c r="L73" s="69">
        <v>1</v>
      </c>
      <c r="M73" s="68">
        <v>1</v>
      </c>
      <c r="N73" s="68">
        <v>1</v>
      </c>
      <c r="O73" s="68">
        <v>1</v>
      </c>
      <c r="P73" s="68">
        <v>1</v>
      </c>
      <c r="Q73" s="68">
        <v>1</v>
      </c>
      <c r="R73" s="68">
        <v>1</v>
      </c>
      <c r="S73" s="149"/>
      <c r="T73" s="149"/>
      <c r="U73" s="149"/>
      <c r="V73" s="68">
        <v>1</v>
      </c>
      <c r="Y73" s="103"/>
    </row>
    <row r="74" spans="1:25" s="102" customFormat="1" ht="123">
      <c r="A74" s="75"/>
      <c r="B74" s="91" t="s">
        <v>331</v>
      </c>
      <c r="C74" s="70"/>
      <c r="D74" s="68">
        <v>1</v>
      </c>
      <c r="E74" s="68"/>
      <c r="F74" s="68"/>
      <c r="G74" s="68"/>
      <c r="H74" s="68"/>
      <c r="I74" s="68">
        <v>1</v>
      </c>
      <c r="J74" s="68">
        <v>1</v>
      </c>
      <c r="K74" s="68">
        <v>1</v>
      </c>
      <c r="L74" s="69">
        <v>1</v>
      </c>
      <c r="M74" s="68">
        <v>1</v>
      </c>
      <c r="N74" s="68">
        <v>1</v>
      </c>
      <c r="O74" s="68">
        <v>1</v>
      </c>
      <c r="P74" s="68">
        <v>1</v>
      </c>
      <c r="Q74" s="68">
        <v>1</v>
      </c>
      <c r="R74" s="68">
        <v>1</v>
      </c>
      <c r="S74" s="149"/>
      <c r="T74" s="149"/>
      <c r="U74" s="149"/>
      <c r="V74" s="68">
        <v>1</v>
      </c>
      <c r="Y74" s="103"/>
    </row>
    <row r="75" spans="1:25" s="102" customFormat="1" ht="111">
      <c r="A75" s="75"/>
      <c r="B75" s="151" t="s">
        <v>330</v>
      </c>
      <c r="C75" s="150"/>
      <c r="D75" s="68">
        <v>1</v>
      </c>
      <c r="E75" s="68"/>
      <c r="F75" s="68"/>
      <c r="G75" s="68"/>
      <c r="H75" s="68"/>
      <c r="I75" s="68">
        <v>1</v>
      </c>
      <c r="J75" s="68">
        <v>0</v>
      </c>
      <c r="K75" s="68">
        <v>1</v>
      </c>
      <c r="L75" s="69">
        <v>1</v>
      </c>
      <c r="M75" s="68">
        <v>1</v>
      </c>
      <c r="N75" s="68">
        <v>1</v>
      </c>
      <c r="O75" s="68">
        <v>1</v>
      </c>
      <c r="P75" s="68">
        <v>1</v>
      </c>
      <c r="Q75" s="68">
        <v>1</v>
      </c>
      <c r="R75" s="68">
        <v>1</v>
      </c>
      <c r="S75" s="149"/>
      <c r="T75" s="149"/>
      <c r="U75" s="149"/>
      <c r="V75" s="68">
        <v>1</v>
      </c>
      <c r="Y75" s="103"/>
    </row>
    <row r="76" spans="1:25" s="102" customFormat="1" ht="61.5">
      <c r="A76" s="75"/>
      <c r="B76" s="91" t="s">
        <v>329</v>
      </c>
      <c r="C76" s="70"/>
      <c r="D76" s="68">
        <v>1</v>
      </c>
      <c r="E76" s="68"/>
      <c r="F76" s="68"/>
      <c r="G76" s="68"/>
      <c r="H76" s="68"/>
      <c r="I76" s="68">
        <v>1</v>
      </c>
      <c r="J76" s="68">
        <v>1</v>
      </c>
      <c r="K76" s="68">
        <v>1</v>
      </c>
      <c r="L76" s="69">
        <v>1</v>
      </c>
      <c r="M76" s="68">
        <v>1</v>
      </c>
      <c r="N76" s="68">
        <v>1</v>
      </c>
      <c r="O76" s="68">
        <v>1</v>
      </c>
      <c r="P76" s="68">
        <v>1</v>
      </c>
      <c r="Q76" s="68">
        <v>1</v>
      </c>
      <c r="R76" s="68">
        <v>1</v>
      </c>
      <c r="S76" s="149"/>
      <c r="T76" s="149"/>
      <c r="U76" s="149"/>
      <c r="V76" s="68">
        <v>1</v>
      </c>
      <c r="Y76" s="103"/>
    </row>
    <row r="77" spans="1:25" s="102" customFormat="1" ht="55.5">
      <c r="A77" s="148"/>
      <c r="B77" s="520" t="s">
        <v>328</v>
      </c>
      <c r="C77" s="321"/>
      <c r="D77" s="68">
        <v>1</v>
      </c>
      <c r="E77" s="68"/>
      <c r="F77" s="68"/>
      <c r="G77" s="68"/>
      <c r="H77" s="68"/>
      <c r="I77" s="68">
        <v>1</v>
      </c>
      <c r="J77" s="68">
        <v>1</v>
      </c>
      <c r="K77" s="68">
        <v>1</v>
      </c>
      <c r="L77" s="69">
        <v>1</v>
      </c>
      <c r="M77" s="68">
        <v>1</v>
      </c>
      <c r="N77" s="90">
        <v>1</v>
      </c>
      <c r="O77" s="68">
        <v>1</v>
      </c>
      <c r="P77" s="68">
        <v>0</v>
      </c>
      <c r="Q77" s="68">
        <v>1</v>
      </c>
      <c r="R77" s="677">
        <v>1</v>
      </c>
      <c r="S77" s="146"/>
      <c r="T77" s="146"/>
      <c r="U77" s="146"/>
      <c r="V77" s="677">
        <v>1</v>
      </c>
      <c r="Y77" s="103"/>
    </row>
    <row r="78" spans="1:25" s="102" customFormat="1" ht="39.75">
      <c r="A78" s="85">
        <v>2.6</v>
      </c>
      <c r="B78" s="85" t="s">
        <v>327</v>
      </c>
      <c r="C78" s="96" t="s">
        <v>30</v>
      </c>
      <c r="D78" s="82">
        <f>+SUM(D80:D86)</f>
        <v>7</v>
      </c>
      <c r="E78" s="82">
        <f t="shared" ref="E78:G78" si="54">+SUM(E80:E86)</f>
        <v>0</v>
      </c>
      <c r="F78" s="82">
        <f t="shared" si="54"/>
        <v>0</v>
      </c>
      <c r="G78" s="82">
        <f t="shared" si="54"/>
        <v>0</v>
      </c>
      <c r="H78" s="82"/>
      <c r="I78" s="82">
        <f t="shared" ref="I78:R78" si="55">+SUM(I80:I86)</f>
        <v>7</v>
      </c>
      <c r="J78" s="82">
        <f t="shared" si="55"/>
        <v>6</v>
      </c>
      <c r="K78" s="82">
        <f t="shared" si="55"/>
        <v>6</v>
      </c>
      <c r="L78" s="82">
        <f t="shared" si="55"/>
        <v>5</v>
      </c>
      <c r="M78" s="82">
        <f t="shared" si="55"/>
        <v>5</v>
      </c>
      <c r="N78" s="82">
        <f t="shared" si="55"/>
        <v>4</v>
      </c>
      <c r="O78" s="82">
        <f t="shared" si="55"/>
        <v>6</v>
      </c>
      <c r="P78" s="82">
        <f t="shared" si="55"/>
        <v>5</v>
      </c>
      <c r="Q78" s="82">
        <f t="shared" si="55"/>
        <v>6</v>
      </c>
      <c r="R78" s="82">
        <f t="shared" si="55"/>
        <v>4</v>
      </c>
      <c r="S78" s="168"/>
      <c r="T78" s="168"/>
      <c r="U78" s="168"/>
      <c r="V78" s="82">
        <f>+SUM(V80:V86)</f>
        <v>4</v>
      </c>
      <c r="Y78" s="103"/>
    </row>
    <row r="79" spans="1:25" s="102" customFormat="1" ht="39.75">
      <c r="A79" s="81"/>
      <c r="B79" s="81"/>
      <c r="C79" s="469" t="s">
        <v>10</v>
      </c>
      <c r="D79" s="132">
        <f>IF(D78&lt;1,0,IF(D78&lt;2,1,IF(D78&lt;4,2,IF(D78&lt;6,3,IF(D78&lt;7,4,IF(D78=7,5,))))))</f>
        <v>5</v>
      </c>
      <c r="E79" s="132">
        <f t="shared" ref="E79:G79" si="56">IF(E78&lt;1,0,IF(E78&lt;2,1,IF(E78&lt;4,2,IF(E78&lt;6,3,IF(E78&lt;7,4,IF(E78=7,5,))))))</f>
        <v>0</v>
      </c>
      <c r="F79" s="132">
        <f t="shared" si="56"/>
        <v>0</v>
      </c>
      <c r="G79" s="132">
        <f t="shared" si="56"/>
        <v>0</v>
      </c>
      <c r="H79" s="132"/>
      <c r="I79" s="132">
        <f t="shared" ref="I79:R79" si="57">IF(I78&lt;1,0,IF(I78&lt;2,1,IF(I78&lt;4,2,IF(I78&lt;6,3,IF(I78&lt;7,4,IF(I78=7,5,))))))</f>
        <v>5</v>
      </c>
      <c r="J79" s="132">
        <f t="shared" si="57"/>
        <v>4</v>
      </c>
      <c r="K79" s="132">
        <f t="shared" si="57"/>
        <v>4</v>
      </c>
      <c r="L79" s="132">
        <f t="shared" si="57"/>
        <v>3</v>
      </c>
      <c r="M79" s="132">
        <f t="shared" si="57"/>
        <v>3</v>
      </c>
      <c r="N79" s="132">
        <f t="shared" si="57"/>
        <v>3</v>
      </c>
      <c r="O79" s="132">
        <f t="shared" si="57"/>
        <v>4</v>
      </c>
      <c r="P79" s="132">
        <f t="shared" si="57"/>
        <v>3</v>
      </c>
      <c r="Q79" s="132">
        <f t="shared" si="57"/>
        <v>4</v>
      </c>
      <c r="R79" s="132">
        <f t="shared" si="57"/>
        <v>3</v>
      </c>
      <c r="S79" s="515"/>
      <c r="T79" s="515"/>
      <c r="U79" s="515"/>
      <c r="V79" s="132">
        <f>IF(V78&lt;1,0,IF(V78&lt;2,1,IF(V78&lt;4,2,IF(V78&lt;6,3,IF(V78&lt;7,4,IF(V78=7,5,))))))</f>
        <v>3</v>
      </c>
      <c r="Y79" s="103"/>
    </row>
    <row r="80" spans="1:25" s="102" customFormat="1" ht="61.5">
      <c r="A80" s="75"/>
      <c r="B80" s="91" t="s">
        <v>326</v>
      </c>
      <c r="C80" s="70"/>
      <c r="D80" s="68">
        <v>1</v>
      </c>
      <c r="E80" s="68"/>
      <c r="F80" s="68"/>
      <c r="G80" s="68"/>
      <c r="H80" s="68"/>
      <c r="I80" s="68">
        <v>1</v>
      </c>
      <c r="J80" s="68">
        <v>1</v>
      </c>
      <c r="K80" s="68">
        <v>1</v>
      </c>
      <c r="L80" s="69">
        <v>1</v>
      </c>
      <c r="M80" s="68">
        <v>1</v>
      </c>
      <c r="N80" s="68">
        <v>1</v>
      </c>
      <c r="O80" s="68">
        <v>1</v>
      </c>
      <c r="P80" s="68">
        <v>1</v>
      </c>
      <c r="Q80" s="68">
        <v>1</v>
      </c>
      <c r="R80" s="68">
        <v>1</v>
      </c>
      <c r="S80" s="200"/>
      <c r="T80" s="200"/>
      <c r="U80" s="200"/>
      <c r="V80" s="68">
        <v>1</v>
      </c>
      <c r="Y80" s="103"/>
    </row>
    <row r="81" spans="1:25" s="102" customFormat="1" ht="83.25">
      <c r="A81" s="75"/>
      <c r="B81" s="151" t="s">
        <v>325</v>
      </c>
      <c r="C81" s="70"/>
      <c r="D81" s="68">
        <v>1</v>
      </c>
      <c r="E81" s="68"/>
      <c r="F81" s="68"/>
      <c r="G81" s="68"/>
      <c r="H81" s="68"/>
      <c r="I81" s="68">
        <v>1</v>
      </c>
      <c r="J81" s="68">
        <v>1</v>
      </c>
      <c r="K81" s="68">
        <v>1</v>
      </c>
      <c r="L81" s="69">
        <v>0</v>
      </c>
      <c r="M81" s="68">
        <v>0</v>
      </c>
      <c r="N81" s="68">
        <v>1</v>
      </c>
      <c r="O81" s="68">
        <v>1</v>
      </c>
      <c r="P81" s="68">
        <v>1</v>
      </c>
      <c r="Q81" s="68">
        <v>1</v>
      </c>
      <c r="R81" s="68">
        <v>0</v>
      </c>
      <c r="S81" s="200"/>
      <c r="T81" s="200"/>
      <c r="U81" s="200"/>
      <c r="V81" s="68">
        <v>0</v>
      </c>
      <c r="Y81" s="103"/>
    </row>
    <row r="82" spans="1:25" s="102" customFormat="1" ht="55.5">
      <c r="A82" s="75"/>
      <c r="B82" s="151" t="s">
        <v>324</v>
      </c>
      <c r="C82" s="150"/>
      <c r="D82" s="68">
        <v>1</v>
      </c>
      <c r="E82" s="68"/>
      <c r="F82" s="68"/>
      <c r="G82" s="68"/>
      <c r="H82" s="68"/>
      <c r="I82" s="68">
        <v>1</v>
      </c>
      <c r="J82" s="68">
        <v>1</v>
      </c>
      <c r="K82" s="68">
        <v>1</v>
      </c>
      <c r="L82" s="69">
        <v>1</v>
      </c>
      <c r="M82" s="68">
        <v>1</v>
      </c>
      <c r="N82" s="68">
        <v>1</v>
      </c>
      <c r="O82" s="68">
        <v>1</v>
      </c>
      <c r="P82" s="68">
        <v>1</v>
      </c>
      <c r="Q82" s="68">
        <v>1</v>
      </c>
      <c r="R82" s="68">
        <v>1</v>
      </c>
      <c r="S82" s="200"/>
      <c r="T82" s="200"/>
      <c r="U82" s="200"/>
      <c r="V82" s="68">
        <v>1</v>
      </c>
      <c r="Y82" s="103"/>
    </row>
    <row r="83" spans="1:25" s="102" customFormat="1" ht="55.5">
      <c r="A83" s="75"/>
      <c r="B83" s="151" t="s">
        <v>323</v>
      </c>
      <c r="C83" s="150"/>
      <c r="D83" s="68">
        <v>1</v>
      </c>
      <c r="E83" s="68"/>
      <c r="F83" s="68"/>
      <c r="G83" s="68"/>
      <c r="H83" s="68"/>
      <c r="I83" s="68">
        <v>1</v>
      </c>
      <c r="J83" s="68">
        <v>1</v>
      </c>
      <c r="K83" s="68">
        <v>1</v>
      </c>
      <c r="L83" s="69">
        <v>1</v>
      </c>
      <c r="M83" s="68">
        <v>1</v>
      </c>
      <c r="N83" s="68">
        <v>1</v>
      </c>
      <c r="O83" s="68">
        <v>1</v>
      </c>
      <c r="P83" s="68">
        <v>1</v>
      </c>
      <c r="Q83" s="68">
        <v>1</v>
      </c>
      <c r="R83" s="68">
        <v>1</v>
      </c>
      <c r="S83" s="200"/>
      <c r="T83" s="200"/>
      <c r="U83" s="200"/>
      <c r="V83" s="68">
        <v>1</v>
      </c>
      <c r="Y83" s="103"/>
    </row>
    <row r="84" spans="1:25" s="102" customFormat="1" ht="61.5">
      <c r="A84" s="75"/>
      <c r="B84" s="91" t="s">
        <v>322</v>
      </c>
      <c r="C84" s="70"/>
      <c r="D84" s="68">
        <v>1</v>
      </c>
      <c r="E84" s="68"/>
      <c r="F84" s="68"/>
      <c r="G84" s="68"/>
      <c r="H84" s="68"/>
      <c r="I84" s="68">
        <v>1</v>
      </c>
      <c r="J84" s="68">
        <v>0</v>
      </c>
      <c r="K84" s="68">
        <v>1</v>
      </c>
      <c r="L84" s="69">
        <v>1</v>
      </c>
      <c r="M84" s="68">
        <v>1</v>
      </c>
      <c r="N84" s="68">
        <v>0</v>
      </c>
      <c r="O84" s="68">
        <v>1</v>
      </c>
      <c r="P84" s="519">
        <v>1</v>
      </c>
      <c r="Q84" s="68">
        <v>1</v>
      </c>
      <c r="R84" s="68">
        <v>1</v>
      </c>
      <c r="S84" s="200"/>
      <c r="T84" s="200"/>
      <c r="U84" s="200"/>
      <c r="V84" s="68">
        <v>1</v>
      </c>
      <c r="Y84" s="103"/>
    </row>
    <row r="85" spans="1:25" s="102" customFormat="1" ht="114">
      <c r="A85" s="75"/>
      <c r="B85" s="163" t="s">
        <v>321</v>
      </c>
      <c r="C85" s="134"/>
      <c r="D85" s="68">
        <v>1</v>
      </c>
      <c r="E85" s="68"/>
      <c r="F85" s="68"/>
      <c r="G85" s="68"/>
      <c r="H85" s="68"/>
      <c r="I85" s="68">
        <v>1</v>
      </c>
      <c r="J85" s="68">
        <v>1</v>
      </c>
      <c r="K85" s="68"/>
      <c r="L85" s="131">
        <v>1</v>
      </c>
      <c r="M85" s="68">
        <v>1</v>
      </c>
      <c r="N85" s="68">
        <v>0</v>
      </c>
      <c r="O85" s="68">
        <v>0</v>
      </c>
      <c r="P85" s="519">
        <v>0</v>
      </c>
      <c r="Q85" s="68">
        <v>1</v>
      </c>
      <c r="R85" s="68">
        <v>0</v>
      </c>
      <c r="S85" s="521"/>
      <c r="T85" s="521"/>
      <c r="U85" s="521"/>
      <c r="V85" s="68">
        <v>0</v>
      </c>
      <c r="Y85" s="103"/>
    </row>
    <row r="86" spans="1:25" s="102" customFormat="1" ht="55.5">
      <c r="A86" s="148"/>
      <c r="B86" s="520" t="s">
        <v>320</v>
      </c>
      <c r="C86" s="321"/>
      <c r="D86" s="68">
        <v>1</v>
      </c>
      <c r="E86" s="68"/>
      <c r="F86" s="68"/>
      <c r="G86" s="68"/>
      <c r="H86" s="68"/>
      <c r="I86" s="68">
        <v>1</v>
      </c>
      <c r="J86" s="68">
        <v>1</v>
      </c>
      <c r="K86" s="68">
        <v>1</v>
      </c>
      <c r="L86" s="69">
        <v>0</v>
      </c>
      <c r="M86" s="68">
        <v>0</v>
      </c>
      <c r="N86" s="68">
        <v>0</v>
      </c>
      <c r="O86" s="68">
        <v>1</v>
      </c>
      <c r="P86" s="519">
        <v>0</v>
      </c>
      <c r="Q86" s="68">
        <v>0</v>
      </c>
      <c r="R86" s="677">
        <v>0</v>
      </c>
      <c r="S86" s="516"/>
      <c r="T86" s="516"/>
      <c r="U86" s="516"/>
      <c r="V86" s="677">
        <v>0</v>
      </c>
      <c r="W86" s="518"/>
      <c r="Y86" s="103"/>
    </row>
    <row r="87" spans="1:25" s="102" customFormat="1" ht="61.5">
      <c r="A87" s="85">
        <v>2.7</v>
      </c>
      <c r="B87" s="85" t="s">
        <v>319</v>
      </c>
      <c r="C87" s="96" t="s">
        <v>30</v>
      </c>
      <c r="D87" s="82">
        <f>+SUM(D89:D93)</f>
        <v>5</v>
      </c>
      <c r="E87" s="82">
        <f t="shared" ref="E87:G87" si="58">+SUM(E89:E93)</f>
        <v>0</v>
      </c>
      <c r="F87" s="82">
        <f t="shared" si="58"/>
        <v>0</v>
      </c>
      <c r="G87" s="82">
        <f t="shared" si="58"/>
        <v>0</v>
      </c>
      <c r="H87" s="82"/>
      <c r="I87" s="82">
        <f t="shared" ref="I87:R87" si="59">+SUM(I89:I93)</f>
        <v>5</v>
      </c>
      <c r="J87" s="82">
        <f t="shared" si="59"/>
        <v>4</v>
      </c>
      <c r="K87" s="82">
        <f t="shared" si="59"/>
        <v>5</v>
      </c>
      <c r="L87" s="82">
        <f t="shared" si="59"/>
        <v>5</v>
      </c>
      <c r="M87" s="82">
        <f t="shared" si="59"/>
        <v>5</v>
      </c>
      <c r="N87" s="82">
        <f t="shared" si="59"/>
        <v>4</v>
      </c>
      <c r="O87" s="82">
        <f t="shared" si="59"/>
        <v>5</v>
      </c>
      <c r="P87" s="82">
        <f t="shared" si="59"/>
        <v>5</v>
      </c>
      <c r="Q87" s="82">
        <f t="shared" si="59"/>
        <v>5</v>
      </c>
      <c r="R87" s="82">
        <f t="shared" si="59"/>
        <v>4</v>
      </c>
      <c r="S87" s="168"/>
      <c r="T87" s="168"/>
      <c r="U87" s="168"/>
      <c r="V87" s="82">
        <f>+SUM(V89:V93)</f>
        <v>5</v>
      </c>
      <c r="Y87" s="103"/>
    </row>
    <row r="88" spans="1:25" s="102" customFormat="1" ht="39.75">
      <c r="A88" s="81"/>
      <c r="B88" s="81"/>
      <c r="C88" s="469" t="s">
        <v>10</v>
      </c>
      <c r="D88" s="132">
        <f>IF(D87&lt;1,0,IF(D87&lt;2,1,IF(D87&lt;3,2,IF(D87&lt;4,3,IF(D87&lt;5,4,IF(D87=5,5,))))))</f>
        <v>5</v>
      </c>
      <c r="E88" s="132">
        <f t="shared" ref="E88:G88" si="60">IF(E87&lt;1,0,IF(E87&lt;2,1,IF(E87&lt;3,2,IF(E87&lt;4,3,IF(E87&lt;5,4,IF(E87=5,5,))))))</f>
        <v>0</v>
      </c>
      <c r="F88" s="132">
        <f t="shared" si="60"/>
        <v>0</v>
      </c>
      <c r="G88" s="132">
        <f t="shared" si="60"/>
        <v>0</v>
      </c>
      <c r="H88" s="132"/>
      <c r="I88" s="132">
        <f t="shared" ref="I88:R88" si="61">IF(I87&lt;1,0,IF(I87&lt;2,1,IF(I87&lt;3,2,IF(I87&lt;4,3,IF(I87&lt;5,4,IF(I87=5,5,))))))</f>
        <v>5</v>
      </c>
      <c r="J88" s="132">
        <f t="shared" si="61"/>
        <v>4</v>
      </c>
      <c r="K88" s="132">
        <f t="shared" si="61"/>
        <v>5</v>
      </c>
      <c r="L88" s="132">
        <f t="shared" si="61"/>
        <v>5</v>
      </c>
      <c r="M88" s="132">
        <f t="shared" si="61"/>
        <v>5</v>
      </c>
      <c r="N88" s="132">
        <f t="shared" si="61"/>
        <v>4</v>
      </c>
      <c r="O88" s="132">
        <f t="shared" si="61"/>
        <v>5</v>
      </c>
      <c r="P88" s="132">
        <f t="shared" si="61"/>
        <v>5</v>
      </c>
      <c r="Q88" s="132">
        <f t="shared" si="61"/>
        <v>5</v>
      </c>
      <c r="R88" s="132">
        <f t="shared" si="61"/>
        <v>4</v>
      </c>
      <c r="S88" s="515"/>
      <c r="T88" s="515"/>
      <c r="U88" s="515"/>
      <c r="V88" s="132">
        <f>IF(V87&lt;1,0,IF(V87&lt;2,1,IF(V87&lt;3,2,IF(V87&lt;4,3,IF(V87&lt;5,4,IF(V87=5,5,))))))</f>
        <v>5</v>
      </c>
      <c r="Y88" s="103"/>
    </row>
    <row r="89" spans="1:25" s="102" customFormat="1" ht="83.25">
      <c r="A89" s="75"/>
      <c r="B89" s="151" t="s">
        <v>318</v>
      </c>
      <c r="C89" s="150"/>
      <c r="D89" s="68">
        <v>1</v>
      </c>
      <c r="E89" s="68"/>
      <c r="F89" s="68"/>
      <c r="G89" s="68"/>
      <c r="H89" s="68"/>
      <c r="I89" s="68">
        <v>1</v>
      </c>
      <c r="J89" s="68">
        <v>1</v>
      </c>
      <c r="K89" s="68">
        <v>1</v>
      </c>
      <c r="L89" s="69">
        <v>1</v>
      </c>
      <c r="M89" s="517">
        <v>1</v>
      </c>
      <c r="N89" s="68">
        <v>1</v>
      </c>
      <c r="O89" s="68">
        <v>1</v>
      </c>
      <c r="P89" s="68">
        <v>1</v>
      </c>
      <c r="Q89" s="68">
        <v>1</v>
      </c>
      <c r="R89" s="68">
        <v>1</v>
      </c>
      <c r="S89" s="200"/>
      <c r="T89" s="200"/>
      <c r="U89" s="200"/>
      <c r="V89" s="68">
        <v>1</v>
      </c>
      <c r="Y89" s="103"/>
    </row>
    <row r="90" spans="1:25" s="102" customFormat="1" ht="123">
      <c r="A90" s="75"/>
      <c r="B90" s="91" t="s">
        <v>317</v>
      </c>
      <c r="C90" s="70"/>
      <c r="D90" s="68">
        <v>1</v>
      </c>
      <c r="E90" s="68"/>
      <c r="F90" s="68"/>
      <c r="G90" s="68"/>
      <c r="H90" s="68"/>
      <c r="I90" s="68">
        <v>1</v>
      </c>
      <c r="J90" s="68">
        <v>1</v>
      </c>
      <c r="K90" s="68">
        <v>1</v>
      </c>
      <c r="L90" s="69">
        <v>1</v>
      </c>
      <c r="M90" s="517">
        <v>1</v>
      </c>
      <c r="N90" s="68">
        <v>1</v>
      </c>
      <c r="O90" s="68">
        <v>1</v>
      </c>
      <c r="P90" s="68">
        <v>1</v>
      </c>
      <c r="Q90" s="68">
        <v>1</v>
      </c>
      <c r="R90" s="68">
        <v>1</v>
      </c>
      <c r="S90" s="200"/>
      <c r="T90" s="200"/>
      <c r="U90" s="200"/>
      <c r="V90" s="68">
        <v>1</v>
      </c>
      <c r="Y90" s="103"/>
    </row>
    <row r="91" spans="1:25" s="102" customFormat="1" ht="55.5">
      <c r="A91" s="75"/>
      <c r="B91" s="151" t="s">
        <v>316</v>
      </c>
      <c r="C91" s="150"/>
      <c r="D91" s="68">
        <v>1</v>
      </c>
      <c r="E91" s="68"/>
      <c r="F91" s="68"/>
      <c r="G91" s="68"/>
      <c r="H91" s="68"/>
      <c r="I91" s="68">
        <v>1</v>
      </c>
      <c r="J91" s="68">
        <v>1</v>
      </c>
      <c r="K91" s="68">
        <v>1</v>
      </c>
      <c r="L91" s="69">
        <v>1</v>
      </c>
      <c r="M91" s="517">
        <v>1</v>
      </c>
      <c r="N91" s="68">
        <v>1</v>
      </c>
      <c r="O91" s="68">
        <v>1</v>
      </c>
      <c r="P91" s="68">
        <v>1</v>
      </c>
      <c r="Q91" s="68">
        <v>1</v>
      </c>
      <c r="R91" s="68">
        <v>1</v>
      </c>
      <c r="S91" s="200"/>
      <c r="T91" s="200"/>
      <c r="U91" s="200"/>
      <c r="V91" s="68">
        <v>1</v>
      </c>
      <c r="Y91" s="103"/>
    </row>
    <row r="92" spans="1:25" s="102" customFormat="1" ht="83.25">
      <c r="A92" s="75"/>
      <c r="B92" s="151" t="s">
        <v>315</v>
      </c>
      <c r="C92" s="150"/>
      <c r="D92" s="68">
        <v>1</v>
      </c>
      <c r="E92" s="68"/>
      <c r="F92" s="68"/>
      <c r="G92" s="68"/>
      <c r="H92" s="68"/>
      <c r="I92" s="68">
        <v>1</v>
      </c>
      <c r="J92" s="68">
        <v>0</v>
      </c>
      <c r="K92" s="68">
        <v>1</v>
      </c>
      <c r="L92" s="69">
        <v>1</v>
      </c>
      <c r="M92" s="517">
        <v>1</v>
      </c>
      <c r="N92" s="68">
        <v>0</v>
      </c>
      <c r="O92" s="68">
        <v>1</v>
      </c>
      <c r="P92" s="68">
        <v>1</v>
      </c>
      <c r="Q92" s="68">
        <v>1</v>
      </c>
      <c r="R92" s="68">
        <v>1</v>
      </c>
      <c r="S92" s="200"/>
      <c r="T92" s="200"/>
      <c r="U92" s="200"/>
      <c r="V92" s="68">
        <v>1</v>
      </c>
      <c r="Y92" s="103"/>
    </row>
    <row r="93" spans="1:25" s="102" customFormat="1" ht="61.5">
      <c r="A93" s="148"/>
      <c r="B93" s="147" t="s">
        <v>314</v>
      </c>
      <c r="C93" s="124"/>
      <c r="D93" s="68">
        <v>1</v>
      </c>
      <c r="E93" s="68"/>
      <c r="F93" s="68"/>
      <c r="G93" s="68"/>
      <c r="H93" s="68"/>
      <c r="I93" s="68">
        <v>1</v>
      </c>
      <c r="J93" s="68">
        <v>1</v>
      </c>
      <c r="K93" s="68">
        <v>1</v>
      </c>
      <c r="L93" s="69">
        <v>1</v>
      </c>
      <c r="M93" s="517">
        <v>1</v>
      </c>
      <c r="N93" s="68">
        <v>1</v>
      </c>
      <c r="O93" s="68">
        <v>1</v>
      </c>
      <c r="P93" s="68">
        <v>1</v>
      </c>
      <c r="Q93" s="68">
        <v>1</v>
      </c>
      <c r="R93" s="677">
        <v>0</v>
      </c>
      <c r="S93" s="516"/>
      <c r="T93" s="516"/>
      <c r="U93" s="516"/>
      <c r="V93" s="677">
        <v>1</v>
      </c>
      <c r="Y93" s="103"/>
    </row>
    <row r="94" spans="1:25" s="102" customFormat="1" ht="61.5">
      <c r="A94" s="85">
        <v>2.8</v>
      </c>
      <c r="B94" s="85" t="s">
        <v>313</v>
      </c>
      <c r="C94" s="96" t="s">
        <v>30</v>
      </c>
      <c r="D94" s="82">
        <f>+SUM(D96:D100)</f>
        <v>5</v>
      </c>
      <c r="E94" s="82">
        <f t="shared" ref="E94:G94" si="62">+SUM(E96:E100)</f>
        <v>0</v>
      </c>
      <c r="F94" s="82">
        <f t="shared" si="62"/>
        <v>0</v>
      </c>
      <c r="G94" s="82">
        <f t="shared" si="62"/>
        <v>0</v>
      </c>
      <c r="H94" s="82"/>
      <c r="I94" s="82">
        <f t="shared" ref="I94:R94" si="63">+SUM(I96:I100)</f>
        <v>4</v>
      </c>
      <c r="J94" s="82">
        <f t="shared" si="63"/>
        <v>2</v>
      </c>
      <c r="K94" s="82">
        <f t="shared" si="63"/>
        <v>4</v>
      </c>
      <c r="L94" s="82">
        <f t="shared" si="63"/>
        <v>5</v>
      </c>
      <c r="M94" s="82">
        <f t="shared" si="63"/>
        <v>5</v>
      </c>
      <c r="N94" s="82">
        <f t="shared" si="63"/>
        <v>4</v>
      </c>
      <c r="O94" s="82">
        <f t="shared" si="63"/>
        <v>5</v>
      </c>
      <c r="P94" s="82">
        <f t="shared" si="63"/>
        <v>5</v>
      </c>
      <c r="Q94" s="82">
        <f t="shared" si="63"/>
        <v>5</v>
      </c>
      <c r="R94" s="82">
        <f t="shared" si="63"/>
        <v>4</v>
      </c>
      <c r="S94" s="168"/>
      <c r="T94" s="168"/>
      <c r="U94" s="168"/>
      <c r="V94" s="82">
        <f>+SUM(V96:V100)</f>
        <v>5</v>
      </c>
      <c r="Y94" s="103"/>
    </row>
    <row r="95" spans="1:25" s="102" customFormat="1" ht="39.75">
      <c r="A95" s="81"/>
      <c r="B95" s="81"/>
      <c r="C95" s="469" t="s">
        <v>10</v>
      </c>
      <c r="D95" s="132">
        <f>IF(D94&lt;1,0,IF(D94&lt;2,1,IF(D94&lt;3,2,IF(D94&lt;4,3,IF(D94&lt;5,4,IF(D94=5,5,))))))</f>
        <v>5</v>
      </c>
      <c r="E95" s="132">
        <f t="shared" ref="E95:G95" si="64">IF(E94&lt;1,0,IF(E94&lt;2,1,IF(E94&lt;3,2,IF(E94&lt;4,3,IF(E94&lt;5,4,IF(E94=5,5,))))))</f>
        <v>0</v>
      </c>
      <c r="F95" s="132">
        <f t="shared" si="64"/>
        <v>0</v>
      </c>
      <c r="G95" s="132">
        <f t="shared" si="64"/>
        <v>0</v>
      </c>
      <c r="H95" s="132"/>
      <c r="I95" s="132">
        <f t="shared" ref="I95:R95" si="65">IF(I94&lt;1,0,IF(I94&lt;2,1,IF(I94&lt;3,2,IF(I94&lt;4,3,IF(I94&lt;5,4,IF(I94=5,5,))))))</f>
        <v>4</v>
      </c>
      <c r="J95" s="132">
        <f t="shared" si="65"/>
        <v>2</v>
      </c>
      <c r="K95" s="132">
        <f t="shared" si="65"/>
        <v>4</v>
      </c>
      <c r="L95" s="132">
        <f t="shared" si="65"/>
        <v>5</v>
      </c>
      <c r="M95" s="132">
        <f t="shared" si="65"/>
        <v>5</v>
      </c>
      <c r="N95" s="132">
        <f t="shared" si="65"/>
        <v>4</v>
      </c>
      <c r="O95" s="132">
        <f t="shared" si="65"/>
        <v>5</v>
      </c>
      <c r="P95" s="132">
        <f t="shared" si="65"/>
        <v>5</v>
      </c>
      <c r="Q95" s="132">
        <f t="shared" si="65"/>
        <v>5</v>
      </c>
      <c r="R95" s="132">
        <f t="shared" si="65"/>
        <v>4</v>
      </c>
      <c r="S95" s="515"/>
      <c r="T95" s="515"/>
      <c r="U95" s="515"/>
      <c r="V95" s="132">
        <f>IF(V94&lt;1,0,IF(V94&lt;2,1,IF(V94&lt;3,2,IF(V94&lt;4,3,IF(V94&lt;5,4,IF(V94=5,5,))))))</f>
        <v>5</v>
      </c>
      <c r="Y95" s="103"/>
    </row>
    <row r="96" spans="1:25" s="102" customFormat="1" ht="61.5">
      <c r="A96" s="75"/>
      <c r="B96" s="91" t="s">
        <v>312</v>
      </c>
      <c r="C96" s="70"/>
      <c r="D96" s="68">
        <v>1</v>
      </c>
      <c r="E96" s="68"/>
      <c r="F96" s="68"/>
      <c r="G96" s="68"/>
      <c r="H96" s="68"/>
      <c r="I96" s="68">
        <v>1</v>
      </c>
      <c r="J96" s="68">
        <v>1</v>
      </c>
      <c r="K96" s="68">
        <v>1</v>
      </c>
      <c r="L96" s="69">
        <v>1</v>
      </c>
      <c r="M96" s="68">
        <v>1</v>
      </c>
      <c r="N96" s="68">
        <v>1</v>
      </c>
      <c r="O96" s="68">
        <v>1</v>
      </c>
      <c r="P96" s="68">
        <v>1</v>
      </c>
      <c r="Q96" s="68">
        <v>1</v>
      </c>
      <c r="R96" s="68">
        <v>1</v>
      </c>
      <c r="S96" s="200"/>
      <c r="T96" s="200"/>
      <c r="U96" s="200"/>
      <c r="V96" s="68">
        <v>1</v>
      </c>
      <c r="Y96" s="103"/>
    </row>
    <row r="97" spans="1:25" s="102" customFormat="1" ht="92.25">
      <c r="A97" s="75"/>
      <c r="B97" s="91" t="s">
        <v>311</v>
      </c>
      <c r="C97" s="70"/>
      <c r="D97" s="68">
        <v>1</v>
      </c>
      <c r="E97" s="68"/>
      <c r="F97" s="68"/>
      <c r="G97" s="68"/>
      <c r="H97" s="68"/>
      <c r="I97" s="68">
        <v>1</v>
      </c>
      <c r="J97" s="68">
        <v>1</v>
      </c>
      <c r="K97" s="68">
        <v>1</v>
      </c>
      <c r="L97" s="69">
        <v>1</v>
      </c>
      <c r="M97" s="68">
        <v>1</v>
      </c>
      <c r="N97" s="68">
        <v>1</v>
      </c>
      <c r="O97" s="68">
        <v>1</v>
      </c>
      <c r="P97" s="68">
        <v>1</v>
      </c>
      <c r="Q97" s="68">
        <v>1</v>
      </c>
      <c r="R97" s="68">
        <v>1</v>
      </c>
      <c r="S97" s="200"/>
      <c r="T97" s="200"/>
      <c r="U97" s="200"/>
      <c r="V97" s="68">
        <v>1</v>
      </c>
      <c r="Y97" s="103"/>
    </row>
    <row r="98" spans="1:25" s="102" customFormat="1" ht="55.5">
      <c r="A98" s="75"/>
      <c r="B98" s="151" t="s">
        <v>310</v>
      </c>
      <c r="C98" s="150"/>
      <c r="D98" s="68">
        <v>1</v>
      </c>
      <c r="E98" s="68"/>
      <c r="F98" s="68"/>
      <c r="G98" s="68"/>
      <c r="H98" s="68"/>
      <c r="I98" s="68">
        <v>1</v>
      </c>
      <c r="J98" s="68">
        <v>0</v>
      </c>
      <c r="K98" s="90">
        <v>1</v>
      </c>
      <c r="L98" s="131">
        <v>1</v>
      </c>
      <c r="M98" s="68">
        <v>1</v>
      </c>
      <c r="N98" s="68">
        <v>1</v>
      </c>
      <c r="O98" s="68">
        <v>1</v>
      </c>
      <c r="P98" s="68">
        <v>1</v>
      </c>
      <c r="Q98" s="68">
        <v>1</v>
      </c>
      <c r="R98" s="68">
        <v>1</v>
      </c>
      <c r="S98" s="200"/>
      <c r="T98" s="200"/>
      <c r="U98" s="200"/>
      <c r="V98" s="68">
        <v>1</v>
      </c>
      <c r="Y98" s="103"/>
    </row>
    <row r="99" spans="1:25" s="102" customFormat="1" ht="83.25">
      <c r="A99" s="75"/>
      <c r="B99" s="151" t="s">
        <v>309</v>
      </c>
      <c r="C99" s="150"/>
      <c r="D99" s="68">
        <v>1</v>
      </c>
      <c r="E99" s="68"/>
      <c r="F99" s="68"/>
      <c r="G99" s="68"/>
      <c r="H99" s="68"/>
      <c r="I99" s="68">
        <v>0</v>
      </c>
      <c r="J99" s="68">
        <v>0</v>
      </c>
      <c r="K99" s="90">
        <v>1</v>
      </c>
      <c r="L99" s="131">
        <v>1</v>
      </c>
      <c r="M99" s="68">
        <v>1</v>
      </c>
      <c r="N99" s="68">
        <v>1</v>
      </c>
      <c r="O99" s="68">
        <v>1</v>
      </c>
      <c r="P99" s="68">
        <v>1</v>
      </c>
      <c r="Q99" s="68">
        <v>1</v>
      </c>
      <c r="R99" s="68">
        <v>1</v>
      </c>
      <c r="S99" s="200"/>
      <c r="T99" s="200"/>
      <c r="U99" s="200"/>
      <c r="V99" s="68">
        <v>1</v>
      </c>
      <c r="Y99" s="103"/>
    </row>
    <row r="100" spans="1:25" s="102" customFormat="1" ht="85.5">
      <c r="A100" s="75"/>
      <c r="B100" s="163" t="s">
        <v>308</v>
      </c>
      <c r="C100" s="134"/>
      <c r="D100" s="68">
        <v>1</v>
      </c>
      <c r="E100" s="68"/>
      <c r="F100" s="68"/>
      <c r="G100" s="68"/>
      <c r="H100" s="68"/>
      <c r="I100" s="68">
        <v>1</v>
      </c>
      <c r="J100" s="68">
        <v>0</v>
      </c>
      <c r="K100" s="68">
        <v>0</v>
      </c>
      <c r="L100" s="69">
        <v>1</v>
      </c>
      <c r="M100" s="68">
        <v>1</v>
      </c>
      <c r="N100" s="68">
        <v>0</v>
      </c>
      <c r="O100" s="68">
        <v>1</v>
      </c>
      <c r="P100" s="68">
        <v>1</v>
      </c>
      <c r="Q100" s="68">
        <v>1</v>
      </c>
      <c r="R100" s="68">
        <v>0</v>
      </c>
      <c r="S100" s="200"/>
      <c r="T100" s="200"/>
      <c r="U100" s="200"/>
      <c r="V100" s="68">
        <v>1</v>
      </c>
      <c r="Y100" s="103"/>
    </row>
    <row r="101" spans="1:25" s="102" customFormat="1" ht="39.75">
      <c r="A101" s="162">
        <v>2.9</v>
      </c>
      <c r="B101" s="162" t="s">
        <v>307</v>
      </c>
      <c r="C101" s="161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59"/>
      <c r="S101" s="294"/>
      <c r="T101" s="294"/>
      <c r="U101" s="294"/>
      <c r="V101" s="159"/>
      <c r="Y101" s="103"/>
    </row>
    <row r="102" spans="1:25" s="474" customFormat="1" ht="61.5">
      <c r="A102" s="514"/>
      <c r="B102" s="85" t="s">
        <v>306</v>
      </c>
      <c r="C102" s="96" t="s">
        <v>176</v>
      </c>
      <c r="D102" s="205">
        <f>+D116</f>
        <v>100</v>
      </c>
      <c r="E102" s="205" t="e">
        <f t="shared" ref="E102:G102" si="66">+E116</f>
        <v>#DIV/0!</v>
      </c>
      <c r="F102" s="205" t="e">
        <f t="shared" si="66"/>
        <v>#DIV/0!</v>
      </c>
      <c r="G102" s="205" t="e">
        <f t="shared" si="66"/>
        <v>#DIV/0!</v>
      </c>
      <c r="H102" s="205"/>
      <c r="I102" s="205">
        <f>+I116</f>
        <v>92.436974789915965</v>
      </c>
      <c r="J102" s="411">
        <v>0</v>
      </c>
      <c r="K102" s="205">
        <f t="shared" ref="K102:R102" si="67">+K116</f>
        <v>85.239852398523979</v>
      </c>
      <c r="L102" s="205">
        <f t="shared" si="67"/>
        <v>87.052341597796143</v>
      </c>
      <c r="M102" s="205">
        <f t="shared" si="67"/>
        <v>88.950276243093924</v>
      </c>
      <c r="N102" s="205">
        <f t="shared" si="67"/>
        <v>66.666666666666671</v>
      </c>
      <c r="O102" s="205">
        <f t="shared" si="67"/>
        <v>78.571428571428569</v>
      </c>
      <c r="P102" s="205">
        <f t="shared" si="67"/>
        <v>82.173174872665541</v>
      </c>
      <c r="Q102" s="205">
        <f t="shared" si="67"/>
        <v>94.117647058823536</v>
      </c>
      <c r="R102" s="205">
        <f t="shared" si="67"/>
        <v>60.919540229885058</v>
      </c>
      <c r="S102" s="380"/>
      <c r="T102" s="380"/>
      <c r="U102" s="380"/>
      <c r="V102" s="205">
        <f>+V116</f>
        <v>82.769230769230774</v>
      </c>
      <c r="W102" s="512"/>
      <c r="Y102" s="475"/>
    </row>
    <row r="103" spans="1:25" s="474" customFormat="1" ht="39.75">
      <c r="A103" s="513"/>
      <c r="B103" s="81"/>
      <c r="C103" s="469" t="s">
        <v>10</v>
      </c>
      <c r="D103" s="132">
        <f>+IF(D102&lt;100,D102*5/100,IF(D102&gt;=100,5))</f>
        <v>5</v>
      </c>
      <c r="E103" s="132" t="e">
        <f t="shared" ref="E103:G103" si="68">+IF(E102&lt;100,E102*5/100,IF(E102&gt;=100,5))</f>
        <v>#DIV/0!</v>
      </c>
      <c r="F103" s="132" t="e">
        <f t="shared" si="68"/>
        <v>#DIV/0!</v>
      </c>
      <c r="G103" s="132" t="e">
        <f t="shared" si="68"/>
        <v>#DIV/0!</v>
      </c>
      <c r="H103" s="132"/>
      <c r="I103" s="132">
        <f t="shared" ref="I103:R103" si="69">+IF(I102&lt;100,I102*5/100,IF(I102&gt;=100,5))</f>
        <v>4.6218487394957979</v>
      </c>
      <c r="J103" s="378">
        <f t="shared" si="69"/>
        <v>0</v>
      </c>
      <c r="K103" s="132">
        <f t="shared" si="69"/>
        <v>4.2619926199261986</v>
      </c>
      <c r="L103" s="132">
        <f t="shared" si="69"/>
        <v>4.3526170798898072</v>
      </c>
      <c r="M103" s="132">
        <f t="shared" si="69"/>
        <v>4.4475138121546962</v>
      </c>
      <c r="N103" s="132">
        <f t="shared" si="69"/>
        <v>3.3333333333333339</v>
      </c>
      <c r="O103" s="132">
        <f t="shared" si="69"/>
        <v>3.9285714285714284</v>
      </c>
      <c r="P103" s="132">
        <f t="shared" si="69"/>
        <v>4.1086587436332769</v>
      </c>
      <c r="Q103" s="132">
        <f t="shared" si="69"/>
        <v>4.7058823529411766</v>
      </c>
      <c r="R103" s="132">
        <f t="shared" si="69"/>
        <v>3.0459770114942528</v>
      </c>
      <c r="S103" s="377"/>
      <c r="T103" s="377"/>
      <c r="U103" s="377"/>
      <c r="V103" s="132">
        <f>+IF(V102&lt;100,V102*5/100,IF(V102&gt;=100,5))</f>
        <v>4.1384615384615389</v>
      </c>
      <c r="W103" s="512"/>
      <c r="Y103" s="475"/>
    </row>
    <row r="104" spans="1:25" s="474" customFormat="1" ht="39.75">
      <c r="A104" s="306"/>
      <c r="B104" s="511" t="s">
        <v>305</v>
      </c>
      <c r="C104" s="164" t="s">
        <v>163</v>
      </c>
      <c r="D104" s="363">
        <v>99</v>
      </c>
      <c r="E104" s="363"/>
      <c r="F104" s="363"/>
      <c r="G104" s="363">
        <f>+SUM(E104:F104)</f>
        <v>0</v>
      </c>
      <c r="H104" s="510"/>
      <c r="I104" s="508">
        <v>143</v>
      </c>
      <c r="J104" s="509"/>
      <c r="K104" s="508">
        <v>227</v>
      </c>
      <c r="L104" s="363">
        <v>438</v>
      </c>
      <c r="M104" s="508">
        <v>195</v>
      </c>
      <c r="N104" s="363">
        <v>29</v>
      </c>
      <c r="O104" s="508">
        <v>295</v>
      </c>
      <c r="P104" s="363">
        <v>658</v>
      </c>
      <c r="Q104" s="363">
        <v>210</v>
      </c>
      <c r="R104" s="363">
        <v>324</v>
      </c>
      <c r="S104" s="200"/>
      <c r="T104" s="488"/>
      <c r="U104" s="488"/>
      <c r="V104" s="363">
        <f t="shared" ref="V104:V111" si="70">+SUM(D104:U104)</f>
        <v>2618</v>
      </c>
      <c r="W104" s="39"/>
      <c r="Y104" s="475"/>
    </row>
    <row r="105" spans="1:25" s="474" customFormat="1" ht="39.75">
      <c r="A105" s="306"/>
      <c r="B105" s="503" t="s">
        <v>304</v>
      </c>
      <c r="C105" s="70" t="s">
        <v>163</v>
      </c>
      <c r="D105" s="505">
        <f>+D113-D106-D107-D108-D109-D110-D111</f>
        <v>93</v>
      </c>
      <c r="E105" s="505">
        <f t="shared" ref="E105:G105" si="71">+E113-E106-E107-E108-E109-E110-E111</f>
        <v>0</v>
      </c>
      <c r="F105" s="505">
        <f t="shared" si="71"/>
        <v>0</v>
      </c>
      <c r="G105" s="505">
        <f t="shared" si="71"/>
        <v>0</v>
      </c>
      <c r="H105" s="505"/>
      <c r="I105" s="505">
        <f t="shared" ref="I105:R105" si="72">+I113-I106-I107-I108-I109-I110-I111</f>
        <v>102</v>
      </c>
      <c r="J105" s="507">
        <f t="shared" si="72"/>
        <v>0</v>
      </c>
      <c r="K105" s="506">
        <f t="shared" si="72"/>
        <v>227</v>
      </c>
      <c r="L105" s="505">
        <f t="shared" si="72"/>
        <v>312</v>
      </c>
      <c r="M105" s="505">
        <f t="shared" si="72"/>
        <v>145</v>
      </c>
      <c r="N105" s="505">
        <f t="shared" si="72"/>
        <v>14</v>
      </c>
      <c r="O105" s="505">
        <f t="shared" si="72"/>
        <v>191</v>
      </c>
      <c r="P105" s="505">
        <f t="shared" si="72"/>
        <v>457</v>
      </c>
      <c r="Q105" s="505">
        <f t="shared" si="72"/>
        <v>102</v>
      </c>
      <c r="R105" s="505">
        <f t="shared" si="72"/>
        <v>151</v>
      </c>
      <c r="S105" s="200"/>
      <c r="T105" s="200"/>
      <c r="U105" s="200"/>
      <c r="V105" s="504">
        <f t="shared" si="70"/>
        <v>1794</v>
      </c>
      <c r="Y105" s="475"/>
    </row>
    <row r="106" spans="1:25" s="474" customFormat="1" ht="39.75">
      <c r="A106" s="306"/>
      <c r="B106" s="91" t="s">
        <v>303</v>
      </c>
      <c r="C106" s="70" t="s">
        <v>163</v>
      </c>
      <c r="D106" s="363">
        <v>0</v>
      </c>
      <c r="E106" s="363"/>
      <c r="F106" s="363"/>
      <c r="G106" s="363">
        <f t="shared" ref="G106:G113" si="73">+SUM(E106:F106)</f>
        <v>0</v>
      </c>
      <c r="H106" s="502"/>
      <c r="I106" s="502">
        <v>0</v>
      </c>
      <c r="J106" s="501"/>
      <c r="K106" s="492">
        <v>0</v>
      </c>
      <c r="L106" s="363">
        <v>1</v>
      </c>
      <c r="M106" s="490">
        <v>0</v>
      </c>
      <c r="N106" s="363">
        <v>1</v>
      </c>
      <c r="O106" s="363">
        <v>0</v>
      </c>
      <c r="P106" s="363">
        <v>0</v>
      </c>
      <c r="Q106" s="363">
        <v>0</v>
      </c>
      <c r="R106" s="363">
        <v>1</v>
      </c>
      <c r="S106" s="500"/>
      <c r="T106" s="488"/>
      <c r="U106" s="488"/>
      <c r="V106" s="363">
        <f t="shared" si="70"/>
        <v>3</v>
      </c>
      <c r="Y106" s="475"/>
    </row>
    <row r="107" spans="1:25" s="474" customFormat="1" ht="39.75">
      <c r="A107" s="306"/>
      <c r="B107" s="91" t="s">
        <v>302</v>
      </c>
      <c r="C107" s="70" t="s">
        <v>163</v>
      </c>
      <c r="D107" s="363">
        <v>0</v>
      </c>
      <c r="E107" s="363"/>
      <c r="F107" s="363"/>
      <c r="G107" s="363">
        <f t="shared" si="73"/>
        <v>0</v>
      </c>
      <c r="H107" s="502"/>
      <c r="I107" s="502">
        <v>0</v>
      </c>
      <c r="J107" s="501"/>
      <c r="K107" s="492">
        <v>1</v>
      </c>
      <c r="L107" s="363">
        <v>2</v>
      </c>
      <c r="M107" s="490">
        <v>2</v>
      </c>
      <c r="N107" s="363">
        <v>0</v>
      </c>
      <c r="O107" s="363">
        <v>1</v>
      </c>
      <c r="P107" s="363">
        <v>4</v>
      </c>
      <c r="Q107" s="363">
        <v>1</v>
      </c>
      <c r="R107" s="363">
        <v>1</v>
      </c>
      <c r="S107" s="500"/>
      <c r="T107" s="488"/>
      <c r="U107" s="488"/>
      <c r="V107" s="363">
        <f t="shared" si="70"/>
        <v>12</v>
      </c>
      <c r="Y107" s="475"/>
    </row>
    <row r="108" spans="1:25" s="474" customFormat="1" ht="61.5">
      <c r="A108" s="306"/>
      <c r="B108" s="91" t="s">
        <v>301</v>
      </c>
      <c r="C108" s="70" t="s">
        <v>163</v>
      </c>
      <c r="D108" s="363">
        <v>3</v>
      </c>
      <c r="E108" s="363"/>
      <c r="F108" s="363"/>
      <c r="G108" s="363">
        <f t="shared" si="73"/>
        <v>0</v>
      </c>
      <c r="H108" s="502"/>
      <c r="I108" s="502">
        <v>8</v>
      </c>
      <c r="J108" s="501"/>
      <c r="K108" s="492">
        <v>4</v>
      </c>
      <c r="L108" s="363">
        <v>4</v>
      </c>
      <c r="M108" s="490">
        <v>16</v>
      </c>
      <c r="N108" s="363">
        <v>2</v>
      </c>
      <c r="O108" s="363">
        <v>7</v>
      </c>
      <c r="P108" s="363">
        <v>27</v>
      </c>
      <c r="Q108" s="363">
        <v>10</v>
      </c>
      <c r="R108" s="363">
        <v>8</v>
      </c>
      <c r="S108" s="500"/>
      <c r="T108" s="488"/>
      <c r="U108" s="488"/>
      <c r="V108" s="363">
        <f t="shared" si="70"/>
        <v>89</v>
      </c>
      <c r="Y108" s="475"/>
    </row>
    <row r="109" spans="1:25" s="474" customFormat="1" ht="61.5">
      <c r="A109" s="306"/>
      <c r="B109" s="91" t="s">
        <v>300</v>
      </c>
      <c r="C109" s="70" t="s">
        <v>163</v>
      </c>
      <c r="D109" s="363">
        <v>1</v>
      </c>
      <c r="E109" s="363"/>
      <c r="F109" s="363"/>
      <c r="G109" s="363">
        <f t="shared" si="73"/>
        <v>0</v>
      </c>
      <c r="H109" s="502"/>
      <c r="I109" s="502">
        <v>0</v>
      </c>
      <c r="J109" s="501"/>
      <c r="K109" s="492">
        <v>0</v>
      </c>
      <c r="L109" s="363">
        <v>3</v>
      </c>
      <c r="M109" s="490">
        <v>4</v>
      </c>
      <c r="N109" s="363">
        <v>1</v>
      </c>
      <c r="O109" s="363">
        <v>1</v>
      </c>
      <c r="P109" s="363">
        <v>12</v>
      </c>
      <c r="Q109" s="363">
        <v>3</v>
      </c>
      <c r="R109" s="363">
        <v>15</v>
      </c>
      <c r="S109" s="500"/>
      <c r="T109" s="488"/>
      <c r="U109" s="488"/>
      <c r="V109" s="363">
        <f t="shared" si="70"/>
        <v>40</v>
      </c>
      <c r="Y109" s="475"/>
    </row>
    <row r="110" spans="1:25" s="474" customFormat="1" ht="39.75">
      <c r="A110" s="306"/>
      <c r="B110" s="91" t="s">
        <v>299</v>
      </c>
      <c r="C110" s="70" t="s">
        <v>163</v>
      </c>
      <c r="D110" s="363">
        <v>1</v>
      </c>
      <c r="E110" s="363"/>
      <c r="F110" s="363"/>
      <c r="G110" s="363">
        <f t="shared" si="73"/>
        <v>0</v>
      </c>
      <c r="H110" s="502"/>
      <c r="I110" s="502">
        <v>2</v>
      </c>
      <c r="J110" s="501"/>
      <c r="K110" s="492">
        <v>27</v>
      </c>
      <c r="L110" s="363">
        <v>14</v>
      </c>
      <c r="M110" s="490">
        <v>4</v>
      </c>
      <c r="N110" s="363">
        <v>0</v>
      </c>
      <c r="O110" s="363">
        <v>11</v>
      </c>
      <c r="P110" s="363">
        <v>12</v>
      </c>
      <c r="Q110" s="363">
        <v>83</v>
      </c>
      <c r="R110" s="363">
        <v>7</v>
      </c>
      <c r="S110" s="500"/>
      <c r="T110" s="488"/>
      <c r="U110" s="488"/>
      <c r="V110" s="363">
        <f t="shared" si="70"/>
        <v>161</v>
      </c>
      <c r="Y110" s="475"/>
    </row>
    <row r="111" spans="1:25" s="474" customFormat="1" ht="39.75">
      <c r="A111" s="306"/>
      <c r="B111" s="503" t="s">
        <v>298</v>
      </c>
      <c r="C111" s="70" t="s">
        <v>163</v>
      </c>
      <c r="D111" s="363">
        <v>0</v>
      </c>
      <c r="E111" s="363"/>
      <c r="F111" s="363"/>
      <c r="G111" s="363">
        <f t="shared" si="73"/>
        <v>0</v>
      </c>
      <c r="H111" s="502"/>
      <c r="I111" s="502">
        <v>9</v>
      </c>
      <c r="J111" s="501"/>
      <c r="K111" s="492">
        <v>40</v>
      </c>
      <c r="L111" s="363">
        <v>47</v>
      </c>
      <c r="M111" s="490">
        <v>20</v>
      </c>
      <c r="N111" s="363">
        <v>8</v>
      </c>
      <c r="O111" s="363">
        <v>54</v>
      </c>
      <c r="P111" s="363">
        <v>105</v>
      </c>
      <c r="Q111" s="363">
        <v>7</v>
      </c>
      <c r="R111" s="363">
        <v>102</v>
      </c>
      <c r="S111" s="500"/>
      <c r="T111" s="488"/>
      <c r="U111" s="488"/>
      <c r="V111" s="363">
        <f t="shared" si="70"/>
        <v>392</v>
      </c>
      <c r="Y111" s="475"/>
    </row>
    <row r="112" spans="1:25" s="474" customFormat="1" ht="61.5">
      <c r="A112" s="306"/>
      <c r="B112" s="499" t="s">
        <v>297</v>
      </c>
      <c r="C112" s="498" t="s">
        <v>163</v>
      </c>
      <c r="D112" s="494">
        <f>+D105+D108</f>
        <v>96</v>
      </c>
      <c r="E112" s="494">
        <f t="shared" ref="E112:G112" si="74">+E105+E108</f>
        <v>0</v>
      </c>
      <c r="F112" s="494">
        <f t="shared" si="74"/>
        <v>0</v>
      </c>
      <c r="G112" s="494">
        <f t="shared" si="74"/>
        <v>0</v>
      </c>
      <c r="H112" s="494"/>
      <c r="I112" s="494">
        <f t="shared" ref="I112:R112" si="75">+I105+I108</f>
        <v>110</v>
      </c>
      <c r="J112" s="497">
        <f t="shared" si="75"/>
        <v>0</v>
      </c>
      <c r="K112" s="496">
        <f t="shared" si="75"/>
        <v>231</v>
      </c>
      <c r="L112" s="494">
        <f t="shared" si="75"/>
        <v>316</v>
      </c>
      <c r="M112" s="494">
        <f t="shared" si="75"/>
        <v>161</v>
      </c>
      <c r="N112" s="494">
        <f t="shared" si="75"/>
        <v>16</v>
      </c>
      <c r="O112" s="494">
        <f t="shared" si="75"/>
        <v>198</v>
      </c>
      <c r="P112" s="494">
        <f t="shared" si="75"/>
        <v>484</v>
      </c>
      <c r="Q112" s="494">
        <f t="shared" si="75"/>
        <v>112</v>
      </c>
      <c r="R112" s="494">
        <f t="shared" si="75"/>
        <v>159</v>
      </c>
      <c r="S112" s="495"/>
      <c r="T112" s="495"/>
      <c r="U112" s="495"/>
      <c r="V112" s="494">
        <f>+V105+V108</f>
        <v>1883</v>
      </c>
      <c r="Y112" s="475"/>
    </row>
    <row r="113" spans="1:25" s="474" customFormat="1" ht="39.75">
      <c r="A113" s="306"/>
      <c r="B113" s="493" t="s">
        <v>296</v>
      </c>
      <c r="C113" s="486" t="s">
        <v>163</v>
      </c>
      <c r="D113" s="363">
        <v>98</v>
      </c>
      <c r="E113" s="363"/>
      <c r="F113" s="363"/>
      <c r="G113" s="363">
        <f t="shared" si="73"/>
        <v>0</v>
      </c>
      <c r="H113" s="492"/>
      <c r="I113" s="490">
        <v>121</v>
      </c>
      <c r="J113" s="491"/>
      <c r="K113" s="490">
        <v>299</v>
      </c>
      <c r="L113" s="363">
        <v>383</v>
      </c>
      <c r="M113" s="490">
        <v>191</v>
      </c>
      <c r="N113" s="363">
        <v>26</v>
      </c>
      <c r="O113" s="490">
        <v>265</v>
      </c>
      <c r="P113" s="363">
        <v>617</v>
      </c>
      <c r="Q113" s="363">
        <v>206</v>
      </c>
      <c r="R113" s="363">
        <v>285</v>
      </c>
      <c r="S113" s="489"/>
      <c r="T113" s="488"/>
      <c r="U113" s="488"/>
      <c r="V113" s="363">
        <f>+SUM(D113:U113)</f>
        <v>2491</v>
      </c>
      <c r="Y113" s="475"/>
    </row>
    <row r="114" spans="1:25" s="474" customFormat="1" ht="39.75">
      <c r="A114" s="306"/>
      <c r="B114" s="487" t="s">
        <v>295</v>
      </c>
      <c r="C114" s="486" t="s">
        <v>163</v>
      </c>
      <c r="D114" s="483">
        <f>+D113-D106-D107-D109-D110</f>
        <v>96</v>
      </c>
      <c r="E114" s="483">
        <f t="shared" ref="E114:G114" si="76">+E113-E106-E107-E109-E110</f>
        <v>0</v>
      </c>
      <c r="F114" s="483">
        <f t="shared" si="76"/>
        <v>0</v>
      </c>
      <c r="G114" s="483">
        <f t="shared" si="76"/>
        <v>0</v>
      </c>
      <c r="H114" s="483"/>
      <c r="I114" s="483">
        <f t="shared" ref="I114:R114" si="77">+I113-I106-I107-I109-I110</f>
        <v>119</v>
      </c>
      <c r="J114" s="485">
        <f t="shared" si="77"/>
        <v>0</v>
      </c>
      <c r="K114" s="483">
        <f t="shared" si="77"/>
        <v>271</v>
      </c>
      <c r="L114" s="483">
        <f t="shared" si="77"/>
        <v>363</v>
      </c>
      <c r="M114" s="483">
        <f t="shared" si="77"/>
        <v>181</v>
      </c>
      <c r="N114" s="483">
        <f t="shared" si="77"/>
        <v>24</v>
      </c>
      <c r="O114" s="483">
        <f t="shared" si="77"/>
        <v>252</v>
      </c>
      <c r="P114" s="483">
        <f t="shared" si="77"/>
        <v>589</v>
      </c>
      <c r="Q114" s="483">
        <f t="shared" si="77"/>
        <v>119</v>
      </c>
      <c r="R114" s="483">
        <f t="shared" si="77"/>
        <v>261</v>
      </c>
      <c r="S114" s="484"/>
      <c r="T114" s="484"/>
      <c r="U114" s="484"/>
      <c r="V114" s="483">
        <f>+V113-V106-V107-V109-V110</f>
        <v>2275</v>
      </c>
      <c r="Y114" s="475"/>
    </row>
    <row r="115" spans="1:25" s="474" customFormat="1" ht="39.75">
      <c r="A115" s="306"/>
      <c r="B115" s="482" t="s">
        <v>294</v>
      </c>
      <c r="C115" s="70" t="s">
        <v>176</v>
      </c>
      <c r="D115" s="479">
        <f>+D113*100/D104</f>
        <v>98.98989898989899</v>
      </c>
      <c r="E115" s="479" t="e">
        <f t="shared" ref="E115:G115" si="78">+E113*100/E104</f>
        <v>#DIV/0!</v>
      </c>
      <c r="F115" s="479" t="e">
        <f t="shared" si="78"/>
        <v>#DIV/0!</v>
      </c>
      <c r="G115" s="479" t="e">
        <f t="shared" si="78"/>
        <v>#DIV/0!</v>
      </c>
      <c r="H115" s="479"/>
      <c r="I115" s="479">
        <f>+I113*100/I104</f>
        <v>84.615384615384613</v>
      </c>
      <c r="J115" s="481">
        <v>0</v>
      </c>
      <c r="K115" s="479">
        <f t="shared" ref="K115:R115" si="79">+K113*100/K104</f>
        <v>131.71806167400882</v>
      </c>
      <c r="L115" s="479">
        <f t="shared" si="79"/>
        <v>87.44292237442923</v>
      </c>
      <c r="M115" s="479">
        <f t="shared" si="79"/>
        <v>97.948717948717942</v>
      </c>
      <c r="N115" s="479">
        <f t="shared" si="79"/>
        <v>89.65517241379311</v>
      </c>
      <c r="O115" s="479">
        <f t="shared" si="79"/>
        <v>89.830508474576277</v>
      </c>
      <c r="P115" s="479">
        <f t="shared" si="79"/>
        <v>93.768996960486319</v>
      </c>
      <c r="Q115" s="479">
        <f t="shared" si="79"/>
        <v>98.095238095238102</v>
      </c>
      <c r="R115" s="479">
        <f t="shared" si="79"/>
        <v>87.962962962962962</v>
      </c>
      <c r="S115" s="480"/>
      <c r="T115" s="480"/>
      <c r="U115" s="480"/>
      <c r="V115" s="479">
        <f>+V113*100/V104</f>
        <v>95.148968678380442</v>
      </c>
      <c r="Y115" s="475"/>
    </row>
    <row r="116" spans="1:25" s="474" customFormat="1" ht="61.5">
      <c r="A116" s="306"/>
      <c r="B116" s="75" t="s">
        <v>293</v>
      </c>
      <c r="C116" s="124" t="s">
        <v>176</v>
      </c>
      <c r="D116" s="476">
        <f>+D112*100/D114</f>
        <v>100</v>
      </c>
      <c r="E116" s="476" t="e">
        <f t="shared" ref="E116:G116" si="80">+E112*100/E114</f>
        <v>#DIV/0!</v>
      </c>
      <c r="F116" s="476" t="e">
        <f t="shared" si="80"/>
        <v>#DIV/0!</v>
      </c>
      <c r="G116" s="476" t="e">
        <f t="shared" si="80"/>
        <v>#DIV/0!</v>
      </c>
      <c r="H116" s="476"/>
      <c r="I116" s="476">
        <f>+I112*100/I114</f>
        <v>92.436974789915965</v>
      </c>
      <c r="J116" s="478">
        <v>0</v>
      </c>
      <c r="K116" s="476">
        <f t="shared" ref="K116:R116" si="81">+K112*100/K114</f>
        <v>85.239852398523979</v>
      </c>
      <c r="L116" s="476">
        <f t="shared" si="81"/>
        <v>87.052341597796143</v>
      </c>
      <c r="M116" s="476">
        <f t="shared" si="81"/>
        <v>88.950276243093924</v>
      </c>
      <c r="N116" s="476">
        <f t="shared" si="81"/>
        <v>66.666666666666671</v>
      </c>
      <c r="O116" s="476">
        <f t="shared" si="81"/>
        <v>78.571428571428569</v>
      </c>
      <c r="P116" s="476">
        <f t="shared" si="81"/>
        <v>82.173174872665541</v>
      </c>
      <c r="Q116" s="476">
        <f t="shared" si="81"/>
        <v>94.117647058823536</v>
      </c>
      <c r="R116" s="476">
        <f t="shared" si="81"/>
        <v>60.919540229885058</v>
      </c>
      <c r="S116" s="477"/>
      <c r="T116" s="477"/>
      <c r="U116" s="477"/>
      <c r="V116" s="476">
        <f>+V112*100/V114</f>
        <v>82.769230769230774</v>
      </c>
      <c r="Y116" s="475"/>
    </row>
    <row r="117" spans="1:25" s="464" customFormat="1" ht="65.25">
      <c r="A117" s="473"/>
      <c r="B117" s="705" t="s">
        <v>292</v>
      </c>
      <c r="C117" s="96" t="s">
        <v>171</v>
      </c>
      <c r="D117" s="205">
        <f>+D119/D123</f>
        <v>4.016578947368421</v>
      </c>
      <c r="E117" s="205" t="e">
        <f t="shared" ref="E117:G117" si="82">+E119/E123</f>
        <v>#DIV/0!</v>
      </c>
      <c r="F117" s="205" t="e">
        <f t="shared" si="82"/>
        <v>#DIV/0!</v>
      </c>
      <c r="G117" s="205" t="e">
        <f t="shared" si="82"/>
        <v>#DIV/0!</v>
      </c>
      <c r="H117" s="687" t="s">
        <v>437</v>
      </c>
      <c r="I117" s="205">
        <f>+I119/I123</f>
        <v>4.41</v>
      </c>
      <c r="J117" s="411">
        <v>0</v>
      </c>
      <c r="K117" s="205">
        <f t="shared" ref="K117:R117" si="83">+K119/K123</f>
        <v>4.3590816326530613</v>
      </c>
      <c r="L117" s="205">
        <f t="shared" si="83"/>
        <v>4.077488151658768</v>
      </c>
      <c r="M117" s="205">
        <f t="shared" si="83"/>
        <v>4.0164</v>
      </c>
      <c r="N117" s="205">
        <f t="shared" si="83"/>
        <v>4.2649999999999997</v>
      </c>
      <c r="O117" s="205">
        <f t="shared" si="83"/>
        <v>4.217941176470589</v>
      </c>
      <c r="P117" s="205">
        <f t="shared" si="83"/>
        <v>4.1136075949367079</v>
      </c>
      <c r="Q117" s="205">
        <f t="shared" si="83"/>
        <v>3.8500000000000005</v>
      </c>
      <c r="R117" s="205">
        <f t="shared" si="83"/>
        <v>4.2622784810126584</v>
      </c>
      <c r="S117" s="154"/>
      <c r="T117" s="154"/>
      <c r="U117" s="154"/>
      <c r="V117" s="57">
        <v>4.16</v>
      </c>
      <c r="Y117" s="465"/>
    </row>
    <row r="118" spans="1:25" s="464" customFormat="1" ht="39.75">
      <c r="A118" s="471"/>
      <c r="B118" s="686"/>
      <c r="C118" s="469" t="s">
        <v>10</v>
      </c>
      <c r="D118" s="467">
        <f>+D117</f>
        <v>4.016578947368421</v>
      </c>
      <c r="E118" s="467" t="e">
        <f t="shared" ref="E118:G118" si="84">+E117</f>
        <v>#DIV/0!</v>
      </c>
      <c r="F118" s="467" t="e">
        <f t="shared" si="84"/>
        <v>#DIV/0!</v>
      </c>
      <c r="G118" s="467" t="e">
        <f t="shared" si="84"/>
        <v>#DIV/0!</v>
      </c>
      <c r="H118" s="467"/>
      <c r="I118" s="467">
        <f t="shared" ref="I118:R118" si="85">+I117</f>
        <v>4.41</v>
      </c>
      <c r="J118" s="468">
        <f t="shared" si="85"/>
        <v>0</v>
      </c>
      <c r="K118" s="467">
        <f t="shared" si="85"/>
        <v>4.3590816326530613</v>
      </c>
      <c r="L118" s="467">
        <f t="shared" si="85"/>
        <v>4.077488151658768</v>
      </c>
      <c r="M118" s="467">
        <f t="shared" si="85"/>
        <v>4.0164</v>
      </c>
      <c r="N118" s="467">
        <f t="shared" si="85"/>
        <v>4.2649999999999997</v>
      </c>
      <c r="O118" s="467">
        <f t="shared" si="85"/>
        <v>4.217941176470589</v>
      </c>
      <c r="P118" s="467">
        <f t="shared" si="85"/>
        <v>4.1136075949367079</v>
      </c>
      <c r="Q118" s="467">
        <f t="shared" si="85"/>
        <v>3.8500000000000005</v>
      </c>
      <c r="R118" s="467">
        <f t="shared" si="85"/>
        <v>4.2622784810126584</v>
      </c>
      <c r="S118" s="156"/>
      <c r="T118" s="156"/>
      <c r="U118" s="156"/>
      <c r="V118" s="466">
        <f>+V117</f>
        <v>4.16</v>
      </c>
      <c r="Y118" s="465"/>
    </row>
    <row r="119" spans="1:25" s="413" customFormat="1" ht="39.75">
      <c r="A119" s="422"/>
      <c r="B119" s="463" t="s">
        <v>291</v>
      </c>
      <c r="C119" s="164"/>
      <c r="D119" s="461">
        <f>((D120*D124)+(D121*D125)+(D122*D126))</f>
        <v>152.63</v>
      </c>
      <c r="E119" s="461">
        <f t="shared" ref="E119:G119" si="86">((E120*E124)+(E121*E125)+(E122*E126))</f>
        <v>0</v>
      </c>
      <c r="F119" s="461">
        <f t="shared" si="86"/>
        <v>0</v>
      </c>
      <c r="G119" s="461">
        <f t="shared" si="86"/>
        <v>0</v>
      </c>
      <c r="H119" s="461"/>
      <c r="I119" s="461">
        <f t="shared" ref="I119:R119" si="87">((I120*I124)+(I121*I125)+(I122*I126))</f>
        <v>255.78</v>
      </c>
      <c r="J119" s="462">
        <f t="shared" si="87"/>
        <v>0</v>
      </c>
      <c r="K119" s="461">
        <f t="shared" si="87"/>
        <v>427.19</v>
      </c>
      <c r="L119" s="461">
        <f t="shared" si="87"/>
        <v>860.35</v>
      </c>
      <c r="M119" s="461">
        <f t="shared" si="87"/>
        <v>200.82</v>
      </c>
      <c r="N119" s="461">
        <f t="shared" si="87"/>
        <v>59.71</v>
      </c>
      <c r="O119" s="461">
        <f t="shared" si="87"/>
        <v>286.82000000000005</v>
      </c>
      <c r="P119" s="461">
        <f t="shared" si="87"/>
        <v>649.94999999999982</v>
      </c>
      <c r="Q119" s="461">
        <f t="shared" si="87"/>
        <v>161.70000000000002</v>
      </c>
      <c r="R119" s="461">
        <f t="shared" si="87"/>
        <v>336.72</v>
      </c>
      <c r="S119" s="152"/>
      <c r="T119" s="152"/>
      <c r="U119" s="152"/>
      <c r="V119" s="460">
        <f>((V120*V124)+(V121*V125)+(V122*V126))</f>
        <v>3425.98</v>
      </c>
      <c r="W119" s="39" t="s">
        <v>290</v>
      </c>
      <c r="Y119" s="414"/>
    </row>
    <row r="120" spans="1:25" s="413" customFormat="1" ht="39.75">
      <c r="A120" s="422"/>
      <c r="B120" s="432" t="s">
        <v>289</v>
      </c>
      <c r="C120" s="431"/>
      <c r="D120" s="453">
        <v>4.01</v>
      </c>
      <c r="E120" s="453"/>
      <c r="F120" s="453"/>
      <c r="G120" s="453"/>
      <c r="H120" s="456"/>
      <c r="I120" s="446">
        <v>4.41</v>
      </c>
      <c r="J120" s="418"/>
      <c r="K120" s="459">
        <v>4.2300000000000004</v>
      </c>
      <c r="L120" s="457">
        <v>4.03</v>
      </c>
      <c r="M120" s="453">
        <v>3.99</v>
      </c>
      <c r="N120" s="453">
        <v>4.21</v>
      </c>
      <c r="O120" s="453">
        <v>4.1900000000000004</v>
      </c>
      <c r="P120" s="453">
        <v>4.0999999999999996</v>
      </c>
      <c r="Q120" s="453">
        <v>3.85</v>
      </c>
      <c r="R120" s="453">
        <v>4.22</v>
      </c>
      <c r="S120" s="149"/>
      <c r="T120" s="149"/>
      <c r="U120" s="149"/>
      <c r="V120" s="452">
        <v>4.16</v>
      </c>
      <c r="Y120" s="414"/>
    </row>
    <row r="121" spans="1:25" s="413" customFormat="1" ht="39.75">
      <c r="A121" s="422"/>
      <c r="B121" s="432" t="s">
        <v>288</v>
      </c>
      <c r="C121" s="431"/>
      <c r="D121" s="438">
        <v>0</v>
      </c>
      <c r="E121" s="438"/>
      <c r="F121" s="438"/>
      <c r="G121" s="438"/>
      <c r="H121" s="444"/>
      <c r="I121" s="442">
        <v>0</v>
      </c>
      <c r="J121" s="418"/>
      <c r="K121" s="458">
        <v>4.6100000000000003</v>
      </c>
      <c r="L121" s="457">
        <v>4.51</v>
      </c>
      <c r="M121" s="452">
        <v>4.24</v>
      </c>
      <c r="N121" s="453">
        <v>4.24</v>
      </c>
      <c r="O121" s="453">
        <v>4.57</v>
      </c>
      <c r="P121" s="453">
        <v>4.2699999999999996</v>
      </c>
      <c r="Q121" s="438">
        <v>0</v>
      </c>
      <c r="R121" s="453">
        <v>4.49</v>
      </c>
      <c r="S121" s="149"/>
      <c r="T121" s="149"/>
      <c r="U121" s="149"/>
      <c r="V121" s="452">
        <v>4.5199999999999996</v>
      </c>
      <c r="Y121" s="414"/>
    </row>
    <row r="122" spans="1:25" s="413" customFormat="1" ht="39.75">
      <c r="A122" s="422"/>
      <c r="B122" s="432" t="s">
        <v>287</v>
      </c>
      <c r="C122" s="431"/>
      <c r="D122" s="453">
        <v>4.26</v>
      </c>
      <c r="E122" s="453"/>
      <c r="F122" s="453"/>
      <c r="G122" s="453"/>
      <c r="H122" s="456"/>
      <c r="I122" s="442">
        <v>0</v>
      </c>
      <c r="J122" s="418"/>
      <c r="K122" s="455">
        <v>4.9000000000000004</v>
      </c>
      <c r="L122" s="454">
        <v>4.82</v>
      </c>
      <c r="M122" s="453">
        <v>4.18</v>
      </c>
      <c r="N122" s="453">
        <v>4.83</v>
      </c>
      <c r="O122" s="438">
        <v>0</v>
      </c>
      <c r="P122" s="453">
        <v>4.51</v>
      </c>
      <c r="Q122" s="438">
        <v>0</v>
      </c>
      <c r="R122" s="453">
        <v>4.6500000000000004</v>
      </c>
      <c r="S122" s="149"/>
      <c r="T122" s="149"/>
      <c r="U122" s="149"/>
      <c r="V122" s="452">
        <v>4.59</v>
      </c>
      <c r="Y122" s="414"/>
    </row>
    <row r="123" spans="1:25" s="413" customFormat="1" ht="39.75">
      <c r="A123" s="422"/>
      <c r="B123" s="91" t="s">
        <v>286</v>
      </c>
      <c r="C123" s="70"/>
      <c r="D123" s="435">
        <f>D124+D125+D126</f>
        <v>38</v>
      </c>
      <c r="E123" s="435">
        <f t="shared" ref="E123:G123" si="88">E124+E125+E126</f>
        <v>0</v>
      </c>
      <c r="F123" s="435">
        <f t="shared" si="88"/>
        <v>0</v>
      </c>
      <c r="G123" s="435">
        <f t="shared" si="88"/>
        <v>0</v>
      </c>
      <c r="H123" s="435"/>
      <c r="I123" s="435">
        <f t="shared" ref="I123:R123" si="89">I124+I125+I126</f>
        <v>58</v>
      </c>
      <c r="J123" s="436">
        <f t="shared" si="89"/>
        <v>0</v>
      </c>
      <c r="K123" s="449">
        <f t="shared" si="89"/>
        <v>98</v>
      </c>
      <c r="L123" s="435">
        <f t="shared" si="89"/>
        <v>211</v>
      </c>
      <c r="M123" s="435">
        <f t="shared" si="89"/>
        <v>50</v>
      </c>
      <c r="N123" s="435">
        <f t="shared" si="89"/>
        <v>14</v>
      </c>
      <c r="O123" s="448">
        <f t="shared" si="89"/>
        <v>68</v>
      </c>
      <c r="P123" s="435">
        <f t="shared" si="89"/>
        <v>158</v>
      </c>
      <c r="Q123" s="448">
        <f t="shared" si="89"/>
        <v>42</v>
      </c>
      <c r="R123" s="435">
        <f t="shared" si="89"/>
        <v>79</v>
      </c>
      <c r="S123" s="149"/>
      <c r="T123" s="149"/>
      <c r="U123" s="149"/>
      <c r="V123" s="451">
        <f>V124+V125+V126</f>
        <v>816</v>
      </c>
      <c r="Y123" s="414"/>
    </row>
    <row r="124" spans="1:25" s="413" customFormat="1" ht="39.75">
      <c r="A124" s="422"/>
      <c r="B124" s="432" t="s">
        <v>283</v>
      </c>
      <c r="C124" s="431"/>
      <c r="D124" s="437">
        <v>37</v>
      </c>
      <c r="E124" s="437"/>
      <c r="F124" s="437"/>
      <c r="G124" s="437"/>
      <c r="H124" s="443"/>
      <c r="I124" s="446">
        <v>58</v>
      </c>
      <c r="J124" s="441"/>
      <c r="K124" s="440">
        <v>67</v>
      </c>
      <c r="L124" s="439">
        <v>194</v>
      </c>
      <c r="M124" s="437">
        <v>44</v>
      </c>
      <c r="N124" s="437">
        <v>8</v>
      </c>
      <c r="O124" s="437">
        <v>63</v>
      </c>
      <c r="P124" s="437">
        <v>151</v>
      </c>
      <c r="Q124" s="437">
        <v>42</v>
      </c>
      <c r="R124" s="437">
        <v>69</v>
      </c>
      <c r="S124" s="149"/>
      <c r="T124" s="149"/>
      <c r="U124" s="149"/>
      <c r="V124" s="386">
        <f>+SUM(D124:U124)</f>
        <v>733</v>
      </c>
      <c r="Y124" s="414"/>
    </row>
    <row r="125" spans="1:25" s="413" customFormat="1" ht="39.75">
      <c r="A125" s="422"/>
      <c r="B125" s="432" t="s">
        <v>282</v>
      </c>
      <c r="C125" s="431"/>
      <c r="D125" s="438">
        <v>0</v>
      </c>
      <c r="E125" s="438"/>
      <c r="F125" s="438"/>
      <c r="G125" s="438"/>
      <c r="H125" s="444"/>
      <c r="I125" s="442">
        <v>0</v>
      </c>
      <c r="J125" s="441"/>
      <c r="K125" s="450">
        <v>28</v>
      </c>
      <c r="L125" s="439">
        <v>11</v>
      </c>
      <c r="M125" s="437">
        <v>3</v>
      </c>
      <c r="N125" s="437">
        <v>5</v>
      </c>
      <c r="O125" s="437">
        <v>5</v>
      </c>
      <c r="P125" s="437">
        <v>3</v>
      </c>
      <c r="Q125" s="438">
        <v>0</v>
      </c>
      <c r="R125" s="437">
        <v>6</v>
      </c>
      <c r="S125" s="149"/>
      <c r="T125" s="149"/>
      <c r="U125" s="149"/>
      <c r="V125" s="386">
        <f>+SUM(D125:U125)</f>
        <v>61</v>
      </c>
      <c r="Y125" s="414"/>
    </row>
    <row r="126" spans="1:25" s="413" customFormat="1" ht="39.75">
      <c r="A126" s="422"/>
      <c r="B126" s="432" t="s">
        <v>281</v>
      </c>
      <c r="C126" s="431"/>
      <c r="D126" s="437">
        <v>1</v>
      </c>
      <c r="E126" s="437"/>
      <c r="F126" s="437"/>
      <c r="G126" s="437"/>
      <c r="H126" s="443"/>
      <c r="I126" s="442">
        <v>0</v>
      </c>
      <c r="J126" s="441"/>
      <c r="K126" s="440">
        <v>3</v>
      </c>
      <c r="L126" s="439">
        <v>6</v>
      </c>
      <c r="M126" s="437">
        <v>3</v>
      </c>
      <c r="N126" s="437">
        <v>1</v>
      </c>
      <c r="O126" s="438">
        <v>0</v>
      </c>
      <c r="P126" s="437">
        <v>4</v>
      </c>
      <c r="Q126" s="438">
        <v>0</v>
      </c>
      <c r="R126" s="437">
        <v>4</v>
      </c>
      <c r="S126" s="149"/>
      <c r="T126" s="149"/>
      <c r="U126" s="149"/>
      <c r="V126" s="386">
        <f>+SUM(D126:U126)</f>
        <v>22</v>
      </c>
      <c r="Y126" s="414"/>
    </row>
    <row r="127" spans="1:25" s="413" customFormat="1" ht="39.75">
      <c r="A127" s="422"/>
      <c r="B127" s="91" t="s">
        <v>285</v>
      </c>
      <c r="C127" s="70"/>
      <c r="D127" s="435">
        <f>D128+D129+D130</f>
        <v>100</v>
      </c>
      <c r="E127" s="435">
        <f t="shared" ref="E127:G127" si="90">E128+E129+E130</f>
        <v>0</v>
      </c>
      <c r="F127" s="435">
        <f t="shared" si="90"/>
        <v>0</v>
      </c>
      <c r="G127" s="435">
        <f t="shared" si="90"/>
        <v>0</v>
      </c>
      <c r="H127" s="435"/>
      <c r="I127" s="435">
        <f t="shared" ref="I127:R127" si="91">I128+I129+I130</f>
        <v>143</v>
      </c>
      <c r="J127" s="436">
        <f t="shared" si="91"/>
        <v>0</v>
      </c>
      <c r="K127" s="449">
        <f t="shared" si="91"/>
        <v>459</v>
      </c>
      <c r="L127" s="435">
        <f t="shared" si="91"/>
        <v>468</v>
      </c>
      <c r="M127" s="435">
        <f t="shared" si="91"/>
        <v>214</v>
      </c>
      <c r="N127" s="435">
        <f t="shared" si="91"/>
        <v>41</v>
      </c>
      <c r="O127" s="448">
        <f t="shared" si="91"/>
        <v>312</v>
      </c>
      <c r="P127" s="435">
        <f t="shared" si="91"/>
        <v>675</v>
      </c>
      <c r="Q127" s="448">
        <f t="shared" si="91"/>
        <v>210</v>
      </c>
      <c r="R127" s="435">
        <f t="shared" si="91"/>
        <v>368</v>
      </c>
      <c r="S127" s="149"/>
      <c r="T127" s="149"/>
      <c r="U127" s="149"/>
      <c r="V127" s="447">
        <f>V128+V129+V130</f>
        <v>2990</v>
      </c>
      <c r="Y127" s="414"/>
    </row>
    <row r="128" spans="1:25" s="413" customFormat="1" ht="39.75">
      <c r="A128" s="422"/>
      <c r="B128" s="432" t="s">
        <v>283</v>
      </c>
      <c r="C128" s="431"/>
      <c r="D128" s="437">
        <v>99</v>
      </c>
      <c r="E128" s="437"/>
      <c r="F128" s="437"/>
      <c r="G128" s="437"/>
      <c r="H128" s="443"/>
      <c r="I128" s="446">
        <v>143</v>
      </c>
      <c r="J128" s="441"/>
      <c r="K128" s="440">
        <v>325</v>
      </c>
      <c r="L128" s="439">
        <v>438</v>
      </c>
      <c r="M128" s="437">
        <v>195</v>
      </c>
      <c r="N128" s="437">
        <v>29</v>
      </c>
      <c r="O128" s="437">
        <v>295</v>
      </c>
      <c r="P128" s="437">
        <v>658</v>
      </c>
      <c r="Q128" s="437">
        <v>210</v>
      </c>
      <c r="R128" s="437">
        <v>324</v>
      </c>
      <c r="S128" s="149"/>
      <c r="T128" s="149"/>
      <c r="U128" s="149"/>
      <c r="V128" s="445">
        <f>+SUM(D128:U128)</f>
        <v>2716</v>
      </c>
      <c r="Y128" s="414"/>
    </row>
    <row r="129" spans="1:25" s="413" customFormat="1" ht="39.75">
      <c r="A129" s="422"/>
      <c r="B129" s="432" t="s">
        <v>282</v>
      </c>
      <c r="C129" s="431"/>
      <c r="D129" s="438">
        <v>0</v>
      </c>
      <c r="E129" s="438"/>
      <c r="F129" s="438"/>
      <c r="G129" s="438"/>
      <c r="H129" s="444"/>
      <c r="I129" s="442">
        <v>0</v>
      </c>
      <c r="J129" s="441"/>
      <c r="K129" s="440">
        <v>125</v>
      </c>
      <c r="L129" s="439">
        <v>22</v>
      </c>
      <c r="M129" s="437">
        <v>15</v>
      </c>
      <c r="N129" s="437">
        <v>11</v>
      </c>
      <c r="O129" s="437">
        <v>17</v>
      </c>
      <c r="P129" s="437">
        <v>12</v>
      </c>
      <c r="Q129" s="438">
        <v>0</v>
      </c>
      <c r="R129" s="437">
        <v>27</v>
      </c>
      <c r="S129" s="149"/>
      <c r="T129" s="149"/>
      <c r="U129" s="149"/>
      <c r="V129" s="386">
        <f>+SUM(D129:U129)</f>
        <v>229</v>
      </c>
      <c r="Y129" s="414"/>
    </row>
    <row r="130" spans="1:25" s="413" customFormat="1" ht="39.75">
      <c r="A130" s="422"/>
      <c r="B130" s="432" t="s">
        <v>281</v>
      </c>
      <c r="C130" s="431"/>
      <c r="D130" s="437">
        <v>1</v>
      </c>
      <c r="E130" s="437"/>
      <c r="F130" s="437"/>
      <c r="G130" s="437"/>
      <c r="H130" s="443"/>
      <c r="I130" s="442">
        <v>0</v>
      </c>
      <c r="J130" s="441"/>
      <c r="K130" s="440">
        <v>9</v>
      </c>
      <c r="L130" s="439">
        <v>8</v>
      </c>
      <c r="M130" s="437">
        <v>4</v>
      </c>
      <c r="N130" s="437">
        <v>1</v>
      </c>
      <c r="O130" s="438">
        <v>0</v>
      </c>
      <c r="P130" s="437">
        <v>5</v>
      </c>
      <c r="Q130" s="438">
        <v>0</v>
      </c>
      <c r="R130" s="437">
        <v>17</v>
      </c>
      <c r="S130" s="149"/>
      <c r="T130" s="149"/>
      <c r="U130" s="149"/>
      <c r="V130" s="386">
        <f>+SUM(D130:U130)</f>
        <v>45</v>
      </c>
      <c r="Y130" s="414"/>
    </row>
    <row r="131" spans="1:25" s="413" customFormat="1" ht="39.75">
      <c r="A131" s="422"/>
      <c r="B131" s="91" t="s">
        <v>284</v>
      </c>
      <c r="C131" s="70"/>
      <c r="D131" s="435">
        <f>D132+D133+D134</f>
        <v>152.63</v>
      </c>
      <c r="E131" s="435">
        <f t="shared" ref="E131:G131" si="92">E132+E133+E134</f>
        <v>0</v>
      </c>
      <c r="F131" s="435">
        <f t="shared" si="92"/>
        <v>0</v>
      </c>
      <c r="G131" s="435">
        <f t="shared" si="92"/>
        <v>0</v>
      </c>
      <c r="H131" s="435"/>
      <c r="I131" s="435">
        <f t="shared" ref="I131:R131" si="93">I132+I133+I134</f>
        <v>255.78</v>
      </c>
      <c r="J131" s="436">
        <f t="shared" si="93"/>
        <v>0</v>
      </c>
      <c r="K131" s="435">
        <f t="shared" si="93"/>
        <v>427.19</v>
      </c>
      <c r="L131" s="435">
        <f t="shared" si="93"/>
        <v>860.35</v>
      </c>
      <c r="M131" s="435">
        <f t="shared" si="93"/>
        <v>200.82</v>
      </c>
      <c r="N131" s="435">
        <f t="shared" si="93"/>
        <v>59.71</v>
      </c>
      <c r="O131" s="435">
        <f t="shared" si="93"/>
        <v>286.82000000000005</v>
      </c>
      <c r="P131" s="435">
        <f t="shared" si="93"/>
        <v>649.94999999999982</v>
      </c>
      <c r="Q131" s="435">
        <f t="shared" si="93"/>
        <v>161.70000000000002</v>
      </c>
      <c r="R131" s="435">
        <f t="shared" si="93"/>
        <v>336.72</v>
      </c>
      <c r="S131" s="149"/>
      <c r="T131" s="149"/>
      <c r="U131" s="149"/>
      <c r="V131" s="434">
        <f>V132+V133+V134</f>
        <v>3425.98</v>
      </c>
      <c r="Y131" s="414"/>
    </row>
    <row r="132" spans="1:25" s="413" customFormat="1" ht="35.25" customHeight="1">
      <c r="A132" s="422"/>
      <c r="B132" s="432" t="s">
        <v>283</v>
      </c>
      <c r="C132" s="431"/>
      <c r="D132" s="429">
        <f>D120*D124</f>
        <v>148.37</v>
      </c>
      <c r="E132" s="429">
        <f t="shared" ref="E132:G132" si="94">E120*E124</f>
        <v>0</v>
      </c>
      <c r="F132" s="429">
        <f t="shared" si="94"/>
        <v>0</v>
      </c>
      <c r="G132" s="429">
        <f t="shared" si="94"/>
        <v>0</v>
      </c>
      <c r="H132" s="429"/>
      <c r="I132" s="429">
        <f t="shared" ref="I132:R134" si="95">I120*I124</f>
        <v>255.78</v>
      </c>
      <c r="J132" s="430">
        <f t="shared" si="95"/>
        <v>0</v>
      </c>
      <c r="K132" s="429">
        <f t="shared" si="95"/>
        <v>283.41000000000003</v>
      </c>
      <c r="L132" s="429">
        <f t="shared" si="95"/>
        <v>781.82</v>
      </c>
      <c r="M132" s="429">
        <f t="shared" si="95"/>
        <v>175.56</v>
      </c>
      <c r="N132" s="429">
        <f t="shared" si="95"/>
        <v>33.68</v>
      </c>
      <c r="O132" s="429">
        <f t="shared" si="95"/>
        <v>263.97000000000003</v>
      </c>
      <c r="P132" s="429">
        <f t="shared" si="95"/>
        <v>619.09999999999991</v>
      </c>
      <c r="Q132" s="429">
        <f t="shared" si="95"/>
        <v>161.70000000000002</v>
      </c>
      <c r="R132" s="429">
        <f t="shared" si="95"/>
        <v>291.18</v>
      </c>
      <c r="S132" s="149"/>
      <c r="T132" s="149"/>
      <c r="U132" s="149"/>
      <c r="V132" s="433">
        <f>V120*V124</f>
        <v>3049.28</v>
      </c>
      <c r="Y132" s="414"/>
    </row>
    <row r="133" spans="1:25" s="413" customFormat="1" ht="39.75">
      <c r="A133" s="422"/>
      <c r="B133" s="432" t="s">
        <v>282</v>
      </c>
      <c r="C133" s="431"/>
      <c r="D133" s="430">
        <f>D121*D125</f>
        <v>0</v>
      </c>
      <c r="E133" s="430">
        <f t="shared" ref="E133:G133" si="96">E121*E125</f>
        <v>0</v>
      </c>
      <c r="F133" s="430">
        <f t="shared" si="96"/>
        <v>0</v>
      </c>
      <c r="G133" s="430">
        <f t="shared" si="96"/>
        <v>0</v>
      </c>
      <c r="H133" s="430"/>
      <c r="I133" s="429">
        <f t="shared" si="95"/>
        <v>0</v>
      </c>
      <c r="J133" s="430">
        <f t="shared" si="95"/>
        <v>0</v>
      </c>
      <c r="K133" s="429">
        <f t="shared" si="95"/>
        <v>129.08000000000001</v>
      </c>
      <c r="L133" s="429">
        <f t="shared" si="95"/>
        <v>49.61</v>
      </c>
      <c r="M133" s="429">
        <f t="shared" si="95"/>
        <v>12.72</v>
      </c>
      <c r="N133" s="429">
        <f t="shared" si="95"/>
        <v>21.200000000000003</v>
      </c>
      <c r="O133" s="429">
        <f t="shared" si="95"/>
        <v>22.85</v>
      </c>
      <c r="P133" s="429">
        <f t="shared" si="95"/>
        <v>12.809999999999999</v>
      </c>
      <c r="Q133" s="418">
        <v>0</v>
      </c>
      <c r="R133" s="429">
        <f>R121*R125</f>
        <v>26.94</v>
      </c>
      <c r="S133" s="149"/>
      <c r="T133" s="149"/>
      <c r="U133" s="149"/>
      <c r="V133" s="428">
        <f>V121*V125</f>
        <v>275.71999999999997</v>
      </c>
      <c r="Y133" s="414"/>
    </row>
    <row r="134" spans="1:25" s="413" customFormat="1" ht="39.75">
      <c r="A134" s="422"/>
      <c r="B134" s="432" t="s">
        <v>281</v>
      </c>
      <c r="C134" s="431"/>
      <c r="D134" s="429">
        <f>D122*D126</f>
        <v>4.26</v>
      </c>
      <c r="E134" s="429">
        <f t="shared" ref="E134:G134" si="97">E122*E126</f>
        <v>0</v>
      </c>
      <c r="F134" s="429">
        <f t="shared" si="97"/>
        <v>0</v>
      </c>
      <c r="G134" s="429">
        <f t="shared" si="97"/>
        <v>0</v>
      </c>
      <c r="H134" s="429"/>
      <c r="I134" s="429">
        <f t="shared" si="95"/>
        <v>0</v>
      </c>
      <c r="J134" s="430">
        <f t="shared" si="95"/>
        <v>0</v>
      </c>
      <c r="K134" s="429">
        <f t="shared" si="95"/>
        <v>14.700000000000001</v>
      </c>
      <c r="L134" s="429">
        <f t="shared" si="95"/>
        <v>28.92</v>
      </c>
      <c r="M134" s="429">
        <f t="shared" si="95"/>
        <v>12.54</v>
      </c>
      <c r="N134" s="429">
        <f t="shared" si="95"/>
        <v>4.83</v>
      </c>
      <c r="O134" s="430">
        <f t="shared" si="95"/>
        <v>0</v>
      </c>
      <c r="P134" s="429">
        <f t="shared" si="95"/>
        <v>18.04</v>
      </c>
      <c r="Q134" s="418">
        <v>0</v>
      </c>
      <c r="R134" s="429">
        <f>R122*R126</f>
        <v>18.600000000000001</v>
      </c>
      <c r="S134" s="149"/>
      <c r="T134" s="149"/>
      <c r="U134" s="149"/>
      <c r="V134" s="428">
        <f>V122*V126</f>
        <v>100.97999999999999</v>
      </c>
      <c r="Y134" s="414"/>
    </row>
    <row r="135" spans="1:25" s="413" customFormat="1" ht="39.75">
      <c r="A135" s="422"/>
      <c r="B135" s="427" t="s">
        <v>280</v>
      </c>
      <c r="C135" s="70"/>
      <c r="D135" s="424">
        <f>(D124/D128)*100</f>
        <v>37.373737373737377</v>
      </c>
      <c r="E135" s="424" t="e">
        <f t="shared" ref="E135:G135" si="98">(E124/E128)*100</f>
        <v>#DIV/0!</v>
      </c>
      <c r="F135" s="424" t="e">
        <f t="shared" si="98"/>
        <v>#DIV/0!</v>
      </c>
      <c r="G135" s="424" t="e">
        <f t="shared" si="98"/>
        <v>#DIV/0!</v>
      </c>
      <c r="H135" s="424"/>
      <c r="I135" s="424">
        <f>(I124/I128)*100</f>
        <v>40.55944055944056</v>
      </c>
      <c r="J135" s="425">
        <v>0</v>
      </c>
      <c r="K135" s="424">
        <f t="shared" ref="K135:R136" si="99">(K124/K128)*100</f>
        <v>20.615384615384617</v>
      </c>
      <c r="L135" s="424">
        <f t="shared" si="99"/>
        <v>44.292237442922371</v>
      </c>
      <c r="M135" s="424">
        <f t="shared" si="99"/>
        <v>22.564102564102566</v>
      </c>
      <c r="N135" s="424">
        <f t="shared" si="99"/>
        <v>27.586206896551722</v>
      </c>
      <c r="O135" s="424">
        <f t="shared" si="99"/>
        <v>21.35593220338983</v>
      </c>
      <c r="P135" s="424">
        <f t="shared" si="99"/>
        <v>22.948328267477201</v>
      </c>
      <c r="Q135" s="424">
        <f t="shared" si="99"/>
        <v>20</v>
      </c>
      <c r="R135" s="424">
        <f t="shared" si="99"/>
        <v>21.296296296296298</v>
      </c>
      <c r="S135" s="149"/>
      <c r="T135" s="149"/>
      <c r="U135" s="149"/>
      <c r="V135" s="423">
        <f>(V124/V128)*100</f>
        <v>26.988217967599411</v>
      </c>
      <c r="Y135" s="414"/>
    </row>
    <row r="136" spans="1:25" s="413" customFormat="1" ht="39.75">
      <c r="A136" s="422"/>
      <c r="B136" s="427" t="s">
        <v>279</v>
      </c>
      <c r="C136" s="70"/>
      <c r="D136" s="425">
        <v>0</v>
      </c>
      <c r="E136" s="425">
        <v>0</v>
      </c>
      <c r="F136" s="425">
        <v>0</v>
      </c>
      <c r="G136" s="425">
        <v>0</v>
      </c>
      <c r="H136" s="426"/>
      <c r="I136" s="418">
        <v>0</v>
      </c>
      <c r="J136" s="425">
        <v>0</v>
      </c>
      <c r="K136" s="424">
        <f t="shared" si="99"/>
        <v>22.400000000000002</v>
      </c>
      <c r="L136" s="424">
        <f t="shared" si="99"/>
        <v>50</v>
      </c>
      <c r="M136" s="424">
        <f t="shared" si="99"/>
        <v>20</v>
      </c>
      <c r="N136" s="424">
        <f t="shared" si="99"/>
        <v>45.454545454545453</v>
      </c>
      <c r="O136" s="424">
        <f t="shared" si="99"/>
        <v>29.411764705882355</v>
      </c>
      <c r="P136" s="424">
        <f t="shared" si="99"/>
        <v>25</v>
      </c>
      <c r="Q136" s="418">
        <v>0</v>
      </c>
      <c r="R136" s="424">
        <f>(R125/R129)*100</f>
        <v>22.222222222222221</v>
      </c>
      <c r="S136" s="149"/>
      <c r="T136" s="149"/>
      <c r="U136" s="149"/>
      <c r="V136" s="423">
        <f>(V125/V129)*100</f>
        <v>26.637554585152838</v>
      </c>
      <c r="Y136" s="414"/>
    </row>
    <row r="137" spans="1:25" s="413" customFormat="1" ht="39.75">
      <c r="A137" s="422"/>
      <c r="B137" s="421" t="s">
        <v>278</v>
      </c>
      <c r="C137" s="124"/>
      <c r="D137" s="417">
        <f>(D126/D130)*100</f>
        <v>100</v>
      </c>
      <c r="E137" s="417" t="e">
        <f t="shared" ref="E137:G137" si="100">(E126/E130)*100</f>
        <v>#DIV/0!</v>
      </c>
      <c r="F137" s="417" t="e">
        <f t="shared" si="100"/>
        <v>#DIV/0!</v>
      </c>
      <c r="G137" s="417" t="e">
        <f t="shared" si="100"/>
        <v>#DIV/0!</v>
      </c>
      <c r="H137" s="420"/>
      <c r="I137" s="418">
        <v>0</v>
      </c>
      <c r="J137" s="419">
        <v>0</v>
      </c>
      <c r="K137" s="417">
        <f>(K126/K130)*100</f>
        <v>33.333333333333329</v>
      </c>
      <c r="L137" s="417">
        <f>(L126/L130)*100</f>
        <v>75</v>
      </c>
      <c r="M137" s="417">
        <f>(M126/M130)*100</f>
        <v>75</v>
      </c>
      <c r="N137" s="417">
        <f>(N126/N130)*100</f>
        <v>100</v>
      </c>
      <c r="O137" s="419">
        <v>0</v>
      </c>
      <c r="P137" s="417">
        <f>(P126/P130)*100</f>
        <v>80</v>
      </c>
      <c r="Q137" s="418">
        <v>0</v>
      </c>
      <c r="R137" s="417">
        <f>(R126/R130)*100</f>
        <v>23.52941176470588</v>
      </c>
      <c r="S137" s="416"/>
      <c r="T137" s="416"/>
      <c r="U137" s="416"/>
      <c r="V137" s="415">
        <f>(V126/V130)*100</f>
        <v>48.888888888888886</v>
      </c>
      <c r="Y137" s="414"/>
    </row>
    <row r="138" spans="1:25" s="73" customFormat="1" ht="61.5">
      <c r="A138" s="85"/>
      <c r="B138" s="85" t="s">
        <v>277</v>
      </c>
      <c r="C138" s="96" t="s">
        <v>171</v>
      </c>
      <c r="D138" s="205">
        <f>+D140*100/D161</f>
        <v>62.5</v>
      </c>
      <c r="E138" s="697" t="s">
        <v>266</v>
      </c>
      <c r="F138" s="697" t="s">
        <v>266</v>
      </c>
      <c r="G138" s="697" t="s">
        <v>266</v>
      </c>
      <c r="H138" s="205"/>
      <c r="I138" s="411">
        <v>0</v>
      </c>
      <c r="J138" s="411">
        <v>0</v>
      </c>
      <c r="K138" s="205">
        <f t="shared" ref="K138:P138" si="101">+K140*100/K161</f>
        <v>51.442307692307693</v>
      </c>
      <c r="L138" s="205">
        <f t="shared" si="101"/>
        <v>48.958333333333336</v>
      </c>
      <c r="M138" s="205">
        <f t="shared" si="101"/>
        <v>65</v>
      </c>
      <c r="N138" s="205">
        <f t="shared" si="101"/>
        <v>62.5</v>
      </c>
      <c r="O138" s="205">
        <f t="shared" si="101"/>
        <v>116.66666666666667</v>
      </c>
      <c r="P138" s="205">
        <f t="shared" si="101"/>
        <v>80</v>
      </c>
      <c r="Q138" s="411">
        <v>0</v>
      </c>
      <c r="R138" s="205">
        <f>+R140*100/R161</f>
        <v>0</v>
      </c>
      <c r="S138" s="206"/>
      <c r="T138" s="206"/>
      <c r="U138" s="206"/>
      <c r="V138" s="205">
        <f>+V140*100/V161</f>
        <v>48.818897637795274</v>
      </c>
      <c r="W138" s="464"/>
      <c r="Y138" s="74"/>
    </row>
    <row r="139" spans="1:25" s="102" customFormat="1" ht="39.75">
      <c r="A139" s="81"/>
      <c r="B139" s="81"/>
      <c r="C139" s="95" t="s">
        <v>10</v>
      </c>
      <c r="D139" s="132">
        <f>+IF(D138&lt;25,D138*5/25,IF(D138&gt;=25,5))</f>
        <v>5</v>
      </c>
      <c r="E139" s="378">
        <v>0</v>
      </c>
      <c r="F139" s="378">
        <v>0</v>
      </c>
      <c r="G139" s="378">
        <v>0</v>
      </c>
      <c r="H139" s="132"/>
      <c r="I139" s="378">
        <v>0</v>
      </c>
      <c r="J139" s="378">
        <v>0</v>
      </c>
      <c r="K139" s="410">
        <f t="shared" ref="K139:P139" si="102">+IF(K138&lt;25,K138*5/25,IF(K138&gt;=25,5))</f>
        <v>5</v>
      </c>
      <c r="L139" s="410">
        <f t="shared" si="102"/>
        <v>5</v>
      </c>
      <c r="M139" s="132">
        <f t="shared" si="102"/>
        <v>5</v>
      </c>
      <c r="N139" s="132">
        <f t="shared" si="102"/>
        <v>5</v>
      </c>
      <c r="O139" s="132">
        <f t="shared" si="102"/>
        <v>5</v>
      </c>
      <c r="P139" s="132">
        <f t="shared" si="102"/>
        <v>5</v>
      </c>
      <c r="Q139" s="378">
        <v>0</v>
      </c>
      <c r="R139" s="132">
        <f>+IF(R138&lt;25,R138*5/25,IF(R138&gt;=25,5))</f>
        <v>0</v>
      </c>
      <c r="S139" s="264"/>
      <c r="T139" s="264"/>
      <c r="U139" s="264"/>
      <c r="V139" s="410">
        <f>+IF(V138&lt;25,V138*5/25,IF(V138&gt;=25,5))</f>
        <v>5</v>
      </c>
      <c r="W139" s="383"/>
      <c r="Y139" s="103"/>
    </row>
    <row r="140" spans="1:25" s="102" customFormat="1" ht="61.5">
      <c r="A140" s="75"/>
      <c r="B140" s="249" t="s">
        <v>276</v>
      </c>
      <c r="C140" s="244"/>
      <c r="D140" s="408">
        <f>SUM(D143,D145,D147,D149,D152,D154,D156,D158,D160)</f>
        <v>1.25</v>
      </c>
      <c r="E140" s="408">
        <f t="shared" ref="E140:G140" si="103">SUM(E143,E145,E147,E149,E152,E154,E156,E158,E160)</f>
        <v>0</v>
      </c>
      <c r="F140" s="408">
        <f t="shared" si="103"/>
        <v>0</v>
      </c>
      <c r="G140" s="408">
        <f t="shared" si="103"/>
        <v>0</v>
      </c>
      <c r="H140" s="408"/>
      <c r="I140" s="408">
        <f t="shared" ref="I140:R140" si="104">SUM(I143,I145,I147,I149,I152,I154,I156,I158,I160)</f>
        <v>0</v>
      </c>
      <c r="J140" s="408">
        <f t="shared" si="104"/>
        <v>0</v>
      </c>
      <c r="K140" s="409">
        <f t="shared" si="104"/>
        <v>26.75</v>
      </c>
      <c r="L140" s="409">
        <f t="shared" si="104"/>
        <v>11.75</v>
      </c>
      <c r="M140" s="408">
        <f t="shared" si="104"/>
        <v>6.5</v>
      </c>
      <c r="N140" s="408">
        <f t="shared" si="104"/>
        <v>1.25</v>
      </c>
      <c r="O140" s="408">
        <f t="shared" si="104"/>
        <v>10.5</v>
      </c>
      <c r="P140" s="408">
        <f t="shared" si="104"/>
        <v>4</v>
      </c>
      <c r="Q140" s="408">
        <f t="shared" si="104"/>
        <v>0</v>
      </c>
      <c r="R140" s="408">
        <f t="shared" si="104"/>
        <v>0</v>
      </c>
      <c r="S140" s="407"/>
      <c r="T140" s="407"/>
      <c r="U140" s="407"/>
      <c r="V140" s="406">
        <f>SUM(V143,V145,V147,V149,V152,V154,V156,V158,V160)</f>
        <v>62</v>
      </c>
      <c r="W140" s="39"/>
      <c r="Y140" s="103"/>
    </row>
    <row r="141" spans="1:25" s="228" customFormat="1" ht="39.75">
      <c r="A141" s="72"/>
      <c r="B141" s="289" t="s">
        <v>188</v>
      </c>
      <c r="C141" s="288" t="s">
        <v>168</v>
      </c>
      <c r="D141" s="405">
        <f>D142+D144+D146+D148</f>
        <v>2</v>
      </c>
      <c r="E141" s="405">
        <f t="shared" ref="E141:G141" si="105">E142+E144+E146+E148</f>
        <v>0</v>
      </c>
      <c r="F141" s="405">
        <f t="shared" si="105"/>
        <v>0</v>
      </c>
      <c r="G141" s="405">
        <f t="shared" si="105"/>
        <v>0</v>
      </c>
      <c r="H141" s="405"/>
      <c r="I141" s="405">
        <f t="shared" ref="I141:R141" si="106">I142+I144+I146+I148</f>
        <v>0</v>
      </c>
      <c r="J141" s="405">
        <f t="shared" si="106"/>
        <v>0</v>
      </c>
      <c r="K141" s="403">
        <f t="shared" si="106"/>
        <v>44</v>
      </c>
      <c r="L141" s="403">
        <f t="shared" si="106"/>
        <v>19</v>
      </c>
      <c r="M141" s="405">
        <f t="shared" si="106"/>
        <v>18</v>
      </c>
      <c r="N141" s="405">
        <f t="shared" si="106"/>
        <v>4</v>
      </c>
      <c r="O141" s="405">
        <f t="shared" si="106"/>
        <v>16</v>
      </c>
      <c r="P141" s="405">
        <f t="shared" si="106"/>
        <v>9</v>
      </c>
      <c r="Q141" s="405">
        <f t="shared" si="106"/>
        <v>0</v>
      </c>
      <c r="R141" s="405">
        <f t="shared" si="106"/>
        <v>0</v>
      </c>
      <c r="S141" s="404"/>
      <c r="T141" s="404"/>
      <c r="U141" s="404"/>
      <c r="V141" s="403">
        <f>V142+V144+V146+V148</f>
        <v>112</v>
      </c>
      <c r="Y141" s="229"/>
    </row>
    <row r="142" spans="1:25" s="228" customFormat="1" ht="39.75">
      <c r="A142" s="72"/>
      <c r="B142" s="249" t="s">
        <v>275</v>
      </c>
      <c r="C142" s="244"/>
      <c r="D142" s="193"/>
      <c r="E142" s="193"/>
      <c r="F142" s="193"/>
      <c r="G142" s="363">
        <f t="shared" ref="G142" si="107">+SUM(E142:F142)</f>
        <v>0</v>
      </c>
      <c r="H142" s="372"/>
      <c r="I142" s="370"/>
      <c r="J142" s="370"/>
      <c r="K142" s="194">
        <v>1</v>
      </c>
      <c r="L142" s="390">
        <v>0</v>
      </c>
      <c r="M142" s="193">
        <v>13</v>
      </c>
      <c r="N142" s="193">
        <v>3</v>
      </c>
      <c r="O142" s="193">
        <v>1</v>
      </c>
      <c r="P142" s="193">
        <v>4</v>
      </c>
      <c r="Q142" s="370"/>
      <c r="R142" s="193">
        <v>0</v>
      </c>
      <c r="S142" s="221"/>
      <c r="T142" s="221"/>
      <c r="U142" s="221"/>
      <c r="V142" s="386">
        <f>+SUM(D142:U142)</f>
        <v>22</v>
      </c>
      <c r="Y142" s="229"/>
    </row>
    <row r="143" spans="1:25" s="228" customFormat="1" ht="39.75">
      <c r="A143" s="72"/>
      <c r="B143" s="248" t="s">
        <v>150</v>
      </c>
      <c r="C143" s="244"/>
      <c r="D143" s="246">
        <f>D142*0.25</f>
        <v>0</v>
      </c>
      <c r="E143" s="246">
        <f t="shared" ref="E143:G143" si="108">E142*0.25</f>
        <v>0</v>
      </c>
      <c r="F143" s="246">
        <f t="shared" si="108"/>
        <v>0</v>
      </c>
      <c r="G143" s="246">
        <f t="shared" si="108"/>
        <v>0</v>
      </c>
      <c r="H143" s="395"/>
      <c r="I143" s="394"/>
      <c r="J143" s="394"/>
      <c r="K143" s="400">
        <f t="shared" ref="K143:P143" si="109">K142*0.25</f>
        <v>0.25</v>
      </c>
      <c r="L143" s="401">
        <f t="shared" si="109"/>
        <v>0</v>
      </c>
      <c r="M143" s="246">
        <f t="shared" si="109"/>
        <v>3.25</v>
      </c>
      <c r="N143" s="246">
        <f t="shared" si="109"/>
        <v>0.75</v>
      </c>
      <c r="O143" s="365">
        <f t="shared" si="109"/>
        <v>0.25</v>
      </c>
      <c r="P143" s="246">
        <f t="shared" si="109"/>
        <v>1</v>
      </c>
      <c r="Q143" s="394"/>
      <c r="R143" s="246">
        <f>R142*0.25</f>
        <v>0</v>
      </c>
      <c r="S143" s="247"/>
      <c r="T143" s="247"/>
      <c r="U143" s="247"/>
      <c r="V143" s="400">
        <f>V142*0.25</f>
        <v>5.5</v>
      </c>
      <c r="Y143" s="229"/>
    </row>
    <row r="144" spans="1:25" s="228" customFormat="1" ht="61.5">
      <c r="A144" s="72"/>
      <c r="B144" s="249" t="s">
        <v>274</v>
      </c>
      <c r="C144" s="244"/>
      <c r="D144" s="193">
        <v>1</v>
      </c>
      <c r="E144" s="193"/>
      <c r="F144" s="193"/>
      <c r="G144" s="363">
        <f t="shared" ref="G144" si="110">+SUM(E144:F144)</f>
        <v>0</v>
      </c>
      <c r="H144" s="372"/>
      <c r="I144" s="370"/>
      <c r="J144" s="370"/>
      <c r="K144" s="194">
        <v>26</v>
      </c>
      <c r="L144" s="390">
        <v>11</v>
      </c>
      <c r="M144" s="193">
        <v>3</v>
      </c>
      <c r="N144" s="193">
        <v>1</v>
      </c>
      <c r="O144" s="193">
        <v>4</v>
      </c>
      <c r="P144" s="193">
        <v>3</v>
      </c>
      <c r="Q144" s="370"/>
      <c r="R144" s="193">
        <v>0</v>
      </c>
      <c r="S144" s="247"/>
      <c r="T144" s="221"/>
      <c r="U144" s="221"/>
      <c r="V144" s="386">
        <f>+SUM(D144:U144)</f>
        <v>49</v>
      </c>
      <c r="Y144" s="229"/>
    </row>
    <row r="145" spans="1:25" s="228" customFormat="1" ht="39.75">
      <c r="A145" s="72"/>
      <c r="B145" s="248" t="s">
        <v>150</v>
      </c>
      <c r="C145" s="244"/>
      <c r="D145" s="246">
        <f>D144*0.5</f>
        <v>0.5</v>
      </c>
      <c r="E145" s="246">
        <f t="shared" ref="E145:G145" si="111">E144*0.5</f>
        <v>0</v>
      </c>
      <c r="F145" s="246">
        <f t="shared" si="111"/>
        <v>0</v>
      </c>
      <c r="G145" s="246">
        <f t="shared" si="111"/>
        <v>0</v>
      </c>
      <c r="H145" s="395"/>
      <c r="I145" s="370"/>
      <c r="J145" s="370"/>
      <c r="K145" s="400">
        <f t="shared" ref="K145:P145" si="112">K144*0.5</f>
        <v>13</v>
      </c>
      <c r="L145" s="401">
        <f t="shared" si="112"/>
        <v>5.5</v>
      </c>
      <c r="M145" s="246">
        <f t="shared" si="112"/>
        <v>1.5</v>
      </c>
      <c r="N145" s="246">
        <f t="shared" si="112"/>
        <v>0.5</v>
      </c>
      <c r="O145" s="365">
        <f t="shared" si="112"/>
        <v>2</v>
      </c>
      <c r="P145" s="246">
        <f t="shared" si="112"/>
        <v>1.5</v>
      </c>
      <c r="Q145" s="370"/>
      <c r="R145" s="246">
        <f>R144*0.5</f>
        <v>0</v>
      </c>
      <c r="S145" s="247"/>
      <c r="T145" s="247"/>
      <c r="U145" s="247"/>
      <c r="V145" s="400">
        <f>V144*0.5</f>
        <v>24.5</v>
      </c>
      <c r="Y145" s="229"/>
    </row>
    <row r="146" spans="1:25" s="228" customFormat="1" ht="92.25">
      <c r="A146" s="72"/>
      <c r="B146" s="249" t="s">
        <v>273</v>
      </c>
      <c r="C146" s="244"/>
      <c r="D146" s="193">
        <v>1</v>
      </c>
      <c r="E146" s="193"/>
      <c r="F146" s="193"/>
      <c r="G146" s="363">
        <f t="shared" ref="G146" si="113">+SUM(E146:F146)</f>
        <v>0</v>
      </c>
      <c r="H146" s="372"/>
      <c r="I146" s="370"/>
      <c r="J146" s="370"/>
      <c r="K146" s="194">
        <v>14</v>
      </c>
      <c r="L146" s="390">
        <v>7</v>
      </c>
      <c r="M146" s="193">
        <v>1</v>
      </c>
      <c r="N146" s="193"/>
      <c r="O146" s="193">
        <v>11</v>
      </c>
      <c r="P146" s="193">
        <v>2</v>
      </c>
      <c r="Q146" s="370"/>
      <c r="R146" s="193">
        <v>0</v>
      </c>
      <c r="S146" s="247"/>
      <c r="T146" s="221"/>
      <c r="U146" s="221"/>
      <c r="V146" s="386">
        <f>+SUM(D146:U146)</f>
        <v>36</v>
      </c>
      <c r="Y146" s="229"/>
    </row>
    <row r="147" spans="1:25" s="228" customFormat="1" ht="39.75">
      <c r="A147" s="72"/>
      <c r="B147" s="248" t="s">
        <v>150</v>
      </c>
      <c r="C147" s="244"/>
      <c r="D147" s="246">
        <f>D146*0.75</f>
        <v>0.75</v>
      </c>
      <c r="E147" s="246">
        <f t="shared" ref="E147:G147" si="114">E146*0.75</f>
        <v>0</v>
      </c>
      <c r="F147" s="246">
        <f t="shared" si="114"/>
        <v>0</v>
      </c>
      <c r="G147" s="246">
        <f t="shared" si="114"/>
        <v>0</v>
      </c>
      <c r="H147" s="395"/>
      <c r="I147" s="370"/>
      <c r="J147" s="370"/>
      <c r="K147" s="400">
        <f t="shared" ref="K147:P147" si="115">K146*0.75</f>
        <v>10.5</v>
      </c>
      <c r="L147" s="401">
        <f t="shared" si="115"/>
        <v>5.25</v>
      </c>
      <c r="M147" s="246">
        <f t="shared" si="115"/>
        <v>0.75</v>
      </c>
      <c r="N147" s="246">
        <f t="shared" si="115"/>
        <v>0</v>
      </c>
      <c r="O147" s="365">
        <f t="shared" si="115"/>
        <v>8.25</v>
      </c>
      <c r="P147" s="246">
        <f t="shared" si="115"/>
        <v>1.5</v>
      </c>
      <c r="Q147" s="370"/>
      <c r="R147" s="246">
        <f>R146*0.75</f>
        <v>0</v>
      </c>
      <c r="S147" s="247"/>
      <c r="T147" s="247"/>
      <c r="U147" s="247"/>
      <c r="V147" s="402">
        <f>V146*0.75</f>
        <v>27</v>
      </c>
      <c r="Y147" s="229"/>
    </row>
    <row r="148" spans="1:25" s="228" customFormat="1" ht="39.75">
      <c r="A148" s="72"/>
      <c r="B148" s="249" t="s">
        <v>272</v>
      </c>
      <c r="C148" s="244"/>
      <c r="D148" s="193"/>
      <c r="E148" s="193"/>
      <c r="F148" s="193"/>
      <c r="G148" s="363">
        <f t="shared" ref="G148" si="116">+SUM(E148:F148)</f>
        <v>0</v>
      </c>
      <c r="H148" s="372"/>
      <c r="I148" s="370"/>
      <c r="J148" s="370"/>
      <c r="K148" s="194">
        <v>3</v>
      </c>
      <c r="L148" s="390">
        <v>1</v>
      </c>
      <c r="M148" s="193">
        <v>1</v>
      </c>
      <c r="N148" s="193"/>
      <c r="O148" s="193">
        <v>0</v>
      </c>
      <c r="P148" s="193">
        <v>0</v>
      </c>
      <c r="Q148" s="370"/>
      <c r="R148" s="193">
        <v>0</v>
      </c>
      <c r="S148" s="247"/>
      <c r="T148" s="221"/>
      <c r="U148" s="221"/>
      <c r="V148" s="386">
        <f>+SUM(D148:U148)</f>
        <v>5</v>
      </c>
      <c r="Y148" s="229"/>
    </row>
    <row r="149" spans="1:25" s="228" customFormat="1" ht="39.75">
      <c r="A149" s="72"/>
      <c r="B149" s="248" t="s">
        <v>150</v>
      </c>
      <c r="C149" s="244"/>
      <c r="D149" s="246">
        <f>D148*1</f>
        <v>0</v>
      </c>
      <c r="E149" s="246">
        <f t="shared" ref="E149:G149" si="117">E148*1</f>
        <v>0</v>
      </c>
      <c r="F149" s="246">
        <f t="shared" si="117"/>
        <v>0</v>
      </c>
      <c r="G149" s="246">
        <f t="shared" si="117"/>
        <v>0</v>
      </c>
      <c r="H149" s="395"/>
      <c r="I149" s="394"/>
      <c r="J149" s="394"/>
      <c r="K149" s="400">
        <f t="shared" ref="K149:P149" si="118">K148*1</f>
        <v>3</v>
      </c>
      <c r="L149" s="401">
        <f t="shared" si="118"/>
        <v>1</v>
      </c>
      <c r="M149" s="246">
        <f t="shared" si="118"/>
        <v>1</v>
      </c>
      <c r="N149" s="246">
        <f t="shared" si="118"/>
        <v>0</v>
      </c>
      <c r="O149" s="365">
        <f t="shared" si="118"/>
        <v>0</v>
      </c>
      <c r="P149" s="246">
        <f t="shared" si="118"/>
        <v>0</v>
      </c>
      <c r="Q149" s="394"/>
      <c r="R149" s="246">
        <f>R148*1</f>
        <v>0</v>
      </c>
      <c r="S149" s="247"/>
      <c r="T149" s="247"/>
      <c r="U149" s="247"/>
      <c r="V149" s="400">
        <f>V148*1</f>
        <v>5</v>
      </c>
      <c r="Y149" s="229"/>
    </row>
    <row r="150" spans="1:25" s="228" customFormat="1" ht="39.75">
      <c r="A150" s="72"/>
      <c r="B150" s="289" t="s">
        <v>183</v>
      </c>
      <c r="C150" s="399" t="s">
        <v>168</v>
      </c>
      <c r="D150" s="396">
        <f>D151+D153+D155+D157+D159</f>
        <v>0</v>
      </c>
      <c r="E150" s="396">
        <f t="shared" ref="E150:G150" si="119">E151+E153+E155+E157+E159</f>
        <v>0</v>
      </c>
      <c r="F150" s="396">
        <f t="shared" si="119"/>
        <v>0</v>
      </c>
      <c r="G150" s="396">
        <f t="shared" si="119"/>
        <v>0</v>
      </c>
      <c r="H150" s="396"/>
      <c r="I150" s="396">
        <f t="shared" ref="I150:R150" si="120">I151+I153+I155+I157+I159</f>
        <v>0</v>
      </c>
      <c r="J150" s="396">
        <f t="shared" si="120"/>
        <v>0</v>
      </c>
      <c r="K150" s="396">
        <f t="shared" si="120"/>
        <v>0</v>
      </c>
      <c r="L150" s="398">
        <f t="shared" si="120"/>
        <v>0</v>
      </c>
      <c r="M150" s="396">
        <f t="shared" si="120"/>
        <v>0</v>
      </c>
      <c r="N150" s="396">
        <f t="shared" si="120"/>
        <v>0</v>
      </c>
      <c r="O150" s="396">
        <f t="shared" si="120"/>
        <v>0</v>
      </c>
      <c r="P150" s="396">
        <f t="shared" si="120"/>
        <v>0</v>
      </c>
      <c r="Q150" s="396">
        <f t="shared" si="120"/>
        <v>0</v>
      </c>
      <c r="R150" s="396">
        <f t="shared" si="120"/>
        <v>0</v>
      </c>
      <c r="S150" s="397"/>
      <c r="T150" s="397"/>
      <c r="U150" s="397"/>
      <c r="V150" s="396">
        <f>V151+V153+V155+V157+V159</f>
        <v>0</v>
      </c>
      <c r="Y150" s="229"/>
    </row>
    <row r="151" spans="1:25" s="228" customFormat="1" ht="61.5">
      <c r="A151" s="72"/>
      <c r="B151" s="249" t="s">
        <v>261</v>
      </c>
      <c r="C151" s="244"/>
      <c r="D151" s="193"/>
      <c r="E151" s="193"/>
      <c r="F151" s="193"/>
      <c r="G151" s="363">
        <f t="shared" ref="G151" si="121">+SUM(E151:F151)</f>
        <v>0</v>
      </c>
      <c r="H151" s="372"/>
      <c r="I151" s="370"/>
      <c r="J151" s="370"/>
      <c r="K151" s="193">
        <f>+SUM(C151:J151)</f>
        <v>0</v>
      </c>
      <c r="L151" s="196">
        <f>+SUM(C151:K151)</f>
        <v>0</v>
      </c>
      <c r="M151" s="193">
        <v>0</v>
      </c>
      <c r="N151" s="193">
        <v>0</v>
      </c>
      <c r="O151" s="193">
        <f>+SUM(K151:N151)</f>
        <v>0</v>
      </c>
      <c r="P151" s="193">
        <v>0</v>
      </c>
      <c r="Q151" s="370"/>
      <c r="R151" s="193">
        <v>0</v>
      </c>
      <c r="S151" s="247"/>
      <c r="T151" s="221"/>
      <c r="U151" s="221"/>
      <c r="V151" s="363">
        <f>+SUM(D151:U151)</f>
        <v>0</v>
      </c>
      <c r="Y151" s="229"/>
    </row>
    <row r="152" spans="1:25" s="228" customFormat="1" ht="39.75">
      <c r="A152" s="72"/>
      <c r="B152" s="248" t="s">
        <v>150</v>
      </c>
      <c r="C152" s="244"/>
      <c r="D152" s="246">
        <f>D151*0.125</f>
        <v>0</v>
      </c>
      <c r="E152" s="246">
        <f t="shared" ref="E152:G152" si="122">E151*0.125</f>
        <v>0</v>
      </c>
      <c r="F152" s="246">
        <f t="shared" si="122"/>
        <v>0</v>
      </c>
      <c r="G152" s="246">
        <f t="shared" si="122"/>
        <v>0</v>
      </c>
      <c r="H152" s="395"/>
      <c r="I152" s="370"/>
      <c r="J152" s="370"/>
      <c r="K152" s="246">
        <f t="shared" ref="K152:P152" si="123">K151*0.125</f>
        <v>0</v>
      </c>
      <c r="L152" s="250">
        <f t="shared" si="123"/>
        <v>0</v>
      </c>
      <c r="M152" s="246">
        <f t="shared" si="123"/>
        <v>0</v>
      </c>
      <c r="N152" s="246">
        <f t="shared" si="123"/>
        <v>0</v>
      </c>
      <c r="O152" s="246">
        <f t="shared" si="123"/>
        <v>0</v>
      </c>
      <c r="P152" s="246">
        <f t="shared" si="123"/>
        <v>0</v>
      </c>
      <c r="Q152" s="370"/>
      <c r="R152" s="246">
        <f>R151*0.125</f>
        <v>0</v>
      </c>
      <c r="S152" s="247"/>
      <c r="T152" s="247"/>
      <c r="U152" s="247"/>
      <c r="V152" s="246">
        <f>V151*0.125</f>
        <v>0</v>
      </c>
      <c r="Y152" s="229"/>
    </row>
    <row r="153" spans="1:25" s="228" customFormat="1" ht="39.75">
      <c r="A153" s="72"/>
      <c r="B153" s="249" t="s">
        <v>181</v>
      </c>
      <c r="C153" s="244"/>
      <c r="D153" s="193"/>
      <c r="E153" s="193"/>
      <c r="F153" s="193"/>
      <c r="G153" s="363">
        <f t="shared" ref="G153" si="124">+SUM(E153:F153)</f>
        <v>0</v>
      </c>
      <c r="H153" s="372"/>
      <c r="I153" s="370"/>
      <c r="J153" s="370"/>
      <c r="K153" s="193">
        <f>+SUM(C153:J153)</f>
        <v>0</v>
      </c>
      <c r="L153" s="196">
        <f>+SUM(C153:K153)</f>
        <v>0</v>
      </c>
      <c r="M153" s="193">
        <v>0</v>
      </c>
      <c r="N153" s="193">
        <v>0</v>
      </c>
      <c r="O153" s="193">
        <f>+SUM(K153:N153)</f>
        <v>0</v>
      </c>
      <c r="P153" s="193">
        <v>0</v>
      </c>
      <c r="Q153" s="370"/>
      <c r="R153" s="193">
        <v>0</v>
      </c>
      <c r="S153" s="247"/>
      <c r="T153" s="247"/>
      <c r="U153" s="247"/>
      <c r="V153" s="363">
        <f>+SUM(D153:U153)</f>
        <v>0</v>
      </c>
      <c r="Y153" s="229"/>
    </row>
    <row r="154" spans="1:25" s="228" customFormat="1" ht="39.75">
      <c r="A154" s="72"/>
      <c r="B154" s="248" t="s">
        <v>150</v>
      </c>
      <c r="C154" s="244"/>
      <c r="D154" s="246">
        <f>D153*0.25</f>
        <v>0</v>
      </c>
      <c r="E154" s="246">
        <f t="shared" ref="E154:G154" si="125">E153*0.25</f>
        <v>0</v>
      </c>
      <c r="F154" s="246">
        <f t="shared" si="125"/>
        <v>0</v>
      </c>
      <c r="G154" s="246">
        <f t="shared" si="125"/>
        <v>0</v>
      </c>
      <c r="H154" s="395"/>
      <c r="I154" s="370"/>
      <c r="J154" s="370"/>
      <c r="K154" s="246">
        <f t="shared" ref="K154:P154" si="126">K153*0.25</f>
        <v>0</v>
      </c>
      <c r="L154" s="250">
        <f t="shared" si="126"/>
        <v>0</v>
      </c>
      <c r="M154" s="246">
        <f t="shared" si="126"/>
        <v>0</v>
      </c>
      <c r="N154" s="246">
        <f t="shared" si="126"/>
        <v>0</v>
      </c>
      <c r="O154" s="246">
        <f t="shared" si="126"/>
        <v>0</v>
      </c>
      <c r="P154" s="246">
        <f t="shared" si="126"/>
        <v>0</v>
      </c>
      <c r="Q154" s="370"/>
      <c r="R154" s="246">
        <f>R153*0.25</f>
        <v>0</v>
      </c>
      <c r="S154" s="247"/>
      <c r="T154" s="247"/>
      <c r="U154" s="247"/>
      <c r="V154" s="246">
        <f>V153*0.25</f>
        <v>0</v>
      </c>
      <c r="Y154" s="229"/>
    </row>
    <row r="155" spans="1:25" s="228" customFormat="1" ht="61.5">
      <c r="A155" s="72"/>
      <c r="B155" s="249" t="s">
        <v>180</v>
      </c>
      <c r="C155" s="244"/>
      <c r="D155" s="193"/>
      <c r="E155" s="193"/>
      <c r="F155" s="193"/>
      <c r="G155" s="363">
        <f t="shared" ref="G155" si="127">+SUM(E155:F155)</f>
        <v>0</v>
      </c>
      <c r="H155" s="372"/>
      <c r="I155" s="370"/>
      <c r="J155" s="370"/>
      <c r="K155" s="193">
        <f>+SUM(C155:J155)</f>
        <v>0</v>
      </c>
      <c r="L155" s="196">
        <f>+SUM(C155:K155)</f>
        <v>0</v>
      </c>
      <c r="M155" s="193">
        <v>0</v>
      </c>
      <c r="N155" s="193">
        <v>0</v>
      </c>
      <c r="O155" s="193">
        <f>+SUM(K155:N155)</f>
        <v>0</v>
      </c>
      <c r="P155" s="193">
        <v>0</v>
      </c>
      <c r="Q155" s="370"/>
      <c r="R155" s="193">
        <v>0</v>
      </c>
      <c r="S155" s="247"/>
      <c r="T155" s="247"/>
      <c r="U155" s="247"/>
      <c r="V155" s="363">
        <f>+SUM(D155:U155)</f>
        <v>0</v>
      </c>
      <c r="Y155" s="229"/>
    </row>
    <row r="156" spans="1:25" s="228" customFormat="1" ht="39.75">
      <c r="A156" s="72"/>
      <c r="B156" s="248" t="s">
        <v>150</v>
      </c>
      <c r="C156" s="244"/>
      <c r="D156" s="246">
        <f>D155*0.5</f>
        <v>0</v>
      </c>
      <c r="E156" s="246">
        <f t="shared" ref="E156:G156" si="128">E155*0.5</f>
        <v>0</v>
      </c>
      <c r="F156" s="246">
        <f t="shared" si="128"/>
        <v>0</v>
      </c>
      <c r="G156" s="246">
        <f t="shared" si="128"/>
        <v>0</v>
      </c>
      <c r="H156" s="395"/>
      <c r="I156" s="370"/>
      <c r="J156" s="370"/>
      <c r="K156" s="246">
        <f t="shared" ref="K156:P156" si="129">K155*0.5</f>
        <v>0</v>
      </c>
      <c r="L156" s="250">
        <f t="shared" si="129"/>
        <v>0</v>
      </c>
      <c r="M156" s="246">
        <f t="shared" si="129"/>
        <v>0</v>
      </c>
      <c r="N156" s="246">
        <f t="shared" si="129"/>
        <v>0</v>
      </c>
      <c r="O156" s="246">
        <f t="shared" si="129"/>
        <v>0</v>
      </c>
      <c r="P156" s="246">
        <f t="shared" si="129"/>
        <v>0</v>
      </c>
      <c r="Q156" s="370"/>
      <c r="R156" s="246">
        <f>R155*0.5</f>
        <v>0</v>
      </c>
      <c r="S156" s="247"/>
      <c r="T156" s="247"/>
      <c r="U156" s="247"/>
      <c r="V156" s="246">
        <f>V155*0.5</f>
        <v>0</v>
      </c>
      <c r="Y156" s="229"/>
    </row>
    <row r="157" spans="1:25" s="228" customFormat="1" ht="61.5">
      <c r="A157" s="72"/>
      <c r="B157" s="249" t="s">
        <v>271</v>
      </c>
      <c r="C157" s="244"/>
      <c r="D157" s="193"/>
      <c r="E157" s="193"/>
      <c r="F157" s="193"/>
      <c r="G157" s="363">
        <f t="shared" ref="G157" si="130">+SUM(E157:F157)</f>
        <v>0</v>
      </c>
      <c r="H157" s="372"/>
      <c r="I157" s="370"/>
      <c r="J157" s="370"/>
      <c r="K157" s="193">
        <f>+SUM(C157:J157)</f>
        <v>0</v>
      </c>
      <c r="L157" s="196">
        <f>+SUM(C157:K157)</f>
        <v>0</v>
      </c>
      <c r="M157" s="193">
        <v>0</v>
      </c>
      <c r="N157" s="193">
        <v>0</v>
      </c>
      <c r="O157" s="193">
        <f>+SUM(K157:N157)</f>
        <v>0</v>
      </c>
      <c r="P157" s="193">
        <v>0</v>
      </c>
      <c r="Q157" s="370"/>
      <c r="R157" s="193">
        <v>0</v>
      </c>
      <c r="S157" s="247"/>
      <c r="T157" s="247"/>
      <c r="U157" s="247"/>
      <c r="V157" s="363">
        <f>+SUM(D157:U157)</f>
        <v>0</v>
      </c>
      <c r="Y157" s="229"/>
    </row>
    <row r="158" spans="1:25" s="228" customFormat="1" ht="39.75">
      <c r="A158" s="72"/>
      <c r="B158" s="248" t="s">
        <v>150</v>
      </c>
      <c r="C158" s="244"/>
      <c r="D158" s="246">
        <f>D157*0.75</f>
        <v>0</v>
      </c>
      <c r="E158" s="246">
        <f t="shared" ref="E158:G158" si="131">E157*0.75</f>
        <v>0</v>
      </c>
      <c r="F158" s="246">
        <f t="shared" si="131"/>
        <v>0</v>
      </c>
      <c r="G158" s="246">
        <f t="shared" si="131"/>
        <v>0</v>
      </c>
      <c r="H158" s="395"/>
      <c r="I158" s="370"/>
      <c r="J158" s="370"/>
      <c r="K158" s="246">
        <f t="shared" ref="K158:P158" si="132">K157*0.75</f>
        <v>0</v>
      </c>
      <c r="L158" s="250">
        <f t="shared" si="132"/>
        <v>0</v>
      </c>
      <c r="M158" s="246">
        <f t="shared" si="132"/>
        <v>0</v>
      </c>
      <c r="N158" s="246">
        <f t="shared" si="132"/>
        <v>0</v>
      </c>
      <c r="O158" s="246">
        <f t="shared" si="132"/>
        <v>0</v>
      </c>
      <c r="P158" s="246">
        <f t="shared" si="132"/>
        <v>0</v>
      </c>
      <c r="Q158" s="370"/>
      <c r="R158" s="246">
        <f>R157*0.75</f>
        <v>0</v>
      </c>
      <c r="S158" s="247"/>
      <c r="T158" s="247"/>
      <c r="U158" s="247"/>
      <c r="V158" s="246">
        <f>V157*0.75</f>
        <v>0</v>
      </c>
      <c r="Y158" s="229"/>
    </row>
    <row r="159" spans="1:25" s="228" customFormat="1" ht="39.75">
      <c r="A159" s="72"/>
      <c r="B159" s="249" t="s">
        <v>270</v>
      </c>
      <c r="C159" s="244"/>
      <c r="D159" s="193"/>
      <c r="E159" s="193"/>
      <c r="F159" s="193"/>
      <c r="G159" s="363">
        <f t="shared" ref="G159" si="133">+SUM(E159:F159)</f>
        <v>0</v>
      </c>
      <c r="H159" s="372"/>
      <c r="I159" s="370"/>
      <c r="J159" s="370"/>
      <c r="K159" s="193">
        <f>+SUM(C159:J159)</f>
        <v>0</v>
      </c>
      <c r="L159" s="196">
        <f>+SUM(C159:K159)</f>
        <v>0</v>
      </c>
      <c r="M159" s="193">
        <v>0</v>
      </c>
      <c r="N159" s="193">
        <v>0</v>
      </c>
      <c r="O159" s="193">
        <f>+SUM(K159:N159)</f>
        <v>0</v>
      </c>
      <c r="P159" s="193">
        <v>0</v>
      </c>
      <c r="Q159" s="370"/>
      <c r="R159" s="193">
        <v>0</v>
      </c>
      <c r="S159" s="247"/>
      <c r="T159" s="247"/>
      <c r="U159" s="247"/>
      <c r="V159" s="363">
        <f>+SUM(D159:U159)</f>
        <v>0</v>
      </c>
      <c r="Y159" s="229"/>
    </row>
    <row r="160" spans="1:25" s="228" customFormat="1" ht="39.75">
      <c r="A160" s="72"/>
      <c r="B160" s="248" t="s">
        <v>150</v>
      </c>
      <c r="C160" s="244"/>
      <c r="D160" s="246">
        <f>D159*1</f>
        <v>0</v>
      </c>
      <c r="E160" s="246">
        <f t="shared" ref="E160:G160" si="134">E159*1</f>
        <v>0</v>
      </c>
      <c r="F160" s="246">
        <f t="shared" si="134"/>
        <v>0</v>
      </c>
      <c r="G160" s="246">
        <f t="shared" si="134"/>
        <v>0</v>
      </c>
      <c r="H160" s="395"/>
      <c r="I160" s="394"/>
      <c r="J160" s="394"/>
      <c r="K160" s="246">
        <f t="shared" ref="K160:P160" si="135">K159*1</f>
        <v>0</v>
      </c>
      <c r="L160" s="250">
        <f t="shared" si="135"/>
        <v>0</v>
      </c>
      <c r="M160" s="246">
        <f t="shared" si="135"/>
        <v>0</v>
      </c>
      <c r="N160" s="246">
        <f t="shared" si="135"/>
        <v>0</v>
      </c>
      <c r="O160" s="246">
        <f t="shared" si="135"/>
        <v>0</v>
      </c>
      <c r="P160" s="246">
        <f t="shared" si="135"/>
        <v>0</v>
      </c>
      <c r="Q160" s="394"/>
      <c r="R160" s="246">
        <f>R159*1</f>
        <v>0</v>
      </c>
      <c r="S160" s="247"/>
      <c r="T160" s="247"/>
      <c r="U160" s="247"/>
      <c r="V160" s="246">
        <f>V159*1</f>
        <v>0</v>
      </c>
      <c r="Y160" s="229"/>
    </row>
    <row r="161" spans="1:25" s="464" customFormat="1" ht="39.75">
      <c r="A161" s="148"/>
      <c r="B161" s="369" t="s">
        <v>269</v>
      </c>
      <c r="C161" s="271"/>
      <c r="D161" s="193">
        <v>2</v>
      </c>
      <c r="E161" s="193"/>
      <c r="F161" s="193"/>
      <c r="G161" s="363">
        <f t="shared" ref="G161" si="136">+SUM(E161:F161)</f>
        <v>0</v>
      </c>
      <c r="H161" s="192"/>
      <c r="I161" s="192"/>
      <c r="J161" s="192"/>
      <c r="K161" s="193">
        <f>36+16</f>
        <v>52</v>
      </c>
      <c r="L161" s="196">
        <f>19+5</f>
        <v>24</v>
      </c>
      <c r="M161" s="192">
        <f>7+3</f>
        <v>10</v>
      </c>
      <c r="N161" s="193">
        <v>2</v>
      </c>
      <c r="O161" s="193">
        <f>5+4</f>
        <v>9</v>
      </c>
      <c r="P161" s="193">
        <v>5</v>
      </c>
      <c r="Q161" s="192"/>
      <c r="R161" s="192">
        <f>18+5</f>
        <v>23</v>
      </c>
      <c r="S161" s="698"/>
      <c r="T161" s="699"/>
      <c r="U161" s="699"/>
      <c r="V161" s="363">
        <f>+SUM(D161:U161)</f>
        <v>127</v>
      </c>
      <c r="W161" s="700" t="s">
        <v>268</v>
      </c>
      <c r="Y161" s="465"/>
    </row>
    <row r="162" spans="1:25" s="73" customFormat="1" ht="55.5" customHeight="1">
      <c r="A162" s="85"/>
      <c r="B162" s="155" t="s">
        <v>267</v>
      </c>
      <c r="C162" s="96" t="s">
        <v>171</v>
      </c>
      <c r="D162" s="382" t="s">
        <v>266</v>
      </c>
      <c r="E162" s="697" t="s">
        <v>266</v>
      </c>
      <c r="F162" s="697" t="s">
        <v>266</v>
      </c>
      <c r="G162" s="697" t="s">
        <v>266</v>
      </c>
      <c r="H162" s="382"/>
      <c r="I162" s="381">
        <v>0</v>
      </c>
      <c r="J162" s="381">
        <v>0</v>
      </c>
      <c r="K162" s="379">
        <f>K164*100/K185</f>
        <v>141.66666666666666</v>
      </c>
      <c r="L162" s="379">
        <f>L164*100/L185</f>
        <v>56.25</v>
      </c>
      <c r="M162" s="382" t="s">
        <v>266</v>
      </c>
      <c r="N162" s="379">
        <f>N164*100/N185</f>
        <v>10.714285714285714</v>
      </c>
      <c r="O162" s="381">
        <v>0</v>
      </c>
      <c r="P162" s="379">
        <f>P164*100/P185</f>
        <v>20.833333333333332</v>
      </c>
      <c r="Q162" s="381">
        <v>0</v>
      </c>
      <c r="R162" s="379">
        <f>R164*100/R185</f>
        <v>0</v>
      </c>
      <c r="S162" s="380"/>
      <c r="T162" s="380"/>
      <c r="U162" s="380"/>
      <c r="V162" s="379">
        <f>V164*100/V185</f>
        <v>49.03846153846154</v>
      </c>
      <c r="Y162" s="74"/>
    </row>
    <row r="163" spans="1:25" s="73" customFormat="1" ht="39.75">
      <c r="A163" s="81"/>
      <c r="B163" s="153"/>
      <c r="C163" s="95" t="s">
        <v>10</v>
      </c>
      <c r="D163" s="378">
        <v>0</v>
      </c>
      <c r="E163" s="378">
        <v>0</v>
      </c>
      <c r="F163" s="378">
        <v>0</v>
      </c>
      <c r="G163" s="378">
        <v>0</v>
      </c>
      <c r="H163" s="378"/>
      <c r="I163" s="378">
        <f>+IF(I162&lt;50,I162*5/50,IF(I162&gt;=50,5))</f>
        <v>0</v>
      </c>
      <c r="J163" s="378">
        <f>+IF(J162&lt;50,J162*5/50,IF(J162&gt;=50,5))</f>
        <v>0</v>
      </c>
      <c r="K163" s="132">
        <f>+IF(K162&lt;50,K162*5/50,IF(K162&gt;=50,5))</f>
        <v>5</v>
      </c>
      <c r="L163" s="132">
        <f>+IF(L162&lt;50,L162*5/50,IF(L162&gt;=50,5))</f>
        <v>5</v>
      </c>
      <c r="M163" s="378">
        <v>0</v>
      </c>
      <c r="N163" s="132">
        <f>+IF(N162&lt;50,N162*5/50,IF(N162&gt;=50,5))</f>
        <v>1.0714285714285714</v>
      </c>
      <c r="O163" s="378">
        <f>+IF(O162&lt;50,O162*5/50,IF(O162&gt;=50,5))</f>
        <v>0</v>
      </c>
      <c r="P163" s="132">
        <f>+IF(P162&lt;50,P162*5/50,IF(P162&gt;=50,5))</f>
        <v>2.083333333333333</v>
      </c>
      <c r="Q163" s="378">
        <f>+IF(Q162&lt;50,Q162*5/50,IF(Q162&gt;=50,5))</f>
        <v>0</v>
      </c>
      <c r="R163" s="132">
        <f>+IF(R162&lt;50,R162*5/50,IF(R162&gt;=50,5))</f>
        <v>0</v>
      </c>
      <c r="S163" s="377"/>
      <c r="T163" s="377"/>
      <c r="U163" s="377"/>
      <c r="V163" s="132">
        <f>+IF(V162&lt;50,V162*5/50,IF(V162&gt;=50,5))</f>
        <v>4.9038461538461542</v>
      </c>
      <c r="Y163" s="74"/>
    </row>
    <row r="164" spans="1:25" s="73" customFormat="1" ht="39.75">
      <c r="A164" s="75"/>
      <c r="B164" s="376" t="s">
        <v>265</v>
      </c>
      <c r="C164" s="244"/>
      <c r="D164" s="199">
        <f>D167+D169+D171+D173+D176+D178+D180+D182+D184</f>
        <v>0</v>
      </c>
      <c r="E164" s="199">
        <f t="shared" ref="E164:G164" si="137">E167+E169+E171+E173+E176+E178+E180+E182+E184</f>
        <v>0</v>
      </c>
      <c r="F164" s="199">
        <f t="shared" si="137"/>
        <v>0</v>
      </c>
      <c r="G164" s="199">
        <f t="shared" si="137"/>
        <v>0</v>
      </c>
      <c r="H164" s="199"/>
      <c r="I164" s="199">
        <f t="shared" ref="I164:R164" si="138">I167+I169+I171+I173+I176+I178+I180+I182+I184</f>
        <v>0</v>
      </c>
      <c r="J164" s="199">
        <f t="shared" si="138"/>
        <v>0</v>
      </c>
      <c r="K164" s="199">
        <f t="shared" si="138"/>
        <v>8.5</v>
      </c>
      <c r="L164" s="199">
        <f t="shared" si="138"/>
        <v>2.25</v>
      </c>
      <c r="M164" s="199">
        <f t="shared" si="138"/>
        <v>0</v>
      </c>
      <c r="N164" s="199">
        <f t="shared" si="138"/>
        <v>0.75</v>
      </c>
      <c r="O164" s="199">
        <f t="shared" si="138"/>
        <v>0</v>
      </c>
      <c r="P164" s="199">
        <f t="shared" si="138"/>
        <v>1.25</v>
      </c>
      <c r="Q164" s="199">
        <f t="shared" si="138"/>
        <v>0</v>
      </c>
      <c r="R164" s="199">
        <f t="shared" si="138"/>
        <v>0</v>
      </c>
      <c r="S164" s="373"/>
      <c r="T164" s="373"/>
      <c r="U164" s="373"/>
      <c r="V164" s="199">
        <f>V167+V169+V171+V173+V176+V178+V180+V182+V184</f>
        <v>12.75</v>
      </c>
      <c r="W164" s="39"/>
      <c r="Y164" s="74"/>
    </row>
    <row r="165" spans="1:25" s="73" customFormat="1" ht="39.75">
      <c r="A165" s="75"/>
      <c r="B165" s="289" t="s">
        <v>188</v>
      </c>
      <c r="C165" s="375" t="s">
        <v>168</v>
      </c>
      <c r="D165" s="286">
        <f>D166+D168+D170+D172</f>
        <v>0</v>
      </c>
      <c r="E165" s="286">
        <f t="shared" ref="E165:G165" si="139">E166+E168+E170+E172</f>
        <v>0</v>
      </c>
      <c r="F165" s="286">
        <f t="shared" si="139"/>
        <v>0</v>
      </c>
      <c r="G165" s="286">
        <f t="shared" si="139"/>
        <v>0</v>
      </c>
      <c r="H165" s="286"/>
      <c r="I165" s="286">
        <f t="shared" ref="I165:R165" si="140">I166+I168+I170+I172</f>
        <v>0</v>
      </c>
      <c r="J165" s="286">
        <f t="shared" si="140"/>
        <v>0</v>
      </c>
      <c r="K165" s="286">
        <f t="shared" si="140"/>
        <v>12</v>
      </c>
      <c r="L165" s="286">
        <f t="shared" si="140"/>
        <v>5</v>
      </c>
      <c r="M165" s="286">
        <f t="shared" si="140"/>
        <v>0</v>
      </c>
      <c r="N165" s="286">
        <f t="shared" si="140"/>
        <v>3</v>
      </c>
      <c r="O165" s="286">
        <f t="shared" si="140"/>
        <v>0</v>
      </c>
      <c r="P165" s="286">
        <f t="shared" si="140"/>
        <v>5</v>
      </c>
      <c r="Q165" s="286">
        <f t="shared" si="140"/>
        <v>0</v>
      </c>
      <c r="R165" s="286">
        <f t="shared" si="140"/>
        <v>0</v>
      </c>
      <c r="S165" s="287"/>
      <c r="T165" s="287"/>
      <c r="U165" s="287"/>
      <c r="V165" s="286">
        <f>V166+V168+V170+V172</f>
        <v>25</v>
      </c>
      <c r="Y165" s="74"/>
    </row>
    <row r="166" spans="1:25" s="73" customFormat="1" ht="92.25">
      <c r="A166" s="75"/>
      <c r="B166" s="249" t="s">
        <v>264</v>
      </c>
      <c r="C166" s="244"/>
      <c r="D166" s="193">
        <v>0</v>
      </c>
      <c r="E166" s="193">
        <v>0</v>
      </c>
      <c r="F166" s="193">
        <v>0</v>
      </c>
      <c r="G166" s="363">
        <f t="shared" ref="G166" si="141">+SUM(E166:F166)</f>
        <v>0</v>
      </c>
      <c r="H166" s="372"/>
      <c r="I166" s="370"/>
      <c r="J166" s="370"/>
      <c r="K166" s="193">
        <v>4</v>
      </c>
      <c r="L166" s="196">
        <v>3</v>
      </c>
      <c r="M166" s="193">
        <v>0</v>
      </c>
      <c r="N166" s="193">
        <v>3</v>
      </c>
      <c r="O166" s="370"/>
      <c r="P166" s="193">
        <v>5</v>
      </c>
      <c r="Q166" s="370"/>
      <c r="R166" s="193">
        <v>0</v>
      </c>
      <c r="S166" s="197"/>
      <c r="T166" s="197"/>
      <c r="U166" s="197"/>
      <c r="V166" s="363">
        <f>+SUM(D166:U166)</f>
        <v>15</v>
      </c>
      <c r="Y166" s="74"/>
    </row>
    <row r="167" spans="1:25" s="73" customFormat="1" ht="39.75">
      <c r="A167" s="75"/>
      <c r="B167" s="248" t="s">
        <v>150</v>
      </c>
      <c r="C167" s="244"/>
      <c r="D167" s="68">
        <f>+D166*0.25</f>
        <v>0</v>
      </c>
      <c r="E167" s="68">
        <f t="shared" ref="E167:G167" si="142">+E166*0.25</f>
        <v>0</v>
      </c>
      <c r="F167" s="68">
        <f t="shared" si="142"/>
        <v>0</v>
      </c>
      <c r="G167" s="68">
        <f t="shared" si="142"/>
        <v>0</v>
      </c>
      <c r="H167" s="371"/>
      <c r="I167" s="370"/>
      <c r="J167" s="370"/>
      <c r="K167" s="68">
        <f>+K166*0.25</f>
        <v>1</v>
      </c>
      <c r="L167" s="69">
        <f>+L166*0.25</f>
        <v>0.75</v>
      </c>
      <c r="M167" s="68">
        <f>+M166*0.25</f>
        <v>0</v>
      </c>
      <c r="N167" s="68">
        <f>+N166*0.25</f>
        <v>0.75</v>
      </c>
      <c r="O167" s="370"/>
      <c r="P167" s="68">
        <f>+P166*0.25</f>
        <v>1.25</v>
      </c>
      <c r="Q167" s="370"/>
      <c r="R167" s="68">
        <f>+R166*0.25</f>
        <v>0</v>
      </c>
      <c r="S167" s="197"/>
      <c r="T167" s="197"/>
      <c r="U167" s="197"/>
      <c r="V167" s="68">
        <f>+V166*0.25</f>
        <v>3.75</v>
      </c>
      <c r="Y167" s="74"/>
    </row>
    <row r="168" spans="1:25" s="73" customFormat="1" ht="61.5">
      <c r="A168" s="75"/>
      <c r="B168" s="249" t="s">
        <v>263</v>
      </c>
      <c r="C168" s="244"/>
      <c r="D168" s="193">
        <v>0</v>
      </c>
      <c r="E168" s="193">
        <v>0</v>
      </c>
      <c r="F168" s="193">
        <v>0</v>
      </c>
      <c r="G168" s="363">
        <f t="shared" ref="G168" si="143">+SUM(E168:F168)</f>
        <v>0</v>
      </c>
      <c r="H168" s="372"/>
      <c r="I168" s="370"/>
      <c r="J168" s="370"/>
      <c r="K168" s="193">
        <v>1</v>
      </c>
      <c r="L168" s="196">
        <v>1</v>
      </c>
      <c r="M168" s="193">
        <v>0</v>
      </c>
      <c r="N168" s="193"/>
      <c r="O168" s="370"/>
      <c r="P168" s="193">
        <v>0</v>
      </c>
      <c r="Q168" s="370"/>
      <c r="R168" s="193">
        <v>0</v>
      </c>
      <c r="S168" s="197"/>
      <c r="T168" s="197"/>
      <c r="U168" s="197"/>
      <c r="V168" s="363">
        <f>+SUM(D168:U168)</f>
        <v>2</v>
      </c>
      <c r="Y168" s="74"/>
    </row>
    <row r="169" spans="1:25" s="73" customFormat="1" ht="39.75">
      <c r="A169" s="75"/>
      <c r="B169" s="248" t="s">
        <v>150</v>
      </c>
      <c r="C169" s="244"/>
      <c r="D169" s="68">
        <f>+D168*0.5</f>
        <v>0</v>
      </c>
      <c r="E169" s="68">
        <f t="shared" ref="E169:G169" si="144">+E168*0.5</f>
        <v>0</v>
      </c>
      <c r="F169" s="68">
        <f t="shared" si="144"/>
        <v>0</v>
      </c>
      <c r="G169" s="68">
        <f t="shared" si="144"/>
        <v>0</v>
      </c>
      <c r="H169" s="371"/>
      <c r="I169" s="370"/>
      <c r="J169" s="370"/>
      <c r="K169" s="68">
        <f>+K168*0.5</f>
        <v>0.5</v>
      </c>
      <c r="L169" s="69">
        <f>+L168*0.5</f>
        <v>0.5</v>
      </c>
      <c r="M169" s="68">
        <f>+M168*0.5</f>
        <v>0</v>
      </c>
      <c r="N169" s="68">
        <f>+N168*0.5</f>
        <v>0</v>
      </c>
      <c r="O169" s="370"/>
      <c r="P169" s="68">
        <f>+P168*0.5</f>
        <v>0</v>
      </c>
      <c r="Q169" s="370"/>
      <c r="R169" s="68">
        <f>+R168*0.5</f>
        <v>0</v>
      </c>
      <c r="S169" s="197"/>
      <c r="T169" s="197"/>
      <c r="U169" s="197"/>
      <c r="V169" s="68">
        <f>+V168*0.5</f>
        <v>1</v>
      </c>
      <c r="Y169" s="74"/>
    </row>
    <row r="170" spans="1:25" s="73" customFormat="1" ht="184.5">
      <c r="A170" s="75"/>
      <c r="B170" s="249" t="s">
        <v>185</v>
      </c>
      <c r="C170" s="244"/>
      <c r="D170" s="193">
        <v>0</v>
      </c>
      <c r="E170" s="193">
        <v>0</v>
      </c>
      <c r="F170" s="193">
        <v>0</v>
      </c>
      <c r="G170" s="363">
        <f t="shared" ref="G170" si="145">+SUM(E170:F170)</f>
        <v>0</v>
      </c>
      <c r="H170" s="372"/>
      <c r="I170" s="370"/>
      <c r="J170" s="370"/>
      <c r="K170" s="193">
        <v>0</v>
      </c>
      <c r="L170" s="196">
        <v>0</v>
      </c>
      <c r="M170" s="193">
        <v>0</v>
      </c>
      <c r="N170" s="193"/>
      <c r="O170" s="370"/>
      <c r="P170" s="193">
        <v>0</v>
      </c>
      <c r="Q170" s="370"/>
      <c r="R170" s="193">
        <v>0</v>
      </c>
      <c r="S170" s="197"/>
      <c r="T170" s="197"/>
      <c r="U170" s="197"/>
      <c r="V170" s="363">
        <f>+SUM(D170:U170)</f>
        <v>0</v>
      </c>
      <c r="Y170" s="74"/>
    </row>
    <row r="171" spans="1:25" s="73" customFormat="1" ht="39.75">
      <c r="A171" s="75"/>
      <c r="B171" s="249" t="s">
        <v>150</v>
      </c>
      <c r="C171" s="244"/>
      <c r="D171" s="68">
        <f>+D170*0.75</f>
        <v>0</v>
      </c>
      <c r="E171" s="68">
        <f t="shared" ref="E171:G171" si="146">+E170*0.75</f>
        <v>0</v>
      </c>
      <c r="F171" s="68">
        <f t="shared" si="146"/>
        <v>0</v>
      </c>
      <c r="G171" s="68">
        <f t="shared" si="146"/>
        <v>0</v>
      </c>
      <c r="H171" s="371"/>
      <c r="I171" s="370"/>
      <c r="J171" s="370"/>
      <c r="K171" s="68">
        <f>+K170*0.75</f>
        <v>0</v>
      </c>
      <c r="L171" s="69">
        <f>+L170*0.75</f>
        <v>0</v>
      </c>
      <c r="M171" s="68">
        <f>+M170*0.75</f>
        <v>0</v>
      </c>
      <c r="N171" s="68">
        <f>+N170*0.75</f>
        <v>0</v>
      </c>
      <c r="O171" s="370"/>
      <c r="P171" s="68">
        <f>+P170*0.75</f>
        <v>0</v>
      </c>
      <c r="Q171" s="370"/>
      <c r="R171" s="68">
        <f>+R170*0.75</f>
        <v>0</v>
      </c>
      <c r="S171" s="197"/>
      <c r="T171" s="197"/>
      <c r="U171" s="197"/>
      <c r="V171" s="68">
        <f>+V170*0.75</f>
        <v>0</v>
      </c>
      <c r="Y171" s="74"/>
    </row>
    <row r="172" spans="1:25" s="73" customFormat="1" ht="166.5">
      <c r="A172" s="75"/>
      <c r="B172" s="252" t="s">
        <v>262</v>
      </c>
      <c r="C172" s="244"/>
      <c r="D172" s="193">
        <v>0</v>
      </c>
      <c r="E172" s="193">
        <v>0</v>
      </c>
      <c r="F172" s="193">
        <v>0</v>
      </c>
      <c r="G172" s="193">
        <v>0</v>
      </c>
      <c r="H172" s="372"/>
      <c r="I172" s="370"/>
      <c r="J172" s="370"/>
      <c r="K172" s="193">
        <v>7</v>
      </c>
      <c r="L172" s="196">
        <v>1</v>
      </c>
      <c r="M172" s="193">
        <v>0</v>
      </c>
      <c r="N172" s="193"/>
      <c r="O172" s="370"/>
      <c r="P172" s="193">
        <v>0</v>
      </c>
      <c r="Q172" s="370"/>
      <c r="R172" s="193">
        <v>0</v>
      </c>
      <c r="S172" s="197"/>
      <c r="T172" s="197"/>
      <c r="U172" s="197"/>
      <c r="V172" s="363">
        <f>+SUM(D172:U172)</f>
        <v>8</v>
      </c>
      <c r="Y172" s="74"/>
    </row>
    <row r="173" spans="1:25" s="73" customFormat="1" ht="39.75">
      <c r="A173" s="75"/>
      <c r="B173" s="248" t="s">
        <v>150</v>
      </c>
      <c r="C173" s="244"/>
      <c r="D173" s="68">
        <f>+D172*1</f>
        <v>0</v>
      </c>
      <c r="E173" s="68">
        <f t="shared" ref="E173:G173" si="147">+E172*1</f>
        <v>0</v>
      </c>
      <c r="F173" s="68">
        <f t="shared" si="147"/>
        <v>0</v>
      </c>
      <c r="G173" s="68">
        <f t="shared" si="147"/>
        <v>0</v>
      </c>
      <c r="H173" s="371"/>
      <c r="I173" s="370"/>
      <c r="J173" s="370"/>
      <c r="K173" s="68">
        <f>+K172*1</f>
        <v>7</v>
      </c>
      <c r="L173" s="69">
        <f>+L172*1</f>
        <v>1</v>
      </c>
      <c r="M173" s="68">
        <f>+M172*1</f>
        <v>0</v>
      </c>
      <c r="N173" s="68">
        <f>+N172*1</f>
        <v>0</v>
      </c>
      <c r="O173" s="370"/>
      <c r="P173" s="68">
        <f>+P172*1</f>
        <v>0</v>
      </c>
      <c r="Q173" s="370"/>
      <c r="R173" s="68">
        <f>+R172*1</f>
        <v>0</v>
      </c>
      <c r="S173" s="197"/>
      <c r="T173" s="197"/>
      <c r="U173" s="197"/>
      <c r="V173" s="68">
        <f>+V172*1</f>
        <v>8</v>
      </c>
      <c r="Y173" s="74"/>
    </row>
    <row r="174" spans="1:25" s="73" customFormat="1" ht="39.75">
      <c r="A174" s="75"/>
      <c r="B174" s="289" t="s">
        <v>183</v>
      </c>
      <c r="C174" s="375" t="s">
        <v>168</v>
      </c>
      <c r="D174" s="199">
        <f>+D175+D177+D179+D181+D183</f>
        <v>0</v>
      </c>
      <c r="E174" s="199">
        <f t="shared" ref="E174:G174" si="148">+E175+E177+E179+E181+E183</f>
        <v>0</v>
      </c>
      <c r="F174" s="199">
        <f t="shared" si="148"/>
        <v>0</v>
      </c>
      <c r="G174" s="199">
        <f t="shared" si="148"/>
        <v>0</v>
      </c>
      <c r="H174" s="199"/>
      <c r="I174" s="199">
        <f t="shared" ref="I174:R174" si="149">+I175+I177+I179+I181+I183</f>
        <v>0</v>
      </c>
      <c r="J174" s="199">
        <f t="shared" si="149"/>
        <v>0</v>
      </c>
      <c r="K174" s="199">
        <f t="shared" si="149"/>
        <v>0</v>
      </c>
      <c r="L174" s="374">
        <f t="shared" si="149"/>
        <v>0</v>
      </c>
      <c r="M174" s="199">
        <f t="shared" si="149"/>
        <v>0</v>
      </c>
      <c r="N174" s="199">
        <f t="shared" si="149"/>
        <v>0</v>
      </c>
      <c r="O174" s="199">
        <f t="shared" si="149"/>
        <v>0</v>
      </c>
      <c r="P174" s="199">
        <f t="shared" si="149"/>
        <v>0</v>
      </c>
      <c r="Q174" s="199">
        <f t="shared" si="149"/>
        <v>0</v>
      </c>
      <c r="R174" s="199">
        <f t="shared" si="149"/>
        <v>0</v>
      </c>
      <c r="S174" s="373"/>
      <c r="T174" s="373"/>
      <c r="U174" s="373"/>
      <c r="V174" s="199">
        <f>+V175+V177+V179+V181+V183</f>
        <v>0</v>
      </c>
      <c r="Y174" s="74"/>
    </row>
    <row r="175" spans="1:25" s="73" customFormat="1" ht="61.5">
      <c r="A175" s="75"/>
      <c r="B175" s="249" t="s">
        <v>261</v>
      </c>
      <c r="C175" s="244"/>
      <c r="D175" s="193">
        <v>0</v>
      </c>
      <c r="E175" s="193">
        <v>0</v>
      </c>
      <c r="F175" s="193">
        <v>0</v>
      </c>
      <c r="G175" s="363">
        <f t="shared" ref="G175" si="150">+SUM(E175:F175)</f>
        <v>0</v>
      </c>
      <c r="H175" s="372"/>
      <c r="I175" s="370"/>
      <c r="J175" s="370"/>
      <c r="K175" s="193">
        <f>+SUM(C175:J175)</f>
        <v>0</v>
      </c>
      <c r="L175" s="196">
        <f>+SUM(C175:K175)</f>
        <v>0</v>
      </c>
      <c r="M175" s="193">
        <v>0</v>
      </c>
      <c r="N175" s="193"/>
      <c r="O175" s="370"/>
      <c r="P175" s="193">
        <v>0</v>
      </c>
      <c r="Q175" s="370"/>
      <c r="R175" s="193">
        <v>0</v>
      </c>
      <c r="S175" s="197"/>
      <c r="T175" s="197"/>
      <c r="U175" s="197"/>
      <c r="V175" s="363">
        <f>+SUM(D175:U175)</f>
        <v>0</v>
      </c>
      <c r="Y175" s="74"/>
    </row>
    <row r="176" spans="1:25" s="102" customFormat="1" ht="39.75">
      <c r="A176" s="75"/>
      <c r="B176" s="248" t="s">
        <v>150</v>
      </c>
      <c r="C176" s="244"/>
      <c r="D176" s="68">
        <f>+D175*0.125</f>
        <v>0</v>
      </c>
      <c r="E176" s="68">
        <f t="shared" ref="E176:G176" si="151">+E175*0.125</f>
        <v>0</v>
      </c>
      <c r="F176" s="68">
        <f t="shared" si="151"/>
        <v>0</v>
      </c>
      <c r="G176" s="68">
        <f t="shared" si="151"/>
        <v>0</v>
      </c>
      <c r="H176" s="371"/>
      <c r="I176" s="370"/>
      <c r="J176" s="370"/>
      <c r="K176" s="68">
        <f>+K175*0.125</f>
        <v>0</v>
      </c>
      <c r="L176" s="69">
        <f>+L175*0.125</f>
        <v>0</v>
      </c>
      <c r="M176" s="68">
        <f>+M175*0.125</f>
        <v>0</v>
      </c>
      <c r="N176" s="68">
        <f>+N175*0.125</f>
        <v>0</v>
      </c>
      <c r="O176" s="370"/>
      <c r="P176" s="68">
        <f>+P175*0.125</f>
        <v>0</v>
      </c>
      <c r="Q176" s="370"/>
      <c r="R176" s="68">
        <f>+R175*0.125</f>
        <v>0</v>
      </c>
      <c r="S176" s="197"/>
      <c r="T176" s="197"/>
      <c r="U176" s="197"/>
      <c r="V176" s="68">
        <f>+V175*0.125</f>
        <v>0</v>
      </c>
      <c r="Y176" s="103"/>
    </row>
    <row r="177" spans="1:25" s="228" customFormat="1" ht="39.75">
      <c r="A177" s="75"/>
      <c r="B177" s="249" t="s">
        <v>181</v>
      </c>
      <c r="C177" s="244"/>
      <c r="D177" s="193">
        <v>0</v>
      </c>
      <c r="E177" s="193">
        <v>0</v>
      </c>
      <c r="F177" s="193">
        <v>0</v>
      </c>
      <c r="G177" s="363">
        <f t="shared" ref="G177" si="152">+SUM(E177:F177)</f>
        <v>0</v>
      </c>
      <c r="H177" s="372"/>
      <c r="I177" s="370"/>
      <c r="J177" s="370"/>
      <c r="K177" s="193">
        <f>+SUM(C177:J177)</f>
        <v>0</v>
      </c>
      <c r="L177" s="196">
        <f>+SUM(C177:K177)</f>
        <v>0</v>
      </c>
      <c r="M177" s="193">
        <v>0</v>
      </c>
      <c r="N177" s="193"/>
      <c r="O177" s="370"/>
      <c r="P177" s="193">
        <v>0</v>
      </c>
      <c r="Q177" s="370"/>
      <c r="R177" s="193">
        <v>0</v>
      </c>
      <c r="S177" s="197"/>
      <c r="T177" s="197"/>
      <c r="U177" s="197"/>
      <c r="V177" s="363">
        <f>+SUM(D177:U177)</f>
        <v>0</v>
      </c>
      <c r="Y177" s="229"/>
    </row>
    <row r="178" spans="1:25" s="228" customFormat="1" ht="39.75">
      <c r="A178" s="75"/>
      <c r="B178" s="248" t="s">
        <v>150</v>
      </c>
      <c r="C178" s="244"/>
      <c r="D178" s="68">
        <f>+D177*0.25</f>
        <v>0</v>
      </c>
      <c r="E178" s="68">
        <f t="shared" ref="E178:G178" si="153">+E177*0.25</f>
        <v>0</v>
      </c>
      <c r="F178" s="68">
        <f t="shared" si="153"/>
        <v>0</v>
      </c>
      <c r="G178" s="68">
        <f t="shared" si="153"/>
        <v>0</v>
      </c>
      <c r="H178" s="371"/>
      <c r="I178" s="370"/>
      <c r="J178" s="370"/>
      <c r="K178" s="68">
        <f>+K177*0.25</f>
        <v>0</v>
      </c>
      <c r="L178" s="69">
        <f>+L177*0.25</f>
        <v>0</v>
      </c>
      <c r="M178" s="68">
        <f>+M177*0.25</f>
        <v>0</v>
      </c>
      <c r="N178" s="68">
        <f>+N177*0.25</f>
        <v>0</v>
      </c>
      <c r="O178" s="370"/>
      <c r="P178" s="68">
        <f>+P177*0.25</f>
        <v>0</v>
      </c>
      <c r="Q178" s="370"/>
      <c r="R178" s="68">
        <f>+R177*0.25</f>
        <v>0</v>
      </c>
      <c r="S178" s="197"/>
      <c r="T178" s="197"/>
      <c r="U178" s="197"/>
      <c r="V178" s="68">
        <f>+V177*0.25</f>
        <v>0</v>
      </c>
      <c r="Y178" s="229"/>
    </row>
    <row r="179" spans="1:25" s="228" customFormat="1" ht="61.5">
      <c r="A179" s="75"/>
      <c r="B179" s="249" t="s">
        <v>180</v>
      </c>
      <c r="C179" s="244"/>
      <c r="D179" s="193">
        <v>0</v>
      </c>
      <c r="E179" s="193">
        <v>0</v>
      </c>
      <c r="F179" s="193">
        <v>0</v>
      </c>
      <c r="G179" s="363">
        <f t="shared" ref="G179" si="154">+SUM(E179:F179)</f>
        <v>0</v>
      </c>
      <c r="H179" s="372"/>
      <c r="I179" s="370"/>
      <c r="J179" s="370"/>
      <c r="K179" s="193">
        <f>+SUM(C179:J179)</f>
        <v>0</v>
      </c>
      <c r="L179" s="196">
        <f>+SUM(C179:K179)</f>
        <v>0</v>
      </c>
      <c r="M179" s="193">
        <v>0</v>
      </c>
      <c r="N179" s="193"/>
      <c r="O179" s="370"/>
      <c r="P179" s="193">
        <v>0</v>
      </c>
      <c r="Q179" s="370"/>
      <c r="R179" s="193">
        <v>0</v>
      </c>
      <c r="S179" s="197"/>
      <c r="T179" s="197"/>
      <c r="U179" s="197"/>
      <c r="V179" s="363">
        <f>+SUM(D179:U179)</f>
        <v>0</v>
      </c>
      <c r="Y179" s="229"/>
    </row>
    <row r="180" spans="1:25" s="228" customFormat="1" ht="39.75">
      <c r="A180" s="75"/>
      <c r="B180" s="248" t="s">
        <v>150</v>
      </c>
      <c r="C180" s="244"/>
      <c r="D180" s="68">
        <f>+D179*0.5</f>
        <v>0</v>
      </c>
      <c r="E180" s="68">
        <f t="shared" ref="E180:G180" si="155">+E179*0.5</f>
        <v>0</v>
      </c>
      <c r="F180" s="68">
        <f t="shared" si="155"/>
        <v>0</v>
      </c>
      <c r="G180" s="68">
        <f t="shared" si="155"/>
        <v>0</v>
      </c>
      <c r="H180" s="371"/>
      <c r="I180" s="370"/>
      <c r="J180" s="370"/>
      <c r="K180" s="68">
        <f>+K179*0.5</f>
        <v>0</v>
      </c>
      <c r="L180" s="69">
        <f>+L179*0.5</f>
        <v>0</v>
      </c>
      <c r="M180" s="68">
        <f>+M179*0.5</f>
        <v>0</v>
      </c>
      <c r="N180" s="68">
        <f>+N179*0.5</f>
        <v>0</v>
      </c>
      <c r="O180" s="370"/>
      <c r="P180" s="68">
        <f>+P179*0.5</f>
        <v>0</v>
      </c>
      <c r="Q180" s="370"/>
      <c r="R180" s="68">
        <f>+R179*0.5</f>
        <v>0</v>
      </c>
      <c r="S180" s="197"/>
      <c r="T180" s="197"/>
      <c r="U180" s="197"/>
      <c r="V180" s="68">
        <f>+V179*0.5</f>
        <v>0</v>
      </c>
      <c r="Y180" s="229"/>
    </row>
    <row r="181" spans="1:25" s="228" customFormat="1" ht="39.75">
      <c r="A181" s="75"/>
      <c r="B181" s="252" t="s">
        <v>179</v>
      </c>
      <c r="C181" s="244"/>
      <c r="D181" s="193">
        <v>0</v>
      </c>
      <c r="E181" s="193">
        <v>0</v>
      </c>
      <c r="F181" s="193">
        <v>0</v>
      </c>
      <c r="G181" s="363">
        <f t="shared" ref="G181" si="156">+SUM(E181:F181)</f>
        <v>0</v>
      </c>
      <c r="H181" s="372"/>
      <c r="I181" s="370"/>
      <c r="J181" s="370"/>
      <c r="K181" s="193">
        <f>+SUM(C181:J181)</f>
        <v>0</v>
      </c>
      <c r="L181" s="196">
        <f>+SUM(C181:K181)</f>
        <v>0</v>
      </c>
      <c r="M181" s="193">
        <v>0</v>
      </c>
      <c r="N181" s="193"/>
      <c r="O181" s="370"/>
      <c r="P181" s="193">
        <v>0</v>
      </c>
      <c r="Q181" s="370"/>
      <c r="R181" s="193">
        <v>0</v>
      </c>
      <c r="S181" s="197"/>
      <c r="T181" s="197"/>
      <c r="U181" s="197"/>
      <c r="V181" s="363">
        <f>+SUM(D181:U181)</f>
        <v>0</v>
      </c>
      <c r="Y181" s="229"/>
    </row>
    <row r="182" spans="1:25" s="228" customFormat="1" ht="39.75">
      <c r="A182" s="75"/>
      <c r="B182" s="248" t="s">
        <v>150</v>
      </c>
      <c r="C182" s="244"/>
      <c r="D182" s="68">
        <f>+D181*0.75</f>
        <v>0</v>
      </c>
      <c r="E182" s="68">
        <f t="shared" ref="E182:G182" si="157">+E181*0.75</f>
        <v>0</v>
      </c>
      <c r="F182" s="68">
        <f t="shared" si="157"/>
        <v>0</v>
      </c>
      <c r="G182" s="68">
        <f t="shared" si="157"/>
        <v>0</v>
      </c>
      <c r="H182" s="371"/>
      <c r="I182" s="370"/>
      <c r="J182" s="370"/>
      <c r="K182" s="68">
        <f>+K181*0.75</f>
        <v>0</v>
      </c>
      <c r="L182" s="69">
        <f>+L181*0.75</f>
        <v>0</v>
      </c>
      <c r="M182" s="68">
        <f>+M181*0.75</f>
        <v>0</v>
      </c>
      <c r="N182" s="68">
        <f>+N181*0.75</f>
        <v>0</v>
      </c>
      <c r="O182" s="370"/>
      <c r="P182" s="68">
        <f>+P181*0.75</f>
        <v>0</v>
      </c>
      <c r="Q182" s="370"/>
      <c r="R182" s="68">
        <f>+R181*0.75</f>
        <v>0</v>
      </c>
      <c r="S182" s="197"/>
      <c r="T182" s="197"/>
      <c r="U182" s="197"/>
      <c r="V182" s="68">
        <f>+V181*0.75</f>
        <v>0</v>
      </c>
      <c r="Y182" s="229"/>
    </row>
    <row r="183" spans="1:25" s="228" customFormat="1" ht="39.75">
      <c r="A183" s="75"/>
      <c r="B183" s="249" t="s">
        <v>178</v>
      </c>
      <c r="C183" s="244"/>
      <c r="D183" s="193">
        <v>0</v>
      </c>
      <c r="E183" s="193">
        <v>0</v>
      </c>
      <c r="F183" s="193">
        <v>0</v>
      </c>
      <c r="G183" s="363">
        <f t="shared" ref="G183" si="158">+SUM(E183:F183)</f>
        <v>0</v>
      </c>
      <c r="H183" s="372"/>
      <c r="I183" s="370"/>
      <c r="J183" s="370"/>
      <c r="K183" s="193">
        <f>+SUM(C183:J183)</f>
        <v>0</v>
      </c>
      <c r="L183" s="196">
        <f>+SUM(C183:K183)</f>
        <v>0</v>
      </c>
      <c r="M183" s="193">
        <v>0</v>
      </c>
      <c r="N183" s="193"/>
      <c r="O183" s="370"/>
      <c r="P183" s="193">
        <v>0</v>
      </c>
      <c r="Q183" s="370"/>
      <c r="R183" s="193">
        <v>0</v>
      </c>
      <c r="S183" s="197"/>
      <c r="T183" s="197"/>
      <c r="U183" s="197"/>
      <c r="V183" s="363">
        <f>+SUM(D183:U183)</f>
        <v>0</v>
      </c>
      <c r="Y183" s="229"/>
    </row>
    <row r="184" spans="1:25" s="228" customFormat="1" ht="39.75">
      <c r="A184" s="75"/>
      <c r="B184" s="248" t="s">
        <v>150</v>
      </c>
      <c r="C184" s="244"/>
      <c r="D184" s="68">
        <f>+D183*1</f>
        <v>0</v>
      </c>
      <c r="E184" s="68">
        <f t="shared" ref="E184:G184" si="159">+E183*1</f>
        <v>0</v>
      </c>
      <c r="F184" s="68">
        <f t="shared" si="159"/>
        <v>0</v>
      </c>
      <c r="G184" s="68">
        <f t="shared" si="159"/>
        <v>0</v>
      </c>
      <c r="H184" s="371"/>
      <c r="I184" s="370"/>
      <c r="J184" s="370"/>
      <c r="K184" s="68">
        <f>+K183*1</f>
        <v>0</v>
      </c>
      <c r="L184" s="69">
        <f>+L183*1</f>
        <v>0</v>
      </c>
      <c r="M184" s="68">
        <f>+M183*1</f>
        <v>0</v>
      </c>
      <c r="N184" s="68">
        <f>+N183*1</f>
        <v>0</v>
      </c>
      <c r="O184" s="370"/>
      <c r="P184" s="68">
        <f>+P183*1</f>
        <v>0</v>
      </c>
      <c r="Q184" s="370"/>
      <c r="R184" s="68">
        <f>+R183*1</f>
        <v>0</v>
      </c>
      <c r="S184" s="197"/>
      <c r="T184" s="197"/>
      <c r="U184" s="197"/>
      <c r="V184" s="68">
        <f>+V183*1</f>
        <v>0</v>
      </c>
      <c r="Y184" s="229"/>
    </row>
    <row r="185" spans="1:25" s="228" customFormat="1" ht="39.75">
      <c r="A185" s="148"/>
      <c r="B185" s="369" t="s">
        <v>260</v>
      </c>
      <c r="C185" s="271"/>
      <c r="D185" s="192">
        <v>0</v>
      </c>
      <c r="E185" s="192">
        <v>0</v>
      </c>
      <c r="F185" s="192">
        <v>0</v>
      </c>
      <c r="G185" s="363">
        <f t="shared" ref="G185" si="160">+SUM(E185:F185)</f>
        <v>0</v>
      </c>
      <c r="H185" s="192"/>
      <c r="I185" s="192"/>
      <c r="J185" s="192"/>
      <c r="K185" s="193">
        <v>6</v>
      </c>
      <c r="L185" s="196">
        <v>4</v>
      </c>
      <c r="M185" s="192">
        <v>0</v>
      </c>
      <c r="N185" s="193">
        <v>7</v>
      </c>
      <c r="O185" s="192"/>
      <c r="P185" s="193">
        <v>6</v>
      </c>
      <c r="Q185" s="192"/>
      <c r="R185" s="192">
        <v>3</v>
      </c>
      <c r="S185" s="191"/>
      <c r="T185" s="191"/>
      <c r="U185" s="191"/>
      <c r="V185" s="363">
        <f>+SUM(D185:U185)</f>
        <v>26</v>
      </c>
      <c r="Y185" s="229"/>
    </row>
    <row r="186" spans="1:25" s="102" customFormat="1" ht="39.75">
      <c r="A186" s="84"/>
      <c r="B186" s="85" t="s">
        <v>259</v>
      </c>
      <c r="C186" s="96" t="s">
        <v>171</v>
      </c>
      <c r="D186" s="205">
        <f>+D212/D213</f>
        <v>4.1875</v>
      </c>
      <c r="E186" s="205" t="e">
        <f t="shared" ref="E186:G186" si="161">+E212/E213</f>
        <v>#DIV/0!</v>
      </c>
      <c r="F186" s="205" t="e">
        <f t="shared" si="161"/>
        <v>#DIV/0!</v>
      </c>
      <c r="G186" s="205" t="e">
        <f t="shared" si="161"/>
        <v>#DIV/0!</v>
      </c>
      <c r="H186" s="205"/>
      <c r="I186" s="205">
        <f t="shared" ref="I186:R186" si="162">+I212/I213</f>
        <v>3.21</v>
      </c>
      <c r="J186" s="205">
        <f t="shared" si="162"/>
        <v>3</v>
      </c>
      <c r="K186" s="205">
        <f t="shared" si="162"/>
        <v>4.4838709677419351</v>
      </c>
      <c r="L186" s="205">
        <f t="shared" si="162"/>
        <v>4.7402597402597406</v>
      </c>
      <c r="M186" s="205">
        <f t="shared" si="162"/>
        <v>5.0161290322580649</v>
      </c>
      <c r="N186" s="205">
        <f t="shared" si="162"/>
        <v>3.4285714285714284</v>
      </c>
      <c r="O186" s="205">
        <f t="shared" si="162"/>
        <v>2.8897637795275593</v>
      </c>
      <c r="P186" s="205">
        <f t="shared" si="162"/>
        <v>2.7101449275362319</v>
      </c>
      <c r="Q186" s="205">
        <f t="shared" si="162"/>
        <v>2.1923076923076925</v>
      </c>
      <c r="R186" s="205">
        <f t="shared" si="162"/>
        <v>3.1969696969696968</v>
      </c>
      <c r="S186" s="206"/>
      <c r="T186" s="206"/>
      <c r="U186" s="206"/>
      <c r="V186" s="205">
        <f>+V212/V213</f>
        <v>3.7307404637247568</v>
      </c>
      <c r="W186" s="368"/>
      <c r="X186" s="368"/>
      <c r="Y186" s="103"/>
    </row>
    <row r="187" spans="1:25" s="102" customFormat="1" ht="39.75">
      <c r="A187" s="80"/>
      <c r="B187" s="81"/>
      <c r="C187" s="95" t="s">
        <v>10</v>
      </c>
      <c r="D187" s="132">
        <f>+IF(D186&lt;6,D186*5/6,IF(D186&gt;=6,5))</f>
        <v>3.4895833333333335</v>
      </c>
      <c r="E187" s="132" t="e">
        <f t="shared" ref="E187:G187" si="163">+IF(E186&lt;6,E186*5/6,IF(E186&gt;=6,5))</f>
        <v>#DIV/0!</v>
      </c>
      <c r="F187" s="132" t="e">
        <f t="shared" si="163"/>
        <v>#DIV/0!</v>
      </c>
      <c r="G187" s="132" t="e">
        <f t="shared" si="163"/>
        <v>#DIV/0!</v>
      </c>
      <c r="H187" s="132"/>
      <c r="I187" s="132">
        <f t="shared" ref="I187:R187" si="164">+IF(I186&lt;6,I186*5/6,IF(I186&gt;=6,5))</f>
        <v>2.6750000000000003</v>
      </c>
      <c r="J187" s="132">
        <f t="shared" si="164"/>
        <v>2.5</v>
      </c>
      <c r="K187" s="132">
        <f t="shared" si="164"/>
        <v>3.736559139784946</v>
      </c>
      <c r="L187" s="132">
        <f t="shared" si="164"/>
        <v>3.9502164502164505</v>
      </c>
      <c r="M187" s="132">
        <f t="shared" si="164"/>
        <v>4.1801075268817209</v>
      </c>
      <c r="N187" s="132">
        <f t="shared" si="164"/>
        <v>2.8571428571428572</v>
      </c>
      <c r="O187" s="132">
        <f t="shared" si="164"/>
        <v>2.4081364829396326</v>
      </c>
      <c r="P187" s="132">
        <f t="shared" si="164"/>
        <v>2.2584541062801935</v>
      </c>
      <c r="Q187" s="132">
        <f t="shared" si="164"/>
        <v>1.8269230769230773</v>
      </c>
      <c r="R187" s="132">
        <f t="shared" si="164"/>
        <v>2.6641414141414139</v>
      </c>
      <c r="S187" s="264"/>
      <c r="T187" s="264"/>
      <c r="U187" s="264"/>
      <c r="V187" s="132">
        <f>+IF(V186&lt;6,V186*5/6,IF(V186&gt;=6,5))</f>
        <v>3.1089503864372969</v>
      </c>
      <c r="W187" s="368"/>
      <c r="X187" s="368"/>
      <c r="Y187" s="103"/>
    </row>
    <row r="188" spans="1:25" s="102" customFormat="1" ht="39.75">
      <c r="A188" s="72"/>
      <c r="B188" s="360" t="s">
        <v>258</v>
      </c>
      <c r="C188" s="70" t="s">
        <v>163</v>
      </c>
      <c r="D188" s="193">
        <v>10</v>
      </c>
      <c r="E188" s="193"/>
      <c r="F188" s="193"/>
      <c r="G188" s="363">
        <f t="shared" ref="G188" si="165">+SUM(E188:F188)</f>
        <v>0</v>
      </c>
      <c r="H188" s="193"/>
      <c r="I188" s="193">
        <v>1</v>
      </c>
      <c r="J188" s="193">
        <v>0</v>
      </c>
      <c r="K188" s="193">
        <v>1</v>
      </c>
      <c r="L188" s="196">
        <v>2</v>
      </c>
      <c r="M188" s="193">
        <v>1</v>
      </c>
      <c r="N188" s="193">
        <v>0</v>
      </c>
      <c r="O188" s="193">
        <v>10</v>
      </c>
      <c r="P188" s="193">
        <v>0</v>
      </c>
      <c r="Q188" s="193">
        <v>2</v>
      </c>
      <c r="R188" s="193">
        <v>0</v>
      </c>
      <c r="S188" s="197"/>
      <c r="T188" s="197"/>
      <c r="U188" s="197"/>
      <c r="V188" s="363">
        <f>+SUM(D188:U188)</f>
        <v>27</v>
      </c>
      <c r="W188" s="39"/>
      <c r="X188" s="368"/>
      <c r="Y188" s="103"/>
    </row>
    <row r="189" spans="1:25" s="228" customFormat="1" ht="39.75">
      <c r="A189" s="72"/>
      <c r="B189" s="248" t="s">
        <v>150</v>
      </c>
      <c r="C189" s="244"/>
      <c r="D189" s="361">
        <v>0</v>
      </c>
      <c r="E189" s="361">
        <v>0</v>
      </c>
      <c r="F189" s="361">
        <v>0</v>
      </c>
      <c r="G189" s="361">
        <v>0</v>
      </c>
      <c r="H189" s="361"/>
      <c r="I189" s="361">
        <v>0</v>
      </c>
      <c r="J189" s="361">
        <v>0</v>
      </c>
      <c r="K189" s="361">
        <v>0</v>
      </c>
      <c r="L189" s="364">
        <v>0</v>
      </c>
      <c r="M189" s="361">
        <v>0</v>
      </c>
      <c r="N189" s="361">
        <v>0</v>
      </c>
      <c r="O189" s="361">
        <v>0</v>
      </c>
      <c r="P189" s="361">
        <v>0</v>
      </c>
      <c r="Q189" s="361">
        <v>0</v>
      </c>
      <c r="R189" s="361">
        <v>0</v>
      </c>
      <c r="S189" s="362"/>
      <c r="T189" s="362"/>
      <c r="U189" s="362"/>
      <c r="V189" s="361">
        <v>0</v>
      </c>
      <c r="Y189" s="229"/>
    </row>
    <row r="190" spans="1:25" s="102" customFormat="1" ht="39.75">
      <c r="A190" s="72"/>
      <c r="B190" s="91" t="s">
        <v>257</v>
      </c>
      <c r="C190" s="70" t="s">
        <v>163</v>
      </c>
      <c r="D190" s="193">
        <v>11</v>
      </c>
      <c r="E190" s="193"/>
      <c r="F190" s="193"/>
      <c r="G190" s="363">
        <f t="shared" ref="G190" si="166">+SUM(E190:F190)</f>
        <v>0</v>
      </c>
      <c r="H190" s="193"/>
      <c r="I190" s="193">
        <v>28.5</v>
      </c>
      <c r="J190" s="193">
        <v>13</v>
      </c>
      <c r="K190" s="193">
        <v>30</v>
      </c>
      <c r="L190" s="196">
        <v>17</v>
      </c>
      <c r="M190" s="193">
        <v>8</v>
      </c>
      <c r="N190" s="193">
        <v>9.5</v>
      </c>
      <c r="O190" s="193">
        <v>71</v>
      </c>
      <c r="P190" s="193">
        <v>51.5</v>
      </c>
      <c r="Q190" s="193">
        <v>19</v>
      </c>
      <c r="R190" s="193">
        <v>24</v>
      </c>
      <c r="S190" s="197"/>
      <c r="T190" s="197"/>
      <c r="U190" s="197"/>
      <c r="V190" s="363">
        <f>+SUM(D190:U190)</f>
        <v>282.5</v>
      </c>
      <c r="Y190" s="103"/>
    </row>
    <row r="191" spans="1:25" s="102" customFormat="1" ht="39.75">
      <c r="A191" s="72"/>
      <c r="B191" s="248" t="s">
        <v>150</v>
      </c>
      <c r="C191" s="244"/>
      <c r="D191" s="365">
        <f>D190*2</f>
        <v>22</v>
      </c>
      <c r="E191" s="365">
        <f t="shared" ref="E191:G191" si="167">E190*2</f>
        <v>0</v>
      </c>
      <c r="F191" s="365">
        <f t="shared" si="167"/>
        <v>0</v>
      </c>
      <c r="G191" s="365">
        <f t="shared" si="167"/>
        <v>0</v>
      </c>
      <c r="H191" s="365"/>
      <c r="I191" s="365">
        <f t="shared" ref="I191:R191" si="168">I190*2</f>
        <v>57</v>
      </c>
      <c r="J191" s="365">
        <f t="shared" si="168"/>
        <v>26</v>
      </c>
      <c r="K191" s="365">
        <f t="shared" si="168"/>
        <v>60</v>
      </c>
      <c r="L191" s="367">
        <f t="shared" si="168"/>
        <v>34</v>
      </c>
      <c r="M191" s="365">
        <f t="shared" si="168"/>
        <v>16</v>
      </c>
      <c r="N191" s="365">
        <f t="shared" si="168"/>
        <v>19</v>
      </c>
      <c r="O191" s="365">
        <f t="shared" si="168"/>
        <v>142</v>
      </c>
      <c r="P191" s="365">
        <f t="shared" si="168"/>
        <v>103</v>
      </c>
      <c r="Q191" s="365">
        <f t="shared" si="168"/>
        <v>38</v>
      </c>
      <c r="R191" s="365">
        <f t="shared" si="168"/>
        <v>48</v>
      </c>
      <c r="S191" s="366"/>
      <c r="T191" s="366"/>
      <c r="U191" s="366"/>
      <c r="V191" s="365">
        <f>V190*2</f>
        <v>565</v>
      </c>
      <c r="Y191" s="103"/>
    </row>
    <row r="192" spans="1:25" s="102" customFormat="1" ht="39.75">
      <c r="A192" s="72"/>
      <c r="B192" s="91" t="s">
        <v>256</v>
      </c>
      <c r="C192" s="70" t="s">
        <v>163</v>
      </c>
      <c r="D192" s="193">
        <v>20</v>
      </c>
      <c r="E192" s="193"/>
      <c r="F192" s="193"/>
      <c r="G192" s="363">
        <f t="shared" ref="G192" si="169">+SUM(E192:F192)</f>
        <v>0</v>
      </c>
      <c r="H192" s="193"/>
      <c r="I192" s="193">
        <v>15.5</v>
      </c>
      <c r="J192" s="193">
        <v>3</v>
      </c>
      <c r="K192" s="193">
        <v>51</v>
      </c>
      <c r="L192" s="196">
        <v>15</v>
      </c>
      <c r="M192" s="193">
        <v>21</v>
      </c>
      <c r="N192" s="193">
        <v>2</v>
      </c>
      <c r="O192" s="193">
        <v>25</v>
      </c>
      <c r="P192" s="193">
        <v>13</v>
      </c>
      <c r="Q192" s="193">
        <v>2</v>
      </c>
      <c r="R192" s="193">
        <v>5.5</v>
      </c>
      <c r="S192" s="197"/>
      <c r="T192" s="197"/>
      <c r="U192" s="197"/>
      <c r="V192" s="363">
        <f>+SUM(D192:U192)</f>
        <v>173</v>
      </c>
      <c r="Y192" s="103"/>
    </row>
    <row r="193" spans="1:25" s="102" customFormat="1" ht="39.75">
      <c r="A193" s="72"/>
      <c r="B193" s="248" t="s">
        <v>150</v>
      </c>
      <c r="C193" s="244"/>
      <c r="D193" s="365">
        <f>D192*5</f>
        <v>100</v>
      </c>
      <c r="E193" s="365">
        <f t="shared" ref="E193:G193" si="170">E192*5</f>
        <v>0</v>
      </c>
      <c r="F193" s="365">
        <f t="shared" si="170"/>
        <v>0</v>
      </c>
      <c r="G193" s="365">
        <f t="shared" si="170"/>
        <v>0</v>
      </c>
      <c r="H193" s="365"/>
      <c r="I193" s="365">
        <f t="shared" ref="I193:R193" si="171">I192*5</f>
        <v>77.5</v>
      </c>
      <c r="J193" s="365">
        <f t="shared" si="171"/>
        <v>15</v>
      </c>
      <c r="K193" s="365">
        <f t="shared" si="171"/>
        <v>255</v>
      </c>
      <c r="L193" s="367">
        <f t="shared" si="171"/>
        <v>75</v>
      </c>
      <c r="M193" s="365">
        <f t="shared" si="171"/>
        <v>105</v>
      </c>
      <c r="N193" s="365">
        <f t="shared" si="171"/>
        <v>10</v>
      </c>
      <c r="O193" s="365">
        <f t="shared" si="171"/>
        <v>125</v>
      </c>
      <c r="P193" s="365">
        <f t="shared" si="171"/>
        <v>65</v>
      </c>
      <c r="Q193" s="365">
        <f t="shared" si="171"/>
        <v>10</v>
      </c>
      <c r="R193" s="365">
        <f t="shared" si="171"/>
        <v>27.5</v>
      </c>
      <c r="S193" s="366"/>
      <c r="T193" s="366"/>
      <c r="U193" s="366"/>
      <c r="V193" s="365">
        <f>V192*5</f>
        <v>865</v>
      </c>
      <c r="Y193" s="103"/>
    </row>
    <row r="194" spans="1:25" s="102" customFormat="1" ht="39.75">
      <c r="A194" s="72"/>
      <c r="B194" s="360" t="s">
        <v>255</v>
      </c>
      <c r="C194" s="70" t="s">
        <v>163</v>
      </c>
      <c r="D194" s="193">
        <v>0</v>
      </c>
      <c r="E194" s="193"/>
      <c r="F194" s="193"/>
      <c r="G194" s="363">
        <f t="shared" ref="G194" si="172">+SUM(E194:F194)</f>
        <v>0</v>
      </c>
      <c r="H194" s="193"/>
      <c r="I194" s="193">
        <v>0</v>
      </c>
      <c r="J194" s="193">
        <v>0</v>
      </c>
      <c r="K194" s="193">
        <v>0</v>
      </c>
      <c r="L194" s="196">
        <v>0</v>
      </c>
      <c r="M194" s="193">
        <v>0</v>
      </c>
      <c r="N194" s="193">
        <v>0</v>
      </c>
      <c r="O194" s="193">
        <v>0</v>
      </c>
      <c r="P194" s="193">
        <v>0</v>
      </c>
      <c r="Q194" s="193">
        <v>0</v>
      </c>
      <c r="R194" s="193">
        <v>0</v>
      </c>
      <c r="S194" s="197"/>
      <c r="T194" s="197"/>
      <c r="U194" s="197"/>
      <c r="V194" s="363">
        <f>+SUM(D194:U194)</f>
        <v>0</v>
      </c>
      <c r="Y194" s="103"/>
    </row>
    <row r="195" spans="1:25" s="102" customFormat="1" ht="39.75">
      <c r="A195" s="72"/>
      <c r="B195" s="248" t="s">
        <v>150</v>
      </c>
      <c r="C195" s="244"/>
      <c r="D195" s="361">
        <f>+D194*1</f>
        <v>0</v>
      </c>
      <c r="E195" s="361">
        <f t="shared" ref="E195:G195" si="173">+E194*1</f>
        <v>0</v>
      </c>
      <c r="F195" s="361">
        <f t="shared" si="173"/>
        <v>0</v>
      </c>
      <c r="G195" s="361">
        <f t="shared" si="173"/>
        <v>0</v>
      </c>
      <c r="H195" s="361"/>
      <c r="I195" s="361">
        <f t="shared" ref="I195:R195" si="174">+I194*1</f>
        <v>0</v>
      </c>
      <c r="J195" s="361">
        <f t="shared" si="174"/>
        <v>0</v>
      </c>
      <c r="K195" s="361">
        <f t="shared" si="174"/>
        <v>0</v>
      </c>
      <c r="L195" s="364">
        <f t="shared" si="174"/>
        <v>0</v>
      </c>
      <c r="M195" s="361">
        <f t="shared" si="174"/>
        <v>0</v>
      </c>
      <c r="N195" s="361">
        <f t="shared" si="174"/>
        <v>0</v>
      </c>
      <c r="O195" s="361">
        <f t="shared" si="174"/>
        <v>0</v>
      </c>
      <c r="P195" s="361">
        <f t="shared" si="174"/>
        <v>0</v>
      </c>
      <c r="Q195" s="361">
        <f t="shared" si="174"/>
        <v>0</v>
      </c>
      <c r="R195" s="361">
        <f t="shared" si="174"/>
        <v>0</v>
      </c>
      <c r="S195" s="362"/>
      <c r="T195" s="362"/>
      <c r="U195" s="362"/>
      <c r="V195" s="361">
        <f>+V194*1</f>
        <v>0</v>
      </c>
      <c r="Y195" s="103"/>
    </row>
    <row r="196" spans="1:25" s="102" customFormat="1" ht="39.75">
      <c r="A196" s="72"/>
      <c r="B196" s="91" t="s">
        <v>254</v>
      </c>
      <c r="C196" s="70" t="s">
        <v>163</v>
      </c>
      <c r="D196" s="193">
        <v>1</v>
      </c>
      <c r="E196" s="193"/>
      <c r="F196" s="193"/>
      <c r="G196" s="363">
        <f t="shared" ref="G196" si="175">+SUM(E196:F196)</f>
        <v>0</v>
      </c>
      <c r="H196" s="193"/>
      <c r="I196" s="193">
        <v>2</v>
      </c>
      <c r="J196" s="193">
        <v>0.5</v>
      </c>
      <c r="K196" s="193">
        <v>6</v>
      </c>
      <c r="L196" s="196">
        <v>4</v>
      </c>
      <c r="M196" s="193">
        <v>5</v>
      </c>
      <c r="N196" s="193">
        <v>1</v>
      </c>
      <c r="O196" s="193">
        <v>8</v>
      </c>
      <c r="P196" s="193">
        <v>3</v>
      </c>
      <c r="Q196" s="193">
        <v>3</v>
      </c>
      <c r="R196" s="193">
        <v>0</v>
      </c>
      <c r="S196" s="197"/>
      <c r="T196" s="197"/>
      <c r="U196" s="197"/>
      <c r="V196" s="363">
        <f>+SUM(D196:U196)</f>
        <v>33.5</v>
      </c>
      <c r="Y196" s="103"/>
    </row>
    <row r="197" spans="1:25" s="102" customFormat="1" ht="39.75">
      <c r="A197" s="72"/>
      <c r="B197" s="248" t="s">
        <v>150</v>
      </c>
      <c r="C197" s="244"/>
      <c r="D197" s="361">
        <f>+D196*3</f>
        <v>3</v>
      </c>
      <c r="E197" s="361">
        <f t="shared" ref="E197:G197" si="176">+E196*3</f>
        <v>0</v>
      </c>
      <c r="F197" s="361">
        <f t="shared" si="176"/>
        <v>0</v>
      </c>
      <c r="G197" s="361">
        <f t="shared" si="176"/>
        <v>0</v>
      </c>
      <c r="H197" s="361"/>
      <c r="I197" s="361">
        <f t="shared" ref="I197:R197" si="177">+I196*3</f>
        <v>6</v>
      </c>
      <c r="J197" s="361">
        <f t="shared" si="177"/>
        <v>1.5</v>
      </c>
      <c r="K197" s="361">
        <f t="shared" si="177"/>
        <v>18</v>
      </c>
      <c r="L197" s="364">
        <f t="shared" si="177"/>
        <v>12</v>
      </c>
      <c r="M197" s="361">
        <f t="shared" si="177"/>
        <v>15</v>
      </c>
      <c r="N197" s="361">
        <f t="shared" si="177"/>
        <v>3</v>
      </c>
      <c r="O197" s="361">
        <f t="shared" si="177"/>
        <v>24</v>
      </c>
      <c r="P197" s="361">
        <f t="shared" si="177"/>
        <v>9</v>
      </c>
      <c r="Q197" s="361">
        <f t="shared" si="177"/>
        <v>9</v>
      </c>
      <c r="R197" s="361">
        <f t="shared" si="177"/>
        <v>0</v>
      </c>
      <c r="S197" s="362"/>
      <c r="T197" s="362"/>
      <c r="U197" s="362"/>
      <c r="V197" s="361">
        <f>+V196*3</f>
        <v>100.5</v>
      </c>
      <c r="Y197" s="103"/>
    </row>
    <row r="198" spans="1:25" s="102" customFormat="1" ht="39.75">
      <c r="A198" s="72"/>
      <c r="B198" s="91" t="s">
        <v>253</v>
      </c>
      <c r="C198" s="70" t="s">
        <v>163</v>
      </c>
      <c r="D198" s="193">
        <v>15</v>
      </c>
      <c r="E198" s="193"/>
      <c r="F198" s="193"/>
      <c r="G198" s="363">
        <f t="shared" ref="G198" si="178">+SUM(E198:F198)</f>
        <v>0</v>
      </c>
      <c r="H198" s="193"/>
      <c r="I198" s="193">
        <v>2</v>
      </c>
      <c r="J198" s="193">
        <v>2</v>
      </c>
      <c r="K198" s="193">
        <v>28</v>
      </c>
      <c r="L198" s="196">
        <v>32</v>
      </c>
      <c r="M198" s="193">
        <v>19</v>
      </c>
      <c r="N198" s="193">
        <v>3</v>
      </c>
      <c r="O198" s="193">
        <v>11</v>
      </c>
      <c r="P198" s="193">
        <v>1</v>
      </c>
      <c r="Q198" s="193">
        <v>0</v>
      </c>
      <c r="R198" s="193">
        <v>0</v>
      </c>
      <c r="S198" s="197"/>
      <c r="T198" s="197"/>
      <c r="U198" s="197"/>
      <c r="V198" s="363">
        <f>+SUM(D198:U198)</f>
        <v>113</v>
      </c>
      <c r="Y198" s="103"/>
    </row>
    <row r="199" spans="1:25" s="102" customFormat="1" ht="39.75">
      <c r="A199" s="72"/>
      <c r="B199" s="248" t="s">
        <v>150</v>
      </c>
      <c r="C199" s="244"/>
      <c r="D199" s="361">
        <f>+D198*6</f>
        <v>90</v>
      </c>
      <c r="E199" s="361">
        <f t="shared" ref="E199:G199" si="179">+E198*6</f>
        <v>0</v>
      </c>
      <c r="F199" s="361">
        <f t="shared" si="179"/>
        <v>0</v>
      </c>
      <c r="G199" s="361">
        <f t="shared" si="179"/>
        <v>0</v>
      </c>
      <c r="H199" s="361"/>
      <c r="I199" s="361">
        <f t="shared" ref="I199:R199" si="180">+I198*6</f>
        <v>12</v>
      </c>
      <c r="J199" s="361">
        <f t="shared" si="180"/>
        <v>12</v>
      </c>
      <c r="K199" s="361">
        <f t="shared" si="180"/>
        <v>168</v>
      </c>
      <c r="L199" s="364">
        <f t="shared" si="180"/>
        <v>192</v>
      </c>
      <c r="M199" s="361">
        <f t="shared" si="180"/>
        <v>114</v>
      </c>
      <c r="N199" s="361">
        <f t="shared" si="180"/>
        <v>18</v>
      </c>
      <c r="O199" s="361">
        <f t="shared" si="180"/>
        <v>66</v>
      </c>
      <c r="P199" s="361">
        <f t="shared" si="180"/>
        <v>6</v>
      </c>
      <c r="Q199" s="361">
        <f t="shared" si="180"/>
        <v>0</v>
      </c>
      <c r="R199" s="361">
        <f t="shared" si="180"/>
        <v>0</v>
      </c>
      <c r="S199" s="362"/>
      <c r="T199" s="362"/>
      <c r="U199" s="362"/>
      <c r="V199" s="361">
        <f>+V198*6</f>
        <v>678</v>
      </c>
      <c r="Y199" s="103"/>
    </row>
    <row r="200" spans="1:25" s="102" customFormat="1" ht="39.75">
      <c r="A200" s="72"/>
      <c r="B200" s="360" t="s">
        <v>252</v>
      </c>
      <c r="C200" s="70" t="s">
        <v>163</v>
      </c>
      <c r="D200" s="193">
        <v>0</v>
      </c>
      <c r="E200" s="193"/>
      <c r="F200" s="193"/>
      <c r="G200" s="363">
        <f t="shared" ref="G200" si="181">+SUM(E200:F200)</f>
        <v>0</v>
      </c>
      <c r="H200" s="193"/>
      <c r="I200" s="193">
        <v>0</v>
      </c>
      <c r="J200" s="193">
        <v>0</v>
      </c>
      <c r="K200" s="193">
        <v>0</v>
      </c>
      <c r="L200" s="196">
        <v>0</v>
      </c>
      <c r="M200" s="193">
        <v>0</v>
      </c>
      <c r="N200" s="193">
        <v>0</v>
      </c>
      <c r="O200" s="193">
        <v>0</v>
      </c>
      <c r="P200" s="193">
        <v>0</v>
      </c>
      <c r="Q200" s="193">
        <v>0</v>
      </c>
      <c r="R200" s="193">
        <v>0</v>
      </c>
      <c r="S200" s="197"/>
      <c r="T200" s="197"/>
      <c r="U200" s="197"/>
      <c r="V200" s="363">
        <f>+SUM(D200:U200)</f>
        <v>0</v>
      </c>
      <c r="Y200" s="103"/>
    </row>
    <row r="201" spans="1:25" s="102" customFormat="1" ht="39.75">
      <c r="A201" s="72"/>
      <c r="B201" s="248" t="s">
        <v>150</v>
      </c>
      <c r="C201" s="244"/>
      <c r="D201" s="361">
        <f>+D200*3</f>
        <v>0</v>
      </c>
      <c r="E201" s="361">
        <f t="shared" ref="E201:G201" si="182">+E200*3</f>
        <v>0</v>
      </c>
      <c r="F201" s="361">
        <f t="shared" si="182"/>
        <v>0</v>
      </c>
      <c r="G201" s="361">
        <f t="shared" si="182"/>
        <v>0</v>
      </c>
      <c r="H201" s="361"/>
      <c r="I201" s="361">
        <f t="shared" ref="I201:R201" si="183">+I200*3</f>
        <v>0</v>
      </c>
      <c r="J201" s="361">
        <f t="shared" si="183"/>
        <v>0</v>
      </c>
      <c r="K201" s="361">
        <f t="shared" si="183"/>
        <v>0</v>
      </c>
      <c r="L201" s="364">
        <f t="shared" si="183"/>
        <v>0</v>
      </c>
      <c r="M201" s="361">
        <f t="shared" si="183"/>
        <v>0</v>
      </c>
      <c r="N201" s="361">
        <f t="shared" si="183"/>
        <v>0</v>
      </c>
      <c r="O201" s="361">
        <f t="shared" si="183"/>
        <v>0</v>
      </c>
      <c r="P201" s="361">
        <f t="shared" si="183"/>
        <v>0</v>
      </c>
      <c r="Q201" s="361">
        <f t="shared" si="183"/>
        <v>0</v>
      </c>
      <c r="R201" s="361">
        <f t="shared" si="183"/>
        <v>0</v>
      </c>
      <c r="S201" s="362"/>
      <c r="T201" s="362"/>
      <c r="U201" s="362"/>
      <c r="V201" s="361">
        <f>+V200*3</f>
        <v>0</v>
      </c>
      <c r="Y201" s="103"/>
    </row>
    <row r="202" spans="1:25" s="102" customFormat="1" ht="39.75">
      <c r="A202" s="72"/>
      <c r="B202" s="91" t="s">
        <v>251</v>
      </c>
      <c r="C202" s="70" t="s">
        <v>163</v>
      </c>
      <c r="D202" s="193">
        <v>1</v>
      </c>
      <c r="E202" s="193"/>
      <c r="F202" s="193"/>
      <c r="G202" s="363">
        <f t="shared" ref="G202" si="184">+SUM(E202:F202)</f>
        <v>0</v>
      </c>
      <c r="H202" s="193"/>
      <c r="I202" s="193">
        <v>0</v>
      </c>
      <c r="J202" s="193">
        <v>0.5</v>
      </c>
      <c r="K202" s="193">
        <v>3</v>
      </c>
      <c r="L202" s="196">
        <v>2</v>
      </c>
      <c r="M202" s="193">
        <v>1</v>
      </c>
      <c r="N202" s="194">
        <v>2</v>
      </c>
      <c r="O202" s="193">
        <v>2</v>
      </c>
      <c r="P202" s="193">
        <v>0</v>
      </c>
      <c r="Q202" s="193">
        <v>0</v>
      </c>
      <c r="R202" s="193">
        <v>0</v>
      </c>
      <c r="S202" s="197"/>
      <c r="T202" s="197"/>
      <c r="U202" s="197"/>
      <c r="V202" s="363">
        <f>+SUM(D202:U202)</f>
        <v>11.5</v>
      </c>
      <c r="Y202" s="103"/>
    </row>
    <row r="203" spans="1:25" s="102" customFormat="1" ht="39.75">
      <c r="A203" s="72"/>
      <c r="B203" s="248" t="s">
        <v>150</v>
      </c>
      <c r="C203" s="244"/>
      <c r="D203" s="361">
        <f>+D202*5</f>
        <v>5</v>
      </c>
      <c r="E203" s="361">
        <f t="shared" ref="E203:G203" si="185">+E202*5</f>
        <v>0</v>
      </c>
      <c r="F203" s="361">
        <f t="shared" si="185"/>
        <v>0</v>
      </c>
      <c r="G203" s="361">
        <f t="shared" si="185"/>
        <v>0</v>
      </c>
      <c r="H203" s="361"/>
      <c r="I203" s="361">
        <f t="shared" ref="I203:R203" si="186">+I202*5</f>
        <v>0</v>
      </c>
      <c r="J203" s="361">
        <f t="shared" si="186"/>
        <v>2.5</v>
      </c>
      <c r="K203" s="361">
        <f t="shared" si="186"/>
        <v>15</v>
      </c>
      <c r="L203" s="364">
        <f t="shared" si="186"/>
        <v>10</v>
      </c>
      <c r="M203" s="361">
        <f t="shared" si="186"/>
        <v>5</v>
      </c>
      <c r="N203" s="361">
        <f t="shared" si="186"/>
        <v>10</v>
      </c>
      <c r="O203" s="361">
        <f t="shared" si="186"/>
        <v>10</v>
      </c>
      <c r="P203" s="361">
        <f t="shared" si="186"/>
        <v>0</v>
      </c>
      <c r="Q203" s="361">
        <f t="shared" si="186"/>
        <v>0</v>
      </c>
      <c r="R203" s="361">
        <f t="shared" si="186"/>
        <v>0</v>
      </c>
      <c r="S203" s="362"/>
      <c r="T203" s="362"/>
      <c r="U203" s="362"/>
      <c r="V203" s="361">
        <f>+V202*5</f>
        <v>57.5</v>
      </c>
      <c r="Y203" s="103"/>
    </row>
    <row r="204" spans="1:25" s="102" customFormat="1" ht="39.75">
      <c r="A204" s="72"/>
      <c r="B204" s="91" t="s">
        <v>250</v>
      </c>
      <c r="C204" s="70" t="s">
        <v>163</v>
      </c>
      <c r="D204" s="193">
        <v>6</v>
      </c>
      <c r="E204" s="193"/>
      <c r="F204" s="193"/>
      <c r="G204" s="363">
        <f t="shared" ref="G204" si="187">+SUM(E204:F204)</f>
        <v>0</v>
      </c>
      <c r="H204" s="193"/>
      <c r="I204" s="193">
        <v>1</v>
      </c>
      <c r="J204" s="193">
        <v>0</v>
      </c>
      <c r="K204" s="193">
        <v>5</v>
      </c>
      <c r="L204" s="196">
        <v>4</v>
      </c>
      <c r="M204" s="193">
        <v>7</v>
      </c>
      <c r="N204" s="194">
        <v>0</v>
      </c>
      <c r="O204" s="193">
        <v>0</v>
      </c>
      <c r="P204" s="193">
        <v>0.5</v>
      </c>
      <c r="Q204" s="193">
        <v>0</v>
      </c>
      <c r="R204" s="193">
        <v>2.5</v>
      </c>
      <c r="S204" s="197"/>
      <c r="T204" s="197"/>
      <c r="U204" s="197"/>
      <c r="V204" s="363">
        <f>+SUM(D204:U204)</f>
        <v>26</v>
      </c>
      <c r="Y204" s="103"/>
    </row>
    <row r="205" spans="1:25" s="102" customFormat="1" ht="39.75">
      <c r="A205" s="72"/>
      <c r="B205" s="248" t="s">
        <v>150</v>
      </c>
      <c r="C205" s="70"/>
      <c r="D205" s="361">
        <f>+D204*8</f>
        <v>48</v>
      </c>
      <c r="E205" s="361">
        <f t="shared" ref="E205:G205" si="188">+E204*8</f>
        <v>0</v>
      </c>
      <c r="F205" s="361">
        <f t="shared" si="188"/>
        <v>0</v>
      </c>
      <c r="G205" s="361">
        <f t="shared" si="188"/>
        <v>0</v>
      </c>
      <c r="H205" s="361"/>
      <c r="I205" s="361">
        <f t="shared" ref="I205:R205" si="189">+I204*8</f>
        <v>8</v>
      </c>
      <c r="J205" s="361">
        <f t="shared" si="189"/>
        <v>0</v>
      </c>
      <c r="K205" s="361">
        <f t="shared" si="189"/>
        <v>40</v>
      </c>
      <c r="L205" s="364">
        <f t="shared" si="189"/>
        <v>32</v>
      </c>
      <c r="M205" s="361">
        <f t="shared" si="189"/>
        <v>56</v>
      </c>
      <c r="N205" s="361">
        <f t="shared" si="189"/>
        <v>0</v>
      </c>
      <c r="O205" s="361">
        <f t="shared" si="189"/>
        <v>0</v>
      </c>
      <c r="P205" s="361">
        <f t="shared" si="189"/>
        <v>4</v>
      </c>
      <c r="Q205" s="361">
        <f t="shared" si="189"/>
        <v>0</v>
      </c>
      <c r="R205" s="361">
        <f t="shared" si="189"/>
        <v>20</v>
      </c>
      <c r="S205" s="362"/>
      <c r="T205" s="362"/>
      <c r="U205" s="362"/>
      <c r="V205" s="361">
        <f>+V204*8</f>
        <v>208</v>
      </c>
      <c r="Y205" s="103"/>
    </row>
    <row r="206" spans="1:25" s="102" customFormat="1" ht="39.75">
      <c r="A206" s="72"/>
      <c r="B206" s="360" t="s">
        <v>249</v>
      </c>
      <c r="C206" s="70" t="s">
        <v>163</v>
      </c>
      <c r="D206" s="193">
        <v>0</v>
      </c>
      <c r="E206" s="193"/>
      <c r="F206" s="193"/>
      <c r="G206" s="363">
        <f t="shared" ref="G206" si="190">+SUM(E206:F206)</f>
        <v>0</v>
      </c>
      <c r="H206" s="193"/>
      <c r="I206" s="193">
        <v>0</v>
      </c>
      <c r="J206" s="193">
        <v>0</v>
      </c>
      <c r="K206" s="193">
        <v>0</v>
      </c>
      <c r="L206" s="196">
        <v>0</v>
      </c>
      <c r="M206" s="193">
        <v>0</v>
      </c>
      <c r="N206" s="193">
        <v>0</v>
      </c>
      <c r="O206" s="193">
        <v>0</v>
      </c>
      <c r="P206" s="193">
        <v>0</v>
      </c>
      <c r="Q206" s="193">
        <v>0</v>
      </c>
      <c r="R206" s="193">
        <v>0</v>
      </c>
      <c r="S206" s="197"/>
      <c r="T206" s="197"/>
      <c r="U206" s="197"/>
      <c r="V206" s="363">
        <f>+SUM(D206:U206)</f>
        <v>0</v>
      </c>
      <c r="Y206" s="103"/>
    </row>
    <row r="207" spans="1:25" s="102" customFormat="1" ht="39.75">
      <c r="A207" s="72"/>
      <c r="B207" s="248" t="s">
        <v>150</v>
      </c>
      <c r="C207" s="244"/>
      <c r="D207" s="361">
        <f>+D206*6</f>
        <v>0</v>
      </c>
      <c r="E207" s="361">
        <f t="shared" ref="E207:G207" si="191">+E206*6</f>
        <v>0</v>
      </c>
      <c r="F207" s="361">
        <f t="shared" si="191"/>
        <v>0</v>
      </c>
      <c r="G207" s="361">
        <f t="shared" si="191"/>
        <v>0</v>
      </c>
      <c r="H207" s="361"/>
      <c r="I207" s="361">
        <f t="shared" ref="I207:R207" si="192">+I206*6</f>
        <v>0</v>
      </c>
      <c r="J207" s="361">
        <f t="shared" si="192"/>
        <v>0</v>
      </c>
      <c r="K207" s="361">
        <f t="shared" si="192"/>
        <v>0</v>
      </c>
      <c r="L207" s="364">
        <f t="shared" si="192"/>
        <v>0</v>
      </c>
      <c r="M207" s="361">
        <f t="shared" si="192"/>
        <v>0</v>
      </c>
      <c r="N207" s="361">
        <f t="shared" si="192"/>
        <v>0</v>
      </c>
      <c r="O207" s="361">
        <f t="shared" si="192"/>
        <v>0</v>
      </c>
      <c r="P207" s="361">
        <f t="shared" si="192"/>
        <v>0</v>
      </c>
      <c r="Q207" s="361">
        <f t="shared" si="192"/>
        <v>0</v>
      </c>
      <c r="R207" s="361">
        <f t="shared" si="192"/>
        <v>0</v>
      </c>
      <c r="S207" s="362"/>
      <c r="T207" s="362"/>
      <c r="U207" s="362"/>
      <c r="V207" s="361">
        <f>+V206*6</f>
        <v>0</v>
      </c>
      <c r="Y207" s="103"/>
    </row>
    <row r="208" spans="1:25" s="102" customFormat="1" ht="39.75">
      <c r="A208" s="72"/>
      <c r="B208" s="91" t="s">
        <v>248</v>
      </c>
      <c r="C208" s="70" t="s">
        <v>163</v>
      </c>
      <c r="D208" s="193">
        <v>0</v>
      </c>
      <c r="E208" s="193"/>
      <c r="F208" s="193"/>
      <c r="G208" s="363">
        <f t="shared" ref="G208" si="193">+SUM(E208:F208)</f>
        <v>0</v>
      </c>
      <c r="H208" s="193"/>
      <c r="I208" s="193">
        <v>0</v>
      </c>
      <c r="J208" s="193">
        <v>0</v>
      </c>
      <c r="K208" s="193">
        <v>0</v>
      </c>
      <c r="L208" s="196">
        <v>0</v>
      </c>
      <c r="M208" s="193">
        <v>0</v>
      </c>
      <c r="N208" s="193">
        <v>0</v>
      </c>
      <c r="O208" s="193">
        <v>0</v>
      </c>
      <c r="P208" s="193">
        <v>0</v>
      </c>
      <c r="Q208" s="193">
        <v>0</v>
      </c>
      <c r="R208" s="193">
        <v>0</v>
      </c>
      <c r="S208" s="197"/>
      <c r="T208" s="197"/>
      <c r="U208" s="197"/>
      <c r="V208" s="363">
        <f>+SUM(D208:U208)</f>
        <v>0</v>
      </c>
      <c r="X208" s="92"/>
      <c r="Y208" s="103"/>
    </row>
    <row r="209" spans="1:25" s="102" customFormat="1" ht="39.75">
      <c r="A209" s="72"/>
      <c r="B209" s="248" t="s">
        <v>150</v>
      </c>
      <c r="C209" s="244"/>
      <c r="D209" s="361">
        <f>+D208*8</f>
        <v>0</v>
      </c>
      <c r="E209" s="361">
        <f t="shared" ref="E209:G209" si="194">+E208*8</f>
        <v>0</v>
      </c>
      <c r="F209" s="361">
        <f t="shared" si="194"/>
        <v>0</v>
      </c>
      <c r="G209" s="361">
        <f t="shared" si="194"/>
        <v>0</v>
      </c>
      <c r="H209" s="361"/>
      <c r="I209" s="361">
        <f t="shared" ref="I209:R209" si="195">+I208*8</f>
        <v>0</v>
      </c>
      <c r="J209" s="361">
        <f t="shared" si="195"/>
        <v>0</v>
      </c>
      <c r="K209" s="361">
        <f t="shared" si="195"/>
        <v>0</v>
      </c>
      <c r="L209" s="364">
        <f t="shared" si="195"/>
        <v>0</v>
      </c>
      <c r="M209" s="361">
        <f t="shared" si="195"/>
        <v>0</v>
      </c>
      <c r="N209" s="361">
        <f t="shared" si="195"/>
        <v>0</v>
      </c>
      <c r="O209" s="361">
        <f t="shared" si="195"/>
        <v>0</v>
      </c>
      <c r="P209" s="361">
        <f t="shared" si="195"/>
        <v>0</v>
      </c>
      <c r="Q209" s="361">
        <f t="shared" si="195"/>
        <v>0</v>
      </c>
      <c r="R209" s="361">
        <f t="shared" si="195"/>
        <v>0</v>
      </c>
      <c r="S209" s="362"/>
      <c r="T209" s="362"/>
      <c r="U209" s="362"/>
      <c r="V209" s="361">
        <f>+V208*8</f>
        <v>0</v>
      </c>
      <c r="X209" s="92"/>
      <c r="Y209" s="103"/>
    </row>
    <row r="210" spans="1:25" s="102" customFormat="1" ht="39.75">
      <c r="A210" s="72"/>
      <c r="B210" s="91" t="s">
        <v>247</v>
      </c>
      <c r="C210" s="70" t="s">
        <v>163</v>
      </c>
      <c r="D210" s="193">
        <v>0</v>
      </c>
      <c r="E210" s="193"/>
      <c r="F210" s="193"/>
      <c r="G210" s="363">
        <f t="shared" ref="G210" si="196">+SUM(E210:F210)</f>
        <v>0</v>
      </c>
      <c r="H210" s="193"/>
      <c r="I210" s="193">
        <v>0</v>
      </c>
      <c r="J210" s="193">
        <v>0</v>
      </c>
      <c r="K210" s="193">
        <v>0</v>
      </c>
      <c r="L210" s="196">
        <v>1</v>
      </c>
      <c r="M210" s="193">
        <v>0</v>
      </c>
      <c r="N210" s="193">
        <v>0</v>
      </c>
      <c r="O210" s="193">
        <v>0</v>
      </c>
      <c r="P210" s="193">
        <v>0</v>
      </c>
      <c r="Q210" s="193">
        <v>0</v>
      </c>
      <c r="R210" s="193">
        <v>1</v>
      </c>
      <c r="S210" s="197"/>
      <c r="T210" s="197"/>
      <c r="U210" s="197"/>
      <c r="V210" s="363">
        <f>+SUM(D210:U210)</f>
        <v>2</v>
      </c>
      <c r="X210" s="92"/>
      <c r="Y210" s="103"/>
    </row>
    <row r="211" spans="1:25" s="102" customFormat="1" ht="39.75">
      <c r="A211" s="72"/>
      <c r="B211" s="248" t="s">
        <v>150</v>
      </c>
      <c r="C211" s="244"/>
      <c r="D211" s="361">
        <f>+D210*10</f>
        <v>0</v>
      </c>
      <c r="E211" s="361">
        <f t="shared" ref="E211:G211" si="197">+E210*10</f>
        <v>0</v>
      </c>
      <c r="F211" s="361">
        <f t="shared" si="197"/>
        <v>0</v>
      </c>
      <c r="G211" s="361">
        <f t="shared" si="197"/>
        <v>0</v>
      </c>
      <c r="H211" s="361"/>
      <c r="I211" s="361">
        <f t="shared" ref="I211:R211" si="198">+I210*10</f>
        <v>0</v>
      </c>
      <c r="J211" s="361">
        <f t="shared" si="198"/>
        <v>0</v>
      </c>
      <c r="K211" s="361">
        <f t="shared" si="198"/>
        <v>0</v>
      </c>
      <c r="L211" s="361">
        <f t="shared" si="198"/>
        <v>10</v>
      </c>
      <c r="M211" s="361">
        <f t="shared" si="198"/>
        <v>0</v>
      </c>
      <c r="N211" s="361">
        <f t="shared" si="198"/>
        <v>0</v>
      </c>
      <c r="O211" s="361">
        <f t="shared" si="198"/>
        <v>0</v>
      </c>
      <c r="P211" s="361">
        <f t="shared" si="198"/>
        <v>0</v>
      </c>
      <c r="Q211" s="361">
        <f t="shared" si="198"/>
        <v>0</v>
      </c>
      <c r="R211" s="361">
        <f t="shared" si="198"/>
        <v>10</v>
      </c>
      <c r="S211" s="362"/>
      <c r="T211" s="362"/>
      <c r="U211" s="362"/>
      <c r="V211" s="361">
        <f>+V210*10</f>
        <v>20</v>
      </c>
      <c r="X211" s="92"/>
      <c r="Y211" s="103"/>
    </row>
    <row r="212" spans="1:25" s="102" customFormat="1" ht="39.75">
      <c r="A212" s="72"/>
      <c r="B212" s="360" t="s">
        <v>246</v>
      </c>
      <c r="C212" s="70"/>
      <c r="D212" s="68">
        <f>SUM(D189,D195,D201,D207,D191,D197,D203,D209,D193,D199,D205,D211)</f>
        <v>268</v>
      </c>
      <c r="E212" s="68">
        <f t="shared" ref="E212:G212" si="199">SUM(E189,E195,E201,E207,E191,E197,E203,E209,E193,E199,E205,E211)</f>
        <v>0</v>
      </c>
      <c r="F212" s="68">
        <f t="shared" si="199"/>
        <v>0</v>
      </c>
      <c r="G212" s="68">
        <f t="shared" si="199"/>
        <v>0</v>
      </c>
      <c r="H212" s="68"/>
      <c r="I212" s="68">
        <f t="shared" ref="I212:R212" si="200">SUM(I189,I195,I201,I207,I191,I197,I203,I209,I193,I199,I205,I211)</f>
        <v>160.5</v>
      </c>
      <c r="J212" s="68">
        <f t="shared" si="200"/>
        <v>57</v>
      </c>
      <c r="K212" s="68">
        <f t="shared" si="200"/>
        <v>556</v>
      </c>
      <c r="L212" s="68">
        <f t="shared" si="200"/>
        <v>365</v>
      </c>
      <c r="M212" s="68">
        <f t="shared" si="200"/>
        <v>311</v>
      </c>
      <c r="N212" s="68">
        <f t="shared" si="200"/>
        <v>60</v>
      </c>
      <c r="O212" s="68">
        <f t="shared" si="200"/>
        <v>367</v>
      </c>
      <c r="P212" s="68">
        <f t="shared" si="200"/>
        <v>187</v>
      </c>
      <c r="Q212" s="68">
        <f t="shared" si="200"/>
        <v>57</v>
      </c>
      <c r="R212" s="68">
        <f t="shared" si="200"/>
        <v>105.5</v>
      </c>
      <c r="S212" s="197"/>
      <c r="T212" s="197"/>
      <c r="U212" s="197"/>
      <c r="V212" s="68">
        <f>SUM(V189,V195,V201,V207,V191,V197,V203,V209,V193,V199,V205,V211)</f>
        <v>2494</v>
      </c>
      <c r="Y212" s="103"/>
    </row>
    <row r="213" spans="1:25" s="102" customFormat="1" ht="39.75">
      <c r="A213" s="128"/>
      <c r="B213" s="147" t="s">
        <v>245</v>
      </c>
      <c r="C213" s="124"/>
      <c r="D213" s="677">
        <f>SUM(D188,D190,D196,D202,D208,D192,D198,D204,D210,D194,D200,D206)</f>
        <v>64</v>
      </c>
      <c r="E213" s="677">
        <f t="shared" ref="E213:G213" si="201">SUM(E188,E190,E196,E202,E208,E192,E198,E204,E210,E194,E200,E206)</f>
        <v>0</v>
      </c>
      <c r="F213" s="677">
        <f t="shared" si="201"/>
        <v>0</v>
      </c>
      <c r="G213" s="677">
        <f t="shared" si="201"/>
        <v>0</v>
      </c>
      <c r="H213" s="677"/>
      <c r="I213" s="677">
        <f t="shared" ref="I213:R213" si="202">SUM(I188,I190,I196,I202,I208,I192,I198,I204,I210,I194,I200,I206)</f>
        <v>50</v>
      </c>
      <c r="J213" s="677">
        <f t="shared" si="202"/>
        <v>19</v>
      </c>
      <c r="K213" s="677">
        <f t="shared" si="202"/>
        <v>124</v>
      </c>
      <c r="L213" s="677">
        <f t="shared" si="202"/>
        <v>77</v>
      </c>
      <c r="M213" s="677">
        <f t="shared" si="202"/>
        <v>62</v>
      </c>
      <c r="N213" s="677">
        <f t="shared" si="202"/>
        <v>17.5</v>
      </c>
      <c r="O213" s="677">
        <f t="shared" si="202"/>
        <v>127</v>
      </c>
      <c r="P213" s="677">
        <f t="shared" si="202"/>
        <v>69</v>
      </c>
      <c r="Q213" s="677">
        <f t="shared" si="202"/>
        <v>26</v>
      </c>
      <c r="R213" s="677">
        <f t="shared" si="202"/>
        <v>33</v>
      </c>
      <c r="S213" s="191"/>
      <c r="T213" s="191"/>
      <c r="U213" s="191"/>
      <c r="V213" s="359">
        <f>SUM(V188,V190,V196,V202,V208,V192,V198,V204,V210,V194,V200,V206)</f>
        <v>668.5</v>
      </c>
      <c r="Y213" s="103"/>
    </row>
    <row r="214" spans="1:25" ht="39.75">
      <c r="A214" s="145" t="s">
        <v>244</v>
      </c>
      <c r="B214" s="145"/>
      <c r="C214" s="144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1"/>
      <c r="S214" s="211"/>
      <c r="T214" s="211"/>
      <c r="U214" s="211"/>
      <c r="V214" s="141"/>
      <c r="Y214" s="20"/>
    </row>
    <row r="215" spans="1:25" ht="39.75">
      <c r="A215" s="140" t="s">
        <v>86</v>
      </c>
      <c r="B215" s="358"/>
      <c r="C215" s="357"/>
      <c r="D215" s="356">
        <f>+SUM(D217,D226)/2</f>
        <v>5</v>
      </c>
      <c r="E215" s="356"/>
      <c r="F215" s="356"/>
      <c r="G215" s="356">
        <f t="shared" ref="G215" si="203">+SUM(G217,G226)/2</f>
        <v>0</v>
      </c>
      <c r="H215" s="356"/>
      <c r="I215" s="356">
        <f t="shared" ref="I215:R215" si="204">+SUM(I217,I226)/2</f>
        <v>5</v>
      </c>
      <c r="J215" s="356">
        <f t="shared" si="204"/>
        <v>4</v>
      </c>
      <c r="K215" s="356">
        <f t="shared" si="204"/>
        <v>5</v>
      </c>
      <c r="L215" s="356">
        <f t="shared" si="204"/>
        <v>4.5</v>
      </c>
      <c r="M215" s="356">
        <f t="shared" si="204"/>
        <v>5</v>
      </c>
      <c r="N215" s="356">
        <f t="shared" si="204"/>
        <v>5</v>
      </c>
      <c r="O215" s="356">
        <f t="shared" si="204"/>
        <v>5</v>
      </c>
      <c r="P215" s="356">
        <f t="shared" si="204"/>
        <v>4</v>
      </c>
      <c r="Q215" s="356">
        <f t="shared" si="204"/>
        <v>5</v>
      </c>
      <c r="R215" s="356">
        <f t="shared" si="204"/>
        <v>4</v>
      </c>
      <c r="S215" s="355"/>
      <c r="T215" s="355"/>
      <c r="U215" s="355"/>
      <c r="V215" s="136">
        <f>+SUM(V217,V226)/2</f>
        <v>5</v>
      </c>
      <c r="Y215" s="20"/>
    </row>
    <row r="216" spans="1:25" s="73" customFormat="1" ht="39.75">
      <c r="A216" s="85">
        <v>3.1</v>
      </c>
      <c r="B216" s="84" t="s">
        <v>243</v>
      </c>
      <c r="C216" s="96" t="s">
        <v>30</v>
      </c>
      <c r="D216" s="324">
        <f>+SUM(D218:D224)</f>
        <v>7</v>
      </c>
      <c r="E216" s="324"/>
      <c r="F216" s="324"/>
      <c r="G216" s="324">
        <f t="shared" ref="G216" si="205">+SUM(G218:G224)</f>
        <v>0</v>
      </c>
      <c r="H216" s="324"/>
      <c r="I216" s="324">
        <f t="shared" ref="I216:R216" si="206">+SUM(I218:I224)</f>
        <v>7</v>
      </c>
      <c r="J216" s="324">
        <f t="shared" si="206"/>
        <v>7</v>
      </c>
      <c r="K216" s="324">
        <f t="shared" si="206"/>
        <v>7</v>
      </c>
      <c r="L216" s="324">
        <f t="shared" si="206"/>
        <v>7</v>
      </c>
      <c r="M216" s="324">
        <f t="shared" si="206"/>
        <v>7</v>
      </c>
      <c r="N216" s="324">
        <f t="shared" si="206"/>
        <v>7</v>
      </c>
      <c r="O216" s="324">
        <f t="shared" si="206"/>
        <v>7</v>
      </c>
      <c r="P216" s="324">
        <f t="shared" si="206"/>
        <v>7</v>
      </c>
      <c r="Q216" s="324">
        <f t="shared" si="206"/>
        <v>7</v>
      </c>
      <c r="R216" s="324">
        <f t="shared" si="206"/>
        <v>7</v>
      </c>
      <c r="S216" s="154"/>
      <c r="T216" s="154"/>
      <c r="U216" s="154"/>
      <c r="V216" s="324">
        <f>+SUM(V218:V224)</f>
        <v>7</v>
      </c>
      <c r="Y216" s="74"/>
    </row>
    <row r="217" spans="1:25" s="73" customFormat="1" ht="39.75">
      <c r="A217" s="81"/>
      <c r="B217" s="80"/>
      <c r="C217" s="95" t="s">
        <v>10</v>
      </c>
      <c r="D217" s="94">
        <f>IF(D216&lt;1,0,IF(D216&lt;2,1,IF(D216&lt;4,2,IF(D216&lt;6,3,IF(D216&lt;7,4,IF(D216&gt;=7,5))))))</f>
        <v>5</v>
      </c>
      <c r="E217" s="94"/>
      <c r="F217" s="94"/>
      <c r="G217" s="94">
        <f t="shared" ref="G217" si="207">IF(G216&lt;1,0,IF(G216&lt;2,1,IF(G216&lt;4,2,IF(G216&lt;6,3,IF(G216&lt;7,4,IF(G216&gt;=7,5))))))</f>
        <v>0</v>
      </c>
      <c r="H217" s="94"/>
      <c r="I217" s="94">
        <f t="shared" ref="I217:R217" si="208">IF(I216&lt;1,0,IF(I216&lt;2,1,IF(I216&lt;4,2,IF(I216&lt;6,3,IF(I216&lt;7,4,IF(I216&gt;=7,5))))))</f>
        <v>5</v>
      </c>
      <c r="J217" s="94">
        <f t="shared" si="208"/>
        <v>5</v>
      </c>
      <c r="K217" s="94">
        <f t="shared" si="208"/>
        <v>5</v>
      </c>
      <c r="L217" s="94">
        <f t="shared" si="208"/>
        <v>5</v>
      </c>
      <c r="M217" s="94">
        <f t="shared" si="208"/>
        <v>5</v>
      </c>
      <c r="N217" s="94">
        <f t="shared" si="208"/>
        <v>5</v>
      </c>
      <c r="O217" s="94">
        <f t="shared" si="208"/>
        <v>5</v>
      </c>
      <c r="P217" s="94">
        <f t="shared" si="208"/>
        <v>5</v>
      </c>
      <c r="Q217" s="94">
        <f t="shared" si="208"/>
        <v>5</v>
      </c>
      <c r="R217" s="94">
        <f t="shared" si="208"/>
        <v>5</v>
      </c>
      <c r="S217" s="152"/>
      <c r="T217" s="152"/>
      <c r="U217" s="152"/>
      <c r="V217" s="94">
        <f>IF(V216&lt;1,0,IF(V216&lt;2,1,IF(V216&lt;4,2,IF(V216&lt;6,3,IF(V216&lt;7,4,IF(V216&gt;=7,5))))))</f>
        <v>5</v>
      </c>
      <c r="Y217" s="74"/>
    </row>
    <row r="218" spans="1:25" s="73" customFormat="1" ht="61.5">
      <c r="A218" s="75"/>
      <c r="B218" s="71" t="s">
        <v>242</v>
      </c>
      <c r="C218" s="70"/>
      <c r="D218" s="68">
        <v>1</v>
      </c>
      <c r="E218" s="68"/>
      <c r="F218" s="68"/>
      <c r="G218" s="68"/>
      <c r="H218" s="68"/>
      <c r="I218" s="68">
        <v>1</v>
      </c>
      <c r="J218" s="68">
        <v>1</v>
      </c>
      <c r="K218" s="68">
        <v>1</v>
      </c>
      <c r="L218" s="69">
        <v>1</v>
      </c>
      <c r="M218" s="68">
        <v>1</v>
      </c>
      <c r="N218" s="68">
        <v>1</v>
      </c>
      <c r="O218" s="68">
        <v>1</v>
      </c>
      <c r="P218" s="68">
        <v>1</v>
      </c>
      <c r="Q218" s="68">
        <v>1</v>
      </c>
      <c r="R218" s="68">
        <v>1</v>
      </c>
      <c r="S218" s="149"/>
      <c r="T218" s="149"/>
      <c r="U218" s="149"/>
      <c r="V218" s="68">
        <v>1</v>
      </c>
      <c r="Y218" s="74"/>
    </row>
    <row r="219" spans="1:25" s="73" customFormat="1" ht="39.75">
      <c r="A219" s="75"/>
      <c r="B219" s="71" t="s">
        <v>241</v>
      </c>
      <c r="C219" s="70"/>
      <c r="D219" s="68">
        <v>1</v>
      </c>
      <c r="E219" s="68"/>
      <c r="F219" s="68"/>
      <c r="G219" s="68"/>
      <c r="H219" s="68"/>
      <c r="I219" s="68">
        <v>1</v>
      </c>
      <c r="J219" s="68">
        <v>1</v>
      </c>
      <c r="K219" s="68">
        <v>1</v>
      </c>
      <c r="L219" s="69">
        <v>1</v>
      </c>
      <c r="M219" s="68">
        <v>1</v>
      </c>
      <c r="N219" s="68">
        <v>1</v>
      </c>
      <c r="O219" s="68">
        <v>1</v>
      </c>
      <c r="P219" s="68">
        <v>1</v>
      </c>
      <c r="Q219" s="68">
        <v>1</v>
      </c>
      <c r="R219" s="68">
        <v>1</v>
      </c>
      <c r="S219" s="149"/>
      <c r="T219" s="149"/>
      <c r="U219" s="149"/>
      <c r="V219" s="68">
        <v>1</v>
      </c>
      <c r="Y219" s="74"/>
    </row>
    <row r="220" spans="1:25" s="73" customFormat="1" ht="61.5">
      <c r="A220" s="75"/>
      <c r="B220" s="71" t="s">
        <v>240</v>
      </c>
      <c r="C220" s="70"/>
      <c r="D220" s="68">
        <v>1</v>
      </c>
      <c r="E220" s="68"/>
      <c r="F220" s="68"/>
      <c r="G220" s="68"/>
      <c r="H220" s="68"/>
      <c r="I220" s="68">
        <v>1</v>
      </c>
      <c r="J220" s="68">
        <v>1</v>
      </c>
      <c r="K220" s="68">
        <v>1</v>
      </c>
      <c r="L220" s="69">
        <v>1</v>
      </c>
      <c r="M220" s="68">
        <v>1</v>
      </c>
      <c r="N220" s="68">
        <v>1</v>
      </c>
      <c r="O220" s="68">
        <v>1</v>
      </c>
      <c r="P220" s="68">
        <v>1</v>
      </c>
      <c r="Q220" s="68">
        <v>1</v>
      </c>
      <c r="R220" s="68">
        <v>1</v>
      </c>
      <c r="S220" s="149"/>
      <c r="T220" s="149"/>
      <c r="U220" s="149"/>
      <c r="V220" s="68">
        <v>1</v>
      </c>
      <c r="Y220" s="74"/>
    </row>
    <row r="221" spans="1:25" s="73" customFormat="1" ht="39.75">
      <c r="A221" s="75"/>
      <c r="B221" s="71" t="s">
        <v>239</v>
      </c>
      <c r="C221" s="70"/>
      <c r="D221" s="68">
        <v>1</v>
      </c>
      <c r="E221" s="68"/>
      <c r="F221" s="68"/>
      <c r="G221" s="68"/>
      <c r="H221" s="68"/>
      <c r="I221" s="68">
        <v>1</v>
      </c>
      <c r="J221" s="68">
        <v>1</v>
      </c>
      <c r="K221" s="68">
        <v>1</v>
      </c>
      <c r="L221" s="69">
        <v>1</v>
      </c>
      <c r="M221" s="68">
        <v>1</v>
      </c>
      <c r="N221" s="68">
        <v>1</v>
      </c>
      <c r="O221" s="68">
        <v>1</v>
      </c>
      <c r="P221" s="68">
        <v>1</v>
      </c>
      <c r="Q221" s="68">
        <v>1</v>
      </c>
      <c r="R221" s="68">
        <v>1</v>
      </c>
      <c r="S221" s="149"/>
      <c r="T221" s="149"/>
      <c r="U221" s="149"/>
      <c r="V221" s="68">
        <v>1</v>
      </c>
      <c r="Y221" s="74"/>
    </row>
    <row r="222" spans="1:25" s="73" customFormat="1" ht="61.5">
      <c r="A222" s="75"/>
      <c r="B222" s="71" t="s">
        <v>238</v>
      </c>
      <c r="C222" s="70"/>
      <c r="D222" s="68">
        <v>1</v>
      </c>
      <c r="E222" s="68"/>
      <c r="F222" s="68"/>
      <c r="G222" s="68"/>
      <c r="H222" s="68"/>
      <c r="I222" s="68">
        <v>1</v>
      </c>
      <c r="J222" s="68">
        <v>1</v>
      </c>
      <c r="K222" s="68">
        <v>1</v>
      </c>
      <c r="L222" s="69">
        <v>1</v>
      </c>
      <c r="M222" s="68">
        <v>1</v>
      </c>
      <c r="N222" s="68">
        <v>1</v>
      </c>
      <c r="O222" s="68">
        <v>1</v>
      </c>
      <c r="P222" s="68">
        <v>1</v>
      </c>
      <c r="Q222" s="68">
        <v>1</v>
      </c>
      <c r="R222" s="68">
        <v>1</v>
      </c>
      <c r="S222" s="149"/>
      <c r="T222" s="149"/>
      <c r="U222" s="149"/>
      <c r="V222" s="68">
        <v>1</v>
      </c>
      <c r="Y222" s="74"/>
    </row>
    <row r="223" spans="1:25" s="73" customFormat="1" ht="61.5">
      <c r="A223" s="75"/>
      <c r="B223" s="71" t="s">
        <v>237</v>
      </c>
      <c r="C223" s="70"/>
      <c r="D223" s="68">
        <v>1</v>
      </c>
      <c r="E223" s="68"/>
      <c r="F223" s="68"/>
      <c r="G223" s="68"/>
      <c r="H223" s="68"/>
      <c r="I223" s="68">
        <v>1</v>
      </c>
      <c r="J223" s="68">
        <v>1</v>
      </c>
      <c r="K223" s="68">
        <v>1</v>
      </c>
      <c r="L223" s="69">
        <v>1</v>
      </c>
      <c r="M223" s="68">
        <v>1</v>
      </c>
      <c r="N223" s="68">
        <v>1</v>
      </c>
      <c r="O223" s="68">
        <v>1</v>
      </c>
      <c r="P223" s="68">
        <v>1</v>
      </c>
      <c r="Q223" s="68">
        <v>1</v>
      </c>
      <c r="R223" s="68">
        <v>1</v>
      </c>
      <c r="S223" s="149"/>
      <c r="T223" s="149"/>
      <c r="U223" s="149"/>
      <c r="V223" s="68">
        <v>1</v>
      </c>
      <c r="Y223" s="74"/>
    </row>
    <row r="224" spans="1:25" s="73" customFormat="1" ht="92.25">
      <c r="A224" s="148"/>
      <c r="B224" s="127" t="s">
        <v>236</v>
      </c>
      <c r="C224" s="124"/>
      <c r="D224" s="68">
        <v>1</v>
      </c>
      <c r="E224" s="68"/>
      <c r="F224" s="68"/>
      <c r="G224" s="68"/>
      <c r="H224" s="68"/>
      <c r="I224" s="68">
        <v>1</v>
      </c>
      <c r="J224" s="68">
        <v>1</v>
      </c>
      <c r="K224" s="68">
        <v>1</v>
      </c>
      <c r="L224" s="69">
        <v>1</v>
      </c>
      <c r="M224" s="68">
        <v>1</v>
      </c>
      <c r="N224" s="68">
        <v>1</v>
      </c>
      <c r="O224" s="68">
        <v>1</v>
      </c>
      <c r="P224" s="68">
        <v>1</v>
      </c>
      <c r="Q224" s="68">
        <v>1</v>
      </c>
      <c r="R224" s="677">
        <v>1</v>
      </c>
      <c r="S224" s="146"/>
      <c r="T224" s="146"/>
      <c r="U224" s="146"/>
      <c r="V224" s="677">
        <v>1</v>
      </c>
      <c r="Y224" s="74"/>
    </row>
    <row r="225" spans="1:25" ht="39.75">
      <c r="A225" s="84">
        <v>3.2</v>
      </c>
      <c r="B225" s="84" t="s">
        <v>235</v>
      </c>
      <c r="C225" s="96" t="s">
        <v>30</v>
      </c>
      <c r="D225" s="82">
        <f>SUM(D227:D237)</f>
        <v>6</v>
      </c>
      <c r="E225" s="82"/>
      <c r="F225" s="82"/>
      <c r="G225" s="82">
        <f t="shared" ref="G225" si="209">SUM(G227:G237)</f>
        <v>0</v>
      </c>
      <c r="H225" s="82"/>
      <c r="I225" s="82">
        <f t="shared" ref="I225:R225" si="210">SUM(I227:I237)</f>
        <v>6</v>
      </c>
      <c r="J225" s="82">
        <f t="shared" si="210"/>
        <v>3</v>
      </c>
      <c r="K225" s="82">
        <f t="shared" si="210"/>
        <v>6</v>
      </c>
      <c r="L225" s="82">
        <f t="shared" si="210"/>
        <v>5</v>
      </c>
      <c r="M225" s="82">
        <f t="shared" si="210"/>
        <v>6</v>
      </c>
      <c r="N225" s="82">
        <f t="shared" si="210"/>
        <v>6</v>
      </c>
      <c r="O225" s="82">
        <f t="shared" si="210"/>
        <v>6</v>
      </c>
      <c r="P225" s="82">
        <f t="shared" si="210"/>
        <v>4</v>
      </c>
      <c r="Q225" s="82">
        <f t="shared" si="210"/>
        <v>6</v>
      </c>
      <c r="R225" s="82">
        <f t="shared" si="210"/>
        <v>3</v>
      </c>
      <c r="S225" s="154"/>
      <c r="T225" s="154"/>
      <c r="U225" s="154"/>
      <c r="V225" s="82">
        <f>SUM(V227:V237)</f>
        <v>6</v>
      </c>
      <c r="Y225" s="20"/>
    </row>
    <row r="226" spans="1:25" ht="39.75">
      <c r="A226" s="81"/>
      <c r="B226" s="80"/>
      <c r="C226" s="95" t="s">
        <v>10</v>
      </c>
      <c r="D226" s="132">
        <f>IF(D225&lt;1,0,IF(D225&lt;2,1,IF(D225&lt;3,2,IF(D225&lt;5,3,IF(D225=5,4,IF(D225=6,5,))))))</f>
        <v>5</v>
      </c>
      <c r="E226" s="132"/>
      <c r="F226" s="132"/>
      <c r="G226" s="132">
        <f t="shared" ref="G226" si="211">IF(G225&lt;1,0,IF(G225&lt;2,1,IF(G225&lt;3,2,IF(G225&lt;5,3,IF(G225=5,4,IF(G225=6,5,))))))</f>
        <v>0</v>
      </c>
      <c r="H226" s="132"/>
      <c r="I226" s="132">
        <f t="shared" ref="I226:R226" si="212">IF(I225&lt;1,0,IF(I225&lt;2,1,IF(I225&lt;3,2,IF(I225&lt;5,3,IF(I225=5,4,IF(I225=6,5,))))))</f>
        <v>5</v>
      </c>
      <c r="J226" s="132">
        <f t="shared" si="212"/>
        <v>3</v>
      </c>
      <c r="K226" s="132">
        <f t="shared" si="212"/>
        <v>5</v>
      </c>
      <c r="L226" s="132">
        <f t="shared" si="212"/>
        <v>4</v>
      </c>
      <c r="M226" s="132">
        <f t="shared" si="212"/>
        <v>5</v>
      </c>
      <c r="N226" s="132">
        <f t="shared" si="212"/>
        <v>5</v>
      </c>
      <c r="O226" s="132">
        <f t="shared" si="212"/>
        <v>5</v>
      </c>
      <c r="P226" s="132">
        <f t="shared" si="212"/>
        <v>3</v>
      </c>
      <c r="Q226" s="132">
        <f t="shared" si="212"/>
        <v>5</v>
      </c>
      <c r="R226" s="132">
        <f t="shared" si="212"/>
        <v>3</v>
      </c>
      <c r="S226" s="330"/>
      <c r="T226" s="330"/>
      <c r="U226" s="330"/>
      <c r="V226" s="132">
        <f>IF(V225&lt;1,0,IF(V225&lt;2,1,IF(V225&lt;3,2,IF(V225&lt;5,3,IF(V225=5,4,IF(V225=6,5,))))))</f>
        <v>5</v>
      </c>
      <c r="Y226" s="20"/>
    </row>
    <row r="227" spans="1:25" ht="55.5">
      <c r="A227" s="317"/>
      <c r="B227" s="354" t="s">
        <v>234</v>
      </c>
      <c r="C227" s="353"/>
      <c r="D227" s="68">
        <v>1</v>
      </c>
      <c r="E227" s="68"/>
      <c r="F227" s="68"/>
      <c r="G227" s="68"/>
      <c r="H227" s="68"/>
      <c r="I227" s="68">
        <v>1</v>
      </c>
      <c r="J227" s="68">
        <v>1</v>
      </c>
      <c r="K227" s="68">
        <v>1</v>
      </c>
      <c r="L227" s="69">
        <v>1</v>
      </c>
      <c r="M227" s="68">
        <v>1</v>
      </c>
      <c r="N227" s="68">
        <v>1</v>
      </c>
      <c r="O227" s="68">
        <v>1</v>
      </c>
      <c r="P227" s="68">
        <v>1</v>
      </c>
      <c r="Q227" s="68">
        <v>1</v>
      </c>
      <c r="R227" s="679">
        <v>1</v>
      </c>
      <c r="S227" s="152"/>
      <c r="T227" s="152"/>
      <c r="U227" s="152"/>
      <c r="V227" s="679">
        <v>1</v>
      </c>
      <c r="Y227" s="20"/>
    </row>
    <row r="228" spans="1:25" ht="39.75">
      <c r="A228" s="72"/>
      <c r="B228" s="210" t="s">
        <v>233</v>
      </c>
      <c r="C228" s="150"/>
      <c r="D228" s="68">
        <v>1</v>
      </c>
      <c r="E228" s="68"/>
      <c r="F228" s="68"/>
      <c r="G228" s="68"/>
      <c r="H228" s="68"/>
      <c r="I228" s="68">
        <v>1</v>
      </c>
      <c r="J228" s="68">
        <v>1</v>
      </c>
      <c r="K228" s="68">
        <v>1</v>
      </c>
      <c r="L228" s="69">
        <v>1</v>
      </c>
      <c r="M228" s="68">
        <v>1</v>
      </c>
      <c r="N228" s="68">
        <v>1</v>
      </c>
      <c r="O228" s="68">
        <v>1</v>
      </c>
      <c r="P228" s="68">
        <v>1</v>
      </c>
      <c r="Q228" s="68">
        <v>1</v>
      </c>
      <c r="R228" s="68">
        <v>0</v>
      </c>
      <c r="S228" s="149"/>
      <c r="T228" s="149"/>
      <c r="U228" s="149"/>
      <c r="V228" s="68">
        <v>1</v>
      </c>
      <c r="Y228" s="20"/>
    </row>
    <row r="229" spans="1:25" ht="123">
      <c r="A229" s="72"/>
      <c r="B229" s="71" t="s">
        <v>232</v>
      </c>
      <c r="C229" s="124"/>
      <c r="D229" s="711">
        <v>1</v>
      </c>
      <c r="E229" s="711"/>
      <c r="F229" s="711"/>
      <c r="G229" s="711"/>
      <c r="H229" s="677"/>
      <c r="I229" s="711">
        <v>1</v>
      </c>
      <c r="J229" s="711">
        <v>0</v>
      </c>
      <c r="K229" s="711">
        <v>1</v>
      </c>
      <c r="L229" s="711">
        <v>1</v>
      </c>
      <c r="M229" s="711">
        <v>1</v>
      </c>
      <c r="N229" s="711">
        <v>1</v>
      </c>
      <c r="O229" s="711">
        <v>1</v>
      </c>
      <c r="P229" s="711">
        <v>1</v>
      </c>
      <c r="Q229" s="711">
        <v>1</v>
      </c>
      <c r="R229" s="711">
        <v>1</v>
      </c>
      <c r="S229" s="146"/>
      <c r="T229" s="146"/>
      <c r="U229" s="146"/>
      <c r="V229" s="711">
        <v>1</v>
      </c>
      <c r="W229" s="44"/>
      <c r="Y229" s="20"/>
    </row>
    <row r="230" spans="1:25" ht="39.75">
      <c r="A230" s="72"/>
      <c r="B230" s="351" t="s">
        <v>231</v>
      </c>
      <c r="C230" s="352"/>
      <c r="D230" s="712"/>
      <c r="E230" s="712"/>
      <c r="F230" s="712"/>
      <c r="G230" s="712"/>
      <c r="H230" s="678"/>
      <c r="I230" s="712"/>
      <c r="J230" s="712"/>
      <c r="K230" s="712"/>
      <c r="L230" s="712"/>
      <c r="M230" s="712"/>
      <c r="N230" s="712"/>
      <c r="O230" s="712"/>
      <c r="P230" s="712"/>
      <c r="Q230" s="712"/>
      <c r="R230" s="712"/>
      <c r="S230" s="330"/>
      <c r="T230" s="330"/>
      <c r="U230" s="330"/>
      <c r="V230" s="712"/>
      <c r="Y230" s="20"/>
    </row>
    <row r="231" spans="1:25" ht="39.75">
      <c r="A231" s="72"/>
      <c r="B231" s="351" t="s">
        <v>230</v>
      </c>
      <c r="C231" s="352"/>
      <c r="D231" s="712"/>
      <c r="E231" s="712"/>
      <c r="F231" s="712"/>
      <c r="G231" s="712"/>
      <c r="H231" s="678"/>
      <c r="I231" s="712"/>
      <c r="J231" s="712"/>
      <c r="K231" s="712"/>
      <c r="L231" s="712"/>
      <c r="M231" s="712"/>
      <c r="N231" s="712"/>
      <c r="O231" s="712"/>
      <c r="P231" s="712"/>
      <c r="Q231" s="712"/>
      <c r="R231" s="712"/>
      <c r="S231" s="330"/>
      <c r="T231" s="330"/>
      <c r="U231" s="330"/>
      <c r="V231" s="712"/>
      <c r="Y231" s="20"/>
    </row>
    <row r="232" spans="1:25" ht="39.75">
      <c r="A232" s="72"/>
      <c r="B232" s="351" t="s">
        <v>229</v>
      </c>
      <c r="C232" s="352"/>
      <c r="D232" s="712"/>
      <c r="E232" s="712"/>
      <c r="F232" s="712"/>
      <c r="G232" s="712"/>
      <c r="H232" s="678"/>
      <c r="I232" s="712"/>
      <c r="J232" s="712"/>
      <c r="K232" s="712"/>
      <c r="L232" s="712"/>
      <c r="M232" s="712"/>
      <c r="N232" s="712"/>
      <c r="O232" s="712"/>
      <c r="P232" s="712"/>
      <c r="Q232" s="712"/>
      <c r="R232" s="712"/>
      <c r="S232" s="330"/>
      <c r="T232" s="330"/>
      <c r="U232" s="330"/>
      <c r="V232" s="712"/>
      <c r="Y232" s="20"/>
    </row>
    <row r="233" spans="1:25" ht="39.75">
      <c r="A233" s="72"/>
      <c r="B233" s="351" t="s">
        <v>228</v>
      </c>
      <c r="C233" s="352"/>
      <c r="D233" s="712"/>
      <c r="E233" s="712"/>
      <c r="F233" s="712"/>
      <c r="G233" s="712"/>
      <c r="H233" s="678"/>
      <c r="I233" s="712"/>
      <c r="J233" s="712"/>
      <c r="K233" s="712"/>
      <c r="L233" s="712"/>
      <c r="M233" s="712"/>
      <c r="N233" s="712"/>
      <c r="O233" s="712"/>
      <c r="P233" s="712"/>
      <c r="Q233" s="712"/>
      <c r="R233" s="712"/>
      <c r="S233" s="330"/>
      <c r="T233" s="330"/>
      <c r="U233" s="330"/>
      <c r="V233" s="712"/>
      <c r="Y233" s="20"/>
    </row>
    <row r="234" spans="1:25" ht="39.75">
      <c r="A234" s="72"/>
      <c r="B234" s="351" t="s">
        <v>227</v>
      </c>
      <c r="C234" s="350"/>
      <c r="D234" s="713"/>
      <c r="E234" s="713"/>
      <c r="F234" s="713"/>
      <c r="G234" s="713"/>
      <c r="H234" s="679"/>
      <c r="I234" s="713"/>
      <c r="J234" s="713"/>
      <c r="K234" s="713"/>
      <c r="L234" s="713"/>
      <c r="M234" s="713"/>
      <c r="N234" s="713"/>
      <c r="O234" s="713"/>
      <c r="P234" s="713"/>
      <c r="Q234" s="713"/>
      <c r="R234" s="713"/>
      <c r="S234" s="152"/>
      <c r="T234" s="152"/>
      <c r="U234" s="152"/>
      <c r="V234" s="713"/>
      <c r="Y234" s="20"/>
    </row>
    <row r="235" spans="1:25" ht="61.5">
      <c r="A235" s="72"/>
      <c r="B235" s="71" t="s">
        <v>226</v>
      </c>
      <c r="C235" s="70"/>
      <c r="D235" s="68">
        <v>1</v>
      </c>
      <c r="E235" s="68"/>
      <c r="F235" s="68"/>
      <c r="G235" s="68"/>
      <c r="H235" s="68"/>
      <c r="I235" s="68">
        <v>1</v>
      </c>
      <c r="J235" s="68">
        <v>1</v>
      </c>
      <c r="K235" s="68">
        <v>1</v>
      </c>
      <c r="L235" s="69">
        <v>1</v>
      </c>
      <c r="M235" s="68">
        <v>1</v>
      </c>
      <c r="N235" s="68">
        <v>1</v>
      </c>
      <c r="O235" s="68">
        <v>1</v>
      </c>
      <c r="P235" s="68">
        <v>0</v>
      </c>
      <c r="Q235" s="68">
        <v>1</v>
      </c>
      <c r="R235" s="68">
        <v>1</v>
      </c>
      <c r="S235" s="149"/>
      <c r="T235" s="149"/>
      <c r="U235" s="149"/>
      <c r="V235" s="68">
        <v>1</v>
      </c>
      <c r="Y235" s="20"/>
    </row>
    <row r="236" spans="1:25" ht="61.5">
      <c r="A236" s="72"/>
      <c r="B236" s="71" t="s">
        <v>225</v>
      </c>
      <c r="C236" s="70"/>
      <c r="D236" s="68">
        <v>1</v>
      </c>
      <c r="E236" s="68"/>
      <c r="F236" s="68"/>
      <c r="G236" s="68"/>
      <c r="H236" s="68"/>
      <c r="I236" s="68">
        <v>1</v>
      </c>
      <c r="J236" s="68">
        <v>0</v>
      </c>
      <c r="K236" s="68">
        <v>1</v>
      </c>
      <c r="L236" s="69">
        <v>1</v>
      </c>
      <c r="M236" s="68">
        <v>1</v>
      </c>
      <c r="N236" s="68">
        <v>1</v>
      </c>
      <c r="O236" s="68">
        <v>1</v>
      </c>
      <c r="P236" s="68">
        <v>0</v>
      </c>
      <c r="Q236" s="68">
        <v>1</v>
      </c>
      <c r="R236" s="68">
        <v>0</v>
      </c>
      <c r="S236" s="149"/>
      <c r="T236" s="149"/>
      <c r="U236" s="149"/>
      <c r="V236" s="68">
        <v>1</v>
      </c>
      <c r="Y236" s="20"/>
    </row>
    <row r="237" spans="1:25" ht="61.5">
      <c r="A237" s="128"/>
      <c r="B237" s="127" t="s">
        <v>224</v>
      </c>
      <c r="C237" s="124"/>
      <c r="D237" s="677">
        <v>1</v>
      </c>
      <c r="E237" s="677"/>
      <c r="F237" s="677"/>
      <c r="G237" s="677"/>
      <c r="H237" s="677"/>
      <c r="I237" s="677">
        <v>1</v>
      </c>
      <c r="J237" s="677">
        <v>0</v>
      </c>
      <c r="K237" s="677">
        <v>1</v>
      </c>
      <c r="L237" s="677">
        <v>0</v>
      </c>
      <c r="M237" s="677">
        <v>1</v>
      </c>
      <c r="N237" s="677">
        <v>1</v>
      </c>
      <c r="O237" s="677">
        <v>1</v>
      </c>
      <c r="P237" s="68">
        <v>1</v>
      </c>
      <c r="Q237" s="677">
        <v>1</v>
      </c>
      <c r="R237" s="677">
        <v>0</v>
      </c>
      <c r="S237" s="146"/>
      <c r="T237" s="146"/>
      <c r="U237" s="146"/>
      <c r="V237" s="677">
        <v>1</v>
      </c>
      <c r="Y237" s="20"/>
    </row>
    <row r="238" spans="1:25" ht="39.75">
      <c r="A238" s="145" t="s">
        <v>223</v>
      </c>
      <c r="B238" s="145"/>
      <c r="C238" s="144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1"/>
      <c r="S238" s="211"/>
      <c r="T238" s="211"/>
      <c r="U238" s="211"/>
      <c r="V238" s="141"/>
      <c r="Y238" s="20"/>
    </row>
    <row r="239" spans="1:25" ht="39.75">
      <c r="A239" s="140" t="s">
        <v>86</v>
      </c>
      <c r="B239" s="139"/>
      <c r="C239" s="138"/>
      <c r="D239" s="137">
        <f>+SUM(D249,D264,D271)/3</f>
        <v>5</v>
      </c>
      <c r="E239" s="137" t="e">
        <f t="shared" ref="E239:G239" si="213">+SUM(E249,E264,E271)/3</f>
        <v>#DIV/0!</v>
      </c>
      <c r="F239" s="137" t="e">
        <f t="shared" si="213"/>
        <v>#DIV/0!</v>
      </c>
      <c r="G239" s="137" t="e">
        <f t="shared" si="213"/>
        <v>#DIV/0!</v>
      </c>
      <c r="H239" s="137"/>
      <c r="I239" s="137">
        <f t="shared" ref="I239:R239" si="214">+SUM(I249,I264,I271)/3</f>
        <v>4.6628888888888893</v>
      </c>
      <c r="J239" s="137">
        <f t="shared" si="214"/>
        <v>3.4548245614035089</v>
      </c>
      <c r="K239" s="137">
        <f t="shared" si="214"/>
        <v>5</v>
      </c>
      <c r="L239" s="137">
        <f t="shared" si="214"/>
        <v>4</v>
      </c>
      <c r="M239" s="137">
        <f t="shared" si="214"/>
        <v>5</v>
      </c>
      <c r="N239" s="137">
        <f t="shared" si="214"/>
        <v>4</v>
      </c>
      <c r="O239" s="137">
        <f t="shared" si="214"/>
        <v>5</v>
      </c>
      <c r="P239" s="137">
        <f t="shared" si="214"/>
        <v>5</v>
      </c>
      <c r="Q239" s="137">
        <f t="shared" si="214"/>
        <v>3.7246376811594204</v>
      </c>
      <c r="R239" s="137">
        <f t="shared" si="214"/>
        <v>5</v>
      </c>
      <c r="S239" s="168"/>
      <c r="T239" s="168"/>
      <c r="U239" s="168"/>
      <c r="V239" s="136" t="e">
        <f>+SUM(V249,V264,V271)/3</f>
        <v>#DIV/0!</v>
      </c>
      <c r="Y239" s="20"/>
    </row>
    <row r="240" spans="1:25" ht="39.75">
      <c r="A240" s="140" t="s">
        <v>85</v>
      </c>
      <c r="B240" s="139"/>
      <c r="C240" s="138"/>
      <c r="D240" s="137">
        <f>+SUM(D280,D305,D311)/3</f>
        <v>2.3177083333333335</v>
      </c>
      <c r="E240" s="137" t="e">
        <f t="shared" ref="E240:G240" si="215">+SUM(E280,E305,E311)/3</f>
        <v>#DIV/0!</v>
      </c>
      <c r="F240" s="137" t="e">
        <f t="shared" si="215"/>
        <v>#DIV/0!</v>
      </c>
      <c r="G240" s="137" t="e">
        <f t="shared" si="215"/>
        <v>#DIV/0!</v>
      </c>
      <c r="H240" s="137"/>
      <c r="I240" s="137">
        <f t="shared" ref="I240:R240" si="216">+SUM(I280,I305,I311)/3</f>
        <v>2.0751633986928106</v>
      </c>
      <c r="J240" s="137">
        <f t="shared" si="216"/>
        <v>1.8640350877192986</v>
      </c>
      <c r="K240" s="137">
        <f t="shared" si="216"/>
        <v>2.741935483870968</v>
      </c>
      <c r="L240" s="137">
        <f t="shared" si="216"/>
        <v>3.7662337662337664</v>
      </c>
      <c r="M240" s="137">
        <f t="shared" si="216"/>
        <v>2.419354838709677</v>
      </c>
      <c r="N240" s="137">
        <f t="shared" si="216"/>
        <v>3.8095238095238098</v>
      </c>
      <c r="O240" s="137">
        <f t="shared" si="216"/>
        <v>1.1811023622047243</v>
      </c>
      <c r="P240" s="137">
        <f t="shared" si="216"/>
        <v>3.3212560386473431</v>
      </c>
      <c r="Q240" s="137">
        <f t="shared" si="216"/>
        <v>2.2435897435897432</v>
      </c>
      <c r="R240" s="137">
        <f t="shared" si="216"/>
        <v>0.75757575757575746</v>
      </c>
      <c r="S240" s="168"/>
      <c r="T240" s="168"/>
      <c r="U240" s="168"/>
      <c r="V240" s="136" t="e">
        <f>+SUM(V280,V305,V311)/3</f>
        <v>#DIV/0!</v>
      </c>
      <c r="Y240" s="20"/>
    </row>
    <row r="241" spans="1:25" ht="39.75">
      <c r="A241" s="140" t="s">
        <v>84</v>
      </c>
      <c r="B241" s="139"/>
      <c r="C241" s="138"/>
      <c r="D241" s="137">
        <f>+SUM(D249,D264,D271,D280,D305,D311)/6</f>
        <v>3.6588541666666665</v>
      </c>
      <c r="E241" s="137" t="e">
        <f t="shared" ref="E241:G241" si="217">+SUM(E249,E264,E271,E280,E305,E311)/6</f>
        <v>#DIV/0!</v>
      </c>
      <c r="F241" s="137" t="e">
        <f t="shared" si="217"/>
        <v>#DIV/0!</v>
      </c>
      <c r="G241" s="137" t="e">
        <f t="shared" si="217"/>
        <v>#DIV/0!</v>
      </c>
      <c r="H241" s="137"/>
      <c r="I241" s="137">
        <f t="shared" ref="I241:R241" si="218">+SUM(I249,I264,I271,I280,I305,I311)/6</f>
        <v>3.3690261437908497</v>
      </c>
      <c r="J241" s="137">
        <f t="shared" si="218"/>
        <v>2.6594298245614039</v>
      </c>
      <c r="K241" s="137">
        <f t="shared" si="218"/>
        <v>3.870967741935484</v>
      </c>
      <c r="L241" s="137">
        <f t="shared" si="218"/>
        <v>3.8831168831168834</v>
      </c>
      <c r="M241" s="137">
        <f t="shared" si="218"/>
        <v>3.7096774193548385</v>
      </c>
      <c r="N241" s="137">
        <f t="shared" si="218"/>
        <v>3.9047619047619051</v>
      </c>
      <c r="O241" s="137">
        <f t="shared" si="218"/>
        <v>3.0905511811023625</v>
      </c>
      <c r="P241" s="137">
        <f t="shared" si="218"/>
        <v>4.1606280193236715</v>
      </c>
      <c r="Q241" s="137">
        <f t="shared" si="218"/>
        <v>2.9841137123745818</v>
      </c>
      <c r="R241" s="137">
        <f t="shared" si="218"/>
        <v>2.8787878787878789</v>
      </c>
      <c r="S241" s="168"/>
      <c r="T241" s="168"/>
      <c r="U241" s="168"/>
      <c r="V241" s="136" t="e">
        <f>+SUM(V249,V264,V271,V280,V305,V311)/6</f>
        <v>#DIV/0!</v>
      </c>
      <c r="Y241" s="20"/>
    </row>
    <row r="242" spans="1:25" s="102" customFormat="1" ht="39.75">
      <c r="A242" s="349">
        <v>4.0999999999999996</v>
      </c>
      <c r="B242" s="349" t="s">
        <v>222</v>
      </c>
      <c r="C242" s="348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6"/>
      <c r="S242" s="156"/>
      <c r="T242" s="156"/>
      <c r="U242" s="156"/>
      <c r="V242" s="346"/>
      <c r="Y242" s="103"/>
    </row>
    <row r="243" spans="1:25" s="102" customFormat="1" ht="39.75">
      <c r="A243" s="187"/>
      <c r="B243" s="345" t="s">
        <v>221</v>
      </c>
      <c r="C243" s="185" t="s">
        <v>30</v>
      </c>
      <c r="D243" s="183">
        <f>+SUM(D250:D260)</f>
        <v>7</v>
      </c>
      <c r="E243" s="183"/>
      <c r="F243" s="183"/>
      <c r="G243" s="183">
        <f t="shared" ref="G243" si="219">+SUM(G250:G260)</f>
        <v>0</v>
      </c>
      <c r="H243" s="183"/>
      <c r="I243" s="183">
        <f t="shared" ref="I243:R243" si="220">+SUM(I250:I260)</f>
        <v>7</v>
      </c>
      <c r="J243" s="183">
        <f t="shared" si="220"/>
        <v>5</v>
      </c>
      <c r="K243" s="183">
        <f t="shared" si="220"/>
        <v>7</v>
      </c>
      <c r="L243" s="183">
        <f t="shared" si="220"/>
        <v>6</v>
      </c>
      <c r="M243" s="183">
        <f t="shared" si="220"/>
        <v>7</v>
      </c>
      <c r="N243" s="183">
        <f t="shared" si="220"/>
        <v>5</v>
      </c>
      <c r="O243" s="183">
        <f t="shared" si="220"/>
        <v>7</v>
      </c>
      <c r="P243" s="183">
        <f t="shared" si="220"/>
        <v>7</v>
      </c>
      <c r="Q243" s="183">
        <f t="shared" si="220"/>
        <v>6</v>
      </c>
      <c r="R243" s="183">
        <f t="shared" si="220"/>
        <v>7</v>
      </c>
      <c r="S243" s="149"/>
      <c r="T243" s="149"/>
      <c r="U243" s="149"/>
      <c r="V243" s="183">
        <f>+SUM(V250:V260)</f>
        <v>7</v>
      </c>
      <c r="Y243" s="103"/>
    </row>
    <row r="244" spans="1:25" s="102" customFormat="1" ht="39.75">
      <c r="A244" s="344"/>
      <c r="B244" s="343" t="s">
        <v>220</v>
      </c>
      <c r="C244" s="342" t="s">
        <v>30</v>
      </c>
      <c r="D244" s="340">
        <f>+D262</f>
        <v>1</v>
      </c>
      <c r="E244" s="340"/>
      <c r="F244" s="340"/>
      <c r="G244" s="340">
        <f t="shared" ref="G244" si="221">+G262</f>
        <v>0</v>
      </c>
      <c r="H244" s="340"/>
      <c r="I244" s="340">
        <f t="shared" ref="I244:R244" si="222">+I262</f>
        <v>0</v>
      </c>
      <c r="J244" s="340">
        <f t="shared" si="222"/>
        <v>0</v>
      </c>
      <c r="K244" s="340">
        <f t="shared" si="222"/>
        <v>1</v>
      </c>
      <c r="L244" s="340">
        <f t="shared" si="222"/>
        <v>0</v>
      </c>
      <c r="M244" s="340">
        <f t="shared" si="222"/>
        <v>1</v>
      </c>
      <c r="N244" s="340">
        <f t="shared" si="222"/>
        <v>0</v>
      </c>
      <c r="O244" s="340">
        <f t="shared" si="222"/>
        <v>1</v>
      </c>
      <c r="P244" s="340">
        <f t="shared" si="222"/>
        <v>1</v>
      </c>
      <c r="Q244" s="340">
        <f t="shared" si="222"/>
        <v>1</v>
      </c>
      <c r="R244" s="340">
        <f t="shared" si="222"/>
        <v>1</v>
      </c>
      <c r="S244" s="341"/>
      <c r="T244" s="341"/>
      <c r="U244" s="341"/>
      <c r="V244" s="340">
        <f>+V262</f>
        <v>1</v>
      </c>
      <c r="Y244" s="103"/>
    </row>
    <row r="245" spans="1:25" s="102" customFormat="1" ht="39.75" hidden="1">
      <c r="A245" s="339"/>
      <c r="B245" s="339"/>
      <c r="C245" s="338"/>
      <c r="D245" s="337">
        <f>IF(D243&lt;1,0,IF(D243&lt;2,1,IF(D243&lt;4,2,IF(D243&lt;6,3,IF(D243&lt;=7,4)))))</f>
        <v>4</v>
      </c>
      <c r="E245" s="337"/>
      <c r="F245" s="337"/>
      <c r="G245" s="337">
        <f t="shared" ref="G245" si="223">IF(G243&lt;1,0,IF(G243&lt;2,1,IF(G243&lt;4,2,IF(G243&lt;6,3,IF(G243&lt;=7,4)))))</f>
        <v>0</v>
      </c>
      <c r="H245" s="337"/>
      <c r="I245" s="337">
        <f t="shared" ref="I245:R245" si="224">IF(I243&lt;1,0,IF(I243&lt;2,1,IF(I243&lt;4,2,IF(I243&lt;6,3,IF(I243&lt;=7,4)))))</f>
        <v>4</v>
      </c>
      <c r="J245" s="337">
        <f t="shared" si="224"/>
        <v>3</v>
      </c>
      <c r="K245" s="337">
        <f t="shared" si="224"/>
        <v>4</v>
      </c>
      <c r="L245" s="337">
        <f t="shared" si="224"/>
        <v>4</v>
      </c>
      <c r="M245" s="337">
        <f t="shared" si="224"/>
        <v>4</v>
      </c>
      <c r="N245" s="337">
        <f t="shared" si="224"/>
        <v>3</v>
      </c>
      <c r="O245" s="337">
        <f t="shared" si="224"/>
        <v>4</v>
      </c>
      <c r="P245" s="337">
        <f t="shared" si="224"/>
        <v>4</v>
      </c>
      <c r="Q245" s="337">
        <f t="shared" si="224"/>
        <v>4</v>
      </c>
      <c r="R245" s="337">
        <f t="shared" si="224"/>
        <v>4</v>
      </c>
      <c r="S245" s="152"/>
      <c r="T245" s="152"/>
      <c r="U245" s="152"/>
      <c r="V245" s="337">
        <f>IF(V243&lt;1,0,IF(V243&lt;2,1,IF(V243&lt;4,2,IF(V243&lt;6,3,IF(V243&lt;=7,4)))))</f>
        <v>4</v>
      </c>
      <c r="Y245" s="103"/>
    </row>
    <row r="246" spans="1:25" s="102" customFormat="1" ht="39.75" hidden="1">
      <c r="A246" s="187"/>
      <c r="B246" s="187"/>
      <c r="C246" s="185"/>
      <c r="D246" s="336">
        <f>IF(D245&lt;1,0,IF(D245=1,1,IF(D245=2,2,IF(D245=3,3,IF(D245=4,4)))))</f>
        <v>4</v>
      </c>
      <c r="E246" s="336"/>
      <c r="F246" s="336"/>
      <c r="G246" s="336">
        <f t="shared" ref="G246" si="225">IF(G245&lt;1,0,IF(G245=1,1,IF(G245=2,2,IF(G245=3,3,IF(G245=4,4)))))</f>
        <v>0</v>
      </c>
      <c r="H246" s="336"/>
      <c r="I246" s="336">
        <f t="shared" ref="I246:R246" si="226">IF(I245&lt;1,0,IF(I245=1,1,IF(I245=2,2,IF(I245=3,3,IF(I245=4,4)))))</f>
        <v>4</v>
      </c>
      <c r="J246" s="336">
        <f t="shared" si="226"/>
        <v>3</v>
      </c>
      <c r="K246" s="336">
        <f t="shared" si="226"/>
        <v>4</v>
      </c>
      <c r="L246" s="336">
        <f t="shared" si="226"/>
        <v>4</v>
      </c>
      <c r="M246" s="336">
        <f t="shared" si="226"/>
        <v>4</v>
      </c>
      <c r="N246" s="336">
        <f t="shared" si="226"/>
        <v>3</v>
      </c>
      <c r="O246" s="336">
        <f t="shared" si="226"/>
        <v>4</v>
      </c>
      <c r="P246" s="336">
        <f t="shared" si="226"/>
        <v>4</v>
      </c>
      <c r="Q246" s="336">
        <f t="shared" si="226"/>
        <v>4</v>
      </c>
      <c r="R246" s="336">
        <f t="shared" si="226"/>
        <v>4</v>
      </c>
      <c r="S246" s="149"/>
      <c r="T246" s="149"/>
      <c r="U246" s="149"/>
      <c r="V246" s="336">
        <f>IF(V245&lt;1,0,IF(V245=1,1,IF(V245=2,2,IF(V245=3,3,IF(V245=4,4)))))</f>
        <v>4</v>
      </c>
      <c r="Y246" s="103"/>
    </row>
    <row r="247" spans="1:25" s="102" customFormat="1" ht="39.75" hidden="1">
      <c r="A247" s="187"/>
      <c r="B247" s="187"/>
      <c r="C247" s="185"/>
      <c r="D247" s="336">
        <f>+D244</f>
        <v>1</v>
      </c>
      <c r="E247" s="336"/>
      <c r="F247" s="336"/>
      <c r="G247" s="336">
        <f t="shared" ref="G247" si="227">+G244</f>
        <v>0</v>
      </c>
      <c r="H247" s="336"/>
      <c r="I247" s="336">
        <f t="shared" ref="I247:R247" si="228">+I244</f>
        <v>0</v>
      </c>
      <c r="J247" s="336">
        <f t="shared" si="228"/>
        <v>0</v>
      </c>
      <c r="K247" s="336">
        <f t="shared" si="228"/>
        <v>1</v>
      </c>
      <c r="L247" s="336">
        <f t="shared" si="228"/>
        <v>0</v>
      </c>
      <c r="M247" s="336">
        <f t="shared" si="228"/>
        <v>1</v>
      </c>
      <c r="N247" s="336">
        <f t="shared" si="228"/>
        <v>0</v>
      </c>
      <c r="O247" s="336">
        <f t="shared" si="228"/>
        <v>1</v>
      </c>
      <c r="P247" s="336">
        <f t="shared" si="228"/>
        <v>1</v>
      </c>
      <c r="Q247" s="336">
        <f t="shared" si="228"/>
        <v>1</v>
      </c>
      <c r="R247" s="336">
        <f t="shared" si="228"/>
        <v>1</v>
      </c>
      <c r="S247" s="149"/>
      <c r="T247" s="149"/>
      <c r="U247" s="149"/>
      <c r="V247" s="336">
        <f>+V244</f>
        <v>1</v>
      </c>
      <c r="Y247" s="103"/>
    </row>
    <row r="248" spans="1:25" s="102" customFormat="1" ht="39.75" hidden="1">
      <c r="A248" s="187"/>
      <c r="B248" s="187"/>
      <c r="C248" s="185"/>
      <c r="D248" s="335">
        <f>+D243+D244</f>
        <v>8</v>
      </c>
      <c r="E248" s="335"/>
      <c r="F248" s="335"/>
      <c r="G248" s="335">
        <f t="shared" ref="G248" si="229">+G243+G244</f>
        <v>0</v>
      </c>
      <c r="H248" s="335"/>
      <c r="I248" s="335">
        <f t="shared" ref="I248:R248" si="230">+I243+I244</f>
        <v>7</v>
      </c>
      <c r="J248" s="335">
        <f t="shared" si="230"/>
        <v>5</v>
      </c>
      <c r="K248" s="335">
        <f t="shared" si="230"/>
        <v>8</v>
      </c>
      <c r="L248" s="335">
        <f t="shared" si="230"/>
        <v>6</v>
      </c>
      <c r="M248" s="335">
        <f t="shared" si="230"/>
        <v>8</v>
      </c>
      <c r="N248" s="335">
        <f t="shared" si="230"/>
        <v>5</v>
      </c>
      <c r="O248" s="335">
        <f t="shared" si="230"/>
        <v>8</v>
      </c>
      <c r="P248" s="335">
        <f t="shared" si="230"/>
        <v>8</v>
      </c>
      <c r="Q248" s="335">
        <f t="shared" si="230"/>
        <v>7</v>
      </c>
      <c r="R248" s="335">
        <f t="shared" si="230"/>
        <v>8</v>
      </c>
      <c r="S248" s="149"/>
      <c r="T248" s="149"/>
      <c r="U248" s="149"/>
      <c r="V248" s="335">
        <f>+V243+V244</f>
        <v>8</v>
      </c>
      <c r="Y248" s="103"/>
    </row>
    <row r="249" spans="1:25" s="102" customFormat="1" ht="39.75">
      <c r="A249" s="334"/>
      <c r="B249" s="334"/>
      <c r="C249" s="333" t="s">
        <v>10</v>
      </c>
      <c r="D249" s="332">
        <f>+D247+D246</f>
        <v>5</v>
      </c>
      <c r="E249" s="332"/>
      <c r="F249" s="332"/>
      <c r="G249" s="332">
        <f t="shared" ref="G249" si="231">+G247+G246</f>
        <v>0</v>
      </c>
      <c r="H249" s="332"/>
      <c r="I249" s="332">
        <f t="shared" ref="I249:P249" si="232">+I247+I246</f>
        <v>4</v>
      </c>
      <c r="J249" s="332">
        <f t="shared" si="232"/>
        <v>3</v>
      </c>
      <c r="K249" s="332">
        <f t="shared" si="232"/>
        <v>5</v>
      </c>
      <c r="L249" s="332">
        <f t="shared" si="232"/>
        <v>4</v>
      </c>
      <c r="M249" s="332">
        <f t="shared" si="232"/>
        <v>5</v>
      </c>
      <c r="N249" s="332">
        <f t="shared" si="232"/>
        <v>3</v>
      </c>
      <c r="O249" s="332">
        <f t="shared" si="232"/>
        <v>5</v>
      </c>
      <c r="P249" s="332">
        <f t="shared" si="232"/>
        <v>5</v>
      </c>
      <c r="Q249" s="332">
        <v>4</v>
      </c>
      <c r="R249" s="332">
        <f>+R247+R246</f>
        <v>5</v>
      </c>
      <c r="S249" s="149"/>
      <c r="T249" s="149"/>
      <c r="U249" s="149"/>
      <c r="V249" s="332">
        <f>+V247+V246</f>
        <v>5</v>
      </c>
      <c r="Y249" s="103"/>
    </row>
    <row r="250" spans="1:25" s="228" customFormat="1" ht="85.5">
      <c r="A250" s="72"/>
      <c r="B250" s="135" t="s">
        <v>219</v>
      </c>
      <c r="C250" s="134"/>
      <c r="D250" s="679">
        <v>1</v>
      </c>
      <c r="E250" s="679"/>
      <c r="F250" s="679"/>
      <c r="G250" s="679"/>
      <c r="H250" s="679"/>
      <c r="I250" s="679">
        <v>1</v>
      </c>
      <c r="J250" s="679">
        <v>1</v>
      </c>
      <c r="K250" s="679">
        <v>1</v>
      </c>
      <c r="L250" s="331">
        <v>1</v>
      </c>
      <c r="M250" s="679">
        <v>1</v>
      </c>
      <c r="N250" s="679">
        <v>1</v>
      </c>
      <c r="O250" s="679">
        <v>1</v>
      </c>
      <c r="P250" s="679">
        <v>1</v>
      </c>
      <c r="Q250" s="679">
        <v>1</v>
      </c>
      <c r="R250" s="68">
        <v>1</v>
      </c>
      <c r="S250" s="149"/>
      <c r="T250" s="149"/>
      <c r="U250" s="149"/>
      <c r="V250" s="68">
        <v>1</v>
      </c>
      <c r="Y250" s="229"/>
    </row>
    <row r="251" spans="1:25" s="228" customFormat="1" ht="57">
      <c r="A251" s="72"/>
      <c r="B251" s="135" t="s">
        <v>218</v>
      </c>
      <c r="C251" s="134"/>
      <c r="D251" s="68">
        <v>1</v>
      </c>
      <c r="E251" s="68"/>
      <c r="F251" s="68"/>
      <c r="G251" s="68"/>
      <c r="H251" s="68"/>
      <c r="I251" s="68">
        <v>1</v>
      </c>
      <c r="J251" s="68">
        <v>0</v>
      </c>
      <c r="K251" s="68">
        <v>1</v>
      </c>
      <c r="L251" s="69">
        <v>1</v>
      </c>
      <c r="M251" s="68">
        <v>1</v>
      </c>
      <c r="N251" s="68">
        <v>1</v>
      </c>
      <c r="O251" s="68">
        <v>1</v>
      </c>
      <c r="P251" s="68">
        <v>1</v>
      </c>
      <c r="Q251" s="68">
        <v>1</v>
      </c>
      <c r="R251" s="68">
        <v>1</v>
      </c>
      <c r="S251" s="149"/>
      <c r="T251" s="149"/>
      <c r="U251" s="149"/>
      <c r="V251" s="68">
        <v>1</v>
      </c>
      <c r="Y251" s="229"/>
    </row>
    <row r="252" spans="1:25" s="228" customFormat="1" ht="55.5">
      <c r="A252" s="72"/>
      <c r="B252" s="210" t="s">
        <v>217</v>
      </c>
      <c r="C252" s="150"/>
      <c r="D252" s="68">
        <v>1</v>
      </c>
      <c r="E252" s="68"/>
      <c r="F252" s="68"/>
      <c r="G252" s="68"/>
      <c r="H252" s="68"/>
      <c r="I252" s="68">
        <v>1</v>
      </c>
      <c r="J252" s="68">
        <v>1</v>
      </c>
      <c r="K252" s="68">
        <v>1</v>
      </c>
      <c r="L252" s="69">
        <v>1</v>
      </c>
      <c r="M252" s="68">
        <v>1</v>
      </c>
      <c r="N252" s="68">
        <v>0</v>
      </c>
      <c r="O252" s="68">
        <v>1</v>
      </c>
      <c r="P252" s="68">
        <v>1</v>
      </c>
      <c r="Q252" s="68">
        <v>1</v>
      </c>
      <c r="R252" s="68">
        <v>1</v>
      </c>
      <c r="S252" s="149"/>
      <c r="T252" s="149"/>
      <c r="U252" s="149"/>
      <c r="V252" s="68">
        <v>1</v>
      </c>
      <c r="Y252" s="229"/>
    </row>
    <row r="253" spans="1:25" s="228" customFormat="1" ht="61.5">
      <c r="A253" s="72"/>
      <c r="B253" s="71" t="s">
        <v>216</v>
      </c>
      <c r="C253" s="70"/>
      <c r="D253" s="68">
        <v>1</v>
      </c>
      <c r="E253" s="68"/>
      <c r="F253" s="68"/>
      <c r="G253" s="68"/>
      <c r="H253" s="68"/>
      <c r="I253" s="68">
        <v>1</v>
      </c>
      <c r="J253" s="68">
        <v>1</v>
      </c>
      <c r="K253" s="68">
        <v>1</v>
      </c>
      <c r="L253" s="69">
        <v>1</v>
      </c>
      <c r="M253" s="68">
        <v>1</v>
      </c>
      <c r="N253" s="68">
        <v>1</v>
      </c>
      <c r="O253" s="68">
        <v>1</v>
      </c>
      <c r="P253" s="68">
        <v>1</v>
      </c>
      <c r="Q253" s="68">
        <v>1</v>
      </c>
      <c r="R253" s="68">
        <v>1</v>
      </c>
      <c r="S253" s="149"/>
      <c r="T253" s="149"/>
      <c r="U253" s="149"/>
      <c r="V253" s="68">
        <v>1</v>
      </c>
      <c r="Y253" s="229"/>
    </row>
    <row r="254" spans="1:25" s="228" customFormat="1" ht="61.5">
      <c r="A254" s="72"/>
      <c r="B254" s="71" t="s">
        <v>215</v>
      </c>
      <c r="C254" s="124"/>
      <c r="D254" s="711">
        <v>1</v>
      </c>
      <c r="E254" s="711"/>
      <c r="F254" s="711"/>
      <c r="G254" s="711"/>
      <c r="H254" s="677"/>
      <c r="I254" s="711">
        <v>1</v>
      </c>
      <c r="J254" s="711">
        <v>1</v>
      </c>
      <c r="K254" s="711">
        <v>1</v>
      </c>
      <c r="L254" s="711">
        <v>1</v>
      </c>
      <c r="M254" s="711">
        <v>1</v>
      </c>
      <c r="N254" s="711">
        <v>1</v>
      </c>
      <c r="O254" s="711">
        <v>1</v>
      </c>
      <c r="P254" s="711">
        <v>1</v>
      </c>
      <c r="Q254" s="711">
        <v>1</v>
      </c>
      <c r="R254" s="711">
        <v>1</v>
      </c>
      <c r="S254" s="146"/>
      <c r="T254" s="146"/>
      <c r="U254" s="146"/>
      <c r="V254" s="711">
        <v>1</v>
      </c>
      <c r="Y254" s="229"/>
    </row>
    <row r="255" spans="1:25" s="228" customFormat="1" ht="48">
      <c r="A255" s="72"/>
      <c r="B255" s="121" t="s">
        <v>214</v>
      </c>
      <c r="C255" s="123"/>
      <c r="D255" s="712"/>
      <c r="E255" s="712"/>
      <c r="F255" s="712"/>
      <c r="G255" s="712"/>
      <c r="H255" s="678"/>
      <c r="I255" s="712"/>
      <c r="J255" s="712"/>
      <c r="K255" s="712"/>
      <c r="L255" s="712"/>
      <c r="M255" s="712"/>
      <c r="N255" s="712"/>
      <c r="O255" s="712"/>
      <c r="P255" s="712"/>
      <c r="Q255" s="712"/>
      <c r="R255" s="712"/>
      <c r="S255" s="330"/>
      <c r="T255" s="330"/>
      <c r="U255" s="330"/>
      <c r="V255" s="712"/>
      <c r="Y255" s="229"/>
    </row>
    <row r="256" spans="1:25" s="228" customFormat="1" ht="39.75">
      <c r="A256" s="72"/>
      <c r="B256" s="121" t="s">
        <v>213</v>
      </c>
      <c r="C256" s="123"/>
      <c r="D256" s="712"/>
      <c r="E256" s="712"/>
      <c r="F256" s="712"/>
      <c r="G256" s="712"/>
      <c r="H256" s="678"/>
      <c r="I256" s="712"/>
      <c r="J256" s="712"/>
      <c r="K256" s="712"/>
      <c r="L256" s="712"/>
      <c r="M256" s="712"/>
      <c r="N256" s="712"/>
      <c r="O256" s="712"/>
      <c r="P256" s="712"/>
      <c r="Q256" s="712"/>
      <c r="R256" s="712"/>
      <c r="S256" s="330"/>
      <c r="T256" s="330"/>
      <c r="U256" s="330"/>
      <c r="V256" s="712"/>
      <c r="Y256" s="229"/>
    </row>
    <row r="257" spans="1:25" s="228" customFormat="1" ht="48">
      <c r="A257" s="72"/>
      <c r="B257" s="121" t="s">
        <v>212</v>
      </c>
      <c r="C257" s="123"/>
      <c r="D257" s="712"/>
      <c r="E257" s="712"/>
      <c r="F257" s="712"/>
      <c r="G257" s="712"/>
      <c r="H257" s="678"/>
      <c r="I257" s="712"/>
      <c r="J257" s="712"/>
      <c r="K257" s="712"/>
      <c r="L257" s="712"/>
      <c r="M257" s="712"/>
      <c r="N257" s="712"/>
      <c r="O257" s="712"/>
      <c r="P257" s="712"/>
      <c r="Q257" s="712"/>
      <c r="R257" s="712"/>
      <c r="S257" s="330"/>
      <c r="T257" s="330"/>
      <c r="U257" s="330"/>
      <c r="V257" s="712"/>
      <c r="Y257" s="229"/>
    </row>
    <row r="258" spans="1:25" s="228" customFormat="1" ht="72">
      <c r="A258" s="72"/>
      <c r="B258" s="121" t="s">
        <v>211</v>
      </c>
      <c r="C258" s="120"/>
      <c r="D258" s="713"/>
      <c r="E258" s="713"/>
      <c r="F258" s="713"/>
      <c r="G258" s="713"/>
      <c r="H258" s="679"/>
      <c r="I258" s="713"/>
      <c r="J258" s="713"/>
      <c r="K258" s="713"/>
      <c r="L258" s="713"/>
      <c r="M258" s="713"/>
      <c r="N258" s="713"/>
      <c r="O258" s="713"/>
      <c r="P258" s="713"/>
      <c r="Q258" s="713"/>
      <c r="R258" s="713"/>
      <c r="S258" s="152"/>
      <c r="T258" s="152"/>
      <c r="U258" s="152"/>
      <c r="V258" s="713"/>
      <c r="Y258" s="229"/>
    </row>
    <row r="259" spans="1:25" s="228" customFormat="1" ht="61.5">
      <c r="A259" s="72"/>
      <c r="B259" s="71" t="s">
        <v>210</v>
      </c>
      <c r="C259" s="70"/>
      <c r="D259" s="68">
        <v>1</v>
      </c>
      <c r="E259" s="68"/>
      <c r="F259" s="68"/>
      <c r="G259" s="68"/>
      <c r="H259" s="68"/>
      <c r="I259" s="68">
        <v>1</v>
      </c>
      <c r="J259" s="68">
        <v>0</v>
      </c>
      <c r="K259" s="68">
        <v>1</v>
      </c>
      <c r="L259" s="69">
        <v>1</v>
      </c>
      <c r="M259" s="68">
        <v>1</v>
      </c>
      <c r="N259" s="68">
        <v>1</v>
      </c>
      <c r="O259" s="68">
        <v>1</v>
      </c>
      <c r="P259" s="68">
        <v>1</v>
      </c>
      <c r="Q259" s="68">
        <v>0</v>
      </c>
      <c r="R259" s="68">
        <v>1</v>
      </c>
      <c r="S259" s="149"/>
      <c r="T259" s="149"/>
      <c r="U259" s="149"/>
      <c r="V259" s="68">
        <v>1</v>
      </c>
      <c r="Y259" s="229"/>
    </row>
    <row r="260" spans="1:25" s="228" customFormat="1" ht="61.5">
      <c r="A260" s="72"/>
      <c r="B260" s="71" t="s">
        <v>209</v>
      </c>
      <c r="C260" s="70"/>
      <c r="D260" s="68">
        <v>1</v>
      </c>
      <c r="E260" s="68"/>
      <c r="F260" s="68"/>
      <c r="G260" s="68"/>
      <c r="H260" s="68"/>
      <c r="I260" s="68">
        <v>1</v>
      </c>
      <c r="J260" s="68">
        <v>1</v>
      </c>
      <c r="K260" s="68">
        <v>1</v>
      </c>
      <c r="L260" s="69">
        <v>0</v>
      </c>
      <c r="M260" s="68">
        <v>1</v>
      </c>
      <c r="N260" s="68">
        <v>0</v>
      </c>
      <c r="O260" s="68">
        <v>1</v>
      </c>
      <c r="P260" s="68">
        <v>1</v>
      </c>
      <c r="Q260" s="68">
        <v>1</v>
      </c>
      <c r="R260" s="68">
        <v>1</v>
      </c>
      <c r="S260" s="149"/>
      <c r="T260" s="149"/>
      <c r="U260" s="149"/>
      <c r="V260" s="68">
        <v>1</v>
      </c>
      <c r="Y260" s="229"/>
    </row>
    <row r="261" spans="1:25" s="228" customFormat="1" ht="39.75">
      <c r="A261" s="329"/>
      <c r="B261" s="328" t="s">
        <v>208</v>
      </c>
      <c r="C261" s="327"/>
      <c r="D261" s="326"/>
      <c r="E261" s="326"/>
      <c r="F261" s="326"/>
      <c r="G261" s="326"/>
      <c r="H261" s="326"/>
      <c r="I261" s="326"/>
      <c r="J261" s="326"/>
      <c r="K261" s="326"/>
      <c r="L261" s="326"/>
      <c r="M261" s="325"/>
      <c r="N261" s="325"/>
      <c r="O261" s="325"/>
      <c r="P261" s="325"/>
      <c r="Q261" s="325"/>
      <c r="R261" s="325"/>
      <c r="S261" s="149"/>
      <c r="T261" s="149"/>
      <c r="U261" s="149"/>
      <c r="V261" s="325"/>
      <c r="Y261" s="229"/>
    </row>
    <row r="262" spans="1:25" s="228" customFormat="1" ht="123">
      <c r="A262" s="128"/>
      <c r="B262" s="128" t="s">
        <v>207</v>
      </c>
      <c r="C262" s="124"/>
      <c r="D262" s="90">
        <v>1</v>
      </c>
      <c r="E262" s="90"/>
      <c r="F262" s="90"/>
      <c r="G262" s="90"/>
      <c r="H262" s="90"/>
      <c r="I262" s="90">
        <v>0</v>
      </c>
      <c r="J262" s="68">
        <v>0</v>
      </c>
      <c r="K262" s="68">
        <v>1</v>
      </c>
      <c r="L262" s="69">
        <v>0</v>
      </c>
      <c r="M262" s="68">
        <v>1</v>
      </c>
      <c r="N262" s="68">
        <v>0</v>
      </c>
      <c r="O262" s="68">
        <v>1</v>
      </c>
      <c r="P262" s="68">
        <v>1</v>
      </c>
      <c r="Q262" s="68">
        <v>1</v>
      </c>
      <c r="R262" s="677">
        <v>1</v>
      </c>
      <c r="S262" s="146"/>
      <c r="T262" s="146"/>
      <c r="U262" s="146"/>
      <c r="V262" s="677">
        <v>1</v>
      </c>
      <c r="Y262" s="229"/>
    </row>
    <row r="263" spans="1:25" s="228" customFormat="1" ht="39.75">
      <c r="A263" s="84">
        <v>4.2</v>
      </c>
      <c r="B263" s="84" t="s">
        <v>206</v>
      </c>
      <c r="C263" s="96" t="s">
        <v>30</v>
      </c>
      <c r="D263" s="324">
        <f>+SUM(D265:D269)</f>
        <v>5</v>
      </c>
      <c r="E263" s="324"/>
      <c r="F263" s="324"/>
      <c r="G263" s="324">
        <f t="shared" ref="G263" si="233">+SUM(G265:G269)</f>
        <v>0</v>
      </c>
      <c r="H263" s="324"/>
      <c r="I263" s="324">
        <f t="shared" ref="I263:R263" si="234">+SUM(I265:I269)</f>
        <v>5</v>
      </c>
      <c r="J263" s="324">
        <f t="shared" si="234"/>
        <v>3</v>
      </c>
      <c r="K263" s="324">
        <f t="shared" si="234"/>
        <v>5</v>
      </c>
      <c r="L263" s="324">
        <f t="shared" si="234"/>
        <v>3</v>
      </c>
      <c r="M263" s="324">
        <f t="shared" si="234"/>
        <v>5</v>
      </c>
      <c r="N263" s="324">
        <f t="shared" si="234"/>
        <v>4</v>
      </c>
      <c r="O263" s="324">
        <f t="shared" si="234"/>
        <v>5</v>
      </c>
      <c r="P263" s="324">
        <f t="shared" si="234"/>
        <v>5</v>
      </c>
      <c r="Q263" s="324">
        <f t="shared" si="234"/>
        <v>5</v>
      </c>
      <c r="R263" s="324">
        <f t="shared" si="234"/>
        <v>5</v>
      </c>
      <c r="S263" s="154"/>
      <c r="T263" s="154"/>
      <c r="U263" s="154"/>
      <c r="V263" s="324">
        <f>+SUM(V265:V269)</f>
        <v>5</v>
      </c>
      <c r="Y263" s="229"/>
    </row>
    <row r="264" spans="1:25" s="228" customFormat="1" ht="39.75">
      <c r="A264" s="80"/>
      <c r="B264" s="80"/>
      <c r="C264" s="95" t="s">
        <v>10</v>
      </c>
      <c r="D264" s="94">
        <f>IF(D263&lt;1,0,IF(D263&lt;2,1,IF(D263&lt;3,2,IF(D263&lt;4,3,IF(D263&lt;5,4,IF(D263=5,5,))))))</f>
        <v>5</v>
      </c>
      <c r="E264" s="94"/>
      <c r="F264" s="94"/>
      <c r="G264" s="94">
        <f t="shared" ref="G264" si="235">IF(G263&lt;1,0,IF(G263&lt;2,1,IF(G263&lt;3,2,IF(G263&lt;4,3,IF(G263&lt;5,4,IF(G263=5,5,))))))</f>
        <v>0</v>
      </c>
      <c r="H264" s="94"/>
      <c r="I264" s="94">
        <f t="shared" ref="I264:R264" si="236">IF(I263&lt;1,0,IF(I263&lt;2,1,IF(I263&lt;3,2,IF(I263&lt;4,3,IF(I263&lt;5,4,IF(I263=5,5,))))))</f>
        <v>5</v>
      </c>
      <c r="J264" s="94">
        <f t="shared" si="236"/>
        <v>3</v>
      </c>
      <c r="K264" s="94">
        <f t="shared" si="236"/>
        <v>5</v>
      </c>
      <c r="L264" s="94">
        <f t="shared" si="236"/>
        <v>3</v>
      </c>
      <c r="M264" s="94">
        <f t="shared" si="236"/>
        <v>5</v>
      </c>
      <c r="N264" s="94">
        <f t="shared" si="236"/>
        <v>4</v>
      </c>
      <c r="O264" s="94">
        <f t="shared" si="236"/>
        <v>5</v>
      </c>
      <c r="P264" s="94">
        <f t="shared" si="236"/>
        <v>5</v>
      </c>
      <c r="Q264" s="94">
        <f t="shared" si="236"/>
        <v>5</v>
      </c>
      <c r="R264" s="94">
        <f t="shared" si="236"/>
        <v>5</v>
      </c>
      <c r="S264" s="152"/>
      <c r="T264" s="152"/>
      <c r="U264" s="152"/>
      <c r="V264" s="94">
        <f>IF(V263&lt;1,0,IF(V263&lt;2,1,IF(V263&lt;3,2,IF(V263&lt;4,3,IF(V263&lt;5,4,IF(V263=5,5,))))))</f>
        <v>5</v>
      </c>
      <c r="Y264" s="229"/>
    </row>
    <row r="265" spans="1:25" s="228" customFormat="1" ht="111">
      <c r="A265" s="72"/>
      <c r="B265" s="210" t="s">
        <v>205</v>
      </c>
      <c r="C265" s="150"/>
      <c r="D265" s="68">
        <v>1</v>
      </c>
      <c r="E265" s="68"/>
      <c r="F265" s="68"/>
      <c r="G265" s="68"/>
      <c r="H265" s="68"/>
      <c r="I265" s="68">
        <v>1</v>
      </c>
      <c r="J265" s="68">
        <v>1</v>
      </c>
      <c r="K265" s="68">
        <v>1</v>
      </c>
      <c r="L265" s="69">
        <v>1</v>
      </c>
      <c r="M265" s="68">
        <v>1</v>
      </c>
      <c r="N265" s="68">
        <v>1</v>
      </c>
      <c r="O265" s="68">
        <v>1</v>
      </c>
      <c r="P265" s="68">
        <v>1</v>
      </c>
      <c r="Q265" s="68">
        <v>1</v>
      </c>
      <c r="R265" s="68">
        <v>1</v>
      </c>
      <c r="S265" s="149"/>
      <c r="T265" s="149"/>
      <c r="U265" s="149"/>
      <c r="V265" s="68">
        <v>1</v>
      </c>
      <c r="Y265" s="229"/>
    </row>
    <row r="266" spans="1:25" s="228" customFormat="1" ht="83.25">
      <c r="A266" s="72"/>
      <c r="B266" s="151" t="s">
        <v>204</v>
      </c>
      <c r="C266" s="150"/>
      <c r="D266" s="68">
        <v>1</v>
      </c>
      <c r="E266" s="68"/>
      <c r="F266" s="68"/>
      <c r="G266" s="68"/>
      <c r="H266" s="68"/>
      <c r="I266" s="68">
        <v>1</v>
      </c>
      <c r="J266" s="68">
        <v>0</v>
      </c>
      <c r="K266" s="68">
        <v>1</v>
      </c>
      <c r="L266" s="69">
        <v>0</v>
      </c>
      <c r="M266" s="68">
        <v>1</v>
      </c>
      <c r="N266" s="68">
        <v>0</v>
      </c>
      <c r="O266" s="68">
        <v>1</v>
      </c>
      <c r="P266" s="68">
        <v>1</v>
      </c>
      <c r="Q266" s="68">
        <v>1</v>
      </c>
      <c r="R266" s="68">
        <v>1</v>
      </c>
      <c r="S266" s="149"/>
      <c r="T266" s="149"/>
      <c r="U266" s="149"/>
      <c r="V266" s="68">
        <v>1</v>
      </c>
      <c r="W266" s="323"/>
      <c r="Y266" s="229"/>
    </row>
    <row r="267" spans="1:25" s="228" customFormat="1" ht="61.5">
      <c r="A267" s="72"/>
      <c r="B267" s="71" t="s">
        <v>203</v>
      </c>
      <c r="C267" s="70"/>
      <c r="D267" s="68">
        <v>1</v>
      </c>
      <c r="E267" s="68"/>
      <c r="F267" s="68"/>
      <c r="G267" s="68"/>
      <c r="H267" s="68"/>
      <c r="I267" s="68">
        <v>1</v>
      </c>
      <c r="J267" s="68">
        <v>0</v>
      </c>
      <c r="K267" s="68">
        <v>1</v>
      </c>
      <c r="L267" s="69">
        <v>0</v>
      </c>
      <c r="M267" s="68">
        <v>1</v>
      </c>
      <c r="N267" s="68">
        <v>1</v>
      </c>
      <c r="O267" s="68">
        <v>1</v>
      </c>
      <c r="P267" s="68">
        <v>1</v>
      </c>
      <c r="Q267" s="68">
        <v>1</v>
      </c>
      <c r="R267" s="68">
        <v>1</v>
      </c>
      <c r="S267" s="149"/>
      <c r="T267" s="149"/>
      <c r="U267" s="149"/>
      <c r="V267" s="68">
        <v>1</v>
      </c>
      <c r="Y267" s="229"/>
    </row>
    <row r="268" spans="1:25" s="228" customFormat="1" ht="55.5">
      <c r="A268" s="72"/>
      <c r="B268" s="210" t="s">
        <v>202</v>
      </c>
      <c r="C268" s="150"/>
      <c r="D268" s="68">
        <v>1</v>
      </c>
      <c r="E268" s="68"/>
      <c r="F268" s="68"/>
      <c r="G268" s="68"/>
      <c r="H268" s="68"/>
      <c r="I268" s="68">
        <v>1</v>
      </c>
      <c r="J268" s="68">
        <v>1</v>
      </c>
      <c r="K268" s="68">
        <v>1</v>
      </c>
      <c r="L268" s="69">
        <v>1</v>
      </c>
      <c r="M268" s="68">
        <v>1</v>
      </c>
      <c r="N268" s="68">
        <v>1</v>
      </c>
      <c r="O268" s="68">
        <v>1</v>
      </c>
      <c r="P268" s="68">
        <v>1</v>
      </c>
      <c r="Q268" s="68">
        <v>1</v>
      </c>
      <c r="R268" s="68">
        <v>1</v>
      </c>
      <c r="S268" s="149"/>
      <c r="T268" s="149"/>
      <c r="U268" s="149"/>
      <c r="V268" s="68">
        <v>1</v>
      </c>
      <c r="Y268" s="229"/>
    </row>
    <row r="269" spans="1:25" s="228" customFormat="1" ht="55.5">
      <c r="A269" s="128"/>
      <c r="B269" s="322" t="s">
        <v>201</v>
      </c>
      <c r="C269" s="321"/>
      <c r="D269" s="68">
        <v>1</v>
      </c>
      <c r="E269" s="68"/>
      <c r="F269" s="68"/>
      <c r="G269" s="68"/>
      <c r="H269" s="68"/>
      <c r="I269" s="68">
        <v>1</v>
      </c>
      <c r="J269" s="68">
        <v>1</v>
      </c>
      <c r="K269" s="68">
        <v>1</v>
      </c>
      <c r="L269" s="69">
        <v>1</v>
      </c>
      <c r="M269" s="68">
        <v>1</v>
      </c>
      <c r="N269" s="68">
        <v>1</v>
      </c>
      <c r="O269" s="68">
        <v>1</v>
      </c>
      <c r="P269" s="68">
        <v>1</v>
      </c>
      <c r="Q269" s="68">
        <v>1</v>
      </c>
      <c r="R269" s="677">
        <v>1</v>
      </c>
      <c r="S269" s="146"/>
      <c r="T269" s="146"/>
      <c r="U269" s="146"/>
      <c r="V269" s="677">
        <v>1</v>
      </c>
      <c r="Y269" s="229"/>
    </row>
    <row r="270" spans="1:25" s="228" customFormat="1" ht="61.5">
      <c r="A270" s="85">
        <v>4.3</v>
      </c>
      <c r="B270" s="85" t="s">
        <v>200</v>
      </c>
      <c r="C270" s="96" t="s">
        <v>171</v>
      </c>
      <c r="D270" s="319">
        <f>+D272/D275</f>
        <v>69464.629629629635</v>
      </c>
      <c r="E270" s="319" t="e">
        <f t="shared" ref="E270:G270" si="237">+E272/E275</f>
        <v>#DIV/0!</v>
      </c>
      <c r="F270" s="319" t="e">
        <f t="shared" si="237"/>
        <v>#DIV/0!</v>
      </c>
      <c r="G270" s="319" t="e">
        <f t="shared" si="237"/>
        <v>#DIV/0!</v>
      </c>
      <c r="H270" s="319"/>
      <c r="I270" s="319">
        <f t="shared" ref="I270:R270" si="238">+I272/I275</f>
        <v>49886.666666666664</v>
      </c>
      <c r="J270" s="319">
        <f t="shared" si="238"/>
        <v>43644.73684210526</v>
      </c>
      <c r="K270" s="319">
        <f t="shared" si="238"/>
        <v>85824.705882352937</v>
      </c>
      <c r="L270" s="319">
        <f t="shared" si="238"/>
        <v>108858.90410958904</v>
      </c>
      <c r="M270" s="319">
        <f t="shared" si="238"/>
        <v>147354.55172413794</v>
      </c>
      <c r="N270" s="319">
        <f t="shared" si="238"/>
        <v>30297.142857142859</v>
      </c>
      <c r="O270" s="319">
        <f t="shared" si="238"/>
        <v>26319.557522123894</v>
      </c>
      <c r="P270" s="319">
        <f t="shared" si="238"/>
        <v>55990.62295081967</v>
      </c>
      <c r="Q270" s="319">
        <f t="shared" si="238"/>
        <v>10869.565217391304</v>
      </c>
      <c r="R270" s="319">
        <f t="shared" si="238"/>
        <v>46363.045454545456</v>
      </c>
      <c r="S270" s="320"/>
      <c r="T270" s="320"/>
      <c r="U270" s="320"/>
      <c r="V270" s="319">
        <f>+V272/V275</f>
        <v>69017.980148883376</v>
      </c>
      <c r="W270" s="213"/>
      <c r="X270" s="312">
        <v>50000</v>
      </c>
      <c r="Y270" s="229"/>
    </row>
    <row r="271" spans="1:25" s="228" customFormat="1" ht="39.75">
      <c r="A271" s="81"/>
      <c r="B271" s="81"/>
      <c r="C271" s="95" t="s">
        <v>10</v>
      </c>
      <c r="D271" s="94">
        <f>+IF(D270&lt;50000,D270*5/50000,IF(D270&gt;=50000,5))</f>
        <v>5</v>
      </c>
      <c r="E271" s="94" t="e">
        <f t="shared" ref="E271:G271" si="239">+IF(E270&lt;50000,E270*5/50000,IF(E270&gt;=50000,5))</f>
        <v>#DIV/0!</v>
      </c>
      <c r="F271" s="94" t="e">
        <f t="shared" si="239"/>
        <v>#DIV/0!</v>
      </c>
      <c r="G271" s="94" t="e">
        <f t="shared" si="239"/>
        <v>#DIV/0!</v>
      </c>
      <c r="H271" s="94"/>
      <c r="I271" s="94">
        <f>+IF(I270&lt;50000,I270*5/50000,IF(I270&gt;=50000,5))</f>
        <v>4.9886666666666661</v>
      </c>
      <c r="J271" s="94">
        <f>+IF(J270&lt;50000,J270*5/50000,IF(J270&gt;=50000,5))</f>
        <v>4.3644736842105258</v>
      </c>
      <c r="K271" s="94">
        <f>+IF(K270&lt;60000,K270*5/60000,IF(K270&gt;=60000,5))</f>
        <v>5</v>
      </c>
      <c r="L271" s="94">
        <f>+IF(L270&lt;60000,L270*5/60000,IF(L270&gt;=60000,5))</f>
        <v>5</v>
      </c>
      <c r="M271" s="94">
        <f>+IF(M270&lt;60000,M270*5/60000,IF(M270&gt;=60000,5))</f>
        <v>5</v>
      </c>
      <c r="N271" s="94">
        <f>+IF(N270&lt;25000,N270*5/25000,IF(N270&gt;=25000,5))</f>
        <v>5</v>
      </c>
      <c r="O271" s="94">
        <f>+IF(O270&lt;25000,O270*5/25000,IF(O270&gt;=25000,5))</f>
        <v>5</v>
      </c>
      <c r="P271" s="94">
        <f>+IF(P270&lt;25000,P270*5/25000,IF(P270&gt;=25000,5))</f>
        <v>5</v>
      </c>
      <c r="Q271" s="94">
        <f>+IF(Q270&lt;25000,Q270*5/25000,IF(Q270&gt;=25000,5))</f>
        <v>2.1739130434782608</v>
      </c>
      <c r="R271" s="94">
        <f>+IF(R270&lt;25000,R270*5/25000,IF(R270&gt;=25000,5))</f>
        <v>5</v>
      </c>
      <c r="S271" s="318"/>
      <c r="T271" s="318"/>
      <c r="U271" s="318"/>
      <c r="V271" s="293" t="e">
        <f>+SUM(D271:R271)/11</f>
        <v>#DIV/0!</v>
      </c>
      <c r="W271" s="213"/>
      <c r="X271" s="312"/>
      <c r="Y271" s="229"/>
    </row>
    <row r="272" spans="1:25" s="228" customFormat="1" ht="39.75">
      <c r="A272" s="317"/>
      <c r="B272" s="166" t="s">
        <v>199</v>
      </c>
      <c r="C272" s="164" t="s">
        <v>196</v>
      </c>
      <c r="D272" s="313">
        <f>+D273+D274</f>
        <v>3751090</v>
      </c>
      <c r="E272" s="313">
        <f t="shared" ref="E272:G272" si="240">+E273+E274</f>
        <v>0</v>
      </c>
      <c r="F272" s="313">
        <f t="shared" si="240"/>
        <v>0</v>
      </c>
      <c r="G272" s="313">
        <f t="shared" si="240"/>
        <v>0</v>
      </c>
      <c r="H272" s="313"/>
      <c r="I272" s="313">
        <f t="shared" ref="I272:R272" si="241">+I273+I274</f>
        <v>2244900</v>
      </c>
      <c r="J272" s="313">
        <f t="shared" si="241"/>
        <v>829250</v>
      </c>
      <c r="K272" s="313">
        <f t="shared" si="241"/>
        <v>10213140</v>
      </c>
      <c r="L272" s="315">
        <f t="shared" si="241"/>
        <v>7946700</v>
      </c>
      <c r="M272" s="313">
        <f t="shared" si="241"/>
        <v>8546564</v>
      </c>
      <c r="N272" s="313">
        <f t="shared" si="241"/>
        <v>530200</v>
      </c>
      <c r="O272" s="315">
        <f t="shared" si="241"/>
        <v>2974110</v>
      </c>
      <c r="P272" s="315">
        <f t="shared" si="241"/>
        <v>3415428</v>
      </c>
      <c r="Q272" s="315">
        <f t="shared" si="241"/>
        <v>250000</v>
      </c>
      <c r="R272" s="313">
        <f t="shared" si="241"/>
        <v>1019987</v>
      </c>
      <c r="S272" s="314"/>
      <c r="T272" s="314"/>
      <c r="U272" s="314"/>
      <c r="V272" s="313">
        <f>+V273+V274</f>
        <v>41721369</v>
      </c>
      <c r="W272" s="213"/>
      <c r="X272" s="312">
        <v>60000</v>
      </c>
      <c r="Y272" s="229"/>
    </row>
    <row r="273" spans="1:25" s="228" customFormat="1" ht="39.75">
      <c r="A273" s="72"/>
      <c r="B273" s="311" t="s">
        <v>198</v>
      </c>
      <c r="C273" s="244" t="s">
        <v>196</v>
      </c>
      <c r="D273" s="307">
        <v>1983400</v>
      </c>
      <c r="E273" s="307"/>
      <c r="F273" s="307"/>
      <c r="G273" s="701">
        <f t="shared" ref="G273:G274" si="242">+SUM(E273:F273)</f>
        <v>0</v>
      </c>
      <c r="H273" s="310"/>
      <c r="I273" s="310">
        <v>805400</v>
      </c>
      <c r="J273" s="307">
        <v>629250</v>
      </c>
      <c r="K273" s="307">
        <v>2681300</v>
      </c>
      <c r="L273" s="310">
        <v>5380100</v>
      </c>
      <c r="M273" s="310">
        <v>3710400</v>
      </c>
      <c r="N273" s="307">
        <v>530200</v>
      </c>
      <c r="O273" s="307">
        <v>1558000</v>
      </c>
      <c r="P273" s="307">
        <v>1345060</v>
      </c>
      <c r="Q273" s="307">
        <v>50000</v>
      </c>
      <c r="R273" s="307">
        <v>263000</v>
      </c>
      <c r="S273" s="309"/>
      <c r="T273" s="309"/>
      <c r="U273" s="309"/>
      <c r="V273" s="307">
        <f>+SUM(D273:U273)</f>
        <v>18936110</v>
      </c>
      <c r="W273" s="213"/>
      <c r="X273" s="312">
        <v>25000</v>
      </c>
      <c r="Y273" s="229"/>
    </row>
    <row r="274" spans="1:25" s="228" customFormat="1" ht="39.75">
      <c r="A274" s="72"/>
      <c r="B274" s="311" t="s">
        <v>197</v>
      </c>
      <c r="C274" s="244" t="s">
        <v>196</v>
      </c>
      <c r="D274" s="307">
        <v>1767690</v>
      </c>
      <c r="E274" s="307"/>
      <c r="F274" s="307"/>
      <c r="G274" s="701">
        <f t="shared" si="242"/>
        <v>0</v>
      </c>
      <c r="H274" s="310"/>
      <c r="I274" s="310">
        <v>1439500</v>
      </c>
      <c r="J274" s="307">
        <v>200000</v>
      </c>
      <c r="K274" s="307">
        <v>7531840</v>
      </c>
      <c r="L274" s="310">
        <v>2566600</v>
      </c>
      <c r="M274" s="310">
        <v>4836164</v>
      </c>
      <c r="N274" s="307">
        <v>0</v>
      </c>
      <c r="O274" s="307">
        <v>1416110</v>
      </c>
      <c r="P274" s="307">
        <v>2070368</v>
      </c>
      <c r="Q274" s="307">
        <v>200000</v>
      </c>
      <c r="R274" s="307">
        <v>756987</v>
      </c>
      <c r="S274" s="309"/>
      <c r="T274" s="308"/>
      <c r="U274" s="308"/>
      <c r="V274" s="307">
        <f>+SUM(D274:U274)</f>
        <v>22785259</v>
      </c>
      <c r="W274" s="39"/>
      <c r="Y274" s="229"/>
    </row>
    <row r="275" spans="1:25" s="278" customFormat="1" ht="39.75">
      <c r="A275" s="306"/>
      <c r="B275" s="305" t="s">
        <v>195</v>
      </c>
      <c r="C275" s="244" t="s">
        <v>163</v>
      </c>
      <c r="D275" s="304">
        <f>+D276+D277</f>
        <v>54</v>
      </c>
      <c r="E275" s="304">
        <f t="shared" ref="E275:G275" si="243">+E276+E277</f>
        <v>0</v>
      </c>
      <c r="F275" s="304">
        <f t="shared" si="243"/>
        <v>0</v>
      </c>
      <c r="G275" s="304">
        <f t="shared" si="243"/>
        <v>0</v>
      </c>
      <c r="H275" s="304"/>
      <c r="I275" s="304">
        <f t="shared" ref="I275:R275" si="244">+I276+I277</f>
        <v>45</v>
      </c>
      <c r="J275" s="304">
        <f t="shared" si="244"/>
        <v>19</v>
      </c>
      <c r="K275" s="304">
        <f t="shared" si="244"/>
        <v>119</v>
      </c>
      <c r="L275" s="304">
        <f t="shared" si="244"/>
        <v>73</v>
      </c>
      <c r="M275" s="304">
        <f t="shared" si="244"/>
        <v>58</v>
      </c>
      <c r="N275" s="304">
        <f t="shared" si="244"/>
        <v>17.5</v>
      </c>
      <c r="O275" s="304">
        <f t="shared" si="244"/>
        <v>113</v>
      </c>
      <c r="P275" s="304">
        <f t="shared" si="244"/>
        <v>61</v>
      </c>
      <c r="Q275" s="304">
        <f t="shared" si="244"/>
        <v>23</v>
      </c>
      <c r="R275" s="304">
        <f t="shared" si="244"/>
        <v>22</v>
      </c>
      <c r="S275" s="297"/>
      <c r="T275" s="297"/>
      <c r="U275" s="297"/>
      <c r="V275" s="303">
        <f>+V276+V277</f>
        <v>604.5</v>
      </c>
      <c r="Y275" s="279"/>
    </row>
    <row r="276" spans="1:25" s="278" customFormat="1" ht="39.75">
      <c r="A276" s="285"/>
      <c r="B276" s="300" t="s">
        <v>194</v>
      </c>
      <c r="C276" s="271"/>
      <c r="D276" s="303">
        <f>+D39</f>
        <v>54</v>
      </c>
      <c r="E276" s="303">
        <f t="shared" ref="E276:G276" si="245">+E39</f>
        <v>0</v>
      </c>
      <c r="F276" s="303">
        <f t="shared" si="245"/>
        <v>0</v>
      </c>
      <c r="G276" s="303">
        <f t="shared" si="245"/>
        <v>0</v>
      </c>
      <c r="H276" s="303"/>
      <c r="I276" s="303">
        <f t="shared" ref="I276:R276" si="246">+I39</f>
        <v>44</v>
      </c>
      <c r="J276" s="303">
        <f t="shared" si="246"/>
        <v>19</v>
      </c>
      <c r="K276" s="303">
        <f t="shared" si="246"/>
        <v>119</v>
      </c>
      <c r="L276" s="303">
        <f t="shared" si="246"/>
        <v>73</v>
      </c>
      <c r="M276" s="303">
        <f t="shared" si="246"/>
        <v>58</v>
      </c>
      <c r="N276" s="303">
        <f t="shared" si="246"/>
        <v>17.5</v>
      </c>
      <c r="O276" s="303">
        <f t="shared" si="246"/>
        <v>113</v>
      </c>
      <c r="P276" s="303">
        <f t="shared" si="246"/>
        <v>61</v>
      </c>
      <c r="Q276" s="303">
        <f t="shared" si="246"/>
        <v>23</v>
      </c>
      <c r="R276" s="303">
        <f t="shared" si="246"/>
        <v>22</v>
      </c>
      <c r="S276" s="302"/>
      <c r="T276" s="302"/>
      <c r="U276" s="302"/>
      <c r="V276" s="301">
        <f>+SUM(D276:U276)</f>
        <v>603.5</v>
      </c>
      <c r="Y276" s="279"/>
    </row>
    <row r="277" spans="1:25" s="278" customFormat="1" ht="39.75">
      <c r="A277" s="285"/>
      <c r="B277" s="300" t="s">
        <v>193</v>
      </c>
      <c r="C277" s="271"/>
      <c r="D277" s="299">
        <v>0</v>
      </c>
      <c r="E277" s="299">
        <v>0</v>
      </c>
      <c r="F277" s="299">
        <v>0</v>
      </c>
      <c r="G277" s="299">
        <v>0</v>
      </c>
      <c r="H277" s="299"/>
      <c r="I277" s="299">
        <v>1</v>
      </c>
      <c r="J277" s="299">
        <v>0</v>
      </c>
      <c r="K277" s="299">
        <v>0</v>
      </c>
      <c r="L277" s="299">
        <v>0</v>
      </c>
      <c r="M277" s="299">
        <v>0</v>
      </c>
      <c r="N277" s="299">
        <v>0</v>
      </c>
      <c r="O277" s="299">
        <v>0</v>
      </c>
      <c r="P277" s="299">
        <v>0</v>
      </c>
      <c r="Q277" s="299">
        <v>0</v>
      </c>
      <c r="R277" s="298">
        <v>0</v>
      </c>
      <c r="S277" s="297"/>
      <c r="T277" s="297"/>
      <c r="U277" s="297"/>
      <c r="V277" s="296">
        <f>+SUM(D277:U277)</f>
        <v>1</v>
      </c>
      <c r="Y277" s="279"/>
    </row>
    <row r="278" spans="1:25" s="228" customFormat="1" ht="39.75">
      <c r="A278" s="295">
        <v>4.4000000000000004</v>
      </c>
      <c r="B278" s="162" t="s">
        <v>192</v>
      </c>
      <c r="C278" s="161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59"/>
      <c r="S278" s="294"/>
      <c r="T278" s="294"/>
      <c r="U278" s="294"/>
      <c r="V278" s="159"/>
      <c r="Y278" s="229"/>
    </row>
    <row r="279" spans="1:25" s="253" customFormat="1" ht="39.75">
      <c r="A279" s="270"/>
      <c r="B279" s="277" t="s">
        <v>191</v>
      </c>
      <c r="C279" s="96" t="s">
        <v>171</v>
      </c>
      <c r="D279" s="205">
        <f>+D281*100/D303</f>
        <v>20.703125</v>
      </c>
      <c r="E279" s="205" t="e">
        <f t="shared" ref="E279:G279" si="247">+E281*100/E303</f>
        <v>#DIV/0!</v>
      </c>
      <c r="F279" s="205" t="e">
        <f t="shared" si="247"/>
        <v>#DIV/0!</v>
      </c>
      <c r="G279" s="205" t="e">
        <f t="shared" si="247"/>
        <v>#DIV/0!</v>
      </c>
      <c r="H279" s="205"/>
      <c r="I279" s="205">
        <f t="shared" ref="I279:R279" si="248">+I281*100/I303</f>
        <v>21.568627450980394</v>
      </c>
      <c r="J279" s="205">
        <f t="shared" si="248"/>
        <v>1.3157894736842106</v>
      </c>
      <c r="K279" s="205">
        <f t="shared" si="248"/>
        <v>32.258064516129032</v>
      </c>
      <c r="L279" s="205">
        <f t="shared" si="248"/>
        <v>28.896103896103895</v>
      </c>
      <c r="M279" s="205">
        <f t="shared" si="248"/>
        <v>16.93548387096774</v>
      </c>
      <c r="N279" s="205">
        <f t="shared" si="248"/>
        <v>2.8571428571428572</v>
      </c>
      <c r="O279" s="205">
        <f t="shared" si="248"/>
        <v>2.7559055118110236</v>
      </c>
      <c r="P279" s="205">
        <f t="shared" si="248"/>
        <v>8.695652173913043</v>
      </c>
      <c r="Q279" s="205">
        <f t="shared" si="248"/>
        <v>1.9230769230769231</v>
      </c>
      <c r="R279" s="205">
        <f t="shared" si="248"/>
        <v>1.5151515151515151</v>
      </c>
      <c r="S279" s="206"/>
      <c r="T279" s="206"/>
      <c r="U279" s="206"/>
      <c r="V279" s="205">
        <f>+V281*100/V303</f>
        <v>16.192969334330591</v>
      </c>
      <c r="W279" s="213"/>
      <c r="X279" s="212">
        <v>20</v>
      </c>
      <c r="Y279" s="254"/>
    </row>
    <row r="280" spans="1:25" s="253" customFormat="1" ht="39.75">
      <c r="A280" s="267"/>
      <c r="B280" s="276"/>
      <c r="C280" s="95" t="s">
        <v>10</v>
      </c>
      <c r="D280" s="94">
        <f>+IF(D279&lt;20,D279*5/20,IF(D279&gt;=20,5))</f>
        <v>5</v>
      </c>
      <c r="E280" s="94" t="e">
        <f t="shared" ref="E280:G280" si="249">+IF(E279&lt;20,E279*5/20,IF(E279&gt;=20,5))</f>
        <v>#DIV/0!</v>
      </c>
      <c r="F280" s="94" t="e">
        <f t="shared" si="249"/>
        <v>#DIV/0!</v>
      </c>
      <c r="G280" s="94" t="e">
        <f t="shared" si="249"/>
        <v>#DIV/0!</v>
      </c>
      <c r="H280" s="94"/>
      <c r="I280" s="94">
        <f>+IF(I279&lt;20,I279*5/20,IF(I279&gt;=20,5))</f>
        <v>5</v>
      </c>
      <c r="J280" s="94">
        <f>+IF(J279&lt;20,J279*5/20,IF(J279&gt;=20,5))</f>
        <v>0.32894736842105265</v>
      </c>
      <c r="K280" s="94">
        <f>+IF(K279&lt;20,K279*5/20,IF(K279&gt;=20,5))</f>
        <v>5</v>
      </c>
      <c r="L280" s="94">
        <f>+IF(L279&lt;20,L279*5/20,IF(L279&gt;=20,5))</f>
        <v>5</v>
      </c>
      <c r="M280" s="94">
        <f>+IF(M279&lt;20,M279*5/20,IF(M279&gt;=20,5))</f>
        <v>4.2338709677419351</v>
      </c>
      <c r="N280" s="94">
        <f>+IF(N279&lt;10,N279*5/10,IF(N279&gt;=10,5))</f>
        <v>1.4285714285714286</v>
      </c>
      <c r="O280" s="94">
        <f>+IF(O279&lt;10,O279*5/10,IF(O279&gt;=10,5))</f>
        <v>1.3779527559055118</v>
      </c>
      <c r="P280" s="94">
        <f>+IF(P279&lt;10,P279*5/10,IF(P279&gt;=10,5))</f>
        <v>4.3478260869565215</v>
      </c>
      <c r="Q280" s="94">
        <f>+IF(Q279&lt;10,Q279*5/10,IF(Q279&gt;=10,5))</f>
        <v>0.96153846153846145</v>
      </c>
      <c r="R280" s="94">
        <f>+IF(R279&lt;10,R279*5/10,IF(R279&gt;=10,5))</f>
        <v>0.75757575757575757</v>
      </c>
      <c r="S280" s="264"/>
      <c r="T280" s="264"/>
      <c r="U280" s="264"/>
      <c r="V280" s="293" t="e">
        <f>+SUM(D280:R280)/11</f>
        <v>#DIV/0!</v>
      </c>
      <c r="W280" s="213"/>
      <c r="X280" s="212"/>
      <c r="Y280" s="254"/>
    </row>
    <row r="281" spans="1:25" s="102" customFormat="1" ht="39.75">
      <c r="A281" s="75"/>
      <c r="B281" s="249" t="s">
        <v>190</v>
      </c>
      <c r="C281" s="244"/>
      <c r="D281" s="291">
        <f>D285+D287+D289+D291+D294+D296+D298+D300+D302</f>
        <v>13.25</v>
      </c>
      <c r="E281" s="291">
        <f t="shared" ref="E281:G281" si="250">E285+E287+E289+E291+E294+E296+E298+E300+E302</f>
        <v>0</v>
      </c>
      <c r="F281" s="291">
        <f t="shared" si="250"/>
        <v>0</v>
      </c>
      <c r="G281" s="291">
        <f t="shared" si="250"/>
        <v>0</v>
      </c>
      <c r="H281" s="291"/>
      <c r="I281" s="292">
        <f t="shared" ref="I281:R281" si="251">I285+I287+I289+I291+I294+I296+I298+I300+I302</f>
        <v>11</v>
      </c>
      <c r="J281" s="292">
        <f t="shared" si="251"/>
        <v>0.25</v>
      </c>
      <c r="K281" s="292">
        <f t="shared" si="251"/>
        <v>40</v>
      </c>
      <c r="L281" s="292">
        <f t="shared" si="251"/>
        <v>22.25</v>
      </c>
      <c r="M281" s="292">
        <f t="shared" si="251"/>
        <v>10.5</v>
      </c>
      <c r="N281" s="292">
        <f t="shared" si="251"/>
        <v>0.5</v>
      </c>
      <c r="O281" s="292">
        <f t="shared" si="251"/>
        <v>3.5</v>
      </c>
      <c r="P281" s="292">
        <f t="shared" si="251"/>
        <v>6</v>
      </c>
      <c r="Q281" s="292">
        <f t="shared" si="251"/>
        <v>0.5</v>
      </c>
      <c r="R281" s="292">
        <f t="shared" si="251"/>
        <v>0.5</v>
      </c>
      <c r="S281" s="261"/>
      <c r="T281" s="261"/>
      <c r="U281" s="261"/>
      <c r="V281" s="292">
        <f>V285+V287+V289+V291+V294+V296+V298+V300+V302</f>
        <v>108.25</v>
      </c>
      <c r="W281" s="213"/>
      <c r="X281" s="212">
        <v>20</v>
      </c>
      <c r="Y281" s="103"/>
    </row>
    <row r="282" spans="1:25" s="102" customFormat="1" ht="39.75">
      <c r="A282" s="75"/>
      <c r="B282" s="249" t="s">
        <v>189</v>
      </c>
      <c r="C282" s="244"/>
      <c r="D282" s="291">
        <f>+D283+D292</f>
        <v>25</v>
      </c>
      <c r="E282" s="291">
        <f t="shared" ref="E282:G282" si="252">+E283+E292</f>
        <v>0</v>
      </c>
      <c r="F282" s="291">
        <f t="shared" si="252"/>
        <v>0</v>
      </c>
      <c r="G282" s="291">
        <f t="shared" si="252"/>
        <v>0</v>
      </c>
      <c r="H282" s="291"/>
      <c r="I282" s="291">
        <f t="shared" ref="I282:V282" si="253">+I283+I292</f>
        <v>20</v>
      </c>
      <c r="J282" s="291">
        <f t="shared" si="253"/>
        <v>1</v>
      </c>
      <c r="K282" s="291">
        <f t="shared" si="253"/>
        <v>57</v>
      </c>
      <c r="L282" s="291">
        <f t="shared" si="253"/>
        <v>55</v>
      </c>
      <c r="M282" s="291">
        <f t="shared" si="253"/>
        <v>21</v>
      </c>
      <c r="N282" s="291">
        <f t="shared" si="253"/>
        <v>2</v>
      </c>
      <c r="O282" s="291">
        <f t="shared" si="253"/>
        <v>12</v>
      </c>
      <c r="P282" s="291">
        <f t="shared" si="253"/>
        <v>17</v>
      </c>
      <c r="Q282" s="291">
        <f t="shared" si="253"/>
        <v>2</v>
      </c>
      <c r="R282" s="291">
        <f t="shared" si="253"/>
        <v>2</v>
      </c>
      <c r="S282" s="291">
        <f t="shared" si="253"/>
        <v>0</v>
      </c>
      <c r="T282" s="291">
        <f t="shared" si="253"/>
        <v>0</v>
      </c>
      <c r="U282" s="291">
        <f t="shared" si="253"/>
        <v>0</v>
      </c>
      <c r="V282" s="291">
        <f t="shared" si="253"/>
        <v>214</v>
      </c>
      <c r="W282" s="213"/>
      <c r="X282" s="212"/>
      <c r="Y282" s="103"/>
    </row>
    <row r="283" spans="1:25" s="228" customFormat="1" ht="39.75">
      <c r="A283" s="72"/>
      <c r="B283" s="289" t="s">
        <v>188</v>
      </c>
      <c r="C283" s="288" t="s">
        <v>168</v>
      </c>
      <c r="D283" s="290">
        <f>+D284+D286+D288+D290</f>
        <v>25</v>
      </c>
      <c r="E283" s="290">
        <f t="shared" ref="E283:G283" si="254">+E284+E286+E288+E290</f>
        <v>0</v>
      </c>
      <c r="F283" s="290">
        <f t="shared" si="254"/>
        <v>0</v>
      </c>
      <c r="G283" s="290">
        <f t="shared" si="254"/>
        <v>0</v>
      </c>
      <c r="H283" s="290"/>
      <c r="I283" s="290">
        <f t="shared" ref="I283:R283" si="255">+I284+I286+I288+I290</f>
        <v>20</v>
      </c>
      <c r="J283" s="290">
        <f t="shared" si="255"/>
        <v>1</v>
      </c>
      <c r="K283" s="290">
        <f t="shared" si="255"/>
        <v>57</v>
      </c>
      <c r="L283" s="290">
        <f t="shared" si="255"/>
        <v>55</v>
      </c>
      <c r="M283" s="290">
        <f t="shared" si="255"/>
        <v>21</v>
      </c>
      <c r="N283" s="290">
        <f t="shared" si="255"/>
        <v>1</v>
      </c>
      <c r="O283" s="290">
        <f t="shared" si="255"/>
        <v>12</v>
      </c>
      <c r="P283" s="290">
        <f t="shared" si="255"/>
        <v>17</v>
      </c>
      <c r="Q283" s="290">
        <f t="shared" si="255"/>
        <v>2</v>
      </c>
      <c r="R283" s="290">
        <f t="shared" si="255"/>
        <v>2</v>
      </c>
      <c r="S283" s="275"/>
      <c r="T283" s="275"/>
      <c r="U283" s="275"/>
      <c r="V283" s="290">
        <f>+V284+V286+V288+V290</f>
        <v>213</v>
      </c>
      <c r="W283" s="213"/>
      <c r="X283" s="212">
        <v>10</v>
      </c>
      <c r="Y283" s="229"/>
    </row>
    <row r="284" spans="1:25" s="228" customFormat="1" ht="92.25">
      <c r="A284" s="72"/>
      <c r="B284" s="249" t="s">
        <v>187</v>
      </c>
      <c r="C284" s="244"/>
      <c r="D284" s="193">
        <v>15</v>
      </c>
      <c r="E284" s="193"/>
      <c r="F284" s="193"/>
      <c r="G284" s="193">
        <f>+SUM(E284:F284)</f>
        <v>0</v>
      </c>
      <c r="H284" s="193"/>
      <c r="I284" s="193">
        <v>12</v>
      </c>
      <c r="J284" s="193">
        <v>1</v>
      </c>
      <c r="K284" s="193">
        <v>20</v>
      </c>
      <c r="L284" s="196">
        <v>43</v>
      </c>
      <c r="M284" s="193">
        <v>12</v>
      </c>
      <c r="N284" s="193">
        <v>1</v>
      </c>
      <c r="O284" s="193">
        <v>10</v>
      </c>
      <c r="P284" s="194">
        <v>14</v>
      </c>
      <c r="Q284" s="193">
        <v>2</v>
      </c>
      <c r="R284" s="193">
        <v>2</v>
      </c>
      <c r="S284" s="197"/>
      <c r="T284" s="197"/>
      <c r="U284" s="197"/>
      <c r="V284" s="190">
        <f>+SUM(D284:U284)</f>
        <v>132</v>
      </c>
      <c r="W284" s="39"/>
      <c r="Y284" s="229"/>
    </row>
    <row r="285" spans="1:25" s="228" customFormat="1" ht="39.75">
      <c r="A285" s="72"/>
      <c r="B285" s="248" t="s">
        <v>150</v>
      </c>
      <c r="C285" s="244"/>
      <c r="D285" s="68">
        <f>+D284*0.25</f>
        <v>3.75</v>
      </c>
      <c r="E285" s="68">
        <f t="shared" ref="E285:G285" si="256">+E284*0.25</f>
        <v>0</v>
      </c>
      <c r="F285" s="68">
        <f t="shared" si="256"/>
        <v>0</v>
      </c>
      <c r="G285" s="68">
        <f t="shared" si="256"/>
        <v>0</v>
      </c>
      <c r="H285" s="68"/>
      <c r="I285" s="68">
        <f t="shared" ref="I285:R285" si="257">+I284*0.25</f>
        <v>3</v>
      </c>
      <c r="J285" s="68">
        <f t="shared" si="257"/>
        <v>0.25</v>
      </c>
      <c r="K285" s="68">
        <f t="shared" si="257"/>
        <v>5</v>
      </c>
      <c r="L285" s="69">
        <f t="shared" si="257"/>
        <v>10.75</v>
      </c>
      <c r="M285" s="68">
        <f t="shared" si="257"/>
        <v>3</v>
      </c>
      <c r="N285" s="68">
        <f t="shared" si="257"/>
        <v>0.25</v>
      </c>
      <c r="O285" s="68">
        <f t="shared" si="257"/>
        <v>2.5</v>
      </c>
      <c r="P285" s="68">
        <f t="shared" si="257"/>
        <v>3.5</v>
      </c>
      <c r="Q285" s="68">
        <f t="shared" si="257"/>
        <v>0.5</v>
      </c>
      <c r="R285" s="68">
        <f t="shared" si="257"/>
        <v>0.5</v>
      </c>
      <c r="S285" s="197"/>
      <c r="T285" s="197"/>
      <c r="U285" s="197"/>
      <c r="V285" s="68">
        <f>+V284*0.25</f>
        <v>33</v>
      </c>
      <c r="Y285" s="229"/>
    </row>
    <row r="286" spans="1:25" s="228" customFormat="1" ht="61.5">
      <c r="A286" s="72"/>
      <c r="B286" s="249" t="s">
        <v>186</v>
      </c>
      <c r="C286" s="244"/>
      <c r="D286" s="193">
        <v>1</v>
      </c>
      <c r="E286" s="193"/>
      <c r="F286" s="193"/>
      <c r="G286" s="193">
        <f>+SUM(E286:F286)</f>
        <v>0</v>
      </c>
      <c r="H286" s="193"/>
      <c r="I286" s="193">
        <v>0</v>
      </c>
      <c r="J286" s="193"/>
      <c r="K286" s="193">
        <v>3</v>
      </c>
      <c r="L286" s="196">
        <v>1</v>
      </c>
      <c r="M286" s="193">
        <v>3</v>
      </c>
      <c r="N286" s="193"/>
      <c r="O286" s="193">
        <v>2</v>
      </c>
      <c r="P286" s="193">
        <v>1</v>
      </c>
      <c r="Q286" s="193"/>
      <c r="R286" s="193">
        <v>0</v>
      </c>
      <c r="S286" s="197"/>
      <c r="T286" s="197"/>
      <c r="U286" s="197"/>
      <c r="V286" s="190">
        <f>+SUM(D286:U286)</f>
        <v>11</v>
      </c>
      <c r="Y286" s="229"/>
    </row>
    <row r="287" spans="1:25" s="228" customFormat="1" ht="39.75">
      <c r="A287" s="72"/>
      <c r="B287" s="248" t="s">
        <v>150</v>
      </c>
      <c r="C287" s="244"/>
      <c r="D287" s="68">
        <f>+D286*0.5</f>
        <v>0.5</v>
      </c>
      <c r="E287" s="68">
        <f t="shared" ref="E287:G287" si="258">+E286*0.5</f>
        <v>0</v>
      </c>
      <c r="F287" s="68">
        <f t="shared" si="258"/>
        <v>0</v>
      </c>
      <c r="G287" s="68">
        <f t="shared" si="258"/>
        <v>0</v>
      </c>
      <c r="H287" s="68"/>
      <c r="I287" s="68">
        <f t="shared" ref="I287:R287" si="259">+I286*0.5</f>
        <v>0</v>
      </c>
      <c r="J287" s="68">
        <f t="shared" si="259"/>
        <v>0</v>
      </c>
      <c r="K287" s="68">
        <f t="shared" si="259"/>
        <v>1.5</v>
      </c>
      <c r="L287" s="69">
        <f t="shared" si="259"/>
        <v>0.5</v>
      </c>
      <c r="M287" s="68">
        <f t="shared" si="259"/>
        <v>1.5</v>
      </c>
      <c r="N287" s="68">
        <f t="shared" si="259"/>
        <v>0</v>
      </c>
      <c r="O287" s="68">
        <f t="shared" si="259"/>
        <v>1</v>
      </c>
      <c r="P287" s="68">
        <f t="shared" si="259"/>
        <v>0.5</v>
      </c>
      <c r="Q287" s="68">
        <f t="shared" si="259"/>
        <v>0</v>
      </c>
      <c r="R287" s="68">
        <f t="shared" si="259"/>
        <v>0</v>
      </c>
      <c r="S287" s="197"/>
      <c r="T287" s="197"/>
      <c r="U287" s="197"/>
      <c r="V287" s="68">
        <f>+V286*0.5</f>
        <v>5.5</v>
      </c>
      <c r="Y287" s="229"/>
    </row>
    <row r="288" spans="1:25" s="228" customFormat="1" ht="184.5">
      <c r="A288" s="72"/>
      <c r="B288" s="249" t="s">
        <v>185</v>
      </c>
      <c r="C288" s="244"/>
      <c r="D288" s="193">
        <v>0</v>
      </c>
      <c r="E288" s="193"/>
      <c r="F288" s="193"/>
      <c r="G288" s="193">
        <f>+SUM(E288:F288)</f>
        <v>0</v>
      </c>
      <c r="H288" s="193"/>
      <c r="I288" s="193">
        <v>0</v>
      </c>
      <c r="J288" s="193">
        <v>0</v>
      </c>
      <c r="K288" s="193">
        <v>2</v>
      </c>
      <c r="L288" s="196">
        <v>0</v>
      </c>
      <c r="M288" s="193">
        <v>0</v>
      </c>
      <c r="N288" s="193"/>
      <c r="O288" s="193">
        <v>0</v>
      </c>
      <c r="P288" s="193">
        <v>0</v>
      </c>
      <c r="Q288" s="193"/>
      <c r="R288" s="193">
        <v>0</v>
      </c>
      <c r="S288" s="197"/>
      <c r="T288" s="197"/>
      <c r="U288" s="197"/>
      <c r="V288" s="190">
        <f>+SUM(D288:U288)</f>
        <v>2</v>
      </c>
      <c r="Y288" s="229"/>
    </row>
    <row r="289" spans="1:25" s="228" customFormat="1" ht="39.75">
      <c r="A289" s="72"/>
      <c r="B289" s="248" t="s">
        <v>150</v>
      </c>
      <c r="C289" s="244"/>
      <c r="D289" s="68">
        <f>+D288*0.75</f>
        <v>0</v>
      </c>
      <c r="E289" s="68">
        <f t="shared" ref="E289:G289" si="260">+E288*0.75</f>
        <v>0</v>
      </c>
      <c r="F289" s="68">
        <f t="shared" si="260"/>
        <v>0</v>
      </c>
      <c r="G289" s="68">
        <f t="shared" si="260"/>
        <v>0</v>
      </c>
      <c r="H289" s="68"/>
      <c r="I289" s="68">
        <f t="shared" ref="I289:R289" si="261">+I288*0.75</f>
        <v>0</v>
      </c>
      <c r="J289" s="68">
        <f t="shared" si="261"/>
        <v>0</v>
      </c>
      <c r="K289" s="68">
        <f t="shared" si="261"/>
        <v>1.5</v>
      </c>
      <c r="L289" s="69">
        <f t="shared" si="261"/>
        <v>0</v>
      </c>
      <c r="M289" s="68">
        <f t="shared" si="261"/>
        <v>0</v>
      </c>
      <c r="N289" s="68">
        <f t="shared" si="261"/>
        <v>0</v>
      </c>
      <c r="O289" s="68">
        <f t="shared" si="261"/>
        <v>0</v>
      </c>
      <c r="P289" s="68">
        <f t="shared" si="261"/>
        <v>0</v>
      </c>
      <c r="Q289" s="68">
        <f t="shared" si="261"/>
        <v>0</v>
      </c>
      <c r="R289" s="68">
        <f t="shared" si="261"/>
        <v>0</v>
      </c>
      <c r="S289" s="197"/>
      <c r="T289" s="197"/>
      <c r="U289" s="197"/>
      <c r="V289" s="68">
        <f>+V288*0.75</f>
        <v>1.5</v>
      </c>
      <c r="Y289" s="229"/>
    </row>
    <row r="290" spans="1:25" s="228" customFormat="1" ht="215.25">
      <c r="A290" s="72"/>
      <c r="B290" s="249" t="s">
        <v>184</v>
      </c>
      <c r="C290" s="244"/>
      <c r="D290" s="193">
        <v>9</v>
      </c>
      <c r="E290" s="193"/>
      <c r="F290" s="193"/>
      <c r="G290" s="193">
        <f>+SUM(E290:F290)</f>
        <v>0</v>
      </c>
      <c r="H290" s="193"/>
      <c r="I290" s="193">
        <v>8</v>
      </c>
      <c r="J290" s="193">
        <v>0</v>
      </c>
      <c r="K290" s="193">
        <v>32</v>
      </c>
      <c r="L290" s="196">
        <v>11</v>
      </c>
      <c r="M290" s="193">
        <v>6</v>
      </c>
      <c r="N290" s="193"/>
      <c r="O290" s="193">
        <v>0</v>
      </c>
      <c r="P290" s="193">
        <v>2</v>
      </c>
      <c r="Q290" s="193"/>
      <c r="R290" s="193">
        <v>0</v>
      </c>
      <c r="S290" s="197"/>
      <c r="T290" s="197"/>
      <c r="U290" s="197"/>
      <c r="V290" s="190">
        <f>+SUM(D290:U290)</f>
        <v>68</v>
      </c>
      <c r="W290" s="39"/>
      <c r="Y290" s="229"/>
    </row>
    <row r="291" spans="1:25" s="228" customFormat="1" ht="39.75">
      <c r="A291" s="72"/>
      <c r="B291" s="248" t="s">
        <v>150</v>
      </c>
      <c r="C291" s="244"/>
      <c r="D291" s="68">
        <f>+D290*1</f>
        <v>9</v>
      </c>
      <c r="E291" s="68">
        <f t="shared" ref="E291:G291" si="262">+E290*1</f>
        <v>0</v>
      </c>
      <c r="F291" s="68">
        <f t="shared" si="262"/>
        <v>0</v>
      </c>
      <c r="G291" s="68">
        <f t="shared" si="262"/>
        <v>0</v>
      </c>
      <c r="H291" s="68"/>
      <c r="I291" s="68">
        <f t="shared" ref="I291:R291" si="263">+I290*1</f>
        <v>8</v>
      </c>
      <c r="J291" s="68">
        <f t="shared" si="263"/>
        <v>0</v>
      </c>
      <c r="K291" s="68">
        <f t="shared" si="263"/>
        <v>32</v>
      </c>
      <c r="L291" s="68">
        <f t="shared" si="263"/>
        <v>11</v>
      </c>
      <c r="M291" s="68">
        <f t="shared" si="263"/>
        <v>6</v>
      </c>
      <c r="N291" s="68">
        <f t="shared" si="263"/>
        <v>0</v>
      </c>
      <c r="O291" s="68">
        <f t="shared" si="263"/>
        <v>0</v>
      </c>
      <c r="P291" s="68">
        <f t="shared" si="263"/>
        <v>2</v>
      </c>
      <c r="Q291" s="68">
        <f t="shared" si="263"/>
        <v>0</v>
      </c>
      <c r="R291" s="68">
        <f t="shared" si="263"/>
        <v>0</v>
      </c>
      <c r="S291" s="197"/>
      <c r="T291" s="197"/>
      <c r="U291" s="197"/>
      <c r="V291" s="68">
        <f>+V290*1</f>
        <v>68</v>
      </c>
      <c r="Y291" s="229"/>
    </row>
    <row r="292" spans="1:25" s="228" customFormat="1" ht="39.75">
      <c r="A292" s="72"/>
      <c r="B292" s="289" t="s">
        <v>183</v>
      </c>
      <c r="C292" s="288" t="s">
        <v>168</v>
      </c>
      <c r="D292" s="286">
        <f>+D293+D295+D297+D299+D301</f>
        <v>0</v>
      </c>
      <c r="E292" s="286">
        <f t="shared" ref="E292:G292" si="264">+E293+E295+E297+E299+E301</f>
        <v>0</v>
      </c>
      <c r="F292" s="286">
        <f t="shared" si="264"/>
        <v>0</v>
      </c>
      <c r="G292" s="286">
        <f t="shared" si="264"/>
        <v>0</v>
      </c>
      <c r="H292" s="286"/>
      <c r="I292" s="286">
        <f t="shared" ref="I292:R292" si="265">+I293+I295+I297+I299+I301</f>
        <v>0</v>
      </c>
      <c r="J292" s="286">
        <f t="shared" si="265"/>
        <v>0</v>
      </c>
      <c r="K292" s="286">
        <f t="shared" si="265"/>
        <v>0</v>
      </c>
      <c r="L292" s="286">
        <f t="shared" si="265"/>
        <v>0</v>
      </c>
      <c r="M292" s="286">
        <f t="shared" si="265"/>
        <v>0</v>
      </c>
      <c r="N292" s="286">
        <f t="shared" si="265"/>
        <v>1</v>
      </c>
      <c r="O292" s="286">
        <f t="shared" si="265"/>
        <v>0</v>
      </c>
      <c r="P292" s="286">
        <f t="shared" si="265"/>
        <v>0</v>
      </c>
      <c r="Q292" s="286">
        <f t="shared" si="265"/>
        <v>0</v>
      </c>
      <c r="R292" s="286">
        <f t="shared" si="265"/>
        <v>0</v>
      </c>
      <c r="S292" s="287"/>
      <c r="T292" s="287"/>
      <c r="U292" s="287"/>
      <c r="V292" s="286">
        <f>+V293+V295+V297+V299+V301</f>
        <v>1</v>
      </c>
      <c r="Y292" s="229"/>
    </row>
    <row r="293" spans="1:25" s="228" customFormat="1" ht="39.75">
      <c r="A293" s="72"/>
      <c r="B293" s="252" t="s">
        <v>182</v>
      </c>
      <c r="C293" s="251"/>
      <c r="D293" s="193"/>
      <c r="E293" s="193"/>
      <c r="F293" s="193"/>
      <c r="G293" s="193">
        <f>+SUM(E293:F293)</f>
        <v>0</v>
      </c>
      <c r="H293" s="193"/>
      <c r="I293" s="193">
        <v>0</v>
      </c>
      <c r="J293" s="193">
        <v>0</v>
      </c>
      <c r="K293" s="193">
        <v>0</v>
      </c>
      <c r="L293" s="193">
        <v>0</v>
      </c>
      <c r="M293" s="193">
        <v>0</v>
      </c>
      <c r="N293" s="193"/>
      <c r="O293" s="193">
        <v>0</v>
      </c>
      <c r="P293" s="193">
        <v>0</v>
      </c>
      <c r="Q293" s="193">
        <v>0</v>
      </c>
      <c r="R293" s="193">
        <v>0</v>
      </c>
      <c r="S293" s="197"/>
      <c r="T293" s="197"/>
      <c r="U293" s="197"/>
      <c r="V293" s="190">
        <f>+SUM(D293:U293)</f>
        <v>0</v>
      </c>
      <c r="Y293" s="229"/>
    </row>
    <row r="294" spans="1:25" s="228" customFormat="1" ht="39.75">
      <c r="A294" s="72"/>
      <c r="B294" s="248" t="s">
        <v>150</v>
      </c>
      <c r="C294" s="244"/>
      <c r="D294" s="68">
        <f>+D293*0.125</f>
        <v>0</v>
      </c>
      <c r="E294" s="68">
        <f t="shared" ref="E294:G294" si="266">+E293*0.125</f>
        <v>0</v>
      </c>
      <c r="F294" s="68">
        <f t="shared" si="266"/>
        <v>0</v>
      </c>
      <c r="G294" s="68">
        <f t="shared" si="266"/>
        <v>0</v>
      </c>
      <c r="H294" s="68"/>
      <c r="I294" s="68">
        <f t="shared" ref="I294:R294" si="267">+I293*0.125</f>
        <v>0</v>
      </c>
      <c r="J294" s="68">
        <f t="shared" si="267"/>
        <v>0</v>
      </c>
      <c r="K294" s="68">
        <f t="shared" si="267"/>
        <v>0</v>
      </c>
      <c r="L294" s="68">
        <f t="shared" si="267"/>
        <v>0</v>
      </c>
      <c r="M294" s="68">
        <f t="shared" si="267"/>
        <v>0</v>
      </c>
      <c r="N294" s="68">
        <f t="shared" si="267"/>
        <v>0</v>
      </c>
      <c r="O294" s="68">
        <f t="shared" si="267"/>
        <v>0</v>
      </c>
      <c r="P294" s="68">
        <f t="shared" si="267"/>
        <v>0</v>
      </c>
      <c r="Q294" s="68">
        <f t="shared" si="267"/>
        <v>0</v>
      </c>
      <c r="R294" s="68">
        <f t="shared" si="267"/>
        <v>0</v>
      </c>
      <c r="S294" s="197"/>
      <c r="T294" s="197"/>
      <c r="U294" s="197"/>
      <c r="V294" s="68">
        <f>+V293*0.125</f>
        <v>0</v>
      </c>
      <c r="Y294" s="229"/>
    </row>
    <row r="295" spans="1:25" s="228" customFormat="1" ht="39.75">
      <c r="A295" s="72"/>
      <c r="B295" s="249" t="s">
        <v>181</v>
      </c>
      <c r="C295" s="244"/>
      <c r="D295" s="193"/>
      <c r="E295" s="193"/>
      <c r="F295" s="193"/>
      <c r="G295" s="193">
        <f>+SUM(E295:F295)</f>
        <v>0</v>
      </c>
      <c r="H295" s="193"/>
      <c r="I295" s="193">
        <v>0</v>
      </c>
      <c r="J295" s="193">
        <v>0</v>
      </c>
      <c r="K295" s="193">
        <v>0</v>
      </c>
      <c r="L295" s="193">
        <v>0</v>
      </c>
      <c r="M295" s="193">
        <v>0</v>
      </c>
      <c r="N295" s="193">
        <v>1</v>
      </c>
      <c r="O295" s="193">
        <v>0</v>
      </c>
      <c r="P295" s="193">
        <v>0</v>
      </c>
      <c r="Q295" s="193">
        <v>0</v>
      </c>
      <c r="R295" s="193">
        <v>0</v>
      </c>
      <c r="S295" s="197"/>
      <c r="T295" s="197"/>
      <c r="U295" s="197"/>
      <c r="V295" s="190">
        <f>+SUM(D295:U295)</f>
        <v>1</v>
      </c>
      <c r="Y295" s="229"/>
    </row>
    <row r="296" spans="1:25" s="228" customFormat="1" ht="39.75">
      <c r="A296" s="72"/>
      <c r="B296" s="248" t="s">
        <v>150</v>
      </c>
      <c r="C296" s="244"/>
      <c r="D296" s="68">
        <f>+D295*0.25</f>
        <v>0</v>
      </c>
      <c r="E296" s="68">
        <f t="shared" ref="E296:G296" si="268">+E295*0.25</f>
        <v>0</v>
      </c>
      <c r="F296" s="68">
        <f t="shared" si="268"/>
        <v>0</v>
      </c>
      <c r="G296" s="68">
        <f t="shared" si="268"/>
        <v>0</v>
      </c>
      <c r="H296" s="68"/>
      <c r="I296" s="68">
        <f t="shared" ref="I296:R296" si="269">+I295*0.25</f>
        <v>0</v>
      </c>
      <c r="J296" s="68">
        <f t="shared" si="269"/>
        <v>0</v>
      </c>
      <c r="K296" s="68">
        <f t="shared" si="269"/>
        <v>0</v>
      </c>
      <c r="L296" s="68">
        <f t="shared" si="269"/>
        <v>0</v>
      </c>
      <c r="M296" s="68">
        <f t="shared" si="269"/>
        <v>0</v>
      </c>
      <c r="N296" s="68">
        <f t="shared" si="269"/>
        <v>0.25</v>
      </c>
      <c r="O296" s="68">
        <f t="shared" si="269"/>
        <v>0</v>
      </c>
      <c r="P296" s="68">
        <f t="shared" si="269"/>
        <v>0</v>
      </c>
      <c r="Q296" s="68">
        <f t="shared" si="269"/>
        <v>0</v>
      </c>
      <c r="R296" s="68">
        <f t="shared" si="269"/>
        <v>0</v>
      </c>
      <c r="S296" s="197"/>
      <c r="T296" s="197"/>
      <c r="U296" s="197"/>
      <c r="V296" s="68">
        <f>+V295*0.25</f>
        <v>0.25</v>
      </c>
      <c r="Y296" s="229"/>
    </row>
    <row r="297" spans="1:25" s="228" customFormat="1" ht="61.5">
      <c r="A297" s="72"/>
      <c r="B297" s="249" t="s">
        <v>180</v>
      </c>
      <c r="C297" s="244"/>
      <c r="D297" s="193"/>
      <c r="E297" s="193"/>
      <c r="F297" s="193"/>
      <c r="G297" s="193">
        <f>+SUM(E297:F297)</f>
        <v>0</v>
      </c>
      <c r="H297" s="193"/>
      <c r="I297" s="193">
        <v>0</v>
      </c>
      <c r="J297" s="193">
        <v>0</v>
      </c>
      <c r="K297" s="193">
        <v>0</v>
      </c>
      <c r="L297" s="193">
        <v>0</v>
      </c>
      <c r="M297" s="193">
        <v>0</v>
      </c>
      <c r="N297" s="193"/>
      <c r="O297" s="193">
        <v>0</v>
      </c>
      <c r="P297" s="193">
        <v>0</v>
      </c>
      <c r="Q297" s="193">
        <v>0</v>
      </c>
      <c r="R297" s="193">
        <v>0</v>
      </c>
      <c r="S297" s="197"/>
      <c r="T297" s="197"/>
      <c r="U297" s="197"/>
      <c r="V297" s="190">
        <f>+SUM(D297:U297)</f>
        <v>0</v>
      </c>
      <c r="Y297" s="229"/>
    </row>
    <row r="298" spans="1:25" s="228" customFormat="1" ht="39.75">
      <c r="A298" s="72"/>
      <c r="B298" s="248" t="s">
        <v>150</v>
      </c>
      <c r="C298" s="244"/>
      <c r="D298" s="68">
        <f>+D297*0.5</f>
        <v>0</v>
      </c>
      <c r="E298" s="68">
        <f t="shared" ref="E298:G298" si="270">+E297*0.5</f>
        <v>0</v>
      </c>
      <c r="F298" s="68">
        <f t="shared" si="270"/>
        <v>0</v>
      </c>
      <c r="G298" s="68">
        <f t="shared" si="270"/>
        <v>0</v>
      </c>
      <c r="H298" s="68"/>
      <c r="I298" s="68">
        <f t="shared" ref="I298:R298" si="271">+I297*0.5</f>
        <v>0</v>
      </c>
      <c r="J298" s="68">
        <f t="shared" si="271"/>
        <v>0</v>
      </c>
      <c r="K298" s="68">
        <f t="shared" si="271"/>
        <v>0</v>
      </c>
      <c r="L298" s="68">
        <f t="shared" si="271"/>
        <v>0</v>
      </c>
      <c r="M298" s="68">
        <f t="shared" si="271"/>
        <v>0</v>
      </c>
      <c r="N298" s="68">
        <f t="shared" si="271"/>
        <v>0</v>
      </c>
      <c r="O298" s="68">
        <f t="shared" si="271"/>
        <v>0</v>
      </c>
      <c r="P298" s="68">
        <f t="shared" si="271"/>
        <v>0</v>
      </c>
      <c r="Q298" s="68">
        <f t="shared" si="271"/>
        <v>0</v>
      </c>
      <c r="R298" s="68">
        <f t="shared" si="271"/>
        <v>0</v>
      </c>
      <c r="S298" s="197"/>
      <c r="T298" s="197"/>
      <c r="U298" s="197"/>
      <c r="V298" s="68">
        <f>+V297*0.5</f>
        <v>0</v>
      </c>
      <c r="Y298" s="229"/>
    </row>
    <row r="299" spans="1:25" s="228" customFormat="1" ht="39.75">
      <c r="A299" s="72"/>
      <c r="B299" s="252" t="s">
        <v>179</v>
      </c>
      <c r="C299" s="251"/>
      <c r="D299" s="193"/>
      <c r="E299" s="193"/>
      <c r="F299" s="193"/>
      <c r="G299" s="193">
        <f>+SUM(E299:F299)</f>
        <v>0</v>
      </c>
      <c r="H299" s="193"/>
      <c r="I299" s="193">
        <v>0</v>
      </c>
      <c r="J299" s="193">
        <v>0</v>
      </c>
      <c r="K299" s="193">
        <v>0</v>
      </c>
      <c r="L299" s="193">
        <v>0</v>
      </c>
      <c r="M299" s="193">
        <v>0</v>
      </c>
      <c r="N299" s="193"/>
      <c r="O299" s="193">
        <v>0</v>
      </c>
      <c r="P299" s="193">
        <v>0</v>
      </c>
      <c r="Q299" s="193">
        <v>0</v>
      </c>
      <c r="R299" s="193">
        <v>0</v>
      </c>
      <c r="S299" s="197"/>
      <c r="T299" s="197"/>
      <c r="U299" s="197"/>
      <c r="V299" s="190">
        <f>+SUM(D299:U299)</f>
        <v>0</v>
      </c>
      <c r="Y299" s="229"/>
    </row>
    <row r="300" spans="1:25" s="228" customFormat="1" ht="39.75">
      <c r="A300" s="72"/>
      <c r="B300" s="248" t="s">
        <v>150</v>
      </c>
      <c r="C300" s="244"/>
      <c r="D300" s="68">
        <f>+D299*0.75</f>
        <v>0</v>
      </c>
      <c r="E300" s="68">
        <f t="shared" ref="E300:G300" si="272">+E299*0.75</f>
        <v>0</v>
      </c>
      <c r="F300" s="68">
        <f t="shared" si="272"/>
        <v>0</v>
      </c>
      <c r="G300" s="68">
        <f t="shared" si="272"/>
        <v>0</v>
      </c>
      <c r="H300" s="68"/>
      <c r="I300" s="68">
        <f t="shared" ref="I300:R300" si="273">+I299*0.75</f>
        <v>0</v>
      </c>
      <c r="J300" s="68">
        <f t="shared" si="273"/>
        <v>0</v>
      </c>
      <c r="K300" s="68">
        <f t="shared" si="273"/>
        <v>0</v>
      </c>
      <c r="L300" s="68">
        <f t="shared" si="273"/>
        <v>0</v>
      </c>
      <c r="M300" s="68">
        <f t="shared" si="273"/>
        <v>0</v>
      </c>
      <c r="N300" s="68">
        <f t="shared" si="273"/>
        <v>0</v>
      </c>
      <c r="O300" s="68">
        <f t="shared" si="273"/>
        <v>0</v>
      </c>
      <c r="P300" s="68">
        <f t="shared" si="273"/>
        <v>0</v>
      </c>
      <c r="Q300" s="68">
        <f t="shared" si="273"/>
        <v>0</v>
      </c>
      <c r="R300" s="68">
        <f t="shared" si="273"/>
        <v>0</v>
      </c>
      <c r="S300" s="197"/>
      <c r="T300" s="197"/>
      <c r="U300" s="197"/>
      <c r="V300" s="68">
        <f>+V299*0.75</f>
        <v>0</v>
      </c>
      <c r="Y300" s="229"/>
    </row>
    <row r="301" spans="1:25" s="228" customFormat="1" ht="39.75">
      <c r="A301" s="72"/>
      <c r="B301" s="249" t="s">
        <v>178</v>
      </c>
      <c r="C301" s="244"/>
      <c r="D301" s="193"/>
      <c r="E301" s="193"/>
      <c r="F301" s="193"/>
      <c r="G301" s="193">
        <f>+SUM(E301:F301)</f>
        <v>0</v>
      </c>
      <c r="H301" s="193"/>
      <c r="I301" s="193">
        <v>0</v>
      </c>
      <c r="J301" s="193">
        <v>0</v>
      </c>
      <c r="K301" s="193">
        <v>0</v>
      </c>
      <c r="L301" s="193">
        <v>0</v>
      </c>
      <c r="M301" s="193">
        <v>0</v>
      </c>
      <c r="N301" s="193"/>
      <c r="O301" s="193">
        <v>0</v>
      </c>
      <c r="P301" s="193">
        <v>0</v>
      </c>
      <c r="Q301" s="193">
        <v>0</v>
      </c>
      <c r="R301" s="193">
        <v>0</v>
      </c>
      <c r="S301" s="197"/>
      <c r="T301" s="197"/>
      <c r="U301" s="197"/>
      <c r="V301" s="190">
        <f>+SUM(D301:U301)</f>
        <v>0</v>
      </c>
      <c r="Y301" s="229"/>
    </row>
    <row r="302" spans="1:25" s="228" customFormat="1" ht="39.75">
      <c r="A302" s="72"/>
      <c r="B302" s="248" t="s">
        <v>150</v>
      </c>
      <c r="C302" s="244"/>
      <c r="D302" s="68">
        <f>+D301*1</f>
        <v>0</v>
      </c>
      <c r="E302" s="68">
        <f t="shared" ref="E302:G302" si="274">+E301*1</f>
        <v>0</v>
      </c>
      <c r="F302" s="68">
        <f t="shared" si="274"/>
        <v>0</v>
      </c>
      <c r="G302" s="68">
        <f t="shared" si="274"/>
        <v>0</v>
      </c>
      <c r="H302" s="68"/>
      <c r="I302" s="68">
        <f t="shared" ref="I302:R302" si="275">+I301*1</f>
        <v>0</v>
      </c>
      <c r="J302" s="68">
        <f t="shared" si="275"/>
        <v>0</v>
      </c>
      <c r="K302" s="68">
        <f t="shared" si="275"/>
        <v>0</v>
      </c>
      <c r="L302" s="68">
        <f t="shared" si="275"/>
        <v>0</v>
      </c>
      <c r="M302" s="68">
        <f t="shared" si="275"/>
        <v>0</v>
      </c>
      <c r="N302" s="68">
        <f t="shared" si="275"/>
        <v>0</v>
      </c>
      <c r="O302" s="68">
        <f t="shared" si="275"/>
        <v>0</v>
      </c>
      <c r="P302" s="68">
        <f t="shared" si="275"/>
        <v>0</v>
      </c>
      <c r="Q302" s="68">
        <f t="shared" si="275"/>
        <v>0</v>
      </c>
      <c r="R302" s="68">
        <f t="shared" si="275"/>
        <v>0</v>
      </c>
      <c r="S302" s="197"/>
      <c r="T302" s="197"/>
      <c r="U302" s="197"/>
      <c r="V302" s="68">
        <f>+V301*1</f>
        <v>0</v>
      </c>
      <c r="Y302" s="229"/>
    </row>
    <row r="303" spans="1:25" s="278" customFormat="1" ht="39.75">
      <c r="A303" s="285"/>
      <c r="B303" s="284" t="s">
        <v>157</v>
      </c>
      <c r="C303" s="271" t="s">
        <v>163</v>
      </c>
      <c r="D303" s="280">
        <f>+D56</f>
        <v>64</v>
      </c>
      <c r="E303" s="280">
        <f t="shared" ref="E303:G303" si="276">+E56</f>
        <v>0</v>
      </c>
      <c r="F303" s="280">
        <f t="shared" si="276"/>
        <v>0</v>
      </c>
      <c r="G303" s="280">
        <f t="shared" si="276"/>
        <v>0</v>
      </c>
      <c r="H303" s="280"/>
      <c r="I303" s="283">
        <f>+I56+I277</f>
        <v>51</v>
      </c>
      <c r="J303" s="280">
        <f t="shared" ref="J303:R303" si="277">+J56</f>
        <v>19</v>
      </c>
      <c r="K303" s="280">
        <f t="shared" si="277"/>
        <v>124</v>
      </c>
      <c r="L303" s="280">
        <f t="shared" si="277"/>
        <v>77</v>
      </c>
      <c r="M303" s="280">
        <f t="shared" si="277"/>
        <v>62</v>
      </c>
      <c r="N303" s="280">
        <f t="shared" si="277"/>
        <v>17.5</v>
      </c>
      <c r="O303" s="280">
        <f t="shared" si="277"/>
        <v>127</v>
      </c>
      <c r="P303" s="280">
        <f t="shared" si="277"/>
        <v>69</v>
      </c>
      <c r="Q303" s="280">
        <f t="shared" si="277"/>
        <v>26</v>
      </c>
      <c r="R303" s="280">
        <f t="shared" si="277"/>
        <v>33</v>
      </c>
      <c r="S303" s="282"/>
      <c r="T303" s="281"/>
      <c r="U303" s="281"/>
      <c r="V303" s="280">
        <f>+V56</f>
        <v>668.5</v>
      </c>
      <c r="Y303" s="279"/>
    </row>
    <row r="304" spans="1:25" s="253" customFormat="1" ht="39.75">
      <c r="A304" s="270"/>
      <c r="B304" s="277" t="s">
        <v>177</v>
      </c>
      <c r="C304" s="268" t="s">
        <v>176</v>
      </c>
      <c r="D304" s="205">
        <f>+D306*100/D309</f>
        <v>0</v>
      </c>
      <c r="E304" s="205" t="e">
        <f t="shared" ref="E304:G304" si="278">+E306*100/E309</f>
        <v>#DIV/0!</v>
      </c>
      <c r="F304" s="205" t="e">
        <f t="shared" si="278"/>
        <v>#DIV/0!</v>
      </c>
      <c r="G304" s="205" t="e">
        <f t="shared" si="278"/>
        <v>#DIV/0!</v>
      </c>
      <c r="H304" s="205"/>
      <c r="I304" s="205">
        <f t="shared" ref="I304:R304" si="279">+I306*100/I309</f>
        <v>3.9215686274509802</v>
      </c>
      <c r="J304" s="205">
        <f t="shared" si="279"/>
        <v>10.526315789473685</v>
      </c>
      <c r="K304" s="205">
        <f t="shared" si="279"/>
        <v>5.645161290322581</v>
      </c>
      <c r="L304" s="205">
        <f t="shared" si="279"/>
        <v>20.779220779220779</v>
      </c>
      <c r="M304" s="205">
        <f t="shared" si="279"/>
        <v>9.67741935483871</v>
      </c>
      <c r="N304" s="205">
        <f t="shared" si="279"/>
        <v>34.285714285714285</v>
      </c>
      <c r="O304" s="205">
        <f t="shared" si="279"/>
        <v>6.2992125984251972</v>
      </c>
      <c r="P304" s="205">
        <f t="shared" si="279"/>
        <v>14.492753623188406</v>
      </c>
      <c r="Q304" s="205">
        <f t="shared" si="279"/>
        <v>11.538461538461538</v>
      </c>
      <c r="R304" s="205">
        <f t="shared" si="279"/>
        <v>6.0606060606060606</v>
      </c>
      <c r="S304" s="206"/>
      <c r="T304" s="206"/>
      <c r="U304" s="206"/>
      <c r="V304" s="205">
        <f>+V306*100/V309</f>
        <v>9.2744951383694847</v>
      </c>
      <c r="W304" s="39"/>
      <c r="Y304" s="254"/>
    </row>
    <row r="305" spans="1:25" s="253" customFormat="1" ht="39.75">
      <c r="A305" s="267"/>
      <c r="B305" s="276"/>
      <c r="C305" s="265" t="s">
        <v>10</v>
      </c>
      <c r="D305" s="94">
        <f>+IF(D304&lt;20,D304*5/20,IF(D304&gt;=20,5))</f>
        <v>0</v>
      </c>
      <c r="E305" s="94" t="e">
        <f t="shared" ref="E305:G305" si="280">+IF(E304&lt;20,E304*5/20,IF(E304&gt;=20,5))</f>
        <v>#DIV/0!</v>
      </c>
      <c r="F305" s="94" t="e">
        <f t="shared" si="280"/>
        <v>#DIV/0!</v>
      </c>
      <c r="G305" s="94" t="e">
        <f t="shared" si="280"/>
        <v>#DIV/0!</v>
      </c>
      <c r="H305" s="94"/>
      <c r="I305" s="94">
        <f t="shared" ref="I305:R305" si="281">+IF(I304&lt;20,I304*5/20,IF(I304&gt;=20,5))</f>
        <v>0.98039215686274495</v>
      </c>
      <c r="J305" s="94">
        <f t="shared" si="281"/>
        <v>2.6315789473684212</v>
      </c>
      <c r="K305" s="94">
        <f t="shared" si="281"/>
        <v>1.4112903225806452</v>
      </c>
      <c r="L305" s="94">
        <f t="shared" si="281"/>
        <v>5</v>
      </c>
      <c r="M305" s="94">
        <f t="shared" si="281"/>
        <v>2.4193548387096775</v>
      </c>
      <c r="N305" s="94">
        <f t="shared" si="281"/>
        <v>5</v>
      </c>
      <c r="O305" s="94">
        <f t="shared" si="281"/>
        <v>1.5748031496062993</v>
      </c>
      <c r="P305" s="94">
        <f t="shared" si="281"/>
        <v>3.6231884057971016</v>
      </c>
      <c r="Q305" s="94">
        <f t="shared" si="281"/>
        <v>2.8846153846153846</v>
      </c>
      <c r="R305" s="94">
        <f t="shared" si="281"/>
        <v>1.5151515151515151</v>
      </c>
      <c r="S305" s="264"/>
      <c r="T305" s="264"/>
      <c r="U305" s="264"/>
      <c r="V305" s="94">
        <f>+IF(V304&lt;20,V304*5/20,IF(V304&gt;=20,5))</f>
        <v>2.3186237845923712</v>
      </c>
      <c r="W305" s="39"/>
      <c r="Y305" s="254"/>
    </row>
    <row r="306" spans="1:25" s="228" customFormat="1" ht="61.5">
      <c r="A306" s="72"/>
      <c r="B306" s="249" t="s">
        <v>175</v>
      </c>
      <c r="C306" s="244" t="s">
        <v>168</v>
      </c>
      <c r="D306" s="274">
        <f>+D307+D308</f>
        <v>0</v>
      </c>
      <c r="E306" s="274">
        <f t="shared" ref="E306:G306" si="282">+E307+E308</f>
        <v>0</v>
      </c>
      <c r="F306" s="274">
        <f t="shared" si="282"/>
        <v>0</v>
      </c>
      <c r="G306" s="274">
        <f t="shared" si="282"/>
        <v>0</v>
      </c>
      <c r="H306" s="274"/>
      <c r="I306" s="274">
        <f t="shared" ref="I306:R306" si="283">+I307+I308</f>
        <v>2</v>
      </c>
      <c r="J306" s="274">
        <f t="shared" si="283"/>
        <v>2</v>
      </c>
      <c r="K306" s="274">
        <f t="shared" si="283"/>
        <v>7</v>
      </c>
      <c r="L306" s="274">
        <f t="shared" si="283"/>
        <v>16</v>
      </c>
      <c r="M306" s="274">
        <f t="shared" si="283"/>
        <v>6</v>
      </c>
      <c r="N306" s="274">
        <f t="shared" si="283"/>
        <v>6</v>
      </c>
      <c r="O306" s="274">
        <f t="shared" si="283"/>
        <v>8</v>
      </c>
      <c r="P306" s="274">
        <f t="shared" si="283"/>
        <v>10</v>
      </c>
      <c r="Q306" s="274">
        <f t="shared" si="283"/>
        <v>3</v>
      </c>
      <c r="R306" s="274">
        <f t="shared" si="283"/>
        <v>2</v>
      </c>
      <c r="S306" s="275"/>
      <c r="T306" s="275"/>
      <c r="U306" s="275"/>
      <c r="V306" s="274">
        <f>+V307+V308</f>
        <v>62</v>
      </c>
      <c r="Y306" s="229"/>
    </row>
    <row r="307" spans="1:25" s="228" customFormat="1" ht="39.75">
      <c r="A307" s="72"/>
      <c r="B307" s="273" t="s">
        <v>174</v>
      </c>
      <c r="C307" s="244" t="s">
        <v>168</v>
      </c>
      <c r="D307" s="193">
        <v>0</v>
      </c>
      <c r="E307" s="193"/>
      <c r="F307" s="193"/>
      <c r="G307" s="193">
        <f>+SUM(E307:F307)</f>
        <v>0</v>
      </c>
      <c r="H307" s="196"/>
      <c r="I307" s="196">
        <v>2</v>
      </c>
      <c r="J307" s="196">
        <v>2</v>
      </c>
      <c r="K307" s="193">
        <v>6</v>
      </c>
      <c r="L307" s="196">
        <v>16</v>
      </c>
      <c r="M307" s="196">
        <v>6</v>
      </c>
      <c r="N307" s="193">
        <v>6</v>
      </c>
      <c r="O307" s="193">
        <v>8</v>
      </c>
      <c r="P307" s="193">
        <v>10</v>
      </c>
      <c r="Q307" s="193">
        <v>3</v>
      </c>
      <c r="R307" s="193">
        <v>2</v>
      </c>
      <c r="S307" s="197"/>
      <c r="T307" s="197"/>
      <c r="U307" s="197"/>
      <c r="V307" s="190">
        <f>+SUM(D307:U307)</f>
        <v>61</v>
      </c>
      <c r="Y307" s="229"/>
    </row>
    <row r="308" spans="1:25" s="228" customFormat="1" ht="39.75">
      <c r="A308" s="72"/>
      <c r="B308" s="273" t="s">
        <v>173</v>
      </c>
      <c r="C308" s="244" t="s">
        <v>168</v>
      </c>
      <c r="D308" s="193">
        <v>0</v>
      </c>
      <c r="E308" s="193"/>
      <c r="F308" s="193"/>
      <c r="G308" s="193">
        <f>+SUM(E308:F308)</f>
        <v>0</v>
      </c>
      <c r="H308" s="196"/>
      <c r="I308" s="196">
        <v>0</v>
      </c>
      <c r="J308" s="196">
        <v>0</v>
      </c>
      <c r="K308" s="193">
        <v>1</v>
      </c>
      <c r="L308" s="196">
        <v>0</v>
      </c>
      <c r="M308" s="196">
        <v>0</v>
      </c>
      <c r="N308" s="193">
        <v>0</v>
      </c>
      <c r="O308" s="193">
        <v>0</v>
      </c>
      <c r="P308" s="193">
        <v>0</v>
      </c>
      <c r="Q308" s="193">
        <v>0</v>
      </c>
      <c r="R308" s="193">
        <v>0</v>
      </c>
      <c r="S308" s="197"/>
      <c r="T308" s="197"/>
      <c r="U308" s="197"/>
      <c r="V308" s="190">
        <f>+SUM(D308:U308)</f>
        <v>1</v>
      </c>
      <c r="Y308" s="229"/>
    </row>
    <row r="309" spans="1:25" s="228" customFormat="1" ht="39.75">
      <c r="A309" s="128"/>
      <c r="B309" s="272" t="s">
        <v>157</v>
      </c>
      <c r="C309" s="271" t="s">
        <v>163</v>
      </c>
      <c r="D309" s="677">
        <f>+D303</f>
        <v>64</v>
      </c>
      <c r="E309" s="677">
        <f t="shared" ref="E309:G309" si="284">+E303</f>
        <v>0</v>
      </c>
      <c r="F309" s="677">
        <f t="shared" si="284"/>
        <v>0</v>
      </c>
      <c r="G309" s="677">
        <f t="shared" si="284"/>
        <v>0</v>
      </c>
      <c r="H309" s="677"/>
      <c r="I309" s="677">
        <f t="shared" ref="I309:R309" si="285">+I303</f>
        <v>51</v>
      </c>
      <c r="J309" s="677">
        <f t="shared" si="285"/>
        <v>19</v>
      </c>
      <c r="K309" s="677">
        <f t="shared" si="285"/>
        <v>124</v>
      </c>
      <c r="L309" s="677">
        <f t="shared" si="285"/>
        <v>77</v>
      </c>
      <c r="M309" s="677">
        <f t="shared" si="285"/>
        <v>62</v>
      </c>
      <c r="N309" s="677">
        <f t="shared" si="285"/>
        <v>17.5</v>
      </c>
      <c r="O309" s="677">
        <f t="shared" si="285"/>
        <v>127</v>
      </c>
      <c r="P309" s="677">
        <f t="shared" si="285"/>
        <v>69</v>
      </c>
      <c r="Q309" s="677">
        <f t="shared" si="285"/>
        <v>26</v>
      </c>
      <c r="R309" s="677">
        <f t="shared" si="285"/>
        <v>33</v>
      </c>
      <c r="S309" s="191"/>
      <c r="T309" s="191"/>
      <c r="U309" s="191"/>
      <c r="V309" s="677">
        <f>+V303</f>
        <v>668.5</v>
      </c>
      <c r="Y309" s="229"/>
    </row>
    <row r="310" spans="1:25" s="253" customFormat="1" ht="39.75">
      <c r="A310" s="270"/>
      <c r="B310" s="269" t="s">
        <v>172</v>
      </c>
      <c r="C310" s="268" t="s">
        <v>171</v>
      </c>
      <c r="D310" s="205">
        <f>+D312*100/D322</f>
        <v>3.90625</v>
      </c>
      <c r="E310" s="205" t="e">
        <f t="shared" ref="E310:G310" si="286">+E312*100/E322</f>
        <v>#DIV/0!</v>
      </c>
      <c r="F310" s="205" t="e">
        <f t="shared" si="286"/>
        <v>#DIV/0!</v>
      </c>
      <c r="G310" s="205" t="e">
        <f t="shared" si="286"/>
        <v>#DIV/0!</v>
      </c>
      <c r="H310" s="205"/>
      <c r="I310" s="205">
        <f t="shared" ref="I310:R310" si="287">+I312*100/I322</f>
        <v>0.49019607843137253</v>
      </c>
      <c r="J310" s="205">
        <f t="shared" si="287"/>
        <v>5.2631578947368425</v>
      </c>
      <c r="K310" s="205">
        <f t="shared" si="287"/>
        <v>3.629032258064516</v>
      </c>
      <c r="L310" s="205">
        <f t="shared" si="287"/>
        <v>2.5974025974025974</v>
      </c>
      <c r="M310" s="205">
        <f t="shared" si="287"/>
        <v>1.2096774193548387</v>
      </c>
      <c r="N310" s="205">
        <f t="shared" si="287"/>
        <v>15.714285714285714</v>
      </c>
      <c r="O310" s="205">
        <f t="shared" si="287"/>
        <v>1.1811023622047243</v>
      </c>
      <c r="P310" s="205">
        <f t="shared" si="287"/>
        <v>3.9855072463768115</v>
      </c>
      <c r="Q310" s="205">
        <f t="shared" si="287"/>
        <v>5.7692307692307692</v>
      </c>
      <c r="R310" s="205">
        <f t="shared" si="287"/>
        <v>0</v>
      </c>
      <c r="S310" s="206"/>
      <c r="T310" s="206"/>
      <c r="U310" s="206"/>
      <c r="V310" s="205">
        <f>+V312*100/V322</f>
        <v>2.9169783096484667</v>
      </c>
      <c r="W310" s="39"/>
      <c r="Y310" s="254"/>
    </row>
    <row r="311" spans="1:25" s="253" customFormat="1" ht="39.75">
      <c r="A311" s="267"/>
      <c r="B311" s="266"/>
      <c r="C311" s="265" t="s">
        <v>10</v>
      </c>
      <c r="D311" s="94">
        <f>+IF(D310&lt;10,D310*5/10,IF(D310&gt;=10,5))</f>
        <v>1.953125</v>
      </c>
      <c r="E311" s="94" t="e">
        <f t="shared" ref="E311:G311" si="288">+IF(E310&lt;10,E310*5/10,IF(E310&gt;=10,5))</f>
        <v>#DIV/0!</v>
      </c>
      <c r="F311" s="94" t="e">
        <f t="shared" si="288"/>
        <v>#DIV/0!</v>
      </c>
      <c r="G311" s="94" t="e">
        <f t="shared" si="288"/>
        <v>#DIV/0!</v>
      </c>
      <c r="H311" s="94"/>
      <c r="I311" s="94">
        <f t="shared" ref="I311:R311" si="289">+IF(I310&lt;10,I310*5/10,IF(I310&gt;=10,5))</f>
        <v>0.24509803921568624</v>
      </c>
      <c r="J311" s="94">
        <f t="shared" si="289"/>
        <v>2.6315789473684212</v>
      </c>
      <c r="K311" s="94">
        <f t="shared" si="289"/>
        <v>1.814516129032258</v>
      </c>
      <c r="L311" s="94">
        <f t="shared" si="289"/>
        <v>1.2987012987012987</v>
      </c>
      <c r="M311" s="94">
        <f t="shared" si="289"/>
        <v>0.60483870967741937</v>
      </c>
      <c r="N311" s="94">
        <f t="shared" si="289"/>
        <v>5</v>
      </c>
      <c r="O311" s="94">
        <f t="shared" si="289"/>
        <v>0.59055118110236215</v>
      </c>
      <c r="P311" s="94">
        <f t="shared" si="289"/>
        <v>1.9927536231884058</v>
      </c>
      <c r="Q311" s="94">
        <f t="shared" si="289"/>
        <v>2.8846153846153846</v>
      </c>
      <c r="R311" s="94">
        <f t="shared" si="289"/>
        <v>0</v>
      </c>
      <c r="S311" s="264"/>
      <c r="T311" s="264"/>
      <c r="U311" s="264"/>
      <c r="V311" s="94">
        <f>+IF(V310&lt;10,V310*5/10,IF(V310&gt;=10,5))</f>
        <v>1.4584891548242334</v>
      </c>
      <c r="W311" s="39"/>
      <c r="Y311" s="254"/>
    </row>
    <row r="312" spans="1:25" s="228" customFormat="1" ht="39.75">
      <c r="A312" s="72"/>
      <c r="B312" s="263" t="s">
        <v>170</v>
      </c>
      <c r="C312" s="262"/>
      <c r="D312" s="260">
        <f>+SUM(D315+D317+D319+D321)</f>
        <v>2.5</v>
      </c>
      <c r="E312" s="260">
        <f t="shared" ref="E312:G312" si="290">+SUM(E315+E317+E319+E321)</f>
        <v>0</v>
      </c>
      <c r="F312" s="260">
        <f t="shared" si="290"/>
        <v>0</v>
      </c>
      <c r="G312" s="260">
        <f t="shared" si="290"/>
        <v>0</v>
      </c>
      <c r="H312" s="260"/>
      <c r="I312" s="260">
        <f t="shared" ref="I312:R312" si="291">+SUM(I315+I317+I319+I321)</f>
        <v>0.25</v>
      </c>
      <c r="J312" s="260">
        <f t="shared" si="291"/>
        <v>1</v>
      </c>
      <c r="K312" s="260">
        <f t="shared" si="291"/>
        <v>4.5</v>
      </c>
      <c r="L312" s="260">
        <f t="shared" si="291"/>
        <v>2</v>
      </c>
      <c r="M312" s="260">
        <f t="shared" si="291"/>
        <v>0.75</v>
      </c>
      <c r="N312" s="260">
        <f t="shared" si="291"/>
        <v>2.75</v>
      </c>
      <c r="O312" s="260">
        <f t="shared" si="291"/>
        <v>1.5</v>
      </c>
      <c r="P312" s="260">
        <f t="shared" si="291"/>
        <v>2.75</v>
      </c>
      <c r="Q312" s="260">
        <f t="shared" si="291"/>
        <v>1.5</v>
      </c>
      <c r="R312" s="260">
        <f t="shared" si="291"/>
        <v>0</v>
      </c>
      <c r="S312" s="261"/>
      <c r="T312" s="261"/>
      <c r="U312" s="261"/>
      <c r="V312" s="260">
        <f>+SUM(V315+V317+V319+V321)</f>
        <v>19.5</v>
      </c>
      <c r="Y312" s="229"/>
    </row>
    <row r="313" spans="1:25" s="253" customFormat="1" ht="39.75">
      <c r="A313" s="259"/>
      <c r="B313" s="258" t="s">
        <v>169</v>
      </c>
      <c r="C313" s="257" t="s">
        <v>168</v>
      </c>
      <c r="D313" s="255">
        <f>+D314+D316+D318+D320</f>
        <v>5</v>
      </c>
      <c r="E313" s="255">
        <f t="shared" ref="E313:G313" si="292">+E314+E316+E318+E320</f>
        <v>0</v>
      </c>
      <c r="F313" s="255">
        <f t="shared" si="292"/>
        <v>0</v>
      </c>
      <c r="G313" s="255">
        <f t="shared" si="292"/>
        <v>0</v>
      </c>
      <c r="H313" s="255"/>
      <c r="I313" s="255">
        <f t="shared" ref="I313:R313" si="293">+I314+I316+I318+I320</f>
        <v>1</v>
      </c>
      <c r="J313" s="255">
        <f t="shared" si="293"/>
        <v>1</v>
      </c>
      <c r="K313" s="255">
        <f t="shared" si="293"/>
        <v>12</v>
      </c>
      <c r="L313" s="255">
        <f t="shared" si="293"/>
        <v>5</v>
      </c>
      <c r="M313" s="255">
        <f t="shared" si="293"/>
        <v>2</v>
      </c>
      <c r="N313" s="255">
        <f t="shared" si="293"/>
        <v>11</v>
      </c>
      <c r="O313" s="255">
        <f t="shared" si="293"/>
        <v>4</v>
      </c>
      <c r="P313" s="255">
        <f t="shared" si="293"/>
        <v>5</v>
      </c>
      <c r="Q313" s="255">
        <f t="shared" si="293"/>
        <v>6</v>
      </c>
      <c r="R313" s="255">
        <f t="shared" si="293"/>
        <v>0</v>
      </c>
      <c r="S313" s="256"/>
      <c r="T313" s="256"/>
      <c r="U313" s="256"/>
      <c r="V313" s="255">
        <f>+V314+V316+V318+V320</f>
        <v>52</v>
      </c>
      <c r="Y313" s="254"/>
    </row>
    <row r="314" spans="1:25" s="228" customFormat="1" ht="39.75">
      <c r="A314" s="72"/>
      <c r="B314" s="249" t="s">
        <v>167</v>
      </c>
      <c r="C314" s="244"/>
      <c r="D314" s="193">
        <v>2</v>
      </c>
      <c r="E314" s="193"/>
      <c r="F314" s="193"/>
      <c r="G314" s="193">
        <f>+SUM(E314:F314)</f>
        <v>0</v>
      </c>
      <c r="H314" s="193"/>
      <c r="I314" s="193">
        <v>1</v>
      </c>
      <c r="J314" s="193">
        <v>0</v>
      </c>
      <c r="K314" s="193">
        <v>10</v>
      </c>
      <c r="L314" s="196">
        <v>3</v>
      </c>
      <c r="M314" s="193">
        <v>1</v>
      </c>
      <c r="N314" s="193">
        <v>11</v>
      </c>
      <c r="O314" s="193">
        <v>3</v>
      </c>
      <c r="P314" s="193">
        <v>2</v>
      </c>
      <c r="Q314" s="193">
        <v>6</v>
      </c>
      <c r="R314" s="193">
        <v>0</v>
      </c>
      <c r="S314" s="197"/>
      <c r="T314" s="197"/>
      <c r="U314" s="197"/>
      <c r="V314" s="190">
        <f>+SUM(D314:U314)</f>
        <v>39</v>
      </c>
      <c r="Y314" s="229"/>
    </row>
    <row r="315" spans="1:25" s="228" customFormat="1" ht="39.75">
      <c r="A315" s="72"/>
      <c r="B315" s="248" t="s">
        <v>150</v>
      </c>
      <c r="C315" s="244"/>
      <c r="D315" s="246">
        <f>D314*0.25</f>
        <v>0.5</v>
      </c>
      <c r="E315" s="246">
        <f t="shared" ref="E315:G315" si="294">E314*0.25</f>
        <v>0</v>
      </c>
      <c r="F315" s="246">
        <f t="shared" si="294"/>
        <v>0</v>
      </c>
      <c r="G315" s="246">
        <f t="shared" si="294"/>
        <v>0</v>
      </c>
      <c r="H315" s="246"/>
      <c r="I315" s="246">
        <f t="shared" ref="I315:R315" si="295">I314*0.25</f>
        <v>0.25</v>
      </c>
      <c r="J315" s="246">
        <f t="shared" si="295"/>
        <v>0</v>
      </c>
      <c r="K315" s="246">
        <f t="shared" si="295"/>
        <v>2.5</v>
      </c>
      <c r="L315" s="250">
        <f t="shared" si="295"/>
        <v>0.75</v>
      </c>
      <c r="M315" s="246">
        <f t="shared" si="295"/>
        <v>0.25</v>
      </c>
      <c r="N315" s="246">
        <f t="shared" si="295"/>
        <v>2.75</v>
      </c>
      <c r="O315" s="246">
        <f t="shared" si="295"/>
        <v>0.75</v>
      </c>
      <c r="P315" s="246">
        <f t="shared" si="295"/>
        <v>0.5</v>
      </c>
      <c r="Q315" s="246">
        <f t="shared" si="295"/>
        <v>1.5</v>
      </c>
      <c r="R315" s="246">
        <f t="shared" si="295"/>
        <v>0</v>
      </c>
      <c r="S315" s="247"/>
      <c r="T315" s="247"/>
      <c r="U315" s="247"/>
      <c r="V315" s="246">
        <f>V314*0.25</f>
        <v>9.75</v>
      </c>
      <c r="Y315" s="229"/>
    </row>
    <row r="316" spans="1:25" s="228" customFormat="1" ht="39.75">
      <c r="A316" s="72"/>
      <c r="B316" s="252" t="s">
        <v>166</v>
      </c>
      <c r="C316" s="251"/>
      <c r="D316" s="193">
        <v>2</v>
      </c>
      <c r="E316" s="193"/>
      <c r="F316" s="193"/>
      <c r="G316" s="193">
        <f>+SUM(E316:F316)</f>
        <v>0</v>
      </c>
      <c r="H316" s="193"/>
      <c r="I316" s="193">
        <v>0</v>
      </c>
      <c r="J316" s="193">
        <v>0</v>
      </c>
      <c r="K316" s="193">
        <v>0</v>
      </c>
      <c r="L316" s="196">
        <v>1</v>
      </c>
      <c r="M316" s="193">
        <v>1</v>
      </c>
      <c r="N316" s="193"/>
      <c r="O316" s="193">
        <v>0</v>
      </c>
      <c r="P316" s="193">
        <v>0</v>
      </c>
      <c r="Q316" s="193"/>
      <c r="R316" s="193">
        <v>0</v>
      </c>
      <c r="S316" s="197"/>
      <c r="T316" s="197"/>
      <c r="U316" s="197"/>
      <c r="V316" s="190">
        <f>+SUM(D316:U316)</f>
        <v>4</v>
      </c>
      <c r="Y316" s="229"/>
    </row>
    <row r="317" spans="1:25" s="228" customFormat="1" ht="39.75">
      <c r="A317" s="72"/>
      <c r="B317" s="248" t="s">
        <v>150</v>
      </c>
      <c r="C317" s="244"/>
      <c r="D317" s="246">
        <f>D316*0.5</f>
        <v>1</v>
      </c>
      <c r="E317" s="246">
        <f t="shared" ref="E317:G317" si="296">E316*0.5</f>
        <v>0</v>
      </c>
      <c r="F317" s="246">
        <f t="shared" si="296"/>
        <v>0</v>
      </c>
      <c r="G317" s="246">
        <f t="shared" si="296"/>
        <v>0</v>
      </c>
      <c r="H317" s="246"/>
      <c r="I317" s="246">
        <f t="shared" ref="I317:R317" si="297">I316*0.5</f>
        <v>0</v>
      </c>
      <c r="J317" s="246">
        <f t="shared" si="297"/>
        <v>0</v>
      </c>
      <c r="K317" s="246">
        <f t="shared" si="297"/>
        <v>0</v>
      </c>
      <c r="L317" s="250">
        <f t="shared" si="297"/>
        <v>0.5</v>
      </c>
      <c r="M317" s="246">
        <f t="shared" si="297"/>
        <v>0.5</v>
      </c>
      <c r="N317" s="246">
        <f t="shared" si="297"/>
        <v>0</v>
      </c>
      <c r="O317" s="246">
        <f t="shared" si="297"/>
        <v>0</v>
      </c>
      <c r="P317" s="246">
        <f t="shared" si="297"/>
        <v>0</v>
      </c>
      <c r="Q317" s="246">
        <f t="shared" si="297"/>
        <v>0</v>
      </c>
      <c r="R317" s="246">
        <f t="shared" si="297"/>
        <v>0</v>
      </c>
      <c r="S317" s="247"/>
      <c r="T317" s="247"/>
      <c r="U317" s="247"/>
      <c r="V317" s="246">
        <f>V316*0.5</f>
        <v>2</v>
      </c>
      <c r="Y317" s="229"/>
    </row>
    <row r="318" spans="1:25" s="228" customFormat="1" ht="61.5">
      <c r="A318" s="72"/>
      <c r="B318" s="249" t="s">
        <v>165</v>
      </c>
      <c r="C318" s="244"/>
      <c r="D318" s="193">
        <v>0</v>
      </c>
      <c r="E318" s="193"/>
      <c r="F318" s="193"/>
      <c r="G318" s="193">
        <f>+SUM(E318:F318)</f>
        <v>0</v>
      </c>
      <c r="H318" s="193"/>
      <c r="I318" s="193">
        <v>0</v>
      </c>
      <c r="J318" s="193">
        <v>0</v>
      </c>
      <c r="K318" s="193">
        <v>0</v>
      </c>
      <c r="L318" s="196">
        <v>1</v>
      </c>
      <c r="M318" s="193">
        <v>0</v>
      </c>
      <c r="N318" s="193"/>
      <c r="O318" s="193">
        <v>1</v>
      </c>
      <c r="P318" s="193">
        <v>3</v>
      </c>
      <c r="Q318" s="193"/>
      <c r="R318" s="193">
        <v>0</v>
      </c>
      <c r="S318" s="197"/>
      <c r="T318" s="197"/>
      <c r="U318" s="197"/>
      <c r="V318" s="190">
        <f>+SUM(D318:U318)</f>
        <v>5</v>
      </c>
      <c r="Y318" s="229"/>
    </row>
    <row r="319" spans="1:25" s="228" customFormat="1" ht="39.75">
      <c r="A319" s="72"/>
      <c r="B319" s="248" t="s">
        <v>150</v>
      </c>
      <c r="C319" s="244"/>
      <c r="D319" s="246">
        <f>D318*0.75</f>
        <v>0</v>
      </c>
      <c r="E319" s="246">
        <f t="shared" ref="E319:G319" si="298">E318*0.75</f>
        <v>0</v>
      </c>
      <c r="F319" s="246">
        <f t="shared" si="298"/>
        <v>0</v>
      </c>
      <c r="G319" s="246">
        <f t="shared" si="298"/>
        <v>0</v>
      </c>
      <c r="H319" s="246"/>
      <c r="I319" s="246">
        <f t="shared" ref="I319:R319" si="299">I318*0.75</f>
        <v>0</v>
      </c>
      <c r="J319" s="246">
        <f t="shared" si="299"/>
        <v>0</v>
      </c>
      <c r="K319" s="246">
        <f t="shared" si="299"/>
        <v>0</v>
      </c>
      <c r="L319" s="250">
        <f t="shared" si="299"/>
        <v>0.75</v>
      </c>
      <c r="M319" s="246">
        <f t="shared" si="299"/>
        <v>0</v>
      </c>
      <c r="N319" s="246">
        <f t="shared" si="299"/>
        <v>0</v>
      </c>
      <c r="O319" s="246">
        <f t="shared" si="299"/>
        <v>0.75</v>
      </c>
      <c r="P319" s="246">
        <f t="shared" si="299"/>
        <v>2.25</v>
      </c>
      <c r="Q319" s="246">
        <f t="shared" si="299"/>
        <v>0</v>
      </c>
      <c r="R319" s="246">
        <f t="shared" si="299"/>
        <v>0</v>
      </c>
      <c r="S319" s="247"/>
      <c r="T319" s="247"/>
      <c r="U319" s="247"/>
      <c r="V319" s="246">
        <f>V318*0.75</f>
        <v>3.75</v>
      </c>
      <c r="Y319" s="229"/>
    </row>
    <row r="320" spans="1:25" s="228" customFormat="1" ht="123">
      <c r="A320" s="72"/>
      <c r="B320" s="249" t="s">
        <v>164</v>
      </c>
      <c r="C320" s="244"/>
      <c r="D320" s="193">
        <v>1</v>
      </c>
      <c r="E320" s="193"/>
      <c r="F320" s="193"/>
      <c r="G320" s="193">
        <f>+SUM(E320:F320)</f>
        <v>0</v>
      </c>
      <c r="H320" s="193"/>
      <c r="I320" s="193">
        <v>0</v>
      </c>
      <c r="J320" s="193">
        <v>1</v>
      </c>
      <c r="K320" s="193">
        <v>2</v>
      </c>
      <c r="L320" s="196">
        <v>0</v>
      </c>
      <c r="M320" s="193">
        <v>0</v>
      </c>
      <c r="N320" s="193"/>
      <c r="O320" s="193">
        <v>0</v>
      </c>
      <c r="P320" s="193">
        <v>0</v>
      </c>
      <c r="Q320" s="193"/>
      <c r="R320" s="193">
        <v>0</v>
      </c>
      <c r="S320" s="197"/>
      <c r="T320" s="197"/>
      <c r="U320" s="197"/>
      <c r="V320" s="190">
        <f>+SUM(D320:U320)</f>
        <v>4</v>
      </c>
      <c r="Y320" s="229"/>
    </row>
    <row r="321" spans="1:25" s="228" customFormat="1" ht="39.75">
      <c r="A321" s="72"/>
      <c r="B321" s="248" t="s">
        <v>150</v>
      </c>
      <c r="C321" s="244"/>
      <c r="D321" s="246">
        <f>D320*1</f>
        <v>1</v>
      </c>
      <c r="E321" s="246">
        <f t="shared" ref="E321:G321" si="300">E320*1</f>
        <v>0</v>
      </c>
      <c r="F321" s="246">
        <f t="shared" si="300"/>
        <v>0</v>
      </c>
      <c r="G321" s="246">
        <f t="shared" si="300"/>
        <v>0</v>
      </c>
      <c r="H321" s="246"/>
      <c r="I321" s="246">
        <f t="shared" ref="I321:R321" si="301">I320*1</f>
        <v>0</v>
      </c>
      <c r="J321" s="246">
        <f t="shared" si="301"/>
        <v>1</v>
      </c>
      <c r="K321" s="246">
        <f t="shared" si="301"/>
        <v>2</v>
      </c>
      <c r="L321" s="246">
        <f t="shared" si="301"/>
        <v>0</v>
      </c>
      <c r="M321" s="246">
        <f t="shared" si="301"/>
        <v>0</v>
      </c>
      <c r="N321" s="246">
        <f t="shared" si="301"/>
        <v>0</v>
      </c>
      <c r="O321" s="246">
        <f t="shared" si="301"/>
        <v>0</v>
      </c>
      <c r="P321" s="246">
        <f t="shared" si="301"/>
        <v>0</v>
      </c>
      <c r="Q321" s="246">
        <f t="shared" si="301"/>
        <v>0</v>
      </c>
      <c r="R321" s="246">
        <f t="shared" si="301"/>
        <v>0</v>
      </c>
      <c r="S321" s="247"/>
      <c r="T321" s="247"/>
      <c r="U321" s="247"/>
      <c r="V321" s="246">
        <f>V320*1</f>
        <v>4</v>
      </c>
      <c r="Y321" s="229"/>
    </row>
    <row r="322" spans="1:25" s="228" customFormat="1" ht="39.75">
      <c r="A322" s="72"/>
      <c r="B322" s="245" t="s">
        <v>157</v>
      </c>
      <c r="C322" s="244" t="s">
        <v>163</v>
      </c>
      <c r="D322" s="68">
        <f>+D309</f>
        <v>64</v>
      </c>
      <c r="E322" s="68">
        <f t="shared" ref="E322:G322" si="302">+E309</f>
        <v>0</v>
      </c>
      <c r="F322" s="68">
        <f t="shared" si="302"/>
        <v>0</v>
      </c>
      <c r="G322" s="68">
        <f t="shared" si="302"/>
        <v>0</v>
      </c>
      <c r="H322" s="68"/>
      <c r="I322" s="68">
        <f t="shared" ref="I322:R322" si="303">+I309</f>
        <v>51</v>
      </c>
      <c r="J322" s="68">
        <f t="shared" si="303"/>
        <v>19</v>
      </c>
      <c r="K322" s="68">
        <f t="shared" si="303"/>
        <v>124</v>
      </c>
      <c r="L322" s="68">
        <f t="shared" si="303"/>
        <v>77</v>
      </c>
      <c r="M322" s="68">
        <f t="shared" si="303"/>
        <v>62</v>
      </c>
      <c r="N322" s="68">
        <f t="shared" si="303"/>
        <v>17.5</v>
      </c>
      <c r="O322" s="68">
        <f t="shared" si="303"/>
        <v>127</v>
      </c>
      <c r="P322" s="68">
        <f t="shared" si="303"/>
        <v>69</v>
      </c>
      <c r="Q322" s="68">
        <f t="shared" si="303"/>
        <v>26</v>
      </c>
      <c r="R322" s="68">
        <f t="shared" si="303"/>
        <v>33</v>
      </c>
      <c r="S322" s="197"/>
      <c r="T322" s="197"/>
      <c r="U322" s="197"/>
      <c r="V322" s="68">
        <f>+V309</f>
        <v>668.5</v>
      </c>
      <c r="Y322" s="229"/>
    </row>
    <row r="323" spans="1:25" ht="39.75">
      <c r="A323" s="145" t="s">
        <v>145</v>
      </c>
      <c r="B323" s="145"/>
      <c r="C323" s="144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1"/>
      <c r="S323" s="211"/>
      <c r="T323" s="211"/>
      <c r="U323" s="211"/>
      <c r="V323" s="141"/>
      <c r="Y323" s="20"/>
    </row>
    <row r="324" spans="1:25" ht="39.75">
      <c r="A324" s="140" t="s">
        <v>86</v>
      </c>
      <c r="B324" s="139"/>
      <c r="C324" s="138"/>
      <c r="D324" s="137">
        <f>+SUM(D328,D335)/2</f>
        <v>5</v>
      </c>
      <c r="E324" s="137"/>
      <c r="F324" s="137"/>
      <c r="G324" s="137">
        <f t="shared" ref="G324" si="304">+SUM(G328,G335)/2</f>
        <v>0</v>
      </c>
      <c r="H324" s="137"/>
      <c r="I324" s="137">
        <f t="shared" ref="I324:R324" si="305">+SUM(I328,I335)/2</f>
        <v>5</v>
      </c>
      <c r="J324" s="137">
        <f t="shared" si="305"/>
        <v>5</v>
      </c>
      <c r="K324" s="137">
        <f t="shared" si="305"/>
        <v>5</v>
      </c>
      <c r="L324" s="137">
        <f t="shared" si="305"/>
        <v>4</v>
      </c>
      <c r="M324" s="137">
        <f t="shared" si="305"/>
        <v>5</v>
      </c>
      <c r="N324" s="137">
        <f t="shared" si="305"/>
        <v>3</v>
      </c>
      <c r="O324" s="137">
        <f t="shared" si="305"/>
        <v>3</v>
      </c>
      <c r="P324" s="137">
        <f t="shared" si="305"/>
        <v>5</v>
      </c>
      <c r="Q324" s="137">
        <f t="shared" si="305"/>
        <v>4.5</v>
      </c>
      <c r="R324" s="137">
        <f t="shared" si="305"/>
        <v>5</v>
      </c>
      <c r="S324" s="168"/>
      <c r="T324" s="168"/>
      <c r="U324" s="168"/>
      <c r="V324" s="136">
        <f>+SUM(V328,V335)/2</f>
        <v>5</v>
      </c>
      <c r="Y324" s="20"/>
    </row>
    <row r="325" spans="1:25" ht="39.75">
      <c r="A325" s="140" t="s">
        <v>85</v>
      </c>
      <c r="B325" s="139"/>
      <c r="C325" s="138"/>
      <c r="D325" s="137">
        <f>+SUM(D343,D350)/2</f>
        <v>5</v>
      </c>
      <c r="E325" s="137" t="e">
        <f>+SUM(E343)/1</f>
        <v>#DIV/0!</v>
      </c>
      <c r="F325" s="137" t="e">
        <f>+SUM(F343)/1</f>
        <v>#DIV/0!</v>
      </c>
      <c r="G325" s="137" t="e">
        <f t="shared" ref="G325" si="306">+SUM(G343,G350)/2</f>
        <v>#DIV/0!</v>
      </c>
      <c r="H325" s="137"/>
      <c r="I325" s="137">
        <f t="shared" ref="I325:R325" si="307">+SUM(I343,I350)/2</f>
        <v>4</v>
      </c>
      <c r="J325" s="137">
        <f t="shared" si="307"/>
        <v>5</v>
      </c>
      <c r="K325" s="137">
        <f t="shared" si="307"/>
        <v>5</v>
      </c>
      <c r="L325" s="137">
        <f t="shared" si="307"/>
        <v>5</v>
      </c>
      <c r="M325" s="137">
        <f t="shared" si="307"/>
        <v>5</v>
      </c>
      <c r="N325" s="137">
        <f t="shared" si="307"/>
        <v>4</v>
      </c>
      <c r="O325" s="137">
        <f t="shared" si="307"/>
        <v>3.5</v>
      </c>
      <c r="P325" s="137">
        <f t="shared" si="307"/>
        <v>5</v>
      </c>
      <c r="Q325" s="137">
        <f t="shared" si="307"/>
        <v>5</v>
      </c>
      <c r="R325" s="137">
        <f t="shared" si="307"/>
        <v>5</v>
      </c>
      <c r="S325" s="168"/>
      <c r="T325" s="168"/>
      <c r="U325" s="168"/>
      <c r="V325" s="136">
        <f>+SUM(V343,V350)/2</f>
        <v>5</v>
      </c>
      <c r="Y325" s="20"/>
    </row>
    <row r="326" spans="1:25" ht="39.75">
      <c r="A326" s="140" t="s">
        <v>84</v>
      </c>
      <c r="B326" s="139"/>
      <c r="C326" s="138"/>
      <c r="D326" s="137">
        <f>+SUM(D328,D335,D343,D350)/4</f>
        <v>5</v>
      </c>
      <c r="E326" s="137"/>
      <c r="F326" s="137"/>
      <c r="G326" s="137" t="e">
        <f t="shared" ref="G326" si="308">+SUM(G328,G335,G343,G350)/4</f>
        <v>#DIV/0!</v>
      </c>
      <c r="H326" s="137"/>
      <c r="I326" s="137">
        <f t="shared" ref="I326:R326" si="309">+SUM(I328,I335,I343,I350)/4</f>
        <v>4.5</v>
      </c>
      <c r="J326" s="137">
        <f t="shared" si="309"/>
        <v>5</v>
      </c>
      <c r="K326" s="137">
        <f t="shared" si="309"/>
        <v>5</v>
      </c>
      <c r="L326" s="137">
        <f t="shared" si="309"/>
        <v>4.5</v>
      </c>
      <c r="M326" s="137">
        <f t="shared" si="309"/>
        <v>5</v>
      </c>
      <c r="N326" s="137">
        <f t="shared" si="309"/>
        <v>3.5</v>
      </c>
      <c r="O326" s="137">
        <f t="shared" si="309"/>
        <v>3.25</v>
      </c>
      <c r="P326" s="137">
        <f t="shared" si="309"/>
        <v>5</v>
      </c>
      <c r="Q326" s="137">
        <f t="shared" si="309"/>
        <v>4.75</v>
      </c>
      <c r="R326" s="137">
        <f t="shared" si="309"/>
        <v>5</v>
      </c>
      <c r="S326" s="168"/>
      <c r="T326" s="168"/>
      <c r="U326" s="168"/>
      <c r="V326" s="136">
        <f>+SUM(V328,V335,V343,V350)/4</f>
        <v>5</v>
      </c>
      <c r="Y326" s="20"/>
    </row>
    <row r="327" spans="1:25" s="102" customFormat="1" ht="39.75">
      <c r="A327" s="84">
        <v>5.0999999999999996</v>
      </c>
      <c r="B327" s="84" t="s">
        <v>144</v>
      </c>
      <c r="C327" s="96" t="s">
        <v>30</v>
      </c>
      <c r="D327" s="82">
        <f>+SUM(D329:D333)</f>
        <v>5</v>
      </c>
      <c r="E327" s="82"/>
      <c r="F327" s="82"/>
      <c r="G327" s="82">
        <f t="shared" ref="G327" si="310">+SUM(G329:G333)</f>
        <v>0</v>
      </c>
      <c r="H327" s="82"/>
      <c r="I327" s="82">
        <f t="shared" ref="I327:R327" si="311">+SUM(I329:I333)</f>
        <v>5</v>
      </c>
      <c r="J327" s="82">
        <f t="shared" si="311"/>
        <v>5</v>
      </c>
      <c r="K327" s="82">
        <f t="shared" si="311"/>
        <v>5</v>
      </c>
      <c r="L327" s="82">
        <f t="shared" si="311"/>
        <v>3</v>
      </c>
      <c r="M327" s="82">
        <f t="shared" si="311"/>
        <v>5</v>
      </c>
      <c r="N327" s="82">
        <f t="shared" si="311"/>
        <v>2</v>
      </c>
      <c r="O327" s="82">
        <f t="shared" si="311"/>
        <v>3</v>
      </c>
      <c r="P327" s="82">
        <f t="shared" si="311"/>
        <v>5</v>
      </c>
      <c r="Q327" s="82">
        <f t="shared" si="311"/>
        <v>4</v>
      </c>
      <c r="R327" s="82">
        <f t="shared" si="311"/>
        <v>5</v>
      </c>
      <c r="S327" s="154"/>
      <c r="T327" s="154"/>
      <c r="U327" s="154"/>
      <c r="V327" s="82">
        <f>+SUM(V329:V333)</f>
        <v>5</v>
      </c>
      <c r="Y327" s="103"/>
    </row>
    <row r="328" spans="1:25" s="102" customFormat="1" ht="39.75">
      <c r="A328" s="80"/>
      <c r="B328" s="80"/>
      <c r="C328" s="95" t="s">
        <v>10</v>
      </c>
      <c r="D328" s="94">
        <f>IF(D327&lt;1,0,IF(D327&lt;2,1,IF(D327&lt;3,2,IF(D327&lt;4,3,IF(D327&lt;5,4,IF(D327&gt;=5,5,))))))</f>
        <v>5</v>
      </c>
      <c r="E328" s="94"/>
      <c r="F328" s="94"/>
      <c r="G328" s="94">
        <f t="shared" ref="G328" si="312">IF(G327&lt;1,0,IF(G327&lt;2,1,IF(G327&lt;3,2,IF(G327&lt;4,3,IF(G327&lt;5,4,IF(G327&gt;=5,5,))))))</f>
        <v>0</v>
      </c>
      <c r="H328" s="94"/>
      <c r="I328" s="94">
        <f t="shared" ref="I328:R328" si="313">IF(I327&lt;1,0,IF(I327&lt;2,1,IF(I327&lt;3,2,IF(I327&lt;4,3,IF(I327&lt;5,4,IF(I327&gt;=5,5,))))))</f>
        <v>5</v>
      </c>
      <c r="J328" s="94">
        <f t="shared" si="313"/>
        <v>5</v>
      </c>
      <c r="K328" s="94">
        <f t="shared" si="313"/>
        <v>5</v>
      </c>
      <c r="L328" s="94">
        <f t="shared" si="313"/>
        <v>3</v>
      </c>
      <c r="M328" s="94">
        <f t="shared" si="313"/>
        <v>5</v>
      </c>
      <c r="N328" s="94">
        <f t="shared" si="313"/>
        <v>2</v>
      </c>
      <c r="O328" s="94">
        <f t="shared" si="313"/>
        <v>3</v>
      </c>
      <c r="P328" s="94">
        <f t="shared" si="313"/>
        <v>5</v>
      </c>
      <c r="Q328" s="94">
        <f t="shared" si="313"/>
        <v>4</v>
      </c>
      <c r="R328" s="94">
        <f t="shared" si="313"/>
        <v>5</v>
      </c>
      <c r="S328" s="152"/>
      <c r="T328" s="152"/>
      <c r="U328" s="152"/>
      <c r="V328" s="94">
        <f>IF(V327&lt;1,0,IF(V327&lt;2,1,IF(V327&lt;3,2,IF(V327&lt;4,3,IF(V327&lt;5,4,IF(V327&gt;=5,5,))))))</f>
        <v>5</v>
      </c>
      <c r="Y328" s="103"/>
    </row>
    <row r="329" spans="1:25" s="102" customFormat="1" ht="61.5">
      <c r="A329" s="72"/>
      <c r="B329" s="71" t="s">
        <v>143</v>
      </c>
      <c r="C329" s="70"/>
      <c r="D329" s="68">
        <v>1</v>
      </c>
      <c r="E329" s="68"/>
      <c r="F329" s="68"/>
      <c r="G329" s="68"/>
      <c r="H329" s="68"/>
      <c r="I329" s="68">
        <v>1</v>
      </c>
      <c r="J329" s="68">
        <v>1</v>
      </c>
      <c r="K329" s="68">
        <v>1</v>
      </c>
      <c r="L329" s="69">
        <v>1</v>
      </c>
      <c r="M329" s="68">
        <v>1</v>
      </c>
      <c r="N329" s="68">
        <v>1</v>
      </c>
      <c r="O329" s="68">
        <v>1</v>
      </c>
      <c r="P329" s="68">
        <v>1</v>
      </c>
      <c r="Q329" s="68">
        <v>1</v>
      </c>
      <c r="R329" s="68">
        <v>1</v>
      </c>
      <c r="S329" s="149"/>
      <c r="T329" s="149"/>
      <c r="U329" s="149"/>
      <c r="V329" s="68">
        <v>1</v>
      </c>
      <c r="Y329" s="103"/>
    </row>
    <row r="330" spans="1:25" s="102" customFormat="1" ht="61.5">
      <c r="A330" s="72"/>
      <c r="B330" s="71" t="s">
        <v>142</v>
      </c>
      <c r="C330" s="70"/>
      <c r="D330" s="68">
        <v>1</v>
      </c>
      <c r="E330" s="68"/>
      <c r="F330" s="68"/>
      <c r="G330" s="68"/>
      <c r="H330" s="68"/>
      <c r="I330" s="68">
        <v>1</v>
      </c>
      <c r="J330" s="68">
        <v>1</v>
      </c>
      <c r="K330" s="68">
        <v>1</v>
      </c>
      <c r="L330" s="69">
        <v>1</v>
      </c>
      <c r="M330" s="68">
        <v>1</v>
      </c>
      <c r="N330" s="68">
        <v>1</v>
      </c>
      <c r="O330" s="68">
        <v>1</v>
      </c>
      <c r="P330" s="68">
        <v>1</v>
      </c>
      <c r="Q330" s="68">
        <v>1</v>
      </c>
      <c r="R330" s="68">
        <v>1</v>
      </c>
      <c r="S330" s="149"/>
      <c r="T330" s="149"/>
      <c r="U330" s="149"/>
      <c r="V330" s="68">
        <v>1</v>
      </c>
      <c r="Y330" s="103"/>
    </row>
    <row r="331" spans="1:25" s="102" customFormat="1" ht="39.75">
      <c r="A331" s="72"/>
      <c r="B331" s="71" t="s">
        <v>141</v>
      </c>
      <c r="C331" s="70"/>
      <c r="D331" s="68">
        <v>1</v>
      </c>
      <c r="E331" s="68"/>
      <c r="F331" s="68"/>
      <c r="G331" s="68"/>
      <c r="H331" s="68"/>
      <c r="I331" s="68">
        <v>1</v>
      </c>
      <c r="J331" s="68">
        <v>1</v>
      </c>
      <c r="K331" s="68">
        <v>1</v>
      </c>
      <c r="L331" s="69">
        <v>1</v>
      </c>
      <c r="M331" s="68">
        <v>1</v>
      </c>
      <c r="N331" s="68">
        <v>0</v>
      </c>
      <c r="O331" s="68">
        <v>1</v>
      </c>
      <c r="P331" s="68">
        <v>1</v>
      </c>
      <c r="Q331" s="68">
        <v>1</v>
      </c>
      <c r="R331" s="68">
        <v>1</v>
      </c>
      <c r="S331" s="149"/>
      <c r="T331" s="149"/>
      <c r="U331" s="149"/>
      <c r="V331" s="68">
        <v>1</v>
      </c>
      <c r="Y331" s="103"/>
    </row>
    <row r="332" spans="1:25" s="102" customFormat="1" ht="61.5">
      <c r="A332" s="72"/>
      <c r="B332" s="71" t="s">
        <v>140</v>
      </c>
      <c r="C332" s="70"/>
      <c r="D332" s="68">
        <v>1</v>
      </c>
      <c r="E332" s="68"/>
      <c r="F332" s="68"/>
      <c r="G332" s="68"/>
      <c r="H332" s="68"/>
      <c r="I332" s="68">
        <v>1</v>
      </c>
      <c r="J332" s="68">
        <v>1</v>
      </c>
      <c r="K332" s="68">
        <v>1</v>
      </c>
      <c r="L332" s="68">
        <v>0</v>
      </c>
      <c r="M332" s="68">
        <v>1</v>
      </c>
      <c r="N332" s="68">
        <v>0</v>
      </c>
      <c r="O332" s="68">
        <v>0</v>
      </c>
      <c r="P332" s="68">
        <v>1</v>
      </c>
      <c r="Q332" s="68">
        <v>1</v>
      </c>
      <c r="R332" s="68">
        <v>1</v>
      </c>
      <c r="S332" s="149"/>
      <c r="T332" s="149"/>
      <c r="U332" s="149"/>
      <c r="V332" s="68">
        <v>1</v>
      </c>
      <c r="Y332" s="103"/>
    </row>
    <row r="333" spans="1:25" s="102" customFormat="1" ht="61.5">
      <c r="A333" s="128"/>
      <c r="B333" s="127" t="s">
        <v>139</v>
      </c>
      <c r="C333" s="124"/>
      <c r="D333" s="68">
        <v>1</v>
      </c>
      <c r="E333" s="68"/>
      <c r="F333" s="68"/>
      <c r="G333" s="68"/>
      <c r="H333" s="68"/>
      <c r="I333" s="68">
        <v>1</v>
      </c>
      <c r="J333" s="68">
        <v>1</v>
      </c>
      <c r="K333" s="68">
        <v>1</v>
      </c>
      <c r="L333" s="68">
        <v>0</v>
      </c>
      <c r="M333" s="68">
        <v>1</v>
      </c>
      <c r="N333" s="68">
        <v>0</v>
      </c>
      <c r="O333" s="68">
        <v>0</v>
      </c>
      <c r="P333" s="68">
        <v>1</v>
      </c>
      <c r="Q333" s="68">
        <v>0</v>
      </c>
      <c r="R333" s="677">
        <v>1</v>
      </c>
      <c r="S333" s="146"/>
      <c r="T333" s="146"/>
      <c r="U333" s="146"/>
      <c r="V333" s="677">
        <v>1</v>
      </c>
      <c r="Y333" s="103"/>
    </row>
    <row r="334" spans="1:25" s="102" customFormat="1" ht="39.75">
      <c r="A334" s="84">
        <v>5.2</v>
      </c>
      <c r="B334" s="84" t="s">
        <v>138</v>
      </c>
      <c r="C334" s="96" t="s">
        <v>30</v>
      </c>
      <c r="D334" s="82">
        <f>+SUM(D336:D340)</f>
        <v>5</v>
      </c>
      <c r="E334" s="82"/>
      <c r="F334" s="82"/>
      <c r="G334" s="82">
        <f t="shared" ref="G334" si="314">+SUM(G336:G340)</f>
        <v>0</v>
      </c>
      <c r="H334" s="82"/>
      <c r="I334" s="82">
        <f t="shared" ref="I334:R334" si="315">+SUM(I336:I340)</f>
        <v>5</v>
      </c>
      <c r="J334" s="82">
        <f t="shared" si="315"/>
        <v>5</v>
      </c>
      <c r="K334" s="82">
        <f t="shared" si="315"/>
        <v>5</v>
      </c>
      <c r="L334" s="82">
        <f t="shared" si="315"/>
        <v>5</v>
      </c>
      <c r="M334" s="82">
        <f t="shared" si="315"/>
        <v>5</v>
      </c>
      <c r="N334" s="82">
        <f t="shared" si="315"/>
        <v>4</v>
      </c>
      <c r="O334" s="82">
        <f t="shared" si="315"/>
        <v>3</v>
      </c>
      <c r="P334" s="82">
        <f t="shared" si="315"/>
        <v>5</v>
      </c>
      <c r="Q334" s="82">
        <f t="shared" si="315"/>
        <v>5</v>
      </c>
      <c r="R334" s="82">
        <f t="shared" si="315"/>
        <v>5</v>
      </c>
      <c r="S334" s="154"/>
      <c r="T334" s="154"/>
      <c r="U334" s="154"/>
      <c r="V334" s="82">
        <f>+SUM(V336:V340)</f>
        <v>5</v>
      </c>
      <c r="Y334" s="103"/>
    </row>
    <row r="335" spans="1:25" s="102" customFormat="1" ht="39.75">
      <c r="A335" s="80"/>
      <c r="B335" s="80"/>
      <c r="C335" s="95" t="s">
        <v>10</v>
      </c>
      <c r="D335" s="94">
        <f>IF(D334&lt;1,0,IF(D334&lt;2,1,IF(D334&lt;3,2,IF(D334&lt;4,3,IF(D334&lt;5,4,IF(D334&gt;=5,5))))))</f>
        <v>5</v>
      </c>
      <c r="E335" s="94"/>
      <c r="F335" s="94"/>
      <c r="G335" s="94">
        <f t="shared" ref="G335" si="316">IF(G334&lt;1,0,IF(G334&lt;2,1,IF(G334&lt;3,2,IF(G334&lt;4,3,IF(G334&lt;5,4,IF(G334&gt;=5,5))))))</f>
        <v>0</v>
      </c>
      <c r="H335" s="94"/>
      <c r="I335" s="94">
        <f t="shared" ref="I335:R335" si="317">IF(I334&lt;1,0,IF(I334&lt;2,1,IF(I334&lt;3,2,IF(I334&lt;4,3,IF(I334&lt;5,4,IF(I334&gt;=5,5))))))</f>
        <v>5</v>
      </c>
      <c r="J335" s="94">
        <f t="shared" si="317"/>
        <v>5</v>
      </c>
      <c r="K335" s="94">
        <f t="shared" si="317"/>
        <v>5</v>
      </c>
      <c r="L335" s="94">
        <f t="shared" si="317"/>
        <v>5</v>
      </c>
      <c r="M335" s="94">
        <f t="shared" si="317"/>
        <v>5</v>
      </c>
      <c r="N335" s="94">
        <f t="shared" si="317"/>
        <v>4</v>
      </c>
      <c r="O335" s="94">
        <f t="shared" si="317"/>
        <v>3</v>
      </c>
      <c r="P335" s="94">
        <f t="shared" si="317"/>
        <v>5</v>
      </c>
      <c r="Q335" s="94">
        <f t="shared" si="317"/>
        <v>5</v>
      </c>
      <c r="R335" s="94">
        <f t="shared" si="317"/>
        <v>5</v>
      </c>
      <c r="S335" s="152"/>
      <c r="T335" s="152"/>
      <c r="U335" s="152"/>
      <c r="V335" s="94">
        <f>IF(V334&lt;1,0,IF(V334&lt;2,1,IF(V334&lt;3,2,IF(V334&lt;4,3,IF(V334&lt;5,4,IF(V334&gt;=5,5))))))</f>
        <v>5</v>
      </c>
      <c r="Y335" s="103"/>
    </row>
    <row r="336" spans="1:25" s="102" customFormat="1" ht="83.25">
      <c r="A336" s="72"/>
      <c r="B336" s="210" t="s">
        <v>137</v>
      </c>
      <c r="C336" s="150"/>
      <c r="D336" s="68">
        <v>1</v>
      </c>
      <c r="E336" s="68"/>
      <c r="F336" s="68"/>
      <c r="G336" s="68"/>
      <c r="H336" s="68"/>
      <c r="I336" s="68">
        <v>1</v>
      </c>
      <c r="J336" s="68">
        <v>1</v>
      </c>
      <c r="K336" s="68">
        <v>1</v>
      </c>
      <c r="L336" s="69">
        <v>1</v>
      </c>
      <c r="M336" s="68">
        <v>1</v>
      </c>
      <c r="N336" s="68">
        <v>1</v>
      </c>
      <c r="O336" s="68">
        <v>1</v>
      </c>
      <c r="P336" s="68">
        <v>1</v>
      </c>
      <c r="Q336" s="68">
        <v>1</v>
      </c>
      <c r="R336" s="68">
        <v>1</v>
      </c>
      <c r="S336" s="149"/>
      <c r="T336" s="149"/>
      <c r="U336" s="149"/>
      <c r="V336" s="68">
        <v>1</v>
      </c>
      <c r="Y336" s="103"/>
    </row>
    <row r="337" spans="1:25" s="102" customFormat="1" ht="92.25">
      <c r="A337" s="72"/>
      <c r="B337" s="71" t="s">
        <v>136</v>
      </c>
      <c r="C337" s="70"/>
      <c r="D337" s="68">
        <v>1</v>
      </c>
      <c r="E337" s="68"/>
      <c r="F337" s="68"/>
      <c r="G337" s="68"/>
      <c r="H337" s="68"/>
      <c r="I337" s="68">
        <v>1</v>
      </c>
      <c r="J337" s="68">
        <v>1</v>
      </c>
      <c r="K337" s="68">
        <v>1</v>
      </c>
      <c r="L337" s="69">
        <v>1</v>
      </c>
      <c r="M337" s="68">
        <v>1</v>
      </c>
      <c r="N337" s="68">
        <v>1</v>
      </c>
      <c r="O337" s="68">
        <v>1</v>
      </c>
      <c r="P337" s="68">
        <v>1</v>
      </c>
      <c r="Q337" s="68">
        <v>1</v>
      </c>
      <c r="R337" s="68">
        <v>1</v>
      </c>
      <c r="S337" s="149"/>
      <c r="T337" s="149"/>
      <c r="U337" s="149"/>
      <c r="V337" s="68">
        <v>1</v>
      </c>
      <c r="Y337" s="103"/>
    </row>
    <row r="338" spans="1:25" s="102" customFormat="1" ht="61.5">
      <c r="A338" s="72"/>
      <c r="B338" s="71" t="s">
        <v>135</v>
      </c>
      <c r="C338" s="70"/>
      <c r="D338" s="68">
        <v>1</v>
      </c>
      <c r="E338" s="68"/>
      <c r="F338" s="68"/>
      <c r="G338" s="68"/>
      <c r="H338" s="68"/>
      <c r="I338" s="68">
        <v>1</v>
      </c>
      <c r="J338" s="68">
        <v>1</v>
      </c>
      <c r="K338" s="68">
        <v>1</v>
      </c>
      <c r="L338" s="69">
        <v>1</v>
      </c>
      <c r="M338" s="68">
        <v>1</v>
      </c>
      <c r="N338" s="68">
        <v>1</v>
      </c>
      <c r="O338" s="68">
        <v>1</v>
      </c>
      <c r="P338" s="68">
        <v>1</v>
      </c>
      <c r="Q338" s="68">
        <v>1</v>
      </c>
      <c r="R338" s="68">
        <v>1</v>
      </c>
      <c r="S338" s="149"/>
      <c r="T338" s="149"/>
      <c r="U338" s="149"/>
      <c r="V338" s="68">
        <v>1</v>
      </c>
      <c r="Y338" s="103"/>
    </row>
    <row r="339" spans="1:25" s="102" customFormat="1" ht="61.5">
      <c r="A339" s="72"/>
      <c r="B339" s="71" t="s">
        <v>134</v>
      </c>
      <c r="C339" s="70"/>
      <c r="D339" s="68">
        <v>1</v>
      </c>
      <c r="E339" s="68"/>
      <c r="F339" s="68"/>
      <c r="G339" s="68"/>
      <c r="H339" s="68"/>
      <c r="I339" s="68">
        <v>1</v>
      </c>
      <c r="J339" s="68">
        <v>1</v>
      </c>
      <c r="K339" s="68">
        <v>1</v>
      </c>
      <c r="L339" s="69">
        <v>1</v>
      </c>
      <c r="M339" s="68">
        <v>1</v>
      </c>
      <c r="N339" s="68">
        <v>1</v>
      </c>
      <c r="O339" s="68">
        <v>0</v>
      </c>
      <c r="P339" s="68">
        <v>1</v>
      </c>
      <c r="Q339" s="68">
        <v>1</v>
      </c>
      <c r="R339" s="68">
        <v>1</v>
      </c>
      <c r="S339" s="149"/>
      <c r="T339" s="149"/>
      <c r="U339" s="149"/>
      <c r="V339" s="68">
        <v>1</v>
      </c>
      <c r="Y339" s="103"/>
    </row>
    <row r="340" spans="1:25" s="102" customFormat="1" ht="57">
      <c r="A340" s="72"/>
      <c r="B340" s="135" t="s">
        <v>133</v>
      </c>
      <c r="C340" s="134"/>
      <c r="D340" s="68">
        <v>1</v>
      </c>
      <c r="E340" s="68"/>
      <c r="F340" s="68"/>
      <c r="G340" s="68"/>
      <c r="H340" s="68"/>
      <c r="I340" s="68">
        <v>1</v>
      </c>
      <c r="J340" s="68">
        <v>1</v>
      </c>
      <c r="K340" s="68">
        <v>1</v>
      </c>
      <c r="L340" s="69">
        <v>1</v>
      </c>
      <c r="M340" s="68">
        <v>1</v>
      </c>
      <c r="N340" s="68">
        <v>0</v>
      </c>
      <c r="O340" s="68">
        <v>0</v>
      </c>
      <c r="P340" s="68">
        <v>1</v>
      </c>
      <c r="Q340" s="68">
        <v>1</v>
      </c>
      <c r="R340" s="68">
        <v>1</v>
      </c>
      <c r="S340" s="149"/>
      <c r="T340" s="149"/>
      <c r="U340" s="149"/>
      <c r="V340" s="68">
        <v>1</v>
      </c>
      <c r="Y340" s="103"/>
    </row>
    <row r="341" spans="1:25" s="102" customFormat="1" ht="39.75">
      <c r="A341" s="118">
        <v>5.3</v>
      </c>
      <c r="B341" s="118" t="s">
        <v>132</v>
      </c>
      <c r="C341" s="116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114"/>
      <c r="S341" s="208"/>
      <c r="T341" s="208"/>
      <c r="U341" s="208"/>
      <c r="V341" s="114"/>
      <c r="Y341" s="103"/>
    </row>
    <row r="342" spans="1:25" s="102" customFormat="1" ht="61.5">
      <c r="A342" s="84"/>
      <c r="B342" s="207" t="s">
        <v>131</v>
      </c>
      <c r="C342" s="83" t="s">
        <v>130</v>
      </c>
      <c r="D342" s="205">
        <f>+D344*100/D348</f>
        <v>75</v>
      </c>
      <c r="E342" s="205" t="e">
        <f t="shared" ref="E342:G342" si="318">+E344*100/E348</f>
        <v>#DIV/0!</v>
      </c>
      <c r="F342" s="205" t="e">
        <f t="shared" si="318"/>
        <v>#DIV/0!</v>
      </c>
      <c r="G342" s="205" t="e">
        <f t="shared" si="318"/>
        <v>#DIV/0!</v>
      </c>
      <c r="H342" s="205"/>
      <c r="I342" s="205">
        <f t="shared" ref="I342:R342" si="319">+I344*100/I348</f>
        <v>71.428571428571431</v>
      </c>
      <c r="J342" s="205">
        <f t="shared" si="319"/>
        <v>50</v>
      </c>
      <c r="K342" s="205">
        <f t="shared" si="319"/>
        <v>68.181818181818187</v>
      </c>
      <c r="L342" s="205">
        <f t="shared" si="319"/>
        <v>86.666666666666671</v>
      </c>
      <c r="M342" s="205">
        <f t="shared" si="319"/>
        <v>64.285714285714292</v>
      </c>
      <c r="N342" s="205">
        <f t="shared" si="319"/>
        <v>33.333333333333336</v>
      </c>
      <c r="O342" s="205">
        <f t="shared" si="319"/>
        <v>90</v>
      </c>
      <c r="P342" s="205">
        <f t="shared" si="319"/>
        <v>61.53846153846154</v>
      </c>
      <c r="Q342" s="205">
        <f t="shared" si="319"/>
        <v>50</v>
      </c>
      <c r="R342" s="205">
        <f t="shared" si="319"/>
        <v>40</v>
      </c>
      <c r="S342" s="206"/>
      <c r="T342" s="206"/>
      <c r="U342" s="206"/>
      <c r="V342" s="205">
        <f>+V344*100/V348</f>
        <v>66.165413533834581</v>
      </c>
      <c r="W342" s="39"/>
      <c r="Y342" s="103"/>
    </row>
    <row r="343" spans="1:25" s="102" customFormat="1" ht="39.75">
      <c r="A343" s="80"/>
      <c r="B343" s="204"/>
      <c r="C343" s="79" t="s">
        <v>10</v>
      </c>
      <c r="D343" s="94">
        <f>+IF(D342&lt;30,D342*5/30,IF(D342&gt;=30,5))</f>
        <v>5</v>
      </c>
      <c r="E343" s="94" t="e">
        <f t="shared" ref="E343:G343" si="320">+IF(E342&lt;30,E342*5/30,IF(E342&gt;=30,5))</f>
        <v>#DIV/0!</v>
      </c>
      <c r="F343" s="94" t="e">
        <f t="shared" si="320"/>
        <v>#DIV/0!</v>
      </c>
      <c r="G343" s="94" t="e">
        <f t="shared" si="320"/>
        <v>#DIV/0!</v>
      </c>
      <c r="H343" s="94"/>
      <c r="I343" s="94">
        <f t="shared" ref="I343:R343" si="321">+IF(I342&lt;30,I342*5/30,IF(I342&gt;=30,5))</f>
        <v>5</v>
      </c>
      <c r="J343" s="94">
        <f t="shared" si="321"/>
        <v>5</v>
      </c>
      <c r="K343" s="203">
        <f t="shared" si="321"/>
        <v>5</v>
      </c>
      <c r="L343" s="94">
        <f t="shared" si="321"/>
        <v>5</v>
      </c>
      <c r="M343" s="94">
        <f t="shared" si="321"/>
        <v>5</v>
      </c>
      <c r="N343" s="94">
        <f t="shared" si="321"/>
        <v>5</v>
      </c>
      <c r="O343" s="203">
        <f t="shared" si="321"/>
        <v>5</v>
      </c>
      <c r="P343" s="94">
        <f t="shared" si="321"/>
        <v>5</v>
      </c>
      <c r="Q343" s="94">
        <f t="shared" si="321"/>
        <v>5</v>
      </c>
      <c r="R343" s="94">
        <f t="shared" si="321"/>
        <v>5</v>
      </c>
      <c r="S343" s="202"/>
      <c r="T343" s="202"/>
      <c r="U343" s="202"/>
      <c r="V343" s="94">
        <f>+IF(V342&lt;30,V342*5/30,IF(V342&gt;=30,5))</f>
        <v>5</v>
      </c>
      <c r="W343" s="39"/>
      <c r="Y343" s="103"/>
    </row>
    <row r="344" spans="1:25" s="102" customFormat="1" ht="61.5">
      <c r="A344" s="72"/>
      <c r="B344" s="91" t="s">
        <v>129</v>
      </c>
      <c r="C344" s="70"/>
      <c r="D344" s="199">
        <f>+D345+D346+D347</f>
        <v>6</v>
      </c>
      <c r="E344" s="199">
        <f t="shared" ref="E344:G344" si="322">+E345+E346+E347</f>
        <v>0</v>
      </c>
      <c r="F344" s="199">
        <f t="shared" si="322"/>
        <v>0</v>
      </c>
      <c r="G344" s="199">
        <f t="shared" si="322"/>
        <v>0</v>
      </c>
      <c r="H344" s="199"/>
      <c r="I344" s="199">
        <f t="shared" ref="I344:R344" si="323">+I345+I346+I347</f>
        <v>5</v>
      </c>
      <c r="J344" s="199">
        <f t="shared" si="323"/>
        <v>1</v>
      </c>
      <c r="K344" s="201">
        <f t="shared" si="323"/>
        <v>15</v>
      </c>
      <c r="L344" s="199">
        <f t="shared" si="323"/>
        <v>13</v>
      </c>
      <c r="M344" s="199">
        <f t="shared" si="323"/>
        <v>9</v>
      </c>
      <c r="N344" s="199">
        <f t="shared" si="323"/>
        <v>3</v>
      </c>
      <c r="O344" s="199">
        <f t="shared" si="323"/>
        <v>9</v>
      </c>
      <c r="P344" s="199">
        <f t="shared" si="323"/>
        <v>24</v>
      </c>
      <c r="Q344" s="199">
        <f t="shared" si="323"/>
        <v>1</v>
      </c>
      <c r="R344" s="199">
        <f t="shared" si="323"/>
        <v>2</v>
      </c>
      <c r="S344" s="200"/>
      <c r="T344" s="200"/>
      <c r="U344" s="200"/>
      <c r="V344" s="199">
        <f>+V345+V346+V347</f>
        <v>88</v>
      </c>
      <c r="W344" s="39"/>
      <c r="Y344" s="103"/>
    </row>
    <row r="345" spans="1:25" s="102" customFormat="1" ht="39.75">
      <c r="A345" s="72"/>
      <c r="B345" s="198" t="s">
        <v>128</v>
      </c>
      <c r="C345" s="150"/>
      <c r="D345" s="193">
        <v>5</v>
      </c>
      <c r="E345" s="193"/>
      <c r="F345" s="193"/>
      <c r="G345" s="193">
        <f t="shared" ref="G345:G348" si="324">+SUM(E345:F345)</f>
        <v>0</v>
      </c>
      <c r="H345" s="193"/>
      <c r="I345" s="193">
        <v>2</v>
      </c>
      <c r="J345" s="193">
        <v>0</v>
      </c>
      <c r="K345" s="194">
        <v>9</v>
      </c>
      <c r="L345" s="196">
        <v>3</v>
      </c>
      <c r="M345" s="193">
        <v>7</v>
      </c>
      <c r="N345" s="193">
        <v>2</v>
      </c>
      <c r="O345" s="193">
        <v>5</v>
      </c>
      <c r="P345" s="193">
        <v>18</v>
      </c>
      <c r="Q345" s="193">
        <v>0</v>
      </c>
      <c r="R345" s="193">
        <v>1</v>
      </c>
      <c r="S345" s="197"/>
      <c r="T345" s="197"/>
      <c r="U345" s="197"/>
      <c r="V345" s="190">
        <f>+SUM(D345:U345)</f>
        <v>52</v>
      </c>
      <c r="Y345" s="103"/>
    </row>
    <row r="346" spans="1:25" s="102" customFormat="1" ht="39.75">
      <c r="A346" s="72"/>
      <c r="B346" s="198" t="s">
        <v>127</v>
      </c>
      <c r="C346" s="150"/>
      <c r="D346" s="193">
        <v>0</v>
      </c>
      <c r="E346" s="193"/>
      <c r="F346" s="193"/>
      <c r="G346" s="193">
        <f t="shared" si="324"/>
        <v>0</v>
      </c>
      <c r="H346" s="193"/>
      <c r="I346" s="193">
        <v>3</v>
      </c>
      <c r="J346" s="193">
        <v>0</v>
      </c>
      <c r="K346" s="194">
        <v>4</v>
      </c>
      <c r="L346" s="196">
        <v>4</v>
      </c>
      <c r="M346" s="193">
        <v>0</v>
      </c>
      <c r="N346" s="193">
        <v>0</v>
      </c>
      <c r="O346" s="193">
        <v>3</v>
      </c>
      <c r="P346" s="193">
        <v>2</v>
      </c>
      <c r="Q346" s="193">
        <v>0</v>
      </c>
      <c r="R346" s="193">
        <f>+SUM(A346:B346)</f>
        <v>0</v>
      </c>
      <c r="S346" s="197"/>
      <c r="T346" s="197"/>
      <c r="U346" s="197"/>
      <c r="V346" s="190">
        <f>+SUM(D346:U346)</f>
        <v>16</v>
      </c>
      <c r="Y346" s="103"/>
    </row>
    <row r="347" spans="1:25" s="102" customFormat="1" ht="39.75">
      <c r="A347" s="72"/>
      <c r="B347" s="198" t="s">
        <v>126</v>
      </c>
      <c r="C347" s="150"/>
      <c r="D347" s="193">
        <v>1</v>
      </c>
      <c r="E347" s="193"/>
      <c r="F347" s="193"/>
      <c r="G347" s="193">
        <f t="shared" si="324"/>
        <v>0</v>
      </c>
      <c r="H347" s="193"/>
      <c r="I347" s="193">
        <v>0</v>
      </c>
      <c r="J347" s="193">
        <v>1</v>
      </c>
      <c r="K347" s="194">
        <v>2</v>
      </c>
      <c r="L347" s="196">
        <v>6</v>
      </c>
      <c r="M347" s="193">
        <v>2</v>
      </c>
      <c r="N347" s="193">
        <v>1</v>
      </c>
      <c r="O347" s="193">
        <v>1</v>
      </c>
      <c r="P347" s="193">
        <v>4</v>
      </c>
      <c r="Q347" s="193">
        <v>1</v>
      </c>
      <c r="R347" s="193">
        <v>1</v>
      </c>
      <c r="S347" s="197"/>
      <c r="T347" s="197"/>
      <c r="U347" s="197"/>
      <c r="V347" s="190">
        <f>+SUM(D347:U347)</f>
        <v>20</v>
      </c>
      <c r="Y347" s="103"/>
    </row>
    <row r="348" spans="1:25" s="102" customFormat="1" ht="61.5">
      <c r="A348" s="128"/>
      <c r="B348" s="147" t="s">
        <v>125</v>
      </c>
      <c r="C348" s="124"/>
      <c r="D348" s="193">
        <v>8</v>
      </c>
      <c r="E348" s="193"/>
      <c r="F348" s="193"/>
      <c r="G348" s="193">
        <f t="shared" si="324"/>
        <v>0</v>
      </c>
      <c r="H348" s="193"/>
      <c r="I348" s="193">
        <v>7</v>
      </c>
      <c r="J348" s="193">
        <v>2</v>
      </c>
      <c r="K348" s="194">
        <v>22</v>
      </c>
      <c r="L348" s="196">
        <v>15</v>
      </c>
      <c r="M348" s="195">
        <v>14</v>
      </c>
      <c r="N348" s="193">
        <v>9</v>
      </c>
      <c r="O348" s="194">
        <v>10</v>
      </c>
      <c r="P348" s="193">
        <v>39</v>
      </c>
      <c r="Q348" s="193">
        <v>2</v>
      </c>
      <c r="R348" s="192">
        <v>5</v>
      </c>
      <c r="S348" s="191"/>
      <c r="T348" s="191"/>
      <c r="U348" s="191"/>
      <c r="V348" s="190">
        <f>+SUM(D348:U348)</f>
        <v>133</v>
      </c>
      <c r="Y348" s="103"/>
    </row>
    <row r="349" spans="1:25" s="102" customFormat="1" ht="61.5">
      <c r="A349" s="84"/>
      <c r="B349" s="155" t="s">
        <v>124</v>
      </c>
      <c r="C349" s="83" t="s">
        <v>30</v>
      </c>
      <c r="D349" s="82">
        <f>+SUM(D351:D355)</f>
        <v>5</v>
      </c>
      <c r="E349" s="82"/>
      <c r="F349" s="82"/>
      <c r="G349" s="82">
        <f t="shared" ref="G349" si="325">+SUM(G351:G355)</f>
        <v>0</v>
      </c>
      <c r="H349" s="82"/>
      <c r="I349" s="82">
        <f t="shared" ref="I349:R349" si="326">+SUM(I351:I355)</f>
        <v>3</v>
      </c>
      <c r="J349" s="82">
        <f t="shared" si="326"/>
        <v>5</v>
      </c>
      <c r="K349" s="82">
        <f t="shared" si="326"/>
        <v>5</v>
      </c>
      <c r="L349" s="82">
        <f t="shared" si="326"/>
        <v>5</v>
      </c>
      <c r="M349" s="82">
        <f t="shared" si="326"/>
        <v>5</v>
      </c>
      <c r="N349" s="82">
        <f t="shared" si="326"/>
        <v>3</v>
      </c>
      <c r="O349" s="82">
        <f t="shared" si="326"/>
        <v>2</v>
      </c>
      <c r="P349" s="82">
        <f t="shared" si="326"/>
        <v>5</v>
      </c>
      <c r="Q349" s="82">
        <f t="shared" si="326"/>
        <v>5</v>
      </c>
      <c r="R349" s="82">
        <f t="shared" si="326"/>
        <v>5</v>
      </c>
      <c r="S349" s="154"/>
      <c r="T349" s="154"/>
      <c r="U349" s="154"/>
      <c r="V349" s="82">
        <f>+SUM(V351:V355)</f>
        <v>5</v>
      </c>
      <c r="Y349" s="103"/>
    </row>
    <row r="350" spans="1:25" s="102" customFormat="1" ht="39.75">
      <c r="A350" s="80"/>
      <c r="B350" s="153"/>
      <c r="C350" s="79" t="s">
        <v>10</v>
      </c>
      <c r="D350" s="132">
        <f>IF(D349&lt;1,0,IF(D349&lt;2,1,IF(D349&lt;3,2,IF(D349&lt;4,3,IF(D349&lt;5,4,IF(D349=5,5,))))))</f>
        <v>5</v>
      </c>
      <c r="E350" s="132"/>
      <c r="F350" s="132"/>
      <c r="G350" s="132">
        <f t="shared" ref="G350" si="327">IF(G349&lt;1,0,IF(G349&lt;2,1,IF(G349&lt;3,2,IF(G349&lt;4,3,IF(G349&lt;5,4,IF(G349=5,5,))))))</f>
        <v>0</v>
      </c>
      <c r="H350" s="132"/>
      <c r="I350" s="132">
        <f t="shared" ref="I350:R350" si="328">IF(I349&lt;1,0,IF(I349&lt;2,1,IF(I349&lt;3,2,IF(I349&lt;4,3,IF(I349&lt;5,4,IF(I349=5,5,))))))</f>
        <v>3</v>
      </c>
      <c r="J350" s="132">
        <f t="shared" si="328"/>
        <v>5</v>
      </c>
      <c r="K350" s="132">
        <f t="shared" si="328"/>
        <v>5</v>
      </c>
      <c r="L350" s="132">
        <f t="shared" si="328"/>
        <v>5</v>
      </c>
      <c r="M350" s="132">
        <f t="shared" si="328"/>
        <v>5</v>
      </c>
      <c r="N350" s="132">
        <f t="shared" si="328"/>
        <v>3</v>
      </c>
      <c r="O350" s="132">
        <f t="shared" si="328"/>
        <v>2</v>
      </c>
      <c r="P350" s="132">
        <f t="shared" si="328"/>
        <v>5</v>
      </c>
      <c r="Q350" s="132">
        <f t="shared" si="328"/>
        <v>5</v>
      </c>
      <c r="R350" s="132">
        <f t="shared" si="328"/>
        <v>5</v>
      </c>
      <c r="S350" s="152"/>
      <c r="T350" s="152"/>
      <c r="U350" s="152"/>
      <c r="V350" s="132">
        <f>IF(V349&lt;1,0,IF(V349&lt;2,1,IF(V349&lt;3,2,IF(V349&lt;4,3,IF(V349&lt;5,4,IF(V349=5,5,))))))</f>
        <v>5</v>
      </c>
      <c r="Y350" s="103"/>
    </row>
    <row r="351" spans="1:25" s="102" customFormat="1" ht="61.5">
      <c r="A351" s="72"/>
      <c r="B351" s="165" t="s">
        <v>123</v>
      </c>
      <c r="C351" s="164"/>
      <c r="D351" s="68">
        <v>1</v>
      </c>
      <c r="E351" s="68"/>
      <c r="F351" s="68"/>
      <c r="G351" s="68"/>
      <c r="H351" s="68"/>
      <c r="I351" s="68">
        <v>1</v>
      </c>
      <c r="J351" s="68">
        <v>1</v>
      </c>
      <c r="K351" s="68">
        <v>1</v>
      </c>
      <c r="L351" s="69">
        <v>1</v>
      </c>
      <c r="M351" s="68">
        <v>1</v>
      </c>
      <c r="N351" s="68">
        <v>1</v>
      </c>
      <c r="O351" s="68">
        <v>1</v>
      </c>
      <c r="P351" s="68">
        <v>1</v>
      </c>
      <c r="Q351" s="68">
        <v>1</v>
      </c>
      <c r="R351" s="68">
        <v>1</v>
      </c>
      <c r="S351" s="149"/>
      <c r="T351" s="149"/>
      <c r="U351" s="149"/>
      <c r="V351" s="68">
        <v>1</v>
      </c>
      <c r="Y351" s="103"/>
    </row>
    <row r="352" spans="1:25" s="102" customFormat="1" ht="39.75">
      <c r="A352" s="72"/>
      <c r="B352" s="91" t="s">
        <v>122</v>
      </c>
      <c r="C352" s="70"/>
      <c r="D352" s="68">
        <v>1</v>
      </c>
      <c r="E352" s="68"/>
      <c r="F352" s="68"/>
      <c r="G352" s="68"/>
      <c r="H352" s="68"/>
      <c r="I352" s="68">
        <v>1</v>
      </c>
      <c r="J352" s="68">
        <v>1</v>
      </c>
      <c r="K352" s="68">
        <v>1</v>
      </c>
      <c r="L352" s="69">
        <v>1</v>
      </c>
      <c r="M352" s="68">
        <v>1</v>
      </c>
      <c r="N352" s="68">
        <v>1</v>
      </c>
      <c r="O352" s="68">
        <v>0</v>
      </c>
      <c r="P352" s="68">
        <v>1</v>
      </c>
      <c r="Q352" s="68">
        <v>1</v>
      </c>
      <c r="R352" s="68">
        <v>1</v>
      </c>
      <c r="S352" s="149"/>
      <c r="T352" s="149"/>
      <c r="U352" s="149"/>
      <c r="V352" s="68">
        <v>1</v>
      </c>
      <c r="Y352" s="103"/>
    </row>
    <row r="353" spans="1:25" s="102" customFormat="1" ht="61.5">
      <c r="A353" s="72"/>
      <c r="B353" s="91" t="s">
        <v>121</v>
      </c>
      <c r="C353" s="70"/>
      <c r="D353" s="68">
        <v>1</v>
      </c>
      <c r="E353" s="68"/>
      <c r="F353" s="68"/>
      <c r="G353" s="68"/>
      <c r="H353" s="68"/>
      <c r="I353" s="68">
        <v>1</v>
      </c>
      <c r="J353" s="68">
        <v>1</v>
      </c>
      <c r="K353" s="68">
        <v>1</v>
      </c>
      <c r="L353" s="69">
        <v>1</v>
      </c>
      <c r="M353" s="68">
        <v>1</v>
      </c>
      <c r="N353" s="68">
        <v>1</v>
      </c>
      <c r="O353" s="68">
        <v>0</v>
      </c>
      <c r="P353" s="68">
        <v>1</v>
      </c>
      <c r="Q353" s="68">
        <v>1</v>
      </c>
      <c r="R353" s="68">
        <v>1</v>
      </c>
      <c r="S353" s="149"/>
      <c r="T353" s="149"/>
      <c r="U353" s="149"/>
      <c r="V353" s="68">
        <v>1</v>
      </c>
      <c r="Y353" s="103"/>
    </row>
    <row r="354" spans="1:25" s="102" customFormat="1" ht="57">
      <c r="A354" s="72"/>
      <c r="B354" s="163" t="s">
        <v>120</v>
      </c>
      <c r="C354" s="134"/>
      <c r="D354" s="68">
        <v>1</v>
      </c>
      <c r="E354" s="68"/>
      <c r="F354" s="68"/>
      <c r="G354" s="68"/>
      <c r="H354" s="68"/>
      <c r="I354" s="68">
        <v>0</v>
      </c>
      <c r="J354" s="68">
        <v>1</v>
      </c>
      <c r="K354" s="68">
        <v>1</v>
      </c>
      <c r="L354" s="90">
        <v>1</v>
      </c>
      <c r="M354" s="68">
        <v>1</v>
      </c>
      <c r="N354" s="68">
        <v>0</v>
      </c>
      <c r="O354" s="68">
        <v>0</v>
      </c>
      <c r="P354" s="68">
        <v>1</v>
      </c>
      <c r="Q354" s="68">
        <v>1</v>
      </c>
      <c r="R354" s="68">
        <v>1</v>
      </c>
      <c r="S354" s="149"/>
      <c r="T354" s="149"/>
      <c r="U354" s="149"/>
      <c r="V354" s="68">
        <v>1</v>
      </c>
      <c r="Y354" s="103"/>
    </row>
    <row r="355" spans="1:25" s="102" customFormat="1" ht="61.5">
      <c r="A355" s="72"/>
      <c r="B355" s="91" t="s">
        <v>119</v>
      </c>
      <c r="C355" s="70"/>
      <c r="D355" s="68">
        <v>1</v>
      </c>
      <c r="E355" s="68"/>
      <c r="F355" s="68"/>
      <c r="G355" s="68"/>
      <c r="H355" s="68"/>
      <c r="I355" s="68">
        <v>0</v>
      </c>
      <c r="J355" s="68">
        <v>1</v>
      </c>
      <c r="K355" s="68">
        <v>1</v>
      </c>
      <c r="L355" s="69">
        <v>1</v>
      </c>
      <c r="M355" s="68">
        <v>1</v>
      </c>
      <c r="N355" s="68">
        <v>0</v>
      </c>
      <c r="O355" s="68">
        <v>1</v>
      </c>
      <c r="P355" s="68">
        <v>1</v>
      </c>
      <c r="Q355" s="68">
        <v>1</v>
      </c>
      <c r="R355" s="68">
        <v>1</v>
      </c>
      <c r="S355" s="149"/>
      <c r="T355" s="149"/>
      <c r="U355" s="149"/>
      <c r="V355" s="68">
        <v>1</v>
      </c>
      <c r="Y355" s="103"/>
    </row>
    <row r="356" spans="1:25" ht="39.75">
      <c r="A356" s="173" t="s">
        <v>108</v>
      </c>
      <c r="B356" s="173"/>
      <c r="C356" s="172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69"/>
      <c r="S356" s="170"/>
      <c r="T356" s="170"/>
      <c r="U356" s="170"/>
      <c r="V356" s="169"/>
      <c r="Y356" s="20"/>
    </row>
    <row r="357" spans="1:25" ht="39.75">
      <c r="A357" s="140" t="s">
        <v>86</v>
      </c>
      <c r="B357" s="139"/>
      <c r="C357" s="138"/>
      <c r="D357" s="137">
        <f>+D361</f>
        <v>5</v>
      </c>
      <c r="E357" s="137"/>
      <c r="F357" s="137"/>
      <c r="G357" s="137">
        <f t="shared" ref="G357" si="329">+G361</f>
        <v>0</v>
      </c>
      <c r="H357" s="137"/>
      <c r="I357" s="137">
        <f t="shared" ref="I357:R357" si="330">+I361</f>
        <v>4</v>
      </c>
      <c r="J357" s="137">
        <f t="shared" si="330"/>
        <v>4</v>
      </c>
      <c r="K357" s="137">
        <f t="shared" si="330"/>
        <v>5</v>
      </c>
      <c r="L357" s="137">
        <f t="shared" si="330"/>
        <v>3</v>
      </c>
      <c r="M357" s="137">
        <f t="shared" si="330"/>
        <v>4</v>
      </c>
      <c r="N357" s="137">
        <f t="shared" si="330"/>
        <v>2</v>
      </c>
      <c r="O357" s="137">
        <f t="shared" si="330"/>
        <v>3</v>
      </c>
      <c r="P357" s="137">
        <f t="shared" si="330"/>
        <v>5</v>
      </c>
      <c r="Q357" s="137">
        <f t="shared" si="330"/>
        <v>5</v>
      </c>
      <c r="R357" s="137">
        <f t="shared" si="330"/>
        <v>5</v>
      </c>
      <c r="S357" s="168"/>
      <c r="T357" s="168"/>
      <c r="U357" s="168"/>
      <c r="V357" s="136">
        <f>+V361</f>
        <v>5</v>
      </c>
      <c r="Y357" s="20"/>
    </row>
    <row r="358" spans="1:25" ht="39.75">
      <c r="A358" s="140" t="s">
        <v>85</v>
      </c>
      <c r="B358" s="139"/>
      <c r="C358" s="138"/>
      <c r="D358" s="137">
        <f>+SUM(D370,D377)/2</f>
        <v>4.5</v>
      </c>
      <c r="E358" s="137"/>
      <c r="F358" s="137"/>
      <c r="G358" s="137">
        <f t="shared" ref="G358" si="331">+SUM(G370,G377)/2</f>
        <v>0</v>
      </c>
      <c r="H358" s="137"/>
      <c r="I358" s="137">
        <f t="shared" ref="I358:R358" si="332">+SUM(I370,I377)/2</f>
        <v>4.5</v>
      </c>
      <c r="J358" s="137">
        <f t="shared" si="332"/>
        <v>4.5</v>
      </c>
      <c r="K358" s="137">
        <f t="shared" si="332"/>
        <v>4.5</v>
      </c>
      <c r="L358" s="137">
        <f t="shared" si="332"/>
        <v>4.5</v>
      </c>
      <c r="M358" s="137">
        <f t="shared" si="332"/>
        <v>4.5</v>
      </c>
      <c r="N358" s="137">
        <f t="shared" si="332"/>
        <v>3.5</v>
      </c>
      <c r="O358" s="137">
        <f t="shared" si="332"/>
        <v>3.5</v>
      </c>
      <c r="P358" s="137">
        <f t="shared" si="332"/>
        <v>4</v>
      </c>
      <c r="Q358" s="137">
        <f t="shared" si="332"/>
        <v>4</v>
      </c>
      <c r="R358" s="137">
        <f t="shared" si="332"/>
        <v>3</v>
      </c>
      <c r="S358" s="168"/>
      <c r="T358" s="168"/>
      <c r="U358" s="168"/>
      <c r="V358" s="136">
        <f>+SUM(V370,V377)/2</f>
        <v>5</v>
      </c>
      <c r="Y358" s="20"/>
    </row>
    <row r="359" spans="1:25" ht="39.75">
      <c r="A359" s="140" t="s">
        <v>84</v>
      </c>
      <c r="B359" s="139"/>
      <c r="C359" s="138"/>
      <c r="D359" s="137">
        <f>+SUM(D361,D370,D377)/3</f>
        <v>4.666666666666667</v>
      </c>
      <c r="E359" s="137"/>
      <c r="F359" s="137"/>
      <c r="G359" s="137">
        <f t="shared" ref="G359" si="333">+SUM(G361,G370,G377)/3</f>
        <v>0</v>
      </c>
      <c r="H359" s="137"/>
      <c r="I359" s="137">
        <f t="shared" ref="I359:R359" si="334">+SUM(I361,I370,I377)/3</f>
        <v>4.333333333333333</v>
      </c>
      <c r="J359" s="137">
        <f t="shared" si="334"/>
        <v>4.333333333333333</v>
      </c>
      <c r="K359" s="137">
        <f t="shared" si="334"/>
        <v>4.666666666666667</v>
      </c>
      <c r="L359" s="137">
        <f t="shared" si="334"/>
        <v>4</v>
      </c>
      <c r="M359" s="137">
        <f t="shared" si="334"/>
        <v>4.333333333333333</v>
      </c>
      <c r="N359" s="137">
        <f t="shared" si="334"/>
        <v>3</v>
      </c>
      <c r="O359" s="137">
        <f t="shared" si="334"/>
        <v>3.3333333333333335</v>
      </c>
      <c r="P359" s="137">
        <f t="shared" si="334"/>
        <v>4.333333333333333</v>
      </c>
      <c r="Q359" s="137">
        <f t="shared" si="334"/>
        <v>4.333333333333333</v>
      </c>
      <c r="R359" s="137">
        <f t="shared" si="334"/>
        <v>3.6666666666666665</v>
      </c>
      <c r="S359" s="168"/>
      <c r="T359" s="168"/>
      <c r="U359" s="168"/>
      <c r="V359" s="136">
        <f>+SUM(V361,V370,V377)/3</f>
        <v>5</v>
      </c>
      <c r="Y359" s="20"/>
    </row>
    <row r="360" spans="1:25" s="73" customFormat="1" ht="39.75">
      <c r="A360" s="85">
        <v>6.1</v>
      </c>
      <c r="B360" s="85" t="s">
        <v>107</v>
      </c>
      <c r="C360" s="83" t="s">
        <v>30</v>
      </c>
      <c r="D360" s="82">
        <f>SUM(D362:D367)</f>
        <v>5</v>
      </c>
      <c r="E360" s="82"/>
      <c r="F360" s="82"/>
      <c r="G360" s="82">
        <f t="shared" ref="G360" si="335">SUM(G362:G367)</f>
        <v>0</v>
      </c>
      <c r="H360" s="82"/>
      <c r="I360" s="82">
        <f t="shared" ref="I360:R360" si="336">SUM(I362:I367)</f>
        <v>4</v>
      </c>
      <c r="J360" s="82">
        <f t="shared" si="336"/>
        <v>4</v>
      </c>
      <c r="K360" s="82">
        <f t="shared" si="336"/>
        <v>5</v>
      </c>
      <c r="L360" s="82">
        <f t="shared" si="336"/>
        <v>3</v>
      </c>
      <c r="M360" s="82">
        <f t="shared" si="336"/>
        <v>4</v>
      </c>
      <c r="N360" s="82">
        <f t="shared" si="336"/>
        <v>2</v>
      </c>
      <c r="O360" s="82">
        <f t="shared" si="336"/>
        <v>3</v>
      </c>
      <c r="P360" s="82">
        <f t="shared" si="336"/>
        <v>5</v>
      </c>
      <c r="Q360" s="82">
        <f t="shared" si="336"/>
        <v>6</v>
      </c>
      <c r="R360" s="82">
        <f t="shared" si="336"/>
        <v>5</v>
      </c>
      <c r="S360" s="154"/>
      <c r="T360" s="154"/>
      <c r="U360" s="154"/>
      <c r="V360" s="82">
        <f>SUM(V362:V367)</f>
        <v>5</v>
      </c>
      <c r="Y360" s="74"/>
    </row>
    <row r="361" spans="1:25" s="73" customFormat="1" ht="39.75">
      <c r="A361" s="167"/>
      <c r="B361" s="167"/>
      <c r="C361" s="79" t="s">
        <v>10</v>
      </c>
      <c r="D361" s="132">
        <f>IF(D360&lt;1,0,IF(D360&lt;2,1,IF(D360&lt;3,2,IF(D360&lt;4,3,IF(D360&lt;5,4,IF(D360&gt;=5,5,))))))</f>
        <v>5</v>
      </c>
      <c r="E361" s="132"/>
      <c r="F361" s="132"/>
      <c r="G361" s="132">
        <f t="shared" ref="G361" si="337">IF(G360&lt;1,0,IF(G360&lt;2,1,IF(G360&lt;3,2,IF(G360&lt;4,3,IF(G360&lt;5,4,IF(G360&gt;=5,5,))))))</f>
        <v>0</v>
      </c>
      <c r="H361" s="132"/>
      <c r="I361" s="132">
        <f t="shared" ref="I361:R361" si="338">IF(I360&lt;1,0,IF(I360&lt;2,1,IF(I360&lt;3,2,IF(I360&lt;4,3,IF(I360&lt;5,4,IF(I360&gt;=5,5,))))))</f>
        <v>4</v>
      </c>
      <c r="J361" s="132">
        <f t="shared" si="338"/>
        <v>4</v>
      </c>
      <c r="K361" s="132">
        <f t="shared" si="338"/>
        <v>5</v>
      </c>
      <c r="L361" s="132">
        <f t="shared" si="338"/>
        <v>3</v>
      </c>
      <c r="M361" s="132">
        <f t="shared" si="338"/>
        <v>4</v>
      </c>
      <c r="N361" s="132">
        <f t="shared" si="338"/>
        <v>2</v>
      </c>
      <c r="O361" s="132">
        <f t="shared" si="338"/>
        <v>3</v>
      </c>
      <c r="P361" s="132">
        <f t="shared" si="338"/>
        <v>5</v>
      </c>
      <c r="Q361" s="132">
        <f t="shared" si="338"/>
        <v>5</v>
      </c>
      <c r="R361" s="132">
        <f t="shared" si="338"/>
        <v>5</v>
      </c>
      <c r="S361" s="152"/>
      <c r="T361" s="152"/>
      <c r="U361" s="152"/>
      <c r="V361" s="132">
        <f>IF(V360&lt;1,0,IF(V360&lt;2,1,IF(V360&lt;3,2,IF(V360&lt;4,3,IF(V360&lt;5,4,IF(V360&gt;=5,5,))))))</f>
        <v>5</v>
      </c>
      <c r="Y361" s="74"/>
    </row>
    <row r="362" spans="1:25" s="73" customFormat="1" ht="61.5">
      <c r="A362" s="166"/>
      <c r="B362" s="165" t="s">
        <v>106</v>
      </c>
      <c r="C362" s="164"/>
      <c r="D362" s="68">
        <v>1</v>
      </c>
      <c r="E362" s="68"/>
      <c r="F362" s="68"/>
      <c r="G362" s="68"/>
      <c r="H362" s="68"/>
      <c r="I362" s="68">
        <v>1</v>
      </c>
      <c r="J362" s="68">
        <v>1</v>
      </c>
      <c r="K362" s="68">
        <v>1</v>
      </c>
      <c r="L362" s="69">
        <v>1</v>
      </c>
      <c r="M362" s="68">
        <v>1</v>
      </c>
      <c r="N362" s="68">
        <v>0</v>
      </c>
      <c r="O362" s="68">
        <v>1</v>
      </c>
      <c r="P362" s="68">
        <v>1</v>
      </c>
      <c r="Q362" s="68">
        <v>1</v>
      </c>
      <c r="R362" s="679">
        <v>1</v>
      </c>
      <c r="S362" s="149"/>
      <c r="T362" s="149"/>
      <c r="U362" s="149"/>
      <c r="V362" s="679">
        <v>1</v>
      </c>
      <c r="Y362" s="74"/>
    </row>
    <row r="363" spans="1:25" s="73" customFormat="1" ht="61.5">
      <c r="A363" s="75"/>
      <c r="B363" s="91" t="s">
        <v>105</v>
      </c>
      <c r="C363" s="70"/>
      <c r="D363" s="68">
        <v>1</v>
      </c>
      <c r="E363" s="68"/>
      <c r="F363" s="68"/>
      <c r="G363" s="68"/>
      <c r="H363" s="68"/>
      <c r="I363" s="68">
        <v>1</v>
      </c>
      <c r="J363" s="68">
        <v>1</v>
      </c>
      <c r="K363" s="68">
        <v>1</v>
      </c>
      <c r="L363" s="69">
        <v>1</v>
      </c>
      <c r="M363" s="68">
        <v>1</v>
      </c>
      <c r="N363" s="68">
        <v>1</v>
      </c>
      <c r="O363" s="68">
        <v>1</v>
      </c>
      <c r="P363" s="68">
        <v>1</v>
      </c>
      <c r="Q363" s="68">
        <v>1</v>
      </c>
      <c r="R363" s="68">
        <v>1</v>
      </c>
      <c r="S363" s="149"/>
      <c r="T363" s="149"/>
      <c r="U363" s="149"/>
      <c r="V363" s="68">
        <v>1</v>
      </c>
      <c r="Y363" s="74"/>
    </row>
    <row r="364" spans="1:25" s="73" customFormat="1" ht="61.5">
      <c r="A364" s="75"/>
      <c r="B364" s="91" t="s">
        <v>104</v>
      </c>
      <c r="C364" s="70"/>
      <c r="D364" s="68">
        <v>1</v>
      </c>
      <c r="E364" s="68"/>
      <c r="F364" s="68"/>
      <c r="G364" s="68"/>
      <c r="H364" s="68"/>
      <c r="I364" s="68">
        <v>1</v>
      </c>
      <c r="J364" s="68">
        <v>1</v>
      </c>
      <c r="K364" s="68">
        <v>1</v>
      </c>
      <c r="L364" s="69">
        <v>1</v>
      </c>
      <c r="M364" s="68">
        <v>1</v>
      </c>
      <c r="N364" s="68">
        <v>1</v>
      </c>
      <c r="O364" s="68">
        <v>1</v>
      </c>
      <c r="P364" s="68">
        <v>1</v>
      </c>
      <c r="Q364" s="68">
        <v>1</v>
      </c>
      <c r="R364" s="68">
        <v>1</v>
      </c>
      <c r="S364" s="149"/>
      <c r="T364" s="149"/>
      <c r="U364" s="149"/>
      <c r="V364" s="68">
        <v>1</v>
      </c>
      <c r="Y364" s="74"/>
    </row>
    <row r="365" spans="1:25" s="73" customFormat="1" ht="57">
      <c r="A365" s="75"/>
      <c r="B365" s="163" t="s">
        <v>103</v>
      </c>
      <c r="C365" s="134"/>
      <c r="D365" s="68">
        <v>1</v>
      </c>
      <c r="E365" s="68"/>
      <c r="F365" s="68"/>
      <c r="G365" s="68"/>
      <c r="H365" s="68"/>
      <c r="I365" s="68">
        <v>1</v>
      </c>
      <c r="J365" s="68">
        <v>1</v>
      </c>
      <c r="K365" s="68">
        <v>1</v>
      </c>
      <c r="L365" s="69">
        <v>0</v>
      </c>
      <c r="M365" s="68">
        <v>1</v>
      </c>
      <c r="N365" s="68">
        <v>0</v>
      </c>
      <c r="O365" s="68">
        <v>0</v>
      </c>
      <c r="P365" s="68">
        <v>1</v>
      </c>
      <c r="Q365" s="68">
        <v>1</v>
      </c>
      <c r="R365" s="68">
        <v>1</v>
      </c>
      <c r="S365" s="149"/>
      <c r="T365" s="149"/>
      <c r="U365" s="149"/>
      <c r="V365" s="68">
        <v>1</v>
      </c>
      <c r="Y365" s="74"/>
    </row>
    <row r="366" spans="1:25" s="73" customFormat="1" ht="55.5">
      <c r="A366" s="75"/>
      <c r="B366" s="151" t="s">
        <v>102</v>
      </c>
      <c r="C366" s="150"/>
      <c r="D366" s="68">
        <v>1</v>
      </c>
      <c r="E366" s="68"/>
      <c r="F366" s="68"/>
      <c r="G366" s="68"/>
      <c r="H366" s="68"/>
      <c r="I366" s="68">
        <v>0</v>
      </c>
      <c r="J366" s="68">
        <v>0</v>
      </c>
      <c r="K366" s="68">
        <v>1</v>
      </c>
      <c r="L366" s="69">
        <v>0</v>
      </c>
      <c r="M366" s="68">
        <v>0</v>
      </c>
      <c r="N366" s="68">
        <v>0</v>
      </c>
      <c r="O366" s="68">
        <v>0</v>
      </c>
      <c r="P366" s="68">
        <v>1</v>
      </c>
      <c r="Q366" s="68">
        <v>1</v>
      </c>
      <c r="R366" s="68">
        <v>1</v>
      </c>
      <c r="S366" s="149"/>
      <c r="T366" s="149"/>
      <c r="U366" s="149"/>
      <c r="V366" s="68">
        <v>1</v>
      </c>
      <c r="Y366" s="74"/>
    </row>
    <row r="367" spans="1:25" s="73" customFormat="1" ht="61.5">
      <c r="A367" s="75"/>
      <c r="B367" s="91" t="s">
        <v>101</v>
      </c>
      <c r="C367" s="70"/>
      <c r="D367" s="68">
        <v>0</v>
      </c>
      <c r="E367" s="68"/>
      <c r="F367" s="68"/>
      <c r="G367" s="68"/>
      <c r="H367" s="68"/>
      <c r="I367" s="68">
        <v>0</v>
      </c>
      <c r="J367" s="68">
        <v>0</v>
      </c>
      <c r="K367" s="68">
        <v>0</v>
      </c>
      <c r="L367" s="69">
        <v>0</v>
      </c>
      <c r="M367" s="68">
        <v>0</v>
      </c>
      <c r="N367" s="68">
        <v>0</v>
      </c>
      <c r="O367" s="68">
        <v>0</v>
      </c>
      <c r="P367" s="68">
        <v>0</v>
      </c>
      <c r="Q367" s="68">
        <v>1</v>
      </c>
      <c r="R367" s="68">
        <v>0</v>
      </c>
      <c r="S367" s="149"/>
      <c r="T367" s="149"/>
      <c r="U367" s="149"/>
      <c r="V367" s="68">
        <v>0</v>
      </c>
      <c r="Y367" s="74"/>
    </row>
    <row r="368" spans="1:25" s="73" customFormat="1" ht="39.75">
      <c r="A368" s="162">
        <v>6.2</v>
      </c>
      <c r="B368" s="162" t="s">
        <v>100</v>
      </c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59"/>
      <c r="S368" s="146"/>
      <c r="T368" s="146"/>
      <c r="U368" s="146"/>
      <c r="V368" s="159"/>
      <c r="Y368" s="74"/>
    </row>
    <row r="369" spans="1:25" s="73" customFormat="1" ht="61.5">
      <c r="A369" s="85"/>
      <c r="B369" s="158" t="s">
        <v>99</v>
      </c>
      <c r="C369" s="83" t="s">
        <v>30</v>
      </c>
      <c r="D369" s="82">
        <f>+SUM(D371:D375)</f>
        <v>4</v>
      </c>
      <c r="E369" s="82"/>
      <c r="F369" s="82"/>
      <c r="G369" s="82">
        <f t="shared" ref="G369" si="339">+SUM(G371:G375)</f>
        <v>0</v>
      </c>
      <c r="H369" s="82"/>
      <c r="I369" s="82">
        <f t="shared" ref="I369:R369" si="340">+SUM(I371:I375)</f>
        <v>4</v>
      </c>
      <c r="J369" s="82">
        <f t="shared" si="340"/>
        <v>4</v>
      </c>
      <c r="K369" s="82">
        <f t="shared" si="340"/>
        <v>4</v>
      </c>
      <c r="L369" s="82">
        <f t="shared" si="340"/>
        <v>4</v>
      </c>
      <c r="M369" s="82">
        <f t="shared" si="340"/>
        <v>4</v>
      </c>
      <c r="N369" s="82">
        <f t="shared" si="340"/>
        <v>2</v>
      </c>
      <c r="O369" s="82">
        <f t="shared" si="340"/>
        <v>2</v>
      </c>
      <c r="P369" s="82">
        <f t="shared" si="340"/>
        <v>3</v>
      </c>
      <c r="Q369" s="82">
        <f t="shared" si="340"/>
        <v>4</v>
      </c>
      <c r="R369" s="82">
        <f t="shared" si="340"/>
        <v>1</v>
      </c>
      <c r="S369" s="154"/>
      <c r="T369" s="154"/>
      <c r="U369" s="154"/>
      <c r="V369" s="82">
        <f>+SUM(V371:V375)</f>
        <v>5</v>
      </c>
      <c r="Y369" s="74"/>
    </row>
    <row r="370" spans="1:25" s="73" customFormat="1" ht="39.75">
      <c r="A370" s="81"/>
      <c r="B370" s="157"/>
      <c r="C370" s="79" t="s">
        <v>10</v>
      </c>
      <c r="D370" s="132">
        <f>IF(D369&lt;1,0,IF(D369&lt;2,1,IF(D369&lt;3,2,IF(D369&lt;4,3,IF(D369&lt;5,4,IF(D369=5,5,))))))</f>
        <v>4</v>
      </c>
      <c r="E370" s="132"/>
      <c r="F370" s="132"/>
      <c r="G370" s="132">
        <f t="shared" ref="G370" si="341">IF(G369&lt;1,0,IF(G369&lt;2,1,IF(G369&lt;3,2,IF(G369&lt;4,3,IF(G369&lt;5,4,IF(G369=5,5,))))))</f>
        <v>0</v>
      </c>
      <c r="H370" s="132"/>
      <c r="I370" s="132">
        <f t="shared" ref="I370:R370" si="342">IF(I369&lt;1,0,IF(I369&lt;2,1,IF(I369&lt;3,2,IF(I369&lt;4,3,IF(I369&lt;5,4,IF(I369=5,5,))))))</f>
        <v>4</v>
      </c>
      <c r="J370" s="132">
        <f t="shared" si="342"/>
        <v>4</v>
      </c>
      <c r="K370" s="132">
        <f t="shared" si="342"/>
        <v>4</v>
      </c>
      <c r="L370" s="132">
        <f t="shared" si="342"/>
        <v>4</v>
      </c>
      <c r="M370" s="132">
        <f t="shared" si="342"/>
        <v>4</v>
      </c>
      <c r="N370" s="132">
        <f t="shared" si="342"/>
        <v>2</v>
      </c>
      <c r="O370" s="132">
        <f t="shared" si="342"/>
        <v>2</v>
      </c>
      <c r="P370" s="132">
        <f t="shared" si="342"/>
        <v>3</v>
      </c>
      <c r="Q370" s="132">
        <f t="shared" si="342"/>
        <v>4</v>
      </c>
      <c r="R370" s="132">
        <f t="shared" si="342"/>
        <v>1</v>
      </c>
      <c r="S370" s="156"/>
      <c r="T370" s="156"/>
      <c r="U370" s="156"/>
      <c r="V370" s="132">
        <f>IF(V369&lt;1,0,IF(V369&lt;2,1,IF(V369&lt;3,2,IF(V369&lt;4,3,IF(V369&lt;5,4,IF(V369=5,5,))))))</f>
        <v>5</v>
      </c>
      <c r="Y370" s="74"/>
    </row>
    <row r="371" spans="1:25" s="73" customFormat="1" ht="39.75">
      <c r="A371" s="75"/>
      <c r="B371" s="91" t="s">
        <v>98</v>
      </c>
      <c r="C371" s="70"/>
      <c r="D371" s="68">
        <v>1</v>
      </c>
      <c r="E371" s="68"/>
      <c r="F371" s="68"/>
      <c r="G371" s="68"/>
      <c r="H371" s="68"/>
      <c r="I371" s="68">
        <v>1</v>
      </c>
      <c r="J371" s="68">
        <v>1</v>
      </c>
      <c r="K371" s="68">
        <v>1</v>
      </c>
      <c r="L371" s="69">
        <v>1</v>
      </c>
      <c r="M371" s="68">
        <v>1</v>
      </c>
      <c r="N371" s="68">
        <v>0</v>
      </c>
      <c r="O371" s="68">
        <v>1</v>
      </c>
      <c r="P371" s="68">
        <v>1</v>
      </c>
      <c r="Q371" s="68">
        <v>1</v>
      </c>
      <c r="R371" s="679">
        <v>1</v>
      </c>
      <c r="S371" s="152"/>
      <c r="T371" s="152"/>
      <c r="U371" s="152"/>
      <c r="V371" s="679">
        <v>1</v>
      </c>
      <c r="Y371" s="74"/>
    </row>
    <row r="372" spans="1:25" s="73" customFormat="1" ht="39.75">
      <c r="A372" s="75"/>
      <c r="B372" s="91" t="s">
        <v>97</v>
      </c>
      <c r="C372" s="70"/>
      <c r="D372" s="68">
        <v>1</v>
      </c>
      <c r="E372" s="68"/>
      <c r="F372" s="68"/>
      <c r="G372" s="68"/>
      <c r="H372" s="68"/>
      <c r="I372" s="68">
        <v>1</v>
      </c>
      <c r="J372" s="68">
        <v>1</v>
      </c>
      <c r="K372" s="68">
        <v>1</v>
      </c>
      <c r="L372" s="69">
        <v>1</v>
      </c>
      <c r="M372" s="68">
        <v>1</v>
      </c>
      <c r="N372" s="68">
        <v>0</v>
      </c>
      <c r="O372" s="68">
        <v>0</v>
      </c>
      <c r="P372" s="68">
        <v>1</v>
      </c>
      <c r="Q372" s="68">
        <v>1</v>
      </c>
      <c r="R372" s="68">
        <v>0</v>
      </c>
      <c r="S372" s="149"/>
      <c r="T372" s="149"/>
      <c r="U372" s="149"/>
      <c r="V372" s="68">
        <v>1</v>
      </c>
      <c r="Y372" s="74"/>
    </row>
    <row r="373" spans="1:25" s="73" customFormat="1" ht="39.75">
      <c r="A373" s="75"/>
      <c r="B373" s="91" t="s">
        <v>96</v>
      </c>
      <c r="C373" s="70"/>
      <c r="D373" s="68">
        <v>1</v>
      </c>
      <c r="E373" s="68"/>
      <c r="F373" s="68"/>
      <c r="G373" s="68"/>
      <c r="H373" s="68"/>
      <c r="I373" s="68">
        <v>1</v>
      </c>
      <c r="J373" s="68">
        <v>1</v>
      </c>
      <c r="K373" s="68">
        <v>1</v>
      </c>
      <c r="L373" s="69">
        <v>1</v>
      </c>
      <c r="M373" s="68">
        <v>1</v>
      </c>
      <c r="N373" s="68">
        <v>1</v>
      </c>
      <c r="O373" s="68">
        <v>1</v>
      </c>
      <c r="P373" s="68">
        <v>1</v>
      </c>
      <c r="Q373" s="68">
        <v>1</v>
      </c>
      <c r="R373" s="68">
        <v>0</v>
      </c>
      <c r="S373" s="149"/>
      <c r="T373" s="149"/>
      <c r="U373" s="149"/>
      <c r="V373" s="68">
        <v>1</v>
      </c>
      <c r="Y373" s="74"/>
    </row>
    <row r="374" spans="1:25" s="73" customFormat="1" ht="39.75">
      <c r="A374" s="75"/>
      <c r="B374" s="91" t="s">
        <v>95</v>
      </c>
      <c r="C374" s="70"/>
      <c r="D374" s="68">
        <v>1</v>
      </c>
      <c r="E374" s="68"/>
      <c r="F374" s="68"/>
      <c r="G374" s="68"/>
      <c r="H374" s="68"/>
      <c r="I374" s="68">
        <v>1</v>
      </c>
      <c r="J374" s="68">
        <v>1</v>
      </c>
      <c r="K374" s="68">
        <v>1</v>
      </c>
      <c r="L374" s="69">
        <v>1</v>
      </c>
      <c r="M374" s="68">
        <v>0</v>
      </c>
      <c r="N374" s="68">
        <v>1</v>
      </c>
      <c r="O374" s="68">
        <v>0</v>
      </c>
      <c r="P374" s="68">
        <v>0</v>
      </c>
      <c r="Q374" s="68">
        <v>1</v>
      </c>
      <c r="R374" s="68">
        <v>0</v>
      </c>
      <c r="S374" s="149"/>
      <c r="T374" s="149"/>
      <c r="U374" s="149"/>
      <c r="V374" s="68">
        <v>1</v>
      </c>
      <c r="Y374" s="74"/>
    </row>
    <row r="375" spans="1:25" s="73" customFormat="1" ht="39.75">
      <c r="A375" s="148"/>
      <c r="B375" s="147" t="s">
        <v>94</v>
      </c>
      <c r="C375" s="124"/>
      <c r="D375" s="68">
        <v>0</v>
      </c>
      <c r="E375" s="68"/>
      <c r="F375" s="68"/>
      <c r="G375" s="68"/>
      <c r="H375" s="68"/>
      <c r="I375" s="68">
        <v>0</v>
      </c>
      <c r="J375" s="68">
        <v>0</v>
      </c>
      <c r="K375" s="68">
        <v>0</v>
      </c>
      <c r="L375" s="68">
        <v>0</v>
      </c>
      <c r="M375" s="68">
        <v>1</v>
      </c>
      <c r="N375" s="68">
        <v>0</v>
      </c>
      <c r="O375" s="68">
        <v>0</v>
      </c>
      <c r="P375" s="68">
        <v>0</v>
      </c>
      <c r="Q375" s="68">
        <v>0</v>
      </c>
      <c r="R375" s="677">
        <v>0</v>
      </c>
      <c r="S375" s="146"/>
      <c r="T375" s="146"/>
      <c r="U375" s="146"/>
      <c r="V375" s="677">
        <v>1</v>
      </c>
      <c r="Y375" s="74"/>
    </row>
    <row r="376" spans="1:25" s="73" customFormat="1" ht="61.5">
      <c r="A376" s="85"/>
      <c r="B376" s="155" t="s">
        <v>93</v>
      </c>
      <c r="C376" s="83" t="s">
        <v>30</v>
      </c>
      <c r="D376" s="82">
        <f>+SUM(D378:D382)</f>
        <v>5</v>
      </c>
      <c r="E376" s="82"/>
      <c r="F376" s="82"/>
      <c r="G376" s="82">
        <f t="shared" ref="G376" si="343">+SUM(G378:G382)</f>
        <v>0</v>
      </c>
      <c r="H376" s="82"/>
      <c r="I376" s="82">
        <f t="shared" ref="I376:R376" si="344">+SUM(I378:I382)</f>
        <v>5</v>
      </c>
      <c r="J376" s="82">
        <f t="shared" si="344"/>
        <v>5</v>
      </c>
      <c r="K376" s="82">
        <f t="shared" si="344"/>
        <v>5</v>
      </c>
      <c r="L376" s="82">
        <f t="shared" si="344"/>
        <v>5</v>
      </c>
      <c r="M376" s="82">
        <f t="shared" si="344"/>
        <v>5</v>
      </c>
      <c r="N376" s="82">
        <f t="shared" si="344"/>
        <v>5</v>
      </c>
      <c r="O376" s="82">
        <f t="shared" si="344"/>
        <v>5</v>
      </c>
      <c r="P376" s="82">
        <f t="shared" si="344"/>
        <v>5</v>
      </c>
      <c r="Q376" s="82">
        <f t="shared" si="344"/>
        <v>4</v>
      </c>
      <c r="R376" s="82">
        <f t="shared" si="344"/>
        <v>5</v>
      </c>
      <c r="S376" s="154"/>
      <c r="T376" s="154"/>
      <c r="U376" s="154"/>
      <c r="V376" s="82">
        <f>+SUM(V378:V382)</f>
        <v>5</v>
      </c>
      <c r="Y376" s="74"/>
    </row>
    <row r="377" spans="1:25" s="73" customFormat="1" ht="39.75">
      <c r="A377" s="81"/>
      <c r="B377" s="153"/>
      <c r="C377" s="79" t="s">
        <v>10</v>
      </c>
      <c r="D377" s="132">
        <f>IF(D376&lt;1,0,IF(D376&lt;2,1,IF(D376&lt;3,2,IF(D376&lt;4,3,IF(D376&lt;5,4,IF(D376=5,5,))))))</f>
        <v>5</v>
      </c>
      <c r="E377" s="132"/>
      <c r="F377" s="132"/>
      <c r="G377" s="132">
        <f t="shared" ref="G377" si="345">IF(G376&lt;1,0,IF(G376&lt;2,1,IF(G376&lt;3,2,IF(G376&lt;4,3,IF(G376&lt;5,4,IF(G376=5,5,))))))</f>
        <v>0</v>
      </c>
      <c r="H377" s="132"/>
      <c r="I377" s="132">
        <f t="shared" ref="I377:R377" si="346">IF(I376&lt;1,0,IF(I376&lt;2,1,IF(I376&lt;3,2,IF(I376&lt;4,3,IF(I376&lt;5,4,IF(I376=5,5,))))))</f>
        <v>5</v>
      </c>
      <c r="J377" s="132">
        <f t="shared" si="346"/>
        <v>5</v>
      </c>
      <c r="K377" s="132">
        <f t="shared" si="346"/>
        <v>5</v>
      </c>
      <c r="L377" s="132">
        <f t="shared" si="346"/>
        <v>5</v>
      </c>
      <c r="M377" s="132">
        <f t="shared" si="346"/>
        <v>5</v>
      </c>
      <c r="N377" s="132">
        <f t="shared" si="346"/>
        <v>5</v>
      </c>
      <c r="O377" s="132">
        <f t="shared" si="346"/>
        <v>5</v>
      </c>
      <c r="P377" s="132">
        <f t="shared" si="346"/>
        <v>5</v>
      </c>
      <c r="Q377" s="132">
        <f t="shared" si="346"/>
        <v>4</v>
      </c>
      <c r="R377" s="132">
        <f t="shared" si="346"/>
        <v>5</v>
      </c>
      <c r="S377" s="152"/>
      <c r="T377" s="152"/>
      <c r="U377" s="152"/>
      <c r="V377" s="132">
        <f>IF(V376&lt;1,0,IF(V376&lt;2,1,IF(V376&lt;3,2,IF(V376&lt;4,3,IF(V376&lt;5,4,IF(V376=5,5,))))))</f>
        <v>5</v>
      </c>
      <c r="Y377" s="74"/>
    </row>
    <row r="378" spans="1:25" s="73" customFormat="1" ht="39.75">
      <c r="A378" s="75"/>
      <c r="B378" s="151" t="s">
        <v>92</v>
      </c>
      <c r="C378" s="150"/>
      <c r="D378" s="68">
        <v>1</v>
      </c>
      <c r="E378" s="68"/>
      <c r="F378" s="68"/>
      <c r="G378" s="68"/>
      <c r="H378" s="68"/>
      <c r="I378" s="68">
        <v>1</v>
      </c>
      <c r="J378" s="68">
        <v>1</v>
      </c>
      <c r="K378" s="68">
        <v>1</v>
      </c>
      <c r="L378" s="69">
        <v>1</v>
      </c>
      <c r="M378" s="68">
        <v>1</v>
      </c>
      <c r="N378" s="68">
        <v>1</v>
      </c>
      <c r="O378" s="68">
        <v>1</v>
      </c>
      <c r="P378" s="68">
        <v>1</v>
      </c>
      <c r="Q378" s="68">
        <v>1</v>
      </c>
      <c r="R378" s="68">
        <v>1</v>
      </c>
      <c r="S378" s="149"/>
      <c r="T378" s="149"/>
      <c r="U378" s="149"/>
      <c r="V378" s="68">
        <v>1</v>
      </c>
      <c r="Y378" s="74"/>
    </row>
    <row r="379" spans="1:25" s="73" customFormat="1" ht="61.5">
      <c r="A379" s="75"/>
      <c r="B379" s="91" t="s">
        <v>91</v>
      </c>
      <c r="C379" s="70"/>
      <c r="D379" s="68">
        <v>1</v>
      </c>
      <c r="E379" s="68"/>
      <c r="F379" s="68"/>
      <c r="G379" s="68"/>
      <c r="H379" s="68"/>
      <c r="I379" s="68">
        <v>1</v>
      </c>
      <c r="J379" s="68">
        <v>1</v>
      </c>
      <c r="K379" s="68">
        <v>1</v>
      </c>
      <c r="L379" s="69">
        <v>1</v>
      </c>
      <c r="M379" s="68">
        <v>1</v>
      </c>
      <c r="N379" s="68">
        <v>1</v>
      </c>
      <c r="O379" s="68">
        <v>1</v>
      </c>
      <c r="P379" s="68">
        <v>1</v>
      </c>
      <c r="Q379" s="68">
        <v>0</v>
      </c>
      <c r="R379" s="68">
        <v>1</v>
      </c>
      <c r="S379" s="149"/>
      <c r="T379" s="149"/>
      <c r="U379" s="149"/>
      <c r="V379" s="68">
        <v>1</v>
      </c>
      <c r="Y379" s="74"/>
    </row>
    <row r="380" spans="1:25" s="73" customFormat="1" ht="61.5">
      <c r="A380" s="75"/>
      <c r="B380" s="91" t="s">
        <v>90</v>
      </c>
      <c r="C380" s="70"/>
      <c r="D380" s="68">
        <v>1</v>
      </c>
      <c r="E380" s="68"/>
      <c r="F380" s="68"/>
      <c r="G380" s="68"/>
      <c r="H380" s="68"/>
      <c r="I380" s="68">
        <v>1</v>
      </c>
      <c r="J380" s="68">
        <v>1</v>
      </c>
      <c r="K380" s="68">
        <v>1</v>
      </c>
      <c r="L380" s="69">
        <v>1</v>
      </c>
      <c r="M380" s="68">
        <v>1</v>
      </c>
      <c r="N380" s="68">
        <v>1</v>
      </c>
      <c r="O380" s="68">
        <v>1</v>
      </c>
      <c r="P380" s="68">
        <v>1</v>
      </c>
      <c r="Q380" s="68">
        <v>1</v>
      </c>
      <c r="R380" s="68">
        <v>1</v>
      </c>
      <c r="S380" s="149"/>
      <c r="T380" s="149"/>
      <c r="U380" s="149"/>
      <c r="V380" s="68">
        <v>1</v>
      </c>
      <c r="Y380" s="74"/>
    </row>
    <row r="381" spans="1:25" s="73" customFormat="1" ht="61.5">
      <c r="A381" s="75"/>
      <c r="B381" s="91" t="s">
        <v>89</v>
      </c>
      <c r="C381" s="70"/>
      <c r="D381" s="68">
        <v>1</v>
      </c>
      <c r="E381" s="68"/>
      <c r="F381" s="68"/>
      <c r="G381" s="68"/>
      <c r="H381" s="68"/>
      <c r="I381" s="68">
        <v>1</v>
      </c>
      <c r="J381" s="68">
        <v>1</v>
      </c>
      <c r="K381" s="68">
        <v>1</v>
      </c>
      <c r="L381" s="69">
        <v>1</v>
      </c>
      <c r="M381" s="68">
        <v>1</v>
      </c>
      <c r="N381" s="68">
        <v>1</v>
      </c>
      <c r="O381" s="68">
        <v>1</v>
      </c>
      <c r="P381" s="68">
        <v>1</v>
      </c>
      <c r="Q381" s="68">
        <v>1</v>
      </c>
      <c r="R381" s="68">
        <v>1</v>
      </c>
      <c r="S381" s="149"/>
      <c r="T381" s="149"/>
      <c r="U381" s="149"/>
      <c r="V381" s="68">
        <v>1</v>
      </c>
      <c r="Y381" s="74"/>
    </row>
    <row r="382" spans="1:25" s="73" customFormat="1" ht="61.5">
      <c r="A382" s="148"/>
      <c r="B382" s="147" t="s">
        <v>88</v>
      </c>
      <c r="C382" s="124"/>
      <c r="D382" s="677">
        <v>1</v>
      </c>
      <c r="E382" s="677"/>
      <c r="F382" s="677"/>
      <c r="G382" s="677"/>
      <c r="H382" s="677"/>
      <c r="I382" s="677">
        <v>1</v>
      </c>
      <c r="J382" s="677">
        <v>1</v>
      </c>
      <c r="K382" s="677">
        <v>1</v>
      </c>
      <c r="L382" s="69">
        <v>1</v>
      </c>
      <c r="M382" s="677">
        <v>1</v>
      </c>
      <c r="N382" s="677">
        <v>1</v>
      </c>
      <c r="O382" s="677">
        <v>1</v>
      </c>
      <c r="P382" s="68">
        <v>1</v>
      </c>
      <c r="Q382" s="677">
        <v>1</v>
      </c>
      <c r="R382" s="677">
        <v>1</v>
      </c>
      <c r="S382" s="146"/>
      <c r="T382" s="146"/>
      <c r="U382" s="146"/>
      <c r="V382" s="677">
        <v>1</v>
      </c>
      <c r="Y382" s="74"/>
    </row>
    <row r="383" spans="1:25" ht="39.75">
      <c r="A383" s="145" t="s">
        <v>87</v>
      </c>
      <c r="B383" s="145"/>
      <c r="C383" s="144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1"/>
      <c r="S383" s="142"/>
      <c r="T383" s="142"/>
      <c r="U383" s="142"/>
      <c r="V383" s="141"/>
      <c r="Y383" s="20"/>
    </row>
    <row r="384" spans="1:25" ht="39.75">
      <c r="A384" s="140" t="s">
        <v>86</v>
      </c>
      <c r="B384" s="139"/>
      <c r="C384" s="138"/>
      <c r="D384" s="137">
        <f>+SUM(D388,D397,D404,D411)/4</f>
        <v>5</v>
      </c>
      <c r="E384" s="137"/>
      <c r="F384" s="137"/>
      <c r="G384" s="137">
        <f t="shared" ref="G384" si="347">+SUM(G388,G397,G404,G411)/4</f>
        <v>0</v>
      </c>
      <c r="H384" s="137"/>
      <c r="I384" s="137">
        <f t="shared" ref="I384:V384" si="348">+SUM(I388,I397,I404,I411)/4</f>
        <v>4.75</v>
      </c>
      <c r="J384" s="137">
        <f t="shared" si="348"/>
        <v>3.75</v>
      </c>
      <c r="K384" s="137">
        <f t="shared" si="348"/>
        <v>5</v>
      </c>
      <c r="L384" s="137">
        <f t="shared" si="348"/>
        <v>4.25</v>
      </c>
      <c r="M384" s="137">
        <f t="shared" si="348"/>
        <v>5</v>
      </c>
      <c r="N384" s="137">
        <f t="shared" si="348"/>
        <v>4.25</v>
      </c>
      <c r="O384" s="137">
        <f t="shared" si="348"/>
        <v>3.25</v>
      </c>
      <c r="P384" s="137">
        <f t="shared" si="348"/>
        <v>4.75</v>
      </c>
      <c r="Q384" s="137">
        <f t="shared" si="348"/>
        <v>4.5</v>
      </c>
      <c r="R384" s="137">
        <f t="shared" si="348"/>
        <v>4.25</v>
      </c>
      <c r="S384" s="137">
        <f t="shared" si="348"/>
        <v>5</v>
      </c>
      <c r="T384" s="137">
        <f t="shared" si="348"/>
        <v>5</v>
      </c>
      <c r="U384" s="137">
        <f t="shared" si="348"/>
        <v>4.25</v>
      </c>
      <c r="V384" s="136">
        <f t="shared" si="348"/>
        <v>5</v>
      </c>
      <c r="Y384" s="20"/>
    </row>
    <row r="385" spans="1:25" ht="39.75">
      <c r="A385" s="140" t="s">
        <v>85</v>
      </c>
      <c r="B385" s="139"/>
      <c r="C385" s="138"/>
      <c r="D385" s="137">
        <f>+D426</f>
        <v>4.7</v>
      </c>
      <c r="E385" s="137"/>
      <c r="F385" s="137"/>
      <c r="G385" s="137">
        <f t="shared" ref="G385" si="349">+G426</f>
        <v>0</v>
      </c>
      <c r="H385" s="137"/>
      <c r="I385" s="137">
        <f t="shared" ref="I385:U385" si="350">+I426</f>
        <v>4.41</v>
      </c>
      <c r="J385" s="137">
        <f t="shared" si="350"/>
        <v>3.4</v>
      </c>
      <c r="K385" s="137">
        <f t="shared" si="350"/>
        <v>4.6399999999999997</v>
      </c>
      <c r="L385" s="137">
        <f t="shared" si="350"/>
        <v>4.45</v>
      </c>
      <c r="M385" s="137">
        <f t="shared" si="350"/>
        <v>4.47</v>
      </c>
      <c r="N385" s="137">
        <f t="shared" si="350"/>
        <v>4.46</v>
      </c>
      <c r="O385" s="137">
        <f t="shared" si="350"/>
        <v>4.3</v>
      </c>
      <c r="P385" s="137">
        <f t="shared" si="350"/>
        <v>4.3499999999999996</v>
      </c>
      <c r="Q385" s="137">
        <f t="shared" si="350"/>
        <v>3.95</v>
      </c>
      <c r="R385" s="137">
        <f t="shared" si="350"/>
        <v>4</v>
      </c>
      <c r="S385" s="137">
        <f t="shared" si="350"/>
        <v>4.57</v>
      </c>
      <c r="T385" s="137">
        <f t="shared" si="350"/>
        <v>4.5999999999999996</v>
      </c>
      <c r="U385" s="137">
        <f t="shared" si="350"/>
        <v>3.8</v>
      </c>
      <c r="V385" s="136">
        <f>+SUM(V425:V426)/2</f>
        <v>4.2349999999999994</v>
      </c>
      <c r="Y385" s="20"/>
    </row>
    <row r="386" spans="1:25" ht="39.75">
      <c r="A386" s="140" t="s">
        <v>84</v>
      </c>
      <c r="B386" s="139"/>
      <c r="C386" s="138"/>
      <c r="D386" s="137">
        <f>+SUM(D388,D397,D404,D411,D426)/5</f>
        <v>4.9399999999999995</v>
      </c>
      <c r="E386" s="137"/>
      <c r="F386" s="137"/>
      <c r="G386" s="137">
        <f t="shared" ref="G386" si="351">+SUM(G388,G397,G404,G411,G426)/5</f>
        <v>0</v>
      </c>
      <c r="H386" s="137"/>
      <c r="I386" s="137">
        <f t="shared" ref="I386:U386" si="352">+SUM(I388,I397,I404,I411,I426)/5</f>
        <v>4.6820000000000004</v>
      </c>
      <c r="J386" s="137">
        <f t="shared" si="352"/>
        <v>3.6799999999999997</v>
      </c>
      <c r="K386" s="137">
        <f t="shared" si="352"/>
        <v>4.9279999999999999</v>
      </c>
      <c r="L386" s="137">
        <f t="shared" si="352"/>
        <v>4.29</v>
      </c>
      <c r="M386" s="137">
        <f t="shared" si="352"/>
        <v>4.8940000000000001</v>
      </c>
      <c r="N386" s="137">
        <f t="shared" si="352"/>
        <v>4.2919999999999998</v>
      </c>
      <c r="O386" s="137">
        <f t="shared" si="352"/>
        <v>3.46</v>
      </c>
      <c r="P386" s="137">
        <f t="shared" si="352"/>
        <v>4.67</v>
      </c>
      <c r="Q386" s="137">
        <f t="shared" si="352"/>
        <v>4.3899999999999997</v>
      </c>
      <c r="R386" s="137">
        <f t="shared" si="352"/>
        <v>4.2</v>
      </c>
      <c r="S386" s="137">
        <f t="shared" si="352"/>
        <v>4.9139999999999997</v>
      </c>
      <c r="T386" s="137">
        <f t="shared" si="352"/>
        <v>4.92</v>
      </c>
      <c r="U386" s="137">
        <f t="shared" si="352"/>
        <v>4.16</v>
      </c>
      <c r="V386" s="136">
        <f>+SUM(V388,V397,V404,V411,V426,V425)/6</f>
        <v>4.7450000000000001</v>
      </c>
      <c r="Y386" s="20"/>
    </row>
    <row r="387" spans="1:25" s="73" customFormat="1" ht="39.75">
      <c r="A387" s="85">
        <v>7.1</v>
      </c>
      <c r="B387" s="84" t="s">
        <v>83</v>
      </c>
      <c r="C387" s="83" t="s">
        <v>30</v>
      </c>
      <c r="D387" s="82">
        <f>+SUM(D389:D395)</f>
        <v>7</v>
      </c>
      <c r="E387" s="82"/>
      <c r="F387" s="82"/>
      <c r="G387" s="82">
        <f t="shared" ref="G387" si="353">+SUM(G389:G395)</f>
        <v>0</v>
      </c>
      <c r="H387" s="82"/>
      <c r="I387" s="82">
        <f t="shared" ref="I387:V387" si="354">+SUM(I389:I395)</f>
        <v>7</v>
      </c>
      <c r="J387" s="82">
        <f t="shared" si="354"/>
        <v>6</v>
      </c>
      <c r="K387" s="82">
        <f t="shared" si="354"/>
        <v>7</v>
      </c>
      <c r="L387" s="82">
        <f t="shared" si="354"/>
        <v>7</v>
      </c>
      <c r="M387" s="82">
        <f t="shared" si="354"/>
        <v>7</v>
      </c>
      <c r="N387" s="82">
        <f t="shared" si="354"/>
        <v>4</v>
      </c>
      <c r="O387" s="82">
        <f t="shared" si="354"/>
        <v>7</v>
      </c>
      <c r="P387" s="82">
        <f t="shared" si="354"/>
        <v>6</v>
      </c>
      <c r="Q387" s="82">
        <f t="shared" si="354"/>
        <v>7</v>
      </c>
      <c r="R387" s="82">
        <f t="shared" si="354"/>
        <v>7</v>
      </c>
      <c r="S387" s="82">
        <f t="shared" si="354"/>
        <v>7</v>
      </c>
      <c r="T387" s="82">
        <f t="shared" si="354"/>
        <v>7</v>
      </c>
      <c r="U387" s="82">
        <f t="shared" si="354"/>
        <v>6</v>
      </c>
      <c r="V387" s="82">
        <f t="shared" si="354"/>
        <v>7</v>
      </c>
      <c r="Y387" s="74"/>
    </row>
    <row r="388" spans="1:25" s="73" customFormat="1" ht="39.75">
      <c r="A388" s="81"/>
      <c r="B388" s="80"/>
      <c r="C388" s="79" t="s">
        <v>10</v>
      </c>
      <c r="D388" s="132">
        <f>IF(D387&lt;1,0,IF(D387&lt;2,1,IF(D387&lt;4,2,IF(D387&lt;6,3,IF(D387=6,4,IF(D387=7,5,))))))</f>
        <v>5</v>
      </c>
      <c r="E388" s="132"/>
      <c r="F388" s="132"/>
      <c r="G388" s="132">
        <f t="shared" ref="G388" si="355">IF(G387&lt;1,0,IF(G387&lt;2,1,IF(G387&lt;4,2,IF(G387&lt;6,3,IF(G387=6,4,IF(G387=7,5,))))))</f>
        <v>0</v>
      </c>
      <c r="H388" s="132"/>
      <c r="I388" s="132">
        <f t="shared" ref="I388:V388" si="356">IF(I387&lt;1,0,IF(I387&lt;2,1,IF(I387&lt;4,2,IF(I387&lt;6,3,IF(I387=6,4,IF(I387=7,5,))))))</f>
        <v>5</v>
      </c>
      <c r="J388" s="132">
        <f t="shared" si="356"/>
        <v>4</v>
      </c>
      <c r="K388" s="132">
        <f t="shared" si="356"/>
        <v>5</v>
      </c>
      <c r="L388" s="132">
        <f t="shared" si="356"/>
        <v>5</v>
      </c>
      <c r="M388" s="132">
        <f t="shared" si="356"/>
        <v>5</v>
      </c>
      <c r="N388" s="132">
        <f t="shared" si="356"/>
        <v>3</v>
      </c>
      <c r="O388" s="132">
        <f t="shared" si="356"/>
        <v>5</v>
      </c>
      <c r="P388" s="132">
        <f t="shared" si="356"/>
        <v>4</v>
      </c>
      <c r="Q388" s="132">
        <f t="shared" si="356"/>
        <v>5</v>
      </c>
      <c r="R388" s="132">
        <f t="shared" si="356"/>
        <v>5</v>
      </c>
      <c r="S388" s="132">
        <f t="shared" si="356"/>
        <v>5</v>
      </c>
      <c r="T388" s="132">
        <f t="shared" si="356"/>
        <v>5</v>
      </c>
      <c r="U388" s="132">
        <f t="shared" si="356"/>
        <v>4</v>
      </c>
      <c r="V388" s="132">
        <f t="shared" si="356"/>
        <v>5</v>
      </c>
      <c r="W388" s="93" t="s">
        <v>39</v>
      </c>
      <c r="Y388" s="74"/>
    </row>
    <row r="389" spans="1:25" s="73" customFormat="1" ht="61.5">
      <c r="A389" s="75"/>
      <c r="B389" s="71" t="s">
        <v>82</v>
      </c>
      <c r="C389" s="70"/>
      <c r="D389" s="68">
        <v>1</v>
      </c>
      <c r="E389" s="68"/>
      <c r="F389" s="68"/>
      <c r="G389" s="68"/>
      <c r="H389" s="68"/>
      <c r="I389" s="68">
        <v>1</v>
      </c>
      <c r="J389" s="68">
        <v>1</v>
      </c>
      <c r="K389" s="68">
        <v>1</v>
      </c>
      <c r="L389" s="69">
        <v>1</v>
      </c>
      <c r="M389" s="68">
        <v>1</v>
      </c>
      <c r="N389" s="68">
        <v>0</v>
      </c>
      <c r="O389" s="68">
        <v>1</v>
      </c>
      <c r="P389" s="68">
        <v>1</v>
      </c>
      <c r="Q389" s="68">
        <v>1</v>
      </c>
      <c r="R389" s="68">
        <v>1</v>
      </c>
      <c r="S389" s="68">
        <v>1</v>
      </c>
      <c r="T389" s="125">
        <v>1</v>
      </c>
      <c r="U389" s="68">
        <v>1</v>
      </c>
      <c r="V389" s="68">
        <v>1</v>
      </c>
      <c r="Y389" s="74"/>
    </row>
    <row r="390" spans="1:25" s="102" customFormat="1" ht="85.5">
      <c r="A390" s="72"/>
      <c r="B390" s="135" t="s">
        <v>81</v>
      </c>
      <c r="C390" s="134"/>
      <c r="D390" s="68">
        <v>1</v>
      </c>
      <c r="E390" s="68"/>
      <c r="F390" s="68"/>
      <c r="G390" s="68"/>
      <c r="H390" s="68"/>
      <c r="I390" s="68">
        <v>1</v>
      </c>
      <c r="J390" s="68">
        <v>1</v>
      </c>
      <c r="K390" s="68">
        <v>1</v>
      </c>
      <c r="L390" s="69">
        <v>1</v>
      </c>
      <c r="M390" s="68">
        <v>1</v>
      </c>
      <c r="N390" s="68">
        <v>1</v>
      </c>
      <c r="O390" s="68">
        <v>1</v>
      </c>
      <c r="P390" s="68">
        <v>1</v>
      </c>
      <c r="Q390" s="68">
        <v>1</v>
      </c>
      <c r="R390" s="68">
        <v>1</v>
      </c>
      <c r="S390" s="68">
        <v>1</v>
      </c>
      <c r="T390" s="125">
        <v>1</v>
      </c>
      <c r="U390" s="68">
        <v>1</v>
      </c>
      <c r="V390" s="68">
        <v>1</v>
      </c>
      <c r="Y390" s="103"/>
    </row>
    <row r="391" spans="1:25" s="102" customFormat="1" ht="92.25">
      <c r="A391" s="72"/>
      <c r="B391" s="71" t="s">
        <v>80</v>
      </c>
      <c r="C391" s="70"/>
      <c r="D391" s="68">
        <v>1</v>
      </c>
      <c r="E391" s="68"/>
      <c r="F391" s="68"/>
      <c r="G391" s="68"/>
      <c r="H391" s="68"/>
      <c r="I391" s="68">
        <v>1</v>
      </c>
      <c r="J391" s="68">
        <v>1</v>
      </c>
      <c r="K391" s="68">
        <v>1</v>
      </c>
      <c r="L391" s="69">
        <v>1</v>
      </c>
      <c r="M391" s="68">
        <v>1</v>
      </c>
      <c r="N391" s="68">
        <v>1</v>
      </c>
      <c r="O391" s="68">
        <v>1</v>
      </c>
      <c r="P391" s="68">
        <v>1</v>
      </c>
      <c r="Q391" s="68">
        <v>1</v>
      </c>
      <c r="R391" s="68">
        <v>1</v>
      </c>
      <c r="S391" s="68">
        <v>1</v>
      </c>
      <c r="T391" s="125">
        <v>1</v>
      </c>
      <c r="U391" s="68">
        <v>1</v>
      </c>
      <c r="V391" s="68">
        <v>1</v>
      </c>
      <c r="Y391" s="103"/>
    </row>
    <row r="392" spans="1:25" s="102" customFormat="1" ht="57">
      <c r="A392" s="72"/>
      <c r="B392" s="135" t="s">
        <v>79</v>
      </c>
      <c r="C392" s="134"/>
      <c r="D392" s="68">
        <v>1</v>
      </c>
      <c r="E392" s="68"/>
      <c r="F392" s="68"/>
      <c r="G392" s="68"/>
      <c r="H392" s="68"/>
      <c r="I392" s="68">
        <v>1</v>
      </c>
      <c r="J392" s="68">
        <v>1</v>
      </c>
      <c r="K392" s="68">
        <v>1</v>
      </c>
      <c r="L392" s="69">
        <v>1</v>
      </c>
      <c r="M392" s="68">
        <v>1</v>
      </c>
      <c r="N392" s="68">
        <v>1</v>
      </c>
      <c r="O392" s="68">
        <v>1</v>
      </c>
      <c r="P392" s="68">
        <v>1</v>
      </c>
      <c r="Q392" s="68">
        <v>1</v>
      </c>
      <c r="R392" s="68">
        <v>1</v>
      </c>
      <c r="S392" s="68">
        <v>1</v>
      </c>
      <c r="T392" s="125">
        <v>1</v>
      </c>
      <c r="U392" s="68">
        <v>1</v>
      </c>
      <c r="V392" s="68">
        <v>1</v>
      </c>
      <c r="Y392" s="103"/>
    </row>
    <row r="393" spans="1:25" s="102" customFormat="1" ht="61.5">
      <c r="A393" s="72"/>
      <c r="B393" s="71" t="s">
        <v>78</v>
      </c>
      <c r="C393" s="70"/>
      <c r="D393" s="68">
        <v>1</v>
      </c>
      <c r="E393" s="68"/>
      <c r="F393" s="68"/>
      <c r="G393" s="68"/>
      <c r="H393" s="68"/>
      <c r="I393" s="68">
        <v>1</v>
      </c>
      <c r="J393" s="68">
        <v>1</v>
      </c>
      <c r="K393" s="68">
        <v>1</v>
      </c>
      <c r="L393" s="69">
        <v>1</v>
      </c>
      <c r="M393" s="68">
        <v>1</v>
      </c>
      <c r="N393" s="68">
        <v>1</v>
      </c>
      <c r="O393" s="68">
        <v>1</v>
      </c>
      <c r="P393" s="68">
        <v>1</v>
      </c>
      <c r="Q393" s="68">
        <v>1</v>
      </c>
      <c r="R393" s="68">
        <v>1</v>
      </c>
      <c r="S393" s="68">
        <v>1</v>
      </c>
      <c r="T393" s="125">
        <v>1</v>
      </c>
      <c r="U393" s="68">
        <v>1</v>
      </c>
      <c r="V393" s="68">
        <v>1</v>
      </c>
      <c r="Y393" s="103"/>
    </row>
    <row r="394" spans="1:25" s="102" customFormat="1" ht="61.5">
      <c r="A394" s="72"/>
      <c r="B394" s="71" t="s">
        <v>77</v>
      </c>
      <c r="C394" s="70"/>
      <c r="D394" s="68">
        <v>1</v>
      </c>
      <c r="E394" s="68"/>
      <c r="F394" s="68"/>
      <c r="G394" s="68"/>
      <c r="H394" s="68"/>
      <c r="I394" s="68">
        <v>1</v>
      </c>
      <c r="J394" s="68">
        <v>1</v>
      </c>
      <c r="K394" s="68">
        <v>1</v>
      </c>
      <c r="L394" s="69">
        <v>1</v>
      </c>
      <c r="M394" s="68">
        <v>1</v>
      </c>
      <c r="N394" s="68">
        <v>0</v>
      </c>
      <c r="O394" s="68">
        <v>1</v>
      </c>
      <c r="P394" s="68">
        <v>1</v>
      </c>
      <c r="Q394" s="68">
        <v>1</v>
      </c>
      <c r="R394" s="68">
        <v>1</v>
      </c>
      <c r="S394" s="68">
        <v>1</v>
      </c>
      <c r="T394" s="125">
        <v>1</v>
      </c>
      <c r="U394" s="68">
        <v>1</v>
      </c>
      <c r="V394" s="90">
        <v>1</v>
      </c>
      <c r="W394" s="92" t="s">
        <v>76</v>
      </c>
      <c r="Y394" s="103"/>
    </row>
    <row r="395" spans="1:25" s="102" customFormat="1" ht="61.5">
      <c r="A395" s="128"/>
      <c r="B395" s="127" t="s">
        <v>75</v>
      </c>
      <c r="C395" s="124"/>
      <c r="D395" s="68">
        <v>1</v>
      </c>
      <c r="E395" s="68"/>
      <c r="F395" s="68"/>
      <c r="G395" s="68"/>
      <c r="H395" s="68"/>
      <c r="I395" s="68">
        <v>1</v>
      </c>
      <c r="J395" s="68">
        <v>0</v>
      </c>
      <c r="K395" s="68">
        <v>1</v>
      </c>
      <c r="L395" s="69">
        <v>1</v>
      </c>
      <c r="M395" s="68">
        <v>1</v>
      </c>
      <c r="N395" s="68">
        <v>0</v>
      </c>
      <c r="O395" s="68">
        <v>1</v>
      </c>
      <c r="P395" s="68">
        <v>0</v>
      </c>
      <c r="Q395" s="68">
        <v>1</v>
      </c>
      <c r="R395" s="677">
        <v>1</v>
      </c>
      <c r="S395" s="68">
        <v>1</v>
      </c>
      <c r="T395" s="125">
        <v>1</v>
      </c>
      <c r="U395" s="68">
        <v>0</v>
      </c>
      <c r="V395" s="133">
        <v>1</v>
      </c>
      <c r="W395" s="92" t="s">
        <v>74</v>
      </c>
      <c r="Y395" s="103"/>
    </row>
    <row r="396" spans="1:25" s="102" customFormat="1" ht="39.75">
      <c r="A396" s="84">
        <v>7.2</v>
      </c>
      <c r="B396" s="84" t="s">
        <v>73</v>
      </c>
      <c r="C396" s="83" t="s">
        <v>30</v>
      </c>
      <c r="D396" s="82">
        <f>+SUM(D398:D402)</f>
        <v>5</v>
      </c>
      <c r="E396" s="82"/>
      <c r="F396" s="82"/>
      <c r="G396" s="82">
        <f t="shared" ref="G396" si="357">+SUM(G398:G402)</f>
        <v>0</v>
      </c>
      <c r="H396" s="82"/>
      <c r="I396" s="82">
        <f t="shared" ref="I396:V396" si="358">+SUM(I398:I402)</f>
        <v>4</v>
      </c>
      <c r="J396" s="82">
        <f t="shared" si="358"/>
        <v>3</v>
      </c>
      <c r="K396" s="82">
        <f t="shared" si="358"/>
        <v>5</v>
      </c>
      <c r="L396" s="82">
        <f t="shared" si="358"/>
        <v>3</v>
      </c>
      <c r="M396" s="82">
        <f t="shared" si="358"/>
        <v>5</v>
      </c>
      <c r="N396" s="82">
        <f t="shared" si="358"/>
        <v>4</v>
      </c>
      <c r="O396" s="82">
        <f t="shared" si="358"/>
        <v>0</v>
      </c>
      <c r="P396" s="82">
        <f t="shared" si="358"/>
        <v>5</v>
      </c>
      <c r="Q396" s="82">
        <f t="shared" si="358"/>
        <v>3</v>
      </c>
      <c r="R396" s="82">
        <f t="shared" si="358"/>
        <v>3</v>
      </c>
      <c r="S396" s="82">
        <f t="shared" si="358"/>
        <v>5</v>
      </c>
      <c r="T396" s="82">
        <f t="shared" si="358"/>
        <v>5</v>
      </c>
      <c r="U396" s="82">
        <f t="shared" si="358"/>
        <v>3</v>
      </c>
      <c r="V396" s="82">
        <f t="shared" si="358"/>
        <v>5</v>
      </c>
      <c r="Y396" s="103"/>
    </row>
    <row r="397" spans="1:25" s="102" customFormat="1" ht="39.75">
      <c r="A397" s="80"/>
      <c r="B397" s="80"/>
      <c r="C397" s="79" t="s">
        <v>10</v>
      </c>
      <c r="D397" s="132">
        <f>IF(D396&lt;1,0,IF(D396&lt;2,1,IF(D396&lt;3,2,IF(D396&lt;4,3,IF(D396&lt;5,4,IF(D396=5,5))))))</f>
        <v>5</v>
      </c>
      <c r="E397" s="132"/>
      <c r="F397" s="132"/>
      <c r="G397" s="132">
        <f t="shared" ref="G397" si="359">IF(G396&lt;1,0,IF(G396&lt;2,1,IF(G396&lt;3,2,IF(G396&lt;4,3,IF(G396&lt;5,4,IF(G396=5,5))))))</f>
        <v>0</v>
      </c>
      <c r="H397" s="132"/>
      <c r="I397" s="132">
        <f t="shared" ref="I397:V397" si="360">IF(I396&lt;1,0,IF(I396&lt;2,1,IF(I396&lt;3,2,IF(I396&lt;4,3,IF(I396&lt;5,4,IF(I396=5,5))))))</f>
        <v>4</v>
      </c>
      <c r="J397" s="132">
        <f t="shared" si="360"/>
        <v>3</v>
      </c>
      <c r="K397" s="132">
        <f t="shared" si="360"/>
        <v>5</v>
      </c>
      <c r="L397" s="132">
        <f t="shared" si="360"/>
        <v>3</v>
      </c>
      <c r="M397" s="132">
        <f t="shared" si="360"/>
        <v>5</v>
      </c>
      <c r="N397" s="132">
        <f t="shared" si="360"/>
        <v>4</v>
      </c>
      <c r="O397" s="132">
        <f t="shared" si="360"/>
        <v>0</v>
      </c>
      <c r="P397" s="132">
        <f t="shared" si="360"/>
        <v>5</v>
      </c>
      <c r="Q397" s="132">
        <f t="shared" si="360"/>
        <v>3</v>
      </c>
      <c r="R397" s="132">
        <f t="shared" si="360"/>
        <v>3</v>
      </c>
      <c r="S397" s="132">
        <f t="shared" si="360"/>
        <v>5</v>
      </c>
      <c r="T397" s="132">
        <f t="shared" si="360"/>
        <v>5</v>
      </c>
      <c r="U397" s="132">
        <f t="shared" si="360"/>
        <v>3</v>
      </c>
      <c r="V397" s="132">
        <f t="shared" si="360"/>
        <v>5</v>
      </c>
      <c r="Y397" s="103"/>
    </row>
    <row r="398" spans="1:25" s="102" customFormat="1" ht="92.25">
      <c r="A398" s="72"/>
      <c r="B398" s="71" t="s">
        <v>72</v>
      </c>
      <c r="C398" s="70"/>
      <c r="D398" s="68">
        <v>1</v>
      </c>
      <c r="E398" s="68"/>
      <c r="F398" s="68"/>
      <c r="G398" s="68"/>
      <c r="H398" s="68"/>
      <c r="I398" s="68">
        <v>0</v>
      </c>
      <c r="J398" s="68">
        <v>1</v>
      </c>
      <c r="K398" s="68">
        <v>1</v>
      </c>
      <c r="L398" s="131">
        <v>1</v>
      </c>
      <c r="M398" s="68">
        <v>1</v>
      </c>
      <c r="N398" s="68">
        <v>1</v>
      </c>
      <c r="O398" s="68">
        <v>0</v>
      </c>
      <c r="P398" s="68">
        <v>1</v>
      </c>
      <c r="Q398" s="68">
        <v>1</v>
      </c>
      <c r="R398" s="68">
        <v>1</v>
      </c>
      <c r="S398" s="68">
        <v>1</v>
      </c>
      <c r="T398" s="125">
        <v>1</v>
      </c>
      <c r="U398" s="68">
        <v>1</v>
      </c>
      <c r="V398" s="68">
        <v>1</v>
      </c>
      <c r="W398" s="92" t="s">
        <v>71</v>
      </c>
      <c r="Y398" s="103"/>
    </row>
    <row r="399" spans="1:25" s="102" customFormat="1" ht="92.25">
      <c r="A399" s="72"/>
      <c r="B399" s="71" t="s">
        <v>70</v>
      </c>
      <c r="C399" s="70"/>
      <c r="D399" s="68">
        <v>1</v>
      </c>
      <c r="E399" s="68"/>
      <c r="F399" s="68"/>
      <c r="G399" s="68"/>
      <c r="H399" s="68"/>
      <c r="I399" s="68">
        <v>1</v>
      </c>
      <c r="J399" s="68">
        <v>1</v>
      </c>
      <c r="K399" s="68">
        <v>1</v>
      </c>
      <c r="L399" s="131">
        <v>1</v>
      </c>
      <c r="M399" s="68">
        <v>1</v>
      </c>
      <c r="N399" s="68">
        <v>1</v>
      </c>
      <c r="O399" s="68">
        <v>0</v>
      </c>
      <c r="P399" s="68">
        <v>1</v>
      </c>
      <c r="Q399" s="68">
        <v>1</v>
      </c>
      <c r="R399" s="68">
        <v>1</v>
      </c>
      <c r="S399" s="68">
        <v>1</v>
      </c>
      <c r="T399" s="125">
        <v>1</v>
      </c>
      <c r="U399" s="68">
        <v>1</v>
      </c>
      <c r="V399" s="68">
        <v>1</v>
      </c>
      <c r="Y399" s="103"/>
    </row>
    <row r="400" spans="1:25" s="102" customFormat="1" ht="123">
      <c r="A400" s="72"/>
      <c r="B400" s="71" t="s">
        <v>69</v>
      </c>
      <c r="C400" s="70"/>
      <c r="D400" s="68">
        <v>1</v>
      </c>
      <c r="E400" s="68"/>
      <c r="F400" s="68"/>
      <c r="G400" s="68"/>
      <c r="H400" s="68"/>
      <c r="I400" s="68">
        <v>1</v>
      </c>
      <c r="J400" s="68">
        <v>1</v>
      </c>
      <c r="K400" s="68">
        <v>1</v>
      </c>
      <c r="L400" s="131">
        <v>1</v>
      </c>
      <c r="M400" s="68">
        <v>1</v>
      </c>
      <c r="N400" s="68">
        <v>1</v>
      </c>
      <c r="O400" s="68">
        <v>0</v>
      </c>
      <c r="P400" s="68">
        <v>1</v>
      </c>
      <c r="Q400" s="68">
        <v>1</v>
      </c>
      <c r="R400" s="68">
        <v>1</v>
      </c>
      <c r="S400" s="68">
        <v>1</v>
      </c>
      <c r="T400" s="125">
        <v>1</v>
      </c>
      <c r="U400" s="68">
        <v>1</v>
      </c>
      <c r="V400" s="68">
        <v>1</v>
      </c>
      <c r="Y400" s="103"/>
    </row>
    <row r="401" spans="1:25" s="102" customFormat="1" ht="123">
      <c r="A401" s="72"/>
      <c r="B401" s="71" t="s">
        <v>68</v>
      </c>
      <c r="C401" s="70"/>
      <c r="D401" s="68">
        <v>1</v>
      </c>
      <c r="E401" s="68"/>
      <c r="F401" s="68"/>
      <c r="G401" s="68"/>
      <c r="H401" s="68"/>
      <c r="I401" s="68">
        <v>1</v>
      </c>
      <c r="J401" s="68">
        <v>0</v>
      </c>
      <c r="K401" s="68">
        <v>1</v>
      </c>
      <c r="L401" s="69">
        <v>0</v>
      </c>
      <c r="M401" s="68">
        <v>1</v>
      </c>
      <c r="N401" s="68">
        <v>1</v>
      </c>
      <c r="O401" s="68">
        <v>0</v>
      </c>
      <c r="P401" s="68">
        <v>1</v>
      </c>
      <c r="Q401" s="68">
        <v>0</v>
      </c>
      <c r="R401" s="68">
        <v>0</v>
      </c>
      <c r="S401" s="68">
        <v>1</v>
      </c>
      <c r="T401" s="68">
        <v>1</v>
      </c>
      <c r="U401" s="68">
        <v>0</v>
      </c>
      <c r="V401" s="68">
        <v>1</v>
      </c>
      <c r="Y401" s="103"/>
    </row>
    <row r="402" spans="1:25" s="102" customFormat="1" ht="153.75">
      <c r="A402" s="128"/>
      <c r="B402" s="127" t="s">
        <v>67</v>
      </c>
      <c r="C402" s="124"/>
      <c r="D402" s="68">
        <v>1</v>
      </c>
      <c r="E402" s="68"/>
      <c r="F402" s="68"/>
      <c r="G402" s="68"/>
      <c r="H402" s="68"/>
      <c r="I402" s="68">
        <v>1</v>
      </c>
      <c r="J402" s="68">
        <v>0</v>
      </c>
      <c r="K402" s="68">
        <v>1</v>
      </c>
      <c r="L402" s="69">
        <v>0</v>
      </c>
      <c r="M402" s="68">
        <v>1</v>
      </c>
      <c r="N402" s="68">
        <v>0</v>
      </c>
      <c r="O402" s="68">
        <v>0</v>
      </c>
      <c r="P402" s="68">
        <v>1</v>
      </c>
      <c r="Q402" s="68">
        <v>0</v>
      </c>
      <c r="R402" s="677">
        <v>0</v>
      </c>
      <c r="S402" s="68">
        <v>1</v>
      </c>
      <c r="T402" s="125">
        <v>1</v>
      </c>
      <c r="U402" s="68">
        <v>0</v>
      </c>
      <c r="V402" s="677">
        <v>1</v>
      </c>
      <c r="Y402" s="103"/>
    </row>
    <row r="403" spans="1:25" s="102" customFormat="1" ht="39.75">
      <c r="A403" s="84">
        <v>7.3</v>
      </c>
      <c r="B403" s="84" t="s">
        <v>66</v>
      </c>
      <c r="C403" s="83" t="s">
        <v>30</v>
      </c>
      <c r="D403" s="82">
        <f>+SUM(D405:D409)</f>
        <v>5</v>
      </c>
      <c r="E403" s="82"/>
      <c r="F403" s="82"/>
      <c r="G403" s="82">
        <f t="shared" ref="G403" si="361">+SUM(G405:G409)</f>
        <v>0</v>
      </c>
      <c r="H403" s="82"/>
      <c r="I403" s="82">
        <f t="shared" ref="I403:V403" si="362">+SUM(I405:I409)</f>
        <v>5</v>
      </c>
      <c r="J403" s="82">
        <f t="shared" si="362"/>
        <v>3</v>
      </c>
      <c r="K403" s="82">
        <f t="shared" si="362"/>
        <v>5</v>
      </c>
      <c r="L403" s="82">
        <f t="shared" si="362"/>
        <v>5</v>
      </c>
      <c r="M403" s="82">
        <f t="shared" si="362"/>
        <v>5</v>
      </c>
      <c r="N403" s="82">
        <f t="shared" si="362"/>
        <v>5</v>
      </c>
      <c r="O403" s="82">
        <f t="shared" si="362"/>
        <v>5</v>
      </c>
      <c r="P403" s="82">
        <f t="shared" si="362"/>
        <v>5</v>
      </c>
      <c r="Q403" s="82">
        <f t="shared" si="362"/>
        <v>5</v>
      </c>
      <c r="R403" s="82">
        <f t="shared" si="362"/>
        <v>4</v>
      </c>
      <c r="S403" s="82">
        <f t="shared" si="362"/>
        <v>5</v>
      </c>
      <c r="T403" s="82">
        <f t="shared" si="362"/>
        <v>5</v>
      </c>
      <c r="U403" s="82">
        <f t="shared" si="362"/>
        <v>5</v>
      </c>
      <c r="V403" s="82">
        <f t="shared" si="362"/>
        <v>5</v>
      </c>
      <c r="Y403" s="103"/>
    </row>
    <row r="404" spans="1:25" s="102" customFormat="1" ht="39.75">
      <c r="A404" s="80"/>
      <c r="B404" s="80"/>
      <c r="C404" s="79" t="s">
        <v>10</v>
      </c>
      <c r="D404" s="94">
        <f>IF(D403&lt;1,0,IF(D403&lt;2,1,IF(D403&lt;3,2,IF(D403&lt;4,3,IF(D403=4,4,IF(D403=5,5,))))))</f>
        <v>5</v>
      </c>
      <c r="E404" s="94"/>
      <c r="F404" s="94"/>
      <c r="G404" s="94">
        <f t="shared" ref="G404" si="363">IF(G403&lt;1,0,IF(G403&lt;2,1,IF(G403&lt;3,2,IF(G403&lt;4,3,IF(G403=4,4,IF(G403=5,5,))))))</f>
        <v>0</v>
      </c>
      <c r="H404" s="94"/>
      <c r="I404" s="94">
        <f t="shared" ref="I404:V404" si="364">IF(I403&lt;1,0,IF(I403&lt;2,1,IF(I403&lt;3,2,IF(I403&lt;4,3,IF(I403=4,4,IF(I403=5,5,))))))</f>
        <v>5</v>
      </c>
      <c r="J404" s="94">
        <f t="shared" si="364"/>
        <v>3</v>
      </c>
      <c r="K404" s="94">
        <f t="shared" si="364"/>
        <v>5</v>
      </c>
      <c r="L404" s="94">
        <f t="shared" si="364"/>
        <v>5</v>
      </c>
      <c r="M404" s="94">
        <f t="shared" si="364"/>
        <v>5</v>
      </c>
      <c r="N404" s="94">
        <f t="shared" si="364"/>
        <v>5</v>
      </c>
      <c r="O404" s="94">
        <f t="shared" si="364"/>
        <v>5</v>
      </c>
      <c r="P404" s="94">
        <f t="shared" si="364"/>
        <v>5</v>
      </c>
      <c r="Q404" s="94">
        <f t="shared" si="364"/>
        <v>5</v>
      </c>
      <c r="R404" s="94">
        <f t="shared" si="364"/>
        <v>4</v>
      </c>
      <c r="S404" s="94">
        <f t="shared" si="364"/>
        <v>5</v>
      </c>
      <c r="T404" s="94">
        <f t="shared" si="364"/>
        <v>5</v>
      </c>
      <c r="U404" s="94">
        <f t="shared" si="364"/>
        <v>5</v>
      </c>
      <c r="V404" s="94">
        <f t="shared" si="364"/>
        <v>5</v>
      </c>
      <c r="Y404" s="103"/>
    </row>
    <row r="405" spans="1:25" s="102" customFormat="1" ht="39.75">
      <c r="A405" s="72"/>
      <c r="B405" s="71" t="s">
        <v>65</v>
      </c>
      <c r="C405" s="130"/>
      <c r="D405" s="68">
        <v>1</v>
      </c>
      <c r="E405" s="68"/>
      <c r="F405" s="68"/>
      <c r="G405" s="68"/>
      <c r="H405" s="68"/>
      <c r="I405" s="68">
        <v>1</v>
      </c>
      <c r="J405" s="68">
        <v>1</v>
      </c>
      <c r="K405" s="68">
        <v>1</v>
      </c>
      <c r="L405" s="69">
        <v>1</v>
      </c>
      <c r="M405" s="68">
        <v>1</v>
      </c>
      <c r="N405" s="68">
        <v>1</v>
      </c>
      <c r="O405" s="68">
        <v>1</v>
      </c>
      <c r="P405" s="68">
        <v>1</v>
      </c>
      <c r="Q405" s="68">
        <v>1</v>
      </c>
      <c r="R405" s="68">
        <v>1</v>
      </c>
      <c r="S405" s="68">
        <v>1</v>
      </c>
      <c r="T405" s="125">
        <v>1</v>
      </c>
      <c r="U405" s="68">
        <v>1</v>
      </c>
      <c r="V405" s="68">
        <v>1</v>
      </c>
      <c r="Y405" s="103"/>
    </row>
    <row r="406" spans="1:25" s="102" customFormat="1" ht="123">
      <c r="A406" s="72"/>
      <c r="B406" s="71" t="s">
        <v>64</v>
      </c>
      <c r="C406" s="130"/>
      <c r="D406" s="68">
        <v>1</v>
      </c>
      <c r="E406" s="68"/>
      <c r="F406" s="68"/>
      <c r="G406" s="68"/>
      <c r="H406" s="68"/>
      <c r="I406" s="68">
        <v>1</v>
      </c>
      <c r="J406" s="68">
        <v>1</v>
      </c>
      <c r="K406" s="68">
        <v>1</v>
      </c>
      <c r="L406" s="69">
        <v>1</v>
      </c>
      <c r="M406" s="68">
        <v>1</v>
      </c>
      <c r="N406" s="68">
        <v>1</v>
      </c>
      <c r="O406" s="68">
        <v>1</v>
      </c>
      <c r="P406" s="68">
        <v>1</v>
      </c>
      <c r="Q406" s="68">
        <v>1</v>
      </c>
      <c r="R406" s="68">
        <v>1</v>
      </c>
      <c r="S406" s="68">
        <v>1</v>
      </c>
      <c r="T406" s="125">
        <v>1</v>
      </c>
      <c r="U406" s="68">
        <v>1</v>
      </c>
      <c r="V406" s="68">
        <v>1</v>
      </c>
      <c r="Y406" s="103"/>
    </row>
    <row r="407" spans="1:25" s="102" customFormat="1" ht="39.75">
      <c r="A407" s="72"/>
      <c r="B407" s="71" t="s">
        <v>63</v>
      </c>
      <c r="C407" s="130"/>
      <c r="D407" s="68">
        <v>1</v>
      </c>
      <c r="E407" s="68"/>
      <c r="F407" s="68"/>
      <c r="G407" s="68"/>
      <c r="H407" s="68"/>
      <c r="I407" s="68">
        <v>1</v>
      </c>
      <c r="J407" s="68">
        <v>0</v>
      </c>
      <c r="K407" s="68">
        <v>1</v>
      </c>
      <c r="L407" s="69">
        <v>1</v>
      </c>
      <c r="M407" s="68">
        <v>1</v>
      </c>
      <c r="N407" s="68">
        <v>1</v>
      </c>
      <c r="O407" s="68">
        <v>1</v>
      </c>
      <c r="P407" s="68">
        <v>1</v>
      </c>
      <c r="Q407" s="68">
        <v>1</v>
      </c>
      <c r="R407" s="68">
        <v>1</v>
      </c>
      <c r="S407" s="68">
        <v>1</v>
      </c>
      <c r="T407" s="125">
        <v>1</v>
      </c>
      <c r="U407" s="68">
        <v>1</v>
      </c>
      <c r="V407" s="68">
        <v>1</v>
      </c>
      <c r="Y407" s="103"/>
    </row>
    <row r="408" spans="1:25" s="102" customFormat="1" ht="61.5">
      <c r="A408" s="72"/>
      <c r="B408" s="71" t="s">
        <v>62</v>
      </c>
      <c r="C408" s="130"/>
      <c r="D408" s="68">
        <v>1</v>
      </c>
      <c r="E408" s="68"/>
      <c r="F408" s="68"/>
      <c r="G408" s="68"/>
      <c r="H408" s="68"/>
      <c r="I408" s="68">
        <v>1</v>
      </c>
      <c r="J408" s="68">
        <v>0</v>
      </c>
      <c r="K408" s="68">
        <v>1</v>
      </c>
      <c r="L408" s="69">
        <v>1</v>
      </c>
      <c r="M408" s="68">
        <v>1</v>
      </c>
      <c r="N408" s="68">
        <v>1</v>
      </c>
      <c r="O408" s="68">
        <v>1</v>
      </c>
      <c r="P408" s="68">
        <v>1</v>
      </c>
      <c r="Q408" s="68">
        <v>1</v>
      </c>
      <c r="R408" s="68">
        <v>0</v>
      </c>
      <c r="S408" s="68">
        <v>1</v>
      </c>
      <c r="T408" s="125">
        <v>1</v>
      </c>
      <c r="U408" s="68">
        <v>1</v>
      </c>
      <c r="V408" s="129">
        <v>1</v>
      </c>
      <c r="W408" s="92" t="s">
        <v>61</v>
      </c>
      <c r="Y408" s="103"/>
    </row>
    <row r="409" spans="1:25" s="102" customFormat="1" ht="61.5">
      <c r="A409" s="128"/>
      <c r="B409" s="127" t="s">
        <v>60</v>
      </c>
      <c r="C409" s="126"/>
      <c r="D409" s="68">
        <v>1</v>
      </c>
      <c r="E409" s="68"/>
      <c r="F409" s="68"/>
      <c r="G409" s="68"/>
      <c r="H409" s="68"/>
      <c r="I409" s="68">
        <v>1</v>
      </c>
      <c r="J409" s="68">
        <v>1</v>
      </c>
      <c r="K409" s="68">
        <v>1</v>
      </c>
      <c r="L409" s="69">
        <v>1</v>
      </c>
      <c r="M409" s="68">
        <v>1</v>
      </c>
      <c r="N409" s="68">
        <v>1</v>
      </c>
      <c r="O409" s="68">
        <v>1</v>
      </c>
      <c r="P409" s="68">
        <v>1</v>
      </c>
      <c r="Q409" s="68">
        <v>1</v>
      </c>
      <c r="R409" s="677">
        <v>1</v>
      </c>
      <c r="S409" s="68">
        <v>1</v>
      </c>
      <c r="T409" s="125">
        <v>1</v>
      </c>
      <c r="U409" s="68">
        <v>1</v>
      </c>
      <c r="V409" s="677">
        <v>1</v>
      </c>
      <c r="Y409" s="103"/>
    </row>
    <row r="410" spans="1:25" s="102" customFormat="1" ht="39.75">
      <c r="A410" s="84">
        <v>7.4</v>
      </c>
      <c r="B410" s="84" t="s">
        <v>59</v>
      </c>
      <c r="C410" s="83" t="s">
        <v>30</v>
      </c>
      <c r="D410" s="82">
        <f>+SUM(D412:D423)</f>
        <v>6</v>
      </c>
      <c r="E410" s="82"/>
      <c r="F410" s="82"/>
      <c r="G410" s="82">
        <f t="shared" ref="G410" si="365">+SUM(G412:G423)</f>
        <v>0</v>
      </c>
      <c r="H410" s="82"/>
      <c r="I410" s="82">
        <f t="shared" ref="I410:V410" si="366">+SUM(I412:I423)</f>
        <v>6</v>
      </c>
      <c r="J410" s="82">
        <f t="shared" si="366"/>
        <v>6</v>
      </c>
      <c r="K410" s="82">
        <f t="shared" si="366"/>
        <v>6</v>
      </c>
      <c r="L410" s="82">
        <f t="shared" si="366"/>
        <v>5</v>
      </c>
      <c r="M410" s="82">
        <f t="shared" si="366"/>
        <v>6</v>
      </c>
      <c r="N410" s="82">
        <f t="shared" si="366"/>
        <v>6</v>
      </c>
      <c r="O410" s="82">
        <f t="shared" si="366"/>
        <v>3</v>
      </c>
      <c r="P410" s="82">
        <f t="shared" si="366"/>
        <v>6</v>
      </c>
      <c r="Q410" s="82">
        <f t="shared" si="366"/>
        <v>6</v>
      </c>
      <c r="R410" s="82">
        <f t="shared" si="366"/>
        <v>6</v>
      </c>
      <c r="S410" s="82">
        <f t="shared" si="366"/>
        <v>6</v>
      </c>
      <c r="T410" s="82">
        <f t="shared" si="366"/>
        <v>6</v>
      </c>
      <c r="U410" s="82">
        <f t="shared" si="366"/>
        <v>6</v>
      </c>
      <c r="V410" s="82">
        <f t="shared" si="366"/>
        <v>6</v>
      </c>
      <c r="Y410" s="103"/>
    </row>
    <row r="411" spans="1:25" s="102" customFormat="1" ht="39.75">
      <c r="A411" s="80"/>
      <c r="B411" s="80"/>
      <c r="C411" s="79" t="s">
        <v>10</v>
      </c>
      <c r="D411" s="94">
        <f>IF(D410&lt;1,0,IF(D410&lt;2,1,IF(D410&lt;3,2,IF(D410&lt;5,3,IF(D410=5,4,IF(D410&gt;=6,5,))))))</f>
        <v>5</v>
      </c>
      <c r="E411" s="94"/>
      <c r="F411" s="94"/>
      <c r="G411" s="94">
        <f t="shared" ref="G411" si="367">IF(G410&lt;1,0,IF(G410&lt;2,1,IF(G410&lt;3,2,IF(G410&lt;5,3,IF(G410=5,4,IF(G410&gt;=6,5,))))))</f>
        <v>0</v>
      </c>
      <c r="H411" s="94"/>
      <c r="I411" s="94">
        <f t="shared" ref="I411:V411" si="368">IF(I410&lt;1,0,IF(I410&lt;2,1,IF(I410&lt;3,2,IF(I410&lt;5,3,IF(I410=5,4,IF(I410&gt;=6,5,))))))</f>
        <v>5</v>
      </c>
      <c r="J411" s="94">
        <f t="shared" si="368"/>
        <v>5</v>
      </c>
      <c r="K411" s="94">
        <f t="shared" si="368"/>
        <v>5</v>
      </c>
      <c r="L411" s="94">
        <f t="shared" si="368"/>
        <v>4</v>
      </c>
      <c r="M411" s="94">
        <f t="shared" si="368"/>
        <v>5</v>
      </c>
      <c r="N411" s="94">
        <f t="shared" si="368"/>
        <v>5</v>
      </c>
      <c r="O411" s="94">
        <f t="shared" si="368"/>
        <v>3</v>
      </c>
      <c r="P411" s="94">
        <f t="shared" si="368"/>
        <v>5</v>
      </c>
      <c r="Q411" s="94">
        <f t="shared" si="368"/>
        <v>5</v>
      </c>
      <c r="R411" s="94">
        <f t="shared" si="368"/>
        <v>5</v>
      </c>
      <c r="S411" s="94">
        <f t="shared" si="368"/>
        <v>5</v>
      </c>
      <c r="T411" s="94">
        <f t="shared" si="368"/>
        <v>5</v>
      </c>
      <c r="U411" s="94">
        <f t="shared" si="368"/>
        <v>5</v>
      </c>
      <c r="V411" s="94">
        <f t="shared" si="368"/>
        <v>5</v>
      </c>
      <c r="Y411" s="103"/>
    </row>
    <row r="412" spans="1:25" s="102" customFormat="1" ht="92.25">
      <c r="A412" s="72"/>
      <c r="B412" s="71" t="s">
        <v>58</v>
      </c>
      <c r="C412" s="70"/>
      <c r="D412" s="68">
        <v>1</v>
      </c>
      <c r="E412" s="68"/>
      <c r="F412" s="68"/>
      <c r="G412" s="68"/>
      <c r="H412" s="68"/>
      <c r="I412" s="68">
        <v>1</v>
      </c>
      <c r="J412" s="68">
        <v>1</v>
      </c>
      <c r="K412" s="68">
        <v>1</v>
      </c>
      <c r="L412" s="69">
        <v>1</v>
      </c>
      <c r="M412" s="68">
        <v>1</v>
      </c>
      <c r="N412" s="68">
        <v>1</v>
      </c>
      <c r="O412" s="68">
        <v>1</v>
      </c>
      <c r="P412" s="68">
        <v>1</v>
      </c>
      <c r="Q412" s="68">
        <v>1</v>
      </c>
      <c r="R412" s="68">
        <v>1</v>
      </c>
      <c r="S412" s="68">
        <v>1</v>
      </c>
      <c r="T412" s="68">
        <v>1</v>
      </c>
      <c r="U412" s="68">
        <v>1</v>
      </c>
      <c r="V412" s="68">
        <v>1</v>
      </c>
      <c r="W412" s="93" t="s">
        <v>39</v>
      </c>
      <c r="Y412" s="103"/>
    </row>
    <row r="413" spans="1:25" s="102" customFormat="1" ht="92.25">
      <c r="A413" s="72"/>
      <c r="B413" s="71" t="s">
        <v>57</v>
      </c>
      <c r="C413" s="124"/>
      <c r="D413" s="711">
        <v>1</v>
      </c>
      <c r="E413" s="711"/>
      <c r="F413" s="711"/>
      <c r="G413" s="711"/>
      <c r="H413" s="677"/>
      <c r="I413" s="711">
        <v>1</v>
      </c>
      <c r="J413" s="711">
        <v>1</v>
      </c>
      <c r="K413" s="711">
        <v>1</v>
      </c>
      <c r="L413" s="711">
        <v>1</v>
      </c>
      <c r="M413" s="711">
        <v>1</v>
      </c>
      <c r="N413" s="711">
        <v>1</v>
      </c>
      <c r="O413" s="711">
        <v>1</v>
      </c>
      <c r="P413" s="711">
        <v>1</v>
      </c>
      <c r="Q413" s="711">
        <v>1</v>
      </c>
      <c r="R413" s="711">
        <v>1</v>
      </c>
      <c r="S413" s="711">
        <v>1</v>
      </c>
      <c r="T413" s="711">
        <v>1</v>
      </c>
      <c r="U413" s="711">
        <v>1</v>
      </c>
      <c r="V413" s="711">
        <v>1</v>
      </c>
      <c r="Y413" s="103"/>
    </row>
    <row r="414" spans="1:25" s="102" customFormat="1" ht="48">
      <c r="A414" s="72"/>
      <c r="B414" s="121" t="s">
        <v>56</v>
      </c>
      <c r="C414" s="123"/>
      <c r="D414" s="712"/>
      <c r="E414" s="712"/>
      <c r="F414" s="712"/>
      <c r="G414" s="712"/>
      <c r="H414" s="678"/>
      <c r="I414" s="712"/>
      <c r="J414" s="712"/>
      <c r="K414" s="712"/>
      <c r="L414" s="712"/>
      <c r="M414" s="712"/>
      <c r="N414" s="712"/>
      <c r="O414" s="712"/>
      <c r="P414" s="712"/>
      <c r="Q414" s="712"/>
      <c r="R414" s="712"/>
      <c r="S414" s="712"/>
      <c r="T414" s="712"/>
      <c r="U414" s="712"/>
      <c r="V414" s="712"/>
      <c r="Y414" s="103"/>
    </row>
    <row r="415" spans="1:25" s="102" customFormat="1" ht="39.75">
      <c r="A415" s="72"/>
      <c r="B415" s="121" t="s">
        <v>55</v>
      </c>
      <c r="C415" s="123"/>
      <c r="D415" s="712"/>
      <c r="E415" s="712"/>
      <c r="F415" s="712"/>
      <c r="G415" s="712"/>
      <c r="H415" s="678"/>
      <c r="I415" s="712"/>
      <c r="J415" s="712"/>
      <c r="K415" s="712"/>
      <c r="L415" s="712"/>
      <c r="M415" s="712"/>
      <c r="N415" s="712"/>
      <c r="O415" s="712"/>
      <c r="P415" s="712"/>
      <c r="Q415" s="712"/>
      <c r="R415" s="712"/>
      <c r="S415" s="712"/>
      <c r="T415" s="712"/>
      <c r="U415" s="712"/>
      <c r="V415" s="712"/>
      <c r="Y415" s="103"/>
    </row>
    <row r="416" spans="1:25" s="102" customFormat="1" ht="39.75">
      <c r="A416" s="72"/>
      <c r="B416" s="121" t="s">
        <v>54</v>
      </c>
      <c r="C416" s="123"/>
      <c r="D416" s="712"/>
      <c r="E416" s="712"/>
      <c r="F416" s="712"/>
      <c r="G416" s="712"/>
      <c r="H416" s="678"/>
      <c r="I416" s="712"/>
      <c r="J416" s="712"/>
      <c r="K416" s="712"/>
      <c r="L416" s="712"/>
      <c r="M416" s="712"/>
      <c r="N416" s="712"/>
      <c r="O416" s="712"/>
      <c r="P416" s="712"/>
      <c r="Q416" s="712"/>
      <c r="R416" s="712"/>
      <c r="S416" s="712"/>
      <c r="T416" s="712"/>
      <c r="U416" s="712"/>
      <c r="V416" s="712"/>
      <c r="Y416" s="103"/>
    </row>
    <row r="417" spans="1:25" s="102" customFormat="1" ht="48">
      <c r="A417" s="72"/>
      <c r="B417" s="121" t="s">
        <v>53</v>
      </c>
      <c r="C417" s="123"/>
      <c r="D417" s="712"/>
      <c r="E417" s="712"/>
      <c r="F417" s="712"/>
      <c r="G417" s="712"/>
      <c r="H417" s="678"/>
      <c r="I417" s="712"/>
      <c r="J417" s="712"/>
      <c r="K417" s="712"/>
      <c r="L417" s="712"/>
      <c r="M417" s="712"/>
      <c r="N417" s="712"/>
      <c r="O417" s="712"/>
      <c r="P417" s="712"/>
      <c r="Q417" s="712"/>
      <c r="R417" s="712"/>
      <c r="S417" s="712"/>
      <c r="T417" s="712"/>
      <c r="U417" s="712"/>
      <c r="V417" s="712"/>
      <c r="Y417" s="103"/>
    </row>
    <row r="418" spans="1:25" s="102" customFormat="1" ht="48">
      <c r="A418" s="72"/>
      <c r="B418" s="121" t="s">
        <v>52</v>
      </c>
      <c r="C418" s="123"/>
      <c r="D418" s="712"/>
      <c r="E418" s="712"/>
      <c r="F418" s="712"/>
      <c r="G418" s="712"/>
      <c r="H418" s="678"/>
      <c r="I418" s="712"/>
      <c r="J418" s="712"/>
      <c r="K418" s="712"/>
      <c r="L418" s="712"/>
      <c r="M418" s="712"/>
      <c r="N418" s="712"/>
      <c r="O418" s="712"/>
      <c r="P418" s="712"/>
      <c r="Q418" s="712"/>
      <c r="R418" s="712"/>
      <c r="S418" s="712"/>
      <c r="T418" s="712"/>
      <c r="U418" s="712"/>
      <c r="V418" s="712"/>
      <c r="Y418" s="103"/>
    </row>
    <row r="419" spans="1:25" s="102" customFormat="1" ht="39.75">
      <c r="A419" s="72"/>
      <c r="B419" s="121" t="s">
        <v>51</v>
      </c>
      <c r="C419" s="120"/>
      <c r="D419" s="713"/>
      <c r="E419" s="713"/>
      <c r="F419" s="713"/>
      <c r="G419" s="713"/>
      <c r="H419" s="679"/>
      <c r="I419" s="713"/>
      <c r="J419" s="713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  <c r="V419" s="713"/>
      <c r="Y419" s="103"/>
    </row>
    <row r="420" spans="1:25" s="102" customFormat="1" ht="61.5">
      <c r="A420" s="72"/>
      <c r="B420" s="71" t="s">
        <v>50</v>
      </c>
      <c r="C420" s="70"/>
      <c r="D420" s="68">
        <v>1</v>
      </c>
      <c r="E420" s="68"/>
      <c r="F420" s="68"/>
      <c r="G420" s="68"/>
      <c r="H420" s="68"/>
      <c r="I420" s="68">
        <v>1</v>
      </c>
      <c r="J420" s="68">
        <v>1</v>
      </c>
      <c r="K420" s="68">
        <v>1</v>
      </c>
      <c r="L420" s="69">
        <v>1</v>
      </c>
      <c r="M420" s="68">
        <v>1</v>
      </c>
      <c r="N420" s="68">
        <v>1</v>
      </c>
      <c r="O420" s="68">
        <v>1</v>
      </c>
      <c r="P420" s="68">
        <v>1</v>
      </c>
      <c r="Q420" s="68">
        <v>1</v>
      </c>
      <c r="R420" s="68">
        <v>1</v>
      </c>
      <c r="S420" s="68">
        <v>1</v>
      </c>
      <c r="T420" s="68">
        <v>1</v>
      </c>
      <c r="U420" s="68">
        <v>1</v>
      </c>
      <c r="V420" s="68">
        <v>1</v>
      </c>
      <c r="Y420" s="103"/>
    </row>
    <row r="421" spans="1:25" s="102" customFormat="1" ht="61.5">
      <c r="A421" s="72"/>
      <c r="B421" s="71" t="s">
        <v>49</v>
      </c>
      <c r="C421" s="70"/>
      <c r="D421" s="68">
        <v>1</v>
      </c>
      <c r="E421" s="68"/>
      <c r="F421" s="68"/>
      <c r="G421" s="68"/>
      <c r="H421" s="68"/>
      <c r="I421" s="68">
        <v>1</v>
      </c>
      <c r="J421" s="68">
        <v>1</v>
      </c>
      <c r="K421" s="68">
        <v>1</v>
      </c>
      <c r="L421" s="69">
        <v>1</v>
      </c>
      <c r="M421" s="68">
        <v>1</v>
      </c>
      <c r="N421" s="68">
        <v>1</v>
      </c>
      <c r="O421" s="68">
        <v>0</v>
      </c>
      <c r="P421" s="68">
        <v>1</v>
      </c>
      <c r="Q421" s="68">
        <v>1</v>
      </c>
      <c r="R421" s="68">
        <v>1</v>
      </c>
      <c r="S421" s="68">
        <v>1</v>
      </c>
      <c r="T421" s="68">
        <v>1</v>
      </c>
      <c r="U421" s="68">
        <v>1</v>
      </c>
      <c r="V421" s="68">
        <v>1</v>
      </c>
      <c r="Y421" s="103"/>
    </row>
    <row r="422" spans="1:25" s="102" customFormat="1" ht="61.5">
      <c r="A422" s="72"/>
      <c r="B422" s="71" t="s">
        <v>48</v>
      </c>
      <c r="C422" s="70"/>
      <c r="D422" s="68">
        <v>1</v>
      </c>
      <c r="E422" s="68"/>
      <c r="F422" s="68"/>
      <c r="G422" s="68"/>
      <c r="H422" s="68"/>
      <c r="I422" s="68">
        <v>1</v>
      </c>
      <c r="J422" s="68">
        <v>1</v>
      </c>
      <c r="K422" s="68">
        <v>1</v>
      </c>
      <c r="L422" s="69">
        <v>1</v>
      </c>
      <c r="M422" s="68">
        <v>1</v>
      </c>
      <c r="N422" s="68">
        <v>1</v>
      </c>
      <c r="O422" s="68">
        <v>0</v>
      </c>
      <c r="P422" s="68">
        <v>1</v>
      </c>
      <c r="Q422" s="68">
        <v>1</v>
      </c>
      <c r="R422" s="68">
        <v>1</v>
      </c>
      <c r="S422" s="68">
        <v>1</v>
      </c>
      <c r="T422" s="68">
        <v>1</v>
      </c>
      <c r="U422" s="68">
        <v>1</v>
      </c>
      <c r="V422" s="68">
        <v>1</v>
      </c>
      <c r="Y422" s="103"/>
    </row>
    <row r="423" spans="1:25" s="102" customFormat="1" ht="61.5">
      <c r="A423" s="72"/>
      <c r="B423" s="91" t="s">
        <v>47</v>
      </c>
      <c r="C423" s="70"/>
      <c r="D423" s="68">
        <v>1</v>
      </c>
      <c r="E423" s="68"/>
      <c r="F423" s="68"/>
      <c r="G423" s="68"/>
      <c r="H423" s="68"/>
      <c r="I423" s="68">
        <v>1</v>
      </c>
      <c r="J423" s="68">
        <v>1</v>
      </c>
      <c r="K423" s="68">
        <v>1</v>
      </c>
      <c r="L423" s="69">
        <v>0</v>
      </c>
      <c r="M423" s="68">
        <v>1</v>
      </c>
      <c r="N423" s="68">
        <v>1</v>
      </c>
      <c r="O423" s="68">
        <v>0</v>
      </c>
      <c r="P423" s="68">
        <v>1</v>
      </c>
      <c r="Q423" s="68">
        <v>1</v>
      </c>
      <c r="R423" s="68">
        <v>1</v>
      </c>
      <c r="S423" s="68">
        <v>1</v>
      </c>
      <c r="T423" s="68">
        <v>1</v>
      </c>
      <c r="U423" s="68">
        <v>1</v>
      </c>
      <c r="V423" s="68">
        <v>1</v>
      </c>
      <c r="Y423" s="103"/>
    </row>
    <row r="424" spans="1:25" s="102" customFormat="1" ht="39.75">
      <c r="A424" s="118">
        <v>7.5</v>
      </c>
      <c r="B424" s="117" t="s">
        <v>46</v>
      </c>
      <c r="C424" s="116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4"/>
      <c r="S424" s="114"/>
      <c r="T424" s="114"/>
      <c r="U424" s="114"/>
      <c r="V424" s="114"/>
      <c r="Y424" s="103"/>
    </row>
    <row r="425" spans="1:25" s="102" customFormat="1" ht="39.75" hidden="1">
      <c r="A425" s="109"/>
      <c r="B425" s="113" t="s">
        <v>45</v>
      </c>
      <c r="C425" s="112" t="s">
        <v>10</v>
      </c>
      <c r="D425" s="111" t="s">
        <v>44</v>
      </c>
      <c r="E425" s="111"/>
      <c r="F425" s="111"/>
      <c r="G425" s="111" t="s">
        <v>44</v>
      </c>
      <c r="H425" s="111"/>
      <c r="I425" s="111" t="s">
        <v>44</v>
      </c>
      <c r="J425" s="111" t="s">
        <v>44</v>
      </c>
      <c r="K425" s="111" t="s">
        <v>44</v>
      </c>
      <c r="L425" s="111" t="s">
        <v>44</v>
      </c>
      <c r="M425" s="111" t="s">
        <v>44</v>
      </c>
      <c r="N425" s="111" t="s">
        <v>44</v>
      </c>
      <c r="O425" s="111" t="s">
        <v>44</v>
      </c>
      <c r="P425" s="111" t="s">
        <v>44</v>
      </c>
      <c r="Q425" s="111" t="s">
        <v>44</v>
      </c>
      <c r="R425" s="111" t="s">
        <v>44</v>
      </c>
      <c r="S425" s="111" t="s">
        <v>44</v>
      </c>
      <c r="T425" s="111" t="s">
        <v>44</v>
      </c>
      <c r="U425" s="111" t="s">
        <v>44</v>
      </c>
      <c r="V425" s="110">
        <v>4.25</v>
      </c>
      <c r="Y425" s="103"/>
    </row>
    <row r="426" spans="1:25" s="102" customFormat="1" ht="61.5">
      <c r="A426" s="109"/>
      <c r="B426" s="108" t="s">
        <v>43</v>
      </c>
      <c r="C426" s="107" t="s">
        <v>10</v>
      </c>
      <c r="D426" s="106">
        <v>4.7</v>
      </c>
      <c r="E426" s="106"/>
      <c r="F426" s="106"/>
      <c r="G426" s="106"/>
      <c r="H426" s="106"/>
      <c r="I426" s="106">
        <v>4.41</v>
      </c>
      <c r="J426" s="106">
        <v>3.4</v>
      </c>
      <c r="K426" s="106">
        <v>4.6399999999999997</v>
      </c>
      <c r="L426" s="105">
        <v>4.45</v>
      </c>
      <c r="M426" s="106">
        <v>4.47</v>
      </c>
      <c r="N426" s="106">
        <v>4.46</v>
      </c>
      <c r="O426" s="106">
        <v>4.3</v>
      </c>
      <c r="P426" s="106">
        <v>4.3499999999999996</v>
      </c>
      <c r="Q426" s="106">
        <v>3.95</v>
      </c>
      <c r="R426" s="105">
        <v>4</v>
      </c>
      <c r="S426" s="105">
        <v>4.57</v>
      </c>
      <c r="T426" s="105">
        <v>4.5999999999999996</v>
      </c>
      <c r="U426" s="105">
        <v>3.8</v>
      </c>
      <c r="V426" s="104">
        <v>4.22</v>
      </c>
      <c r="Y426" s="103"/>
    </row>
    <row r="427" spans="1:25" ht="39.75">
      <c r="A427" s="101" t="s">
        <v>42</v>
      </c>
      <c r="B427" s="100"/>
      <c r="C427" s="99"/>
      <c r="D427" s="98">
        <f>+D429</f>
        <v>5</v>
      </c>
      <c r="E427" s="98"/>
      <c r="F427" s="98"/>
      <c r="G427" s="98">
        <f t="shared" ref="G427" si="369">+G429</f>
        <v>0</v>
      </c>
      <c r="H427" s="98"/>
      <c r="I427" s="98">
        <f t="shared" ref="I427:V427" si="370">+I429</f>
        <v>5</v>
      </c>
      <c r="J427" s="98">
        <f t="shared" si="370"/>
        <v>5</v>
      </c>
      <c r="K427" s="98">
        <f t="shared" si="370"/>
        <v>5</v>
      </c>
      <c r="L427" s="98">
        <f t="shared" si="370"/>
        <v>5</v>
      </c>
      <c r="M427" s="98">
        <f t="shared" si="370"/>
        <v>5</v>
      </c>
      <c r="N427" s="98">
        <f t="shared" si="370"/>
        <v>3</v>
      </c>
      <c r="O427" s="98">
        <f t="shared" si="370"/>
        <v>4</v>
      </c>
      <c r="P427" s="98">
        <f t="shared" si="370"/>
        <v>5</v>
      </c>
      <c r="Q427" s="98">
        <f t="shared" si="370"/>
        <v>5</v>
      </c>
      <c r="R427" s="98">
        <f t="shared" si="370"/>
        <v>5</v>
      </c>
      <c r="S427" s="98">
        <f t="shared" si="370"/>
        <v>2</v>
      </c>
      <c r="T427" s="98">
        <f t="shared" si="370"/>
        <v>4</v>
      </c>
      <c r="U427" s="98">
        <f t="shared" si="370"/>
        <v>3</v>
      </c>
      <c r="V427" s="97">
        <f t="shared" si="370"/>
        <v>4</v>
      </c>
      <c r="Y427" s="20"/>
    </row>
    <row r="428" spans="1:25" s="73" customFormat="1" ht="39.75">
      <c r="A428" s="85">
        <v>8.1</v>
      </c>
      <c r="B428" s="85" t="s">
        <v>41</v>
      </c>
      <c r="C428" s="96" t="s">
        <v>30</v>
      </c>
      <c r="D428" s="82">
        <f>+SUM(D430:D436)</f>
        <v>7</v>
      </c>
      <c r="E428" s="82"/>
      <c r="F428" s="82"/>
      <c r="G428" s="82">
        <f t="shared" ref="G428" si="371">+SUM(G430:G436)</f>
        <v>0</v>
      </c>
      <c r="H428" s="82"/>
      <c r="I428" s="82">
        <f t="shared" ref="I428:V428" si="372">+SUM(I430:I436)</f>
        <v>7</v>
      </c>
      <c r="J428" s="82">
        <f t="shared" si="372"/>
        <v>7</v>
      </c>
      <c r="K428" s="82">
        <f t="shared" si="372"/>
        <v>7</v>
      </c>
      <c r="L428" s="82">
        <f t="shared" si="372"/>
        <v>7</v>
      </c>
      <c r="M428" s="82">
        <f t="shared" si="372"/>
        <v>7</v>
      </c>
      <c r="N428" s="82">
        <f t="shared" si="372"/>
        <v>4</v>
      </c>
      <c r="O428" s="82">
        <f t="shared" si="372"/>
        <v>6</v>
      </c>
      <c r="P428" s="82">
        <f t="shared" si="372"/>
        <v>7</v>
      </c>
      <c r="Q428" s="82">
        <f t="shared" si="372"/>
        <v>7</v>
      </c>
      <c r="R428" s="82">
        <f t="shared" si="372"/>
        <v>7</v>
      </c>
      <c r="S428" s="82">
        <f t="shared" si="372"/>
        <v>3</v>
      </c>
      <c r="T428" s="82">
        <f t="shared" si="372"/>
        <v>6</v>
      </c>
      <c r="U428" s="82">
        <f t="shared" si="372"/>
        <v>4</v>
      </c>
      <c r="V428" s="82">
        <f t="shared" si="372"/>
        <v>6</v>
      </c>
      <c r="Y428" s="74"/>
    </row>
    <row r="429" spans="1:25" s="73" customFormat="1" ht="39.75">
      <c r="A429" s="81"/>
      <c r="B429" s="81"/>
      <c r="C429" s="95" t="s">
        <v>10</v>
      </c>
      <c r="D429" s="94">
        <f>IF(D428&lt;1,0,IF(D428&lt;2,1,IF(D428&lt;4,2,IF(D428&lt;6,3,IF(D428&lt;7,4,IF(D428=7,5))))))</f>
        <v>5</v>
      </c>
      <c r="E429" s="94"/>
      <c r="F429" s="94"/>
      <c r="G429" s="94">
        <f t="shared" ref="G429" si="373">IF(G428&lt;1,0,IF(G428&lt;2,1,IF(G428&lt;4,2,IF(G428&lt;6,3,IF(G428&lt;7,4,IF(G428=7,5))))))</f>
        <v>0</v>
      </c>
      <c r="H429" s="94"/>
      <c r="I429" s="94">
        <f t="shared" ref="I429:V429" si="374">IF(I428&lt;1,0,IF(I428&lt;2,1,IF(I428&lt;4,2,IF(I428&lt;6,3,IF(I428&lt;7,4,IF(I428=7,5))))))</f>
        <v>5</v>
      </c>
      <c r="J429" s="94">
        <f t="shared" si="374"/>
        <v>5</v>
      </c>
      <c r="K429" s="94">
        <f t="shared" si="374"/>
        <v>5</v>
      </c>
      <c r="L429" s="94">
        <f t="shared" si="374"/>
        <v>5</v>
      </c>
      <c r="M429" s="94">
        <f t="shared" si="374"/>
        <v>5</v>
      </c>
      <c r="N429" s="94">
        <f t="shared" si="374"/>
        <v>3</v>
      </c>
      <c r="O429" s="94">
        <f t="shared" si="374"/>
        <v>4</v>
      </c>
      <c r="P429" s="94">
        <f t="shared" si="374"/>
        <v>5</v>
      </c>
      <c r="Q429" s="94">
        <f t="shared" si="374"/>
        <v>5</v>
      </c>
      <c r="R429" s="94">
        <f t="shared" si="374"/>
        <v>5</v>
      </c>
      <c r="S429" s="94">
        <f t="shared" si="374"/>
        <v>2</v>
      </c>
      <c r="T429" s="94">
        <f t="shared" si="374"/>
        <v>4</v>
      </c>
      <c r="U429" s="94">
        <f t="shared" si="374"/>
        <v>3</v>
      </c>
      <c r="V429" s="94">
        <f t="shared" si="374"/>
        <v>4</v>
      </c>
      <c r="Y429" s="74"/>
    </row>
    <row r="430" spans="1:25" s="73" customFormat="1" ht="61.5">
      <c r="A430" s="75"/>
      <c r="B430" s="91" t="s">
        <v>40</v>
      </c>
      <c r="C430" s="70"/>
      <c r="D430" s="68">
        <v>1</v>
      </c>
      <c r="E430" s="68"/>
      <c r="F430" s="68"/>
      <c r="G430" s="68"/>
      <c r="H430" s="68"/>
      <c r="I430" s="68">
        <v>1</v>
      </c>
      <c r="J430" s="68">
        <v>1</v>
      </c>
      <c r="K430" s="68">
        <v>1</v>
      </c>
      <c r="L430" s="69">
        <v>1</v>
      </c>
      <c r="M430" s="68">
        <v>1</v>
      </c>
      <c r="N430" s="68">
        <v>0</v>
      </c>
      <c r="O430" s="68">
        <v>0</v>
      </c>
      <c r="P430" s="68">
        <v>1</v>
      </c>
      <c r="Q430" s="68">
        <v>1</v>
      </c>
      <c r="R430" s="68">
        <v>1</v>
      </c>
      <c r="S430" s="68">
        <v>0</v>
      </c>
      <c r="T430" s="68">
        <v>0</v>
      </c>
      <c r="U430" s="68">
        <v>0</v>
      </c>
      <c r="V430" s="90">
        <v>1</v>
      </c>
      <c r="W430" s="93" t="s">
        <v>39</v>
      </c>
      <c r="Y430" s="74"/>
    </row>
    <row r="431" spans="1:25" s="73" customFormat="1" ht="92.25">
      <c r="A431" s="75"/>
      <c r="B431" s="91" t="s">
        <v>38</v>
      </c>
      <c r="C431" s="70"/>
      <c r="D431" s="68">
        <v>1</v>
      </c>
      <c r="E431" s="68"/>
      <c r="F431" s="68"/>
      <c r="G431" s="68"/>
      <c r="H431" s="68"/>
      <c r="I431" s="68">
        <v>1</v>
      </c>
      <c r="J431" s="68">
        <v>1</v>
      </c>
      <c r="K431" s="68">
        <v>1</v>
      </c>
      <c r="L431" s="69">
        <v>1</v>
      </c>
      <c r="M431" s="68">
        <v>1</v>
      </c>
      <c r="N431" s="68">
        <v>0</v>
      </c>
      <c r="O431" s="68">
        <v>1</v>
      </c>
      <c r="P431" s="68">
        <v>1</v>
      </c>
      <c r="Q431" s="68">
        <v>1</v>
      </c>
      <c r="R431" s="68">
        <v>1</v>
      </c>
      <c r="S431" s="68">
        <v>0</v>
      </c>
      <c r="T431" s="68">
        <v>1</v>
      </c>
      <c r="U431" s="68">
        <v>1</v>
      </c>
      <c r="V431" s="90">
        <v>1</v>
      </c>
      <c r="Y431" s="74"/>
    </row>
    <row r="432" spans="1:25" s="73" customFormat="1" ht="61.5">
      <c r="A432" s="75"/>
      <c r="B432" s="91" t="s">
        <v>37</v>
      </c>
      <c r="C432" s="70"/>
      <c r="D432" s="68">
        <v>1</v>
      </c>
      <c r="E432" s="68"/>
      <c r="F432" s="68"/>
      <c r="G432" s="68"/>
      <c r="H432" s="68"/>
      <c r="I432" s="68">
        <v>1</v>
      </c>
      <c r="J432" s="68">
        <v>1</v>
      </c>
      <c r="K432" s="68">
        <v>1</v>
      </c>
      <c r="L432" s="69">
        <v>1</v>
      </c>
      <c r="M432" s="68">
        <v>1</v>
      </c>
      <c r="N432" s="68">
        <v>1</v>
      </c>
      <c r="O432" s="68">
        <v>1</v>
      </c>
      <c r="P432" s="68">
        <v>1</v>
      </c>
      <c r="Q432" s="68">
        <v>1</v>
      </c>
      <c r="R432" s="68">
        <v>1</v>
      </c>
      <c r="S432" s="68">
        <v>1</v>
      </c>
      <c r="T432" s="68">
        <v>1</v>
      </c>
      <c r="U432" s="68">
        <v>0</v>
      </c>
      <c r="V432" s="90">
        <v>1</v>
      </c>
      <c r="Y432" s="74"/>
    </row>
    <row r="433" spans="1:25" s="73" customFormat="1" ht="61.5">
      <c r="A433" s="75"/>
      <c r="B433" s="91" t="s">
        <v>36</v>
      </c>
      <c r="C433" s="70"/>
      <c r="D433" s="68">
        <v>1</v>
      </c>
      <c r="E433" s="68"/>
      <c r="F433" s="68"/>
      <c r="G433" s="68"/>
      <c r="H433" s="68"/>
      <c r="I433" s="68">
        <v>1</v>
      </c>
      <c r="J433" s="68">
        <v>1</v>
      </c>
      <c r="K433" s="68">
        <v>1</v>
      </c>
      <c r="L433" s="69">
        <v>1</v>
      </c>
      <c r="M433" s="68">
        <v>1</v>
      </c>
      <c r="N433" s="68">
        <v>1</v>
      </c>
      <c r="O433" s="68">
        <v>1</v>
      </c>
      <c r="P433" s="68">
        <v>1</v>
      </c>
      <c r="Q433" s="68">
        <v>1</v>
      </c>
      <c r="R433" s="68">
        <v>1</v>
      </c>
      <c r="S433" s="68">
        <v>1</v>
      </c>
      <c r="T433" s="68">
        <v>1</v>
      </c>
      <c r="U433" s="68">
        <v>0</v>
      </c>
      <c r="V433" s="90">
        <v>0</v>
      </c>
      <c r="Y433" s="74"/>
    </row>
    <row r="434" spans="1:25" s="73" customFormat="1" ht="92.25">
      <c r="A434" s="75"/>
      <c r="B434" s="91" t="s">
        <v>35</v>
      </c>
      <c r="C434" s="70"/>
      <c r="D434" s="68">
        <v>1</v>
      </c>
      <c r="E434" s="68"/>
      <c r="F434" s="68"/>
      <c r="G434" s="68"/>
      <c r="H434" s="68"/>
      <c r="I434" s="68">
        <v>1</v>
      </c>
      <c r="J434" s="68">
        <v>1</v>
      </c>
      <c r="K434" s="68">
        <v>1</v>
      </c>
      <c r="L434" s="69">
        <v>1</v>
      </c>
      <c r="M434" s="68">
        <v>1</v>
      </c>
      <c r="N434" s="68">
        <v>0</v>
      </c>
      <c r="O434" s="68">
        <v>1</v>
      </c>
      <c r="P434" s="68">
        <v>1</v>
      </c>
      <c r="Q434" s="68">
        <v>1</v>
      </c>
      <c r="R434" s="68">
        <v>1</v>
      </c>
      <c r="S434" s="68">
        <v>0</v>
      </c>
      <c r="T434" s="68">
        <v>1</v>
      </c>
      <c r="U434" s="68">
        <v>1</v>
      </c>
      <c r="V434" s="90">
        <v>1</v>
      </c>
      <c r="Y434" s="74"/>
    </row>
    <row r="435" spans="1:25" s="73" customFormat="1" ht="92.25">
      <c r="A435" s="75"/>
      <c r="B435" s="91" t="s">
        <v>34</v>
      </c>
      <c r="C435" s="70"/>
      <c r="D435" s="68">
        <v>1</v>
      </c>
      <c r="E435" s="68"/>
      <c r="F435" s="68"/>
      <c r="G435" s="68"/>
      <c r="H435" s="68"/>
      <c r="I435" s="68">
        <v>1</v>
      </c>
      <c r="J435" s="68">
        <v>1</v>
      </c>
      <c r="K435" s="68">
        <v>1</v>
      </c>
      <c r="L435" s="69">
        <v>1</v>
      </c>
      <c r="M435" s="68">
        <v>1</v>
      </c>
      <c r="N435" s="68">
        <v>1</v>
      </c>
      <c r="O435" s="68">
        <v>1</v>
      </c>
      <c r="P435" s="68">
        <v>1</v>
      </c>
      <c r="Q435" s="68">
        <v>1</v>
      </c>
      <c r="R435" s="68">
        <v>1</v>
      </c>
      <c r="S435" s="68">
        <v>1</v>
      </c>
      <c r="T435" s="68">
        <v>1</v>
      </c>
      <c r="U435" s="68">
        <v>1</v>
      </c>
      <c r="V435" s="68">
        <v>1</v>
      </c>
      <c r="W435" s="92"/>
      <c r="Y435" s="74"/>
    </row>
    <row r="436" spans="1:25" s="73" customFormat="1" ht="92.25">
      <c r="A436" s="75"/>
      <c r="B436" s="91" t="s">
        <v>33</v>
      </c>
      <c r="C436" s="70"/>
      <c r="D436" s="68">
        <v>1</v>
      </c>
      <c r="E436" s="68"/>
      <c r="F436" s="68"/>
      <c r="G436" s="68"/>
      <c r="H436" s="68"/>
      <c r="I436" s="68">
        <v>1</v>
      </c>
      <c r="J436" s="68">
        <v>1</v>
      </c>
      <c r="K436" s="68">
        <v>1</v>
      </c>
      <c r="L436" s="69">
        <v>1</v>
      </c>
      <c r="M436" s="68">
        <v>1</v>
      </c>
      <c r="N436" s="68">
        <v>1</v>
      </c>
      <c r="O436" s="68">
        <v>1</v>
      </c>
      <c r="P436" s="68">
        <v>1</v>
      </c>
      <c r="Q436" s="68">
        <v>1</v>
      </c>
      <c r="R436" s="68">
        <v>1</v>
      </c>
      <c r="S436" s="68">
        <v>0</v>
      </c>
      <c r="T436" s="68">
        <v>1</v>
      </c>
      <c r="U436" s="68">
        <v>1</v>
      </c>
      <c r="V436" s="90">
        <v>1</v>
      </c>
      <c r="Y436" s="74"/>
    </row>
    <row r="437" spans="1:25" ht="39.75">
      <c r="A437" s="89" t="s">
        <v>32</v>
      </c>
      <c r="B437" s="89"/>
      <c r="C437" s="88"/>
      <c r="D437" s="87">
        <f>+D439</f>
        <v>5</v>
      </c>
      <c r="E437" s="87"/>
      <c r="F437" s="87"/>
      <c r="G437" s="87">
        <f t="shared" ref="G437" si="375">+G439</f>
        <v>0</v>
      </c>
      <c r="H437" s="87"/>
      <c r="I437" s="87">
        <f t="shared" ref="I437:V437" si="376">+I439</f>
        <v>4</v>
      </c>
      <c r="J437" s="87">
        <f t="shared" si="376"/>
        <v>3</v>
      </c>
      <c r="K437" s="87">
        <f t="shared" si="376"/>
        <v>5</v>
      </c>
      <c r="L437" s="87">
        <f t="shared" si="376"/>
        <v>4</v>
      </c>
      <c r="M437" s="87">
        <f t="shared" si="376"/>
        <v>5</v>
      </c>
      <c r="N437" s="87">
        <f t="shared" si="376"/>
        <v>4</v>
      </c>
      <c r="O437" s="87">
        <f t="shared" si="376"/>
        <v>4</v>
      </c>
      <c r="P437" s="87">
        <f t="shared" si="376"/>
        <v>4</v>
      </c>
      <c r="Q437" s="87">
        <f t="shared" si="376"/>
        <v>4</v>
      </c>
      <c r="R437" s="87">
        <f t="shared" si="376"/>
        <v>4</v>
      </c>
      <c r="S437" s="87">
        <f t="shared" si="376"/>
        <v>4</v>
      </c>
      <c r="T437" s="87">
        <f t="shared" si="376"/>
        <v>4</v>
      </c>
      <c r="U437" s="87">
        <f t="shared" si="376"/>
        <v>4</v>
      </c>
      <c r="V437" s="86">
        <f t="shared" si="376"/>
        <v>4</v>
      </c>
      <c r="Y437" s="20"/>
    </row>
    <row r="438" spans="1:25" s="73" customFormat="1" ht="39.75">
      <c r="A438" s="85">
        <v>9.1</v>
      </c>
      <c r="B438" s="84" t="s">
        <v>31</v>
      </c>
      <c r="C438" s="83" t="s">
        <v>30</v>
      </c>
      <c r="D438" s="82">
        <f>+SUM(D440:D448)</f>
        <v>9</v>
      </c>
      <c r="E438" s="82"/>
      <c r="F438" s="82"/>
      <c r="G438" s="82">
        <f t="shared" ref="G438" si="377">+SUM(G440:G448)</f>
        <v>0</v>
      </c>
      <c r="H438" s="82"/>
      <c r="I438" s="82">
        <f t="shared" ref="I438:V438" si="378">+SUM(I440:I448)</f>
        <v>7</v>
      </c>
      <c r="J438" s="82">
        <f t="shared" si="378"/>
        <v>5</v>
      </c>
      <c r="K438" s="82">
        <f t="shared" si="378"/>
        <v>9</v>
      </c>
      <c r="L438" s="82">
        <f t="shared" si="378"/>
        <v>8</v>
      </c>
      <c r="M438" s="82">
        <f t="shared" si="378"/>
        <v>9</v>
      </c>
      <c r="N438" s="82">
        <f t="shared" si="378"/>
        <v>8</v>
      </c>
      <c r="O438" s="82">
        <f t="shared" si="378"/>
        <v>7</v>
      </c>
      <c r="P438" s="82">
        <f t="shared" si="378"/>
        <v>8</v>
      </c>
      <c r="Q438" s="82">
        <f t="shared" si="378"/>
        <v>8</v>
      </c>
      <c r="R438" s="82">
        <f t="shared" si="378"/>
        <v>7</v>
      </c>
      <c r="S438" s="82">
        <f t="shared" si="378"/>
        <v>8</v>
      </c>
      <c r="T438" s="82">
        <f t="shared" si="378"/>
        <v>7</v>
      </c>
      <c r="U438" s="82">
        <f t="shared" si="378"/>
        <v>7</v>
      </c>
      <c r="V438" s="82">
        <f t="shared" si="378"/>
        <v>8</v>
      </c>
      <c r="Y438" s="74"/>
    </row>
    <row r="439" spans="1:25" s="73" customFormat="1" ht="39.75">
      <c r="A439" s="81"/>
      <c r="B439" s="80"/>
      <c r="C439" s="79" t="s">
        <v>10</v>
      </c>
      <c r="D439" s="78">
        <f>IF(D438&lt;1,0,IF(D438&lt;2,1,IF(D438&lt;4,2,IF(D438&lt;7,3,IF(D438&lt;9,4,IF(D438=9,5))))))</f>
        <v>5</v>
      </c>
      <c r="E439" s="78"/>
      <c r="F439" s="78"/>
      <c r="G439" s="78">
        <f t="shared" ref="G439" si="379">IF(G438&lt;1,0,IF(G438&lt;2,1,IF(G438&lt;4,2,IF(G438&lt;7,3,IF(G438&lt;9,4,IF(G438=9,5))))))</f>
        <v>0</v>
      </c>
      <c r="H439" s="78"/>
      <c r="I439" s="78">
        <f t="shared" ref="I439:V439" si="380">IF(I438&lt;1,0,IF(I438&lt;2,1,IF(I438&lt;4,2,IF(I438&lt;7,3,IF(I438&lt;9,4,IF(I438=9,5))))))</f>
        <v>4</v>
      </c>
      <c r="J439" s="78">
        <f t="shared" si="380"/>
        <v>3</v>
      </c>
      <c r="K439" s="78">
        <f t="shared" si="380"/>
        <v>5</v>
      </c>
      <c r="L439" s="78">
        <f t="shared" si="380"/>
        <v>4</v>
      </c>
      <c r="M439" s="78">
        <f t="shared" si="380"/>
        <v>5</v>
      </c>
      <c r="N439" s="78">
        <f t="shared" si="380"/>
        <v>4</v>
      </c>
      <c r="O439" s="78">
        <f t="shared" si="380"/>
        <v>4</v>
      </c>
      <c r="P439" s="78">
        <f t="shared" si="380"/>
        <v>4</v>
      </c>
      <c r="Q439" s="78">
        <f t="shared" si="380"/>
        <v>4</v>
      </c>
      <c r="R439" s="78">
        <f t="shared" si="380"/>
        <v>4</v>
      </c>
      <c r="S439" s="78">
        <f t="shared" si="380"/>
        <v>4</v>
      </c>
      <c r="T439" s="78">
        <f t="shared" si="380"/>
        <v>4</v>
      </c>
      <c r="U439" s="78">
        <f t="shared" si="380"/>
        <v>4</v>
      </c>
      <c r="V439" s="78">
        <f t="shared" si="380"/>
        <v>4</v>
      </c>
      <c r="Y439" s="74"/>
    </row>
    <row r="440" spans="1:25" s="73" customFormat="1" ht="123">
      <c r="A440" s="75"/>
      <c r="B440" s="71" t="s">
        <v>29</v>
      </c>
      <c r="C440" s="70"/>
      <c r="D440" s="677">
        <v>1</v>
      </c>
      <c r="E440" s="677"/>
      <c r="F440" s="677"/>
      <c r="G440" s="677"/>
      <c r="H440" s="677"/>
      <c r="I440" s="677">
        <v>1</v>
      </c>
      <c r="J440" s="677">
        <v>1</v>
      </c>
      <c r="K440" s="677">
        <v>1</v>
      </c>
      <c r="L440" s="77">
        <v>1</v>
      </c>
      <c r="M440" s="677">
        <v>1</v>
      </c>
      <c r="N440" s="677">
        <v>1</v>
      </c>
      <c r="O440" s="677">
        <v>1</v>
      </c>
      <c r="P440" s="677">
        <v>1</v>
      </c>
      <c r="Q440" s="677">
        <v>1</v>
      </c>
      <c r="R440" s="68">
        <v>1</v>
      </c>
      <c r="S440" s="677">
        <v>1</v>
      </c>
      <c r="T440" s="677">
        <v>1</v>
      </c>
      <c r="U440" s="677">
        <v>1</v>
      </c>
      <c r="V440" s="68">
        <v>1</v>
      </c>
      <c r="Y440" s="74"/>
    </row>
    <row r="441" spans="1:25" s="73" customFormat="1" ht="92.25">
      <c r="A441" s="75"/>
      <c r="B441" s="71" t="s">
        <v>28</v>
      </c>
      <c r="C441" s="70"/>
      <c r="D441" s="68">
        <v>1</v>
      </c>
      <c r="E441" s="68"/>
      <c r="F441" s="68"/>
      <c r="G441" s="68"/>
      <c r="H441" s="68"/>
      <c r="I441" s="68">
        <v>1</v>
      </c>
      <c r="J441" s="68">
        <v>1</v>
      </c>
      <c r="K441" s="68">
        <v>1</v>
      </c>
      <c r="L441" s="69">
        <v>1</v>
      </c>
      <c r="M441" s="68">
        <v>1</v>
      </c>
      <c r="N441" s="68">
        <v>1</v>
      </c>
      <c r="O441" s="68">
        <v>1</v>
      </c>
      <c r="P441" s="68">
        <v>1</v>
      </c>
      <c r="Q441" s="68">
        <v>1</v>
      </c>
      <c r="R441" s="68">
        <v>1</v>
      </c>
      <c r="S441" s="68">
        <v>1</v>
      </c>
      <c r="T441" s="68">
        <v>1</v>
      </c>
      <c r="U441" s="68">
        <v>1</v>
      </c>
      <c r="V441" s="68">
        <v>1</v>
      </c>
      <c r="Y441" s="74"/>
    </row>
    <row r="442" spans="1:25" s="73" customFormat="1" ht="39.75">
      <c r="A442" s="75"/>
      <c r="B442" s="71" t="s">
        <v>27</v>
      </c>
      <c r="C442" s="70"/>
      <c r="D442" s="68">
        <v>1</v>
      </c>
      <c r="E442" s="68"/>
      <c r="F442" s="68"/>
      <c r="G442" s="68"/>
      <c r="H442" s="68"/>
      <c r="I442" s="68">
        <v>1</v>
      </c>
      <c r="J442" s="68">
        <v>1</v>
      </c>
      <c r="K442" s="68">
        <v>1</v>
      </c>
      <c r="L442" s="69">
        <v>1</v>
      </c>
      <c r="M442" s="68">
        <v>1</v>
      </c>
      <c r="N442" s="68">
        <v>1</v>
      </c>
      <c r="O442" s="68">
        <v>1</v>
      </c>
      <c r="P442" s="68">
        <v>1</v>
      </c>
      <c r="Q442" s="68">
        <v>1</v>
      </c>
      <c r="R442" s="68">
        <v>1</v>
      </c>
      <c r="S442" s="68">
        <v>1</v>
      </c>
      <c r="T442" s="68">
        <v>1</v>
      </c>
      <c r="U442" s="68">
        <v>1</v>
      </c>
      <c r="V442" s="68">
        <v>1</v>
      </c>
      <c r="Y442" s="74"/>
    </row>
    <row r="443" spans="1:25" s="73" customFormat="1" ht="276.75">
      <c r="A443" s="75"/>
      <c r="B443" s="71" t="s">
        <v>26</v>
      </c>
      <c r="C443" s="70"/>
      <c r="D443" s="68">
        <v>1</v>
      </c>
      <c r="E443" s="68"/>
      <c r="F443" s="68"/>
      <c r="G443" s="68"/>
      <c r="H443" s="68"/>
      <c r="I443" s="68">
        <v>1</v>
      </c>
      <c r="J443" s="68">
        <v>0</v>
      </c>
      <c r="K443" s="68">
        <v>1</v>
      </c>
      <c r="L443" s="69">
        <v>1</v>
      </c>
      <c r="M443" s="68">
        <v>1</v>
      </c>
      <c r="N443" s="68">
        <v>1</v>
      </c>
      <c r="O443" s="68">
        <v>0</v>
      </c>
      <c r="P443" s="68">
        <v>1</v>
      </c>
      <c r="Q443" s="68">
        <v>1</v>
      </c>
      <c r="R443" s="68">
        <v>0</v>
      </c>
      <c r="S443" s="68">
        <v>1</v>
      </c>
      <c r="T443" s="68">
        <v>1</v>
      </c>
      <c r="U443" s="68">
        <v>1</v>
      </c>
      <c r="V443" s="68">
        <v>1</v>
      </c>
      <c r="Y443" s="74"/>
    </row>
    <row r="444" spans="1:25" s="73" customFormat="1" ht="92.25">
      <c r="A444" s="75"/>
      <c r="B444" s="71" t="s">
        <v>25</v>
      </c>
      <c r="C444" s="70"/>
      <c r="D444" s="68">
        <v>1</v>
      </c>
      <c r="E444" s="68"/>
      <c r="F444" s="68"/>
      <c r="G444" s="68"/>
      <c r="H444" s="68"/>
      <c r="I444" s="68">
        <v>0</v>
      </c>
      <c r="J444" s="68">
        <v>0</v>
      </c>
      <c r="K444" s="68">
        <v>1</v>
      </c>
      <c r="L444" s="69">
        <v>1</v>
      </c>
      <c r="M444" s="68">
        <v>1</v>
      </c>
      <c r="N444" s="68">
        <v>1</v>
      </c>
      <c r="O444" s="68">
        <v>1</v>
      </c>
      <c r="P444" s="68">
        <v>1</v>
      </c>
      <c r="Q444" s="68">
        <v>1</v>
      </c>
      <c r="R444" s="68">
        <v>1</v>
      </c>
      <c r="S444" s="68">
        <v>1</v>
      </c>
      <c r="T444" s="68">
        <v>0</v>
      </c>
      <c r="U444" s="68">
        <v>0</v>
      </c>
      <c r="V444" s="68">
        <v>1</v>
      </c>
      <c r="Y444" s="74"/>
    </row>
    <row r="445" spans="1:25" s="73" customFormat="1" ht="61.5">
      <c r="A445" s="75"/>
      <c r="B445" s="71" t="s">
        <v>24</v>
      </c>
      <c r="C445" s="70"/>
      <c r="D445" s="68">
        <v>1</v>
      </c>
      <c r="E445" s="68"/>
      <c r="F445" s="68"/>
      <c r="G445" s="68"/>
      <c r="H445" s="68"/>
      <c r="I445" s="68">
        <v>1</v>
      </c>
      <c r="J445" s="68">
        <v>0</v>
      </c>
      <c r="K445" s="68">
        <v>1</v>
      </c>
      <c r="L445" s="69">
        <v>1</v>
      </c>
      <c r="M445" s="68">
        <v>1</v>
      </c>
      <c r="N445" s="68">
        <v>1</v>
      </c>
      <c r="O445" s="68">
        <v>1</v>
      </c>
      <c r="P445" s="68">
        <v>1</v>
      </c>
      <c r="Q445" s="68">
        <v>1</v>
      </c>
      <c r="R445" s="68">
        <v>1</v>
      </c>
      <c r="S445" s="68">
        <v>1</v>
      </c>
      <c r="T445" s="68">
        <v>1</v>
      </c>
      <c r="U445" s="68">
        <v>1</v>
      </c>
      <c r="V445" s="68">
        <v>1</v>
      </c>
      <c r="Y445" s="74"/>
    </row>
    <row r="446" spans="1:25" ht="92.25">
      <c r="A446" s="72"/>
      <c r="B446" s="71" t="s">
        <v>23</v>
      </c>
      <c r="C446" s="70"/>
      <c r="D446" s="68">
        <v>1</v>
      </c>
      <c r="E446" s="68"/>
      <c r="F446" s="68"/>
      <c r="G446" s="68"/>
      <c r="H446" s="68"/>
      <c r="I446" s="68">
        <v>1</v>
      </c>
      <c r="J446" s="68">
        <v>1</v>
      </c>
      <c r="K446" s="68">
        <v>1</v>
      </c>
      <c r="L446" s="69">
        <v>1</v>
      </c>
      <c r="M446" s="68">
        <v>1</v>
      </c>
      <c r="N446" s="68">
        <v>1</v>
      </c>
      <c r="O446" s="68">
        <v>1</v>
      </c>
      <c r="P446" s="68">
        <v>1</v>
      </c>
      <c r="Q446" s="68">
        <v>1</v>
      </c>
      <c r="R446" s="68">
        <v>1</v>
      </c>
      <c r="S446" s="68">
        <v>1</v>
      </c>
      <c r="T446" s="68">
        <v>1</v>
      </c>
      <c r="U446" s="68">
        <v>1</v>
      </c>
      <c r="V446" s="68">
        <v>1</v>
      </c>
      <c r="Y446" s="20"/>
    </row>
    <row r="447" spans="1:25" ht="61.5">
      <c r="A447" s="72"/>
      <c r="B447" s="71" t="s">
        <v>22</v>
      </c>
      <c r="C447" s="70"/>
      <c r="D447" s="68">
        <v>1</v>
      </c>
      <c r="E447" s="68"/>
      <c r="F447" s="68"/>
      <c r="G447" s="68"/>
      <c r="H447" s="68"/>
      <c r="I447" s="68">
        <v>1</v>
      </c>
      <c r="J447" s="68">
        <v>1</v>
      </c>
      <c r="K447" s="68">
        <v>1</v>
      </c>
      <c r="L447" s="69">
        <v>1</v>
      </c>
      <c r="M447" s="68">
        <v>1</v>
      </c>
      <c r="N447" s="68">
        <v>1</v>
      </c>
      <c r="O447" s="68">
        <v>1</v>
      </c>
      <c r="P447" s="68">
        <v>1</v>
      </c>
      <c r="Q447" s="68">
        <v>1</v>
      </c>
      <c r="R447" s="68">
        <v>1</v>
      </c>
      <c r="S447" s="68">
        <v>1</v>
      </c>
      <c r="T447" s="68">
        <v>1</v>
      </c>
      <c r="U447" s="68">
        <v>1</v>
      </c>
      <c r="V447" s="68">
        <v>1</v>
      </c>
      <c r="Y447" s="20"/>
    </row>
    <row r="448" spans="1:25" ht="92.25">
      <c r="A448" s="67"/>
      <c r="B448" s="66" t="s">
        <v>21</v>
      </c>
      <c r="C448" s="65"/>
      <c r="D448" s="63">
        <v>1</v>
      </c>
      <c r="E448" s="63"/>
      <c r="F448" s="63"/>
      <c r="G448" s="63"/>
      <c r="H448" s="63"/>
      <c r="I448" s="63">
        <v>0</v>
      </c>
      <c r="J448" s="63">
        <v>0</v>
      </c>
      <c r="K448" s="63">
        <v>1</v>
      </c>
      <c r="L448" s="64">
        <v>0</v>
      </c>
      <c r="M448" s="63">
        <v>1</v>
      </c>
      <c r="N448" s="63">
        <v>0</v>
      </c>
      <c r="O448" s="63">
        <v>0</v>
      </c>
      <c r="P448" s="63">
        <v>0</v>
      </c>
      <c r="Q448" s="63">
        <v>0</v>
      </c>
      <c r="R448" s="63">
        <v>0</v>
      </c>
      <c r="S448" s="63">
        <v>0</v>
      </c>
      <c r="T448" s="63">
        <v>0</v>
      </c>
      <c r="U448" s="63">
        <v>0</v>
      </c>
      <c r="V448" s="63">
        <v>0</v>
      </c>
      <c r="Y448" s="20"/>
    </row>
    <row r="449" spans="1:25" s="44" customFormat="1" ht="72">
      <c r="A449" s="688"/>
      <c r="B449" s="689" t="str">
        <f>+[1]เป้าหมาย!A66</f>
        <v>ตัวบ่งชี้ที่ 9.2.1 ระดับความสำเร็จของการเตรียมความพร้อมในการก้าวเข้าสู่ประชาคมอาเซียนฯ</v>
      </c>
      <c r="C449" s="60"/>
      <c r="D449" s="58">
        <f>+D450*100/D451</f>
        <v>99.090909090909093</v>
      </c>
      <c r="E449" s="702" t="e">
        <f t="shared" ref="E449:G449" si="381">+E450*100/E451</f>
        <v>#DIV/0!</v>
      </c>
      <c r="F449" s="702" t="e">
        <f t="shared" si="381"/>
        <v>#DIV/0!</v>
      </c>
      <c r="G449" s="702" t="e">
        <f t="shared" si="381"/>
        <v>#DIV/0!</v>
      </c>
      <c r="H449" s="694" t="s">
        <v>480</v>
      </c>
      <c r="I449" s="58">
        <f t="shared" ref="I449:R449" si="382">+I450*100/I451</f>
        <v>72.535211267605632</v>
      </c>
      <c r="J449" s="58">
        <f t="shared" si="382"/>
        <v>80.555555555555557</v>
      </c>
      <c r="K449" s="58">
        <f t="shared" si="382"/>
        <v>48.986486486486484</v>
      </c>
      <c r="L449" s="58">
        <f t="shared" si="382"/>
        <v>49.434571890145399</v>
      </c>
      <c r="M449" s="58">
        <f t="shared" si="382"/>
        <v>23.721881390593047</v>
      </c>
      <c r="N449" s="58">
        <f t="shared" si="382"/>
        <v>14.285714285714286</v>
      </c>
      <c r="O449" s="58">
        <f t="shared" si="382"/>
        <v>47.554806070826309</v>
      </c>
      <c r="P449" s="58">
        <f t="shared" si="382"/>
        <v>40.702087286527515</v>
      </c>
      <c r="Q449" s="58">
        <f t="shared" si="382"/>
        <v>32.776617954070979</v>
      </c>
      <c r="R449" s="58">
        <f t="shared" si="382"/>
        <v>28.405797101449274</v>
      </c>
      <c r="S449" s="59"/>
      <c r="T449" s="59"/>
      <c r="U449" s="59"/>
      <c r="V449" s="58">
        <f>+V450*100/V451</f>
        <v>42.364425162689805</v>
      </c>
      <c r="W449" s="57">
        <f>+W450*100/W451</f>
        <v>31.081081081081081</v>
      </c>
      <c r="X449" s="56" t="s">
        <v>20</v>
      </c>
      <c r="Y449" s="45"/>
    </row>
    <row r="450" spans="1:25" s="44" customFormat="1" ht="39.75">
      <c r="A450" s="690"/>
      <c r="B450" s="691" t="s">
        <v>19</v>
      </c>
      <c r="C450" s="53"/>
      <c r="D450" s="51">
        <v>109</v>
      </c>
      <c r="E450" s="703"/>
      <c r="F450" s="703"/>
      <c r="G450" s="703">
        <f>+SUM(E450:F450)</f>
        <v>0</v>
      </c>
      <c r="H450" s="695" t="s">
        <v>439</v>
      </c>
      <c r="I450" s="51">
        <v>103</v>
      </c>
      <c r="J450" s="51">
        <v>29</v>
      </c>
      <c r="K450" s="51">
        <v>290</v>
      </c>
      <c r="L450" s="51">
        <v>306</v>
      </c>
      <c r="M450" s="51">
        <v>116</v>
      </c>
      <c r="N450" s="51">
        <v>11</v>
      </c>
      <c r="O450" s="51">
        <v>282</v>
      </c>
      <c r="P450" s="51">
        <v>429</v>
      </c>
      <c r="Q450" s="51">
        <v>157</v>
      </c>
      <c r="R450" s="51">
        <v>98</v>
      </c>
      <c r="S450" s="52"/>
      <c r="T450" s="52"/>
      <c r="U450" s="52"/>
      <c r="V450" s="51">
        <f>+SUM(D450:U450)+W450</f>
        <v>1953</v>
      </c>
      <c r="W450" s="51">
        <v>23</v>
      </c>
      <c r="Y450" s="45"/>
    </row>
    <row r="451" spans="1:25" s="44" customFormat="1" ht="39.75">
      <c r="A451" s="692"/>
      <c r="B451" s="693" t="s">
        <v>18</v>
      </c>
      <c r="C451" s="48"/>
      <c r="D451" s="46">
        <v>110</v>
      </c>
      <c r="E451" s="704"/>
      <c r="F451" s="704"/>
      <c r="G451" s="704">
        <f>+SUM(E451:F451)</f>
        <v>0</v>
      </c>
      <c r="H451" s="696" t="s">
        <v>439</v>
      </c>
      <c r="I451" s="46">
        <v>142</v>
      </c>
      <c r="J451" s="46">
        <v>36</v>
      </c>
      <c r="K451" s="46">
        <v>592</v>
      </c>
      <c r="L451" s="46">
        <v>619</v>
      </c>
      <c r="M451" s="46">
        <v>489</v>
      </c>
      <c r="N451" s="46">
        <v>77</v>
      </c>
      <c r="O451" s="46">
        <v>593</v>
      </c>
      <c r="P451" s="46">
        <v>1054</v>
      </c>
      <c r="Q451" s="46">
        <v>479</v>
      </c>
      <c r="R451" s="46">
        <v>345</v>
      </c>
      <c r="S451" s="47"/>
      <c r="T451" s="47"/>
      <c r="U451" s="47"/>
      <c r="V451" s="46">
        <f>+SUM(D451:U451)+W451</f>
        <v>4610</v>
      </c>
      <c r="W451" s="46">
        <v>74</v>
      </c>
      <c r="Y451" s="45"/>
    </row>
    <row r="452" spans="1:25" ht="39.75" hidden="1">
      <c r="A452" s="43" t="s">
        <v>438</v>
      </c>
      <c r="B452" s="42" t="s">
        <v>16</v>
      </c>
      <c r="C452" s="41"/>
      <c r="D452" s="40">
        <f>+D453</f>
        <v>4.9128170289855078</v>
      </c>
      <c r="E452" s="40" t="e">
        <f t="shared" ref="E452:G452" si="383">+E453</f>
        <v>#DIV/0!</v>
      </c>
      <c r="F452" s="40" t="e">
        <f t="shared" si="383"/>
        <v>#DIV/0!</v>
      </c>
      <c r="G452" s="40" t="e">
        <f t="shared" si="383"/>
        <v>#DIV/0!</v>
      </c>
      <c r="H452" s="40"/>
      <c r="I452" s="40">
        <f t="shared" ref="I452:V452" si="384">+I453</f>
        <v>4.6058478260869569</v>
      </c>
      <c r="J452" s="40">
        <f t="shared" si="384"/>
        <v>3.9288901601830664</v>
      </c>
      <c r="K452" s="40">
        <f t="shared" si="384"/>
        <v>4.7748948106591858</v>
      </c>
      <c r="L452" s="40">
        <f t="shared" si="384"/>
        <v>4.2892904197252024</v>
      </c>
      <c r="M452" s="40">
        <f t="shared" si="384"/>
        <v>4.7522206638616176</v>
      </c>
      <c r="N452" s="40">
        <f t="shared" si="384"/>
        <v>3.7660455486542443</v>
      </c>
      <c r="O452" s="40">
        <f t="shared" si="384"/>
        <v>4.0044505306401916</v>
      </c>
      <c r="P452" s="40">
        <f t="shared" si="384"/>
        <v>4.4085459987397604</v>
      </c>
      <c r="Q452" s="40">
        <f t="shared" si="384"/>
        <v>4.3469287722359562</v>
      </c>
      <c r="R452" s="40">
        <f t="shared" si="384"/>
        <v>4.3660518225735618</v>
      </c>
      <c r="S452" s="40">
        <f t="shared" si="384"/>
        <v>4.4285714285714288</v>
      </c>
      <c r="T452" s="40">
        <f t="shared" si="384"/>
        <v>4.5714285714285712</v>
      </c>
      <c r="U452" s="40">
        <f t="shared" si="384"/>
        <v>4</v>
      </c>
      <c r="V452" s="40" t="e">
        <f t="shared" si="384"/>
        <v>#DIV/0!</v>
      </c>
      <c r="W452" s="39"/>
      <c r="Y452" s="20"/>
    </row>
    <row r="453" spans="1:25" ht="39.75" hidden="1">
      <c r="A453" s="714" t="s">
        <v>15</v>
      </c>
      <c r="B453" s="714"/>
      <c r="C453" s="38" t="s">
        <v>10</v>
      </c>
      <c r="D453" s="37">
        <f>+SUM(D11,D28,D36,D49,D61,D70,D79,D88,D95,D217,D226,D249,D264,D271,D328,D335,D361,D388,D397,D404,D411,D429,D439)/23</f>
        <v>4.9128170289855078</v>
      </c>
      <c r="E453" s="37" t="e">
        <f>+SUM(E11,E28,E36,E49,E61,E70,E79,E88,E95,E217,E226,E249,E264,E271,E328,E335,E361,E388,E397,E404,E411,E429,E439)/23</f>
        <v>#DIV/0!</v>
      </c>
      <c r="F453" s="37" t="e">
        <f>+SUM(F11,F28,F36,F49,F61,F70,F79,F88,F95,F217,F226,F249,F264,F271,F328,F335,F361,F388,F397,F404,F411,F429,F439)/23</f>
        <v>#DIV/0!</v>
      </c>
      <c r="G453" s="37" t="e">
        <f>+SUM(G11,G28,G36,G49,G61,G70,G79,G88,G95,G217,G226,G249,G264,G271,G328,G335,G361,G388,G397,G404,G411,G429,G439)/23</f>
        <v>#DIV/0!</v>
      </c>
      <c r="H453" s="37"/>
      <c r="I453" s="37">
        <f>+SUM(I11,I28,I36,I50,I61,I70,I79,I88,I95,I217,I226,I249,I264,I271,I328,I335,I361,I388,I397,I404,I411,I429,I439)/23</f>
        <v>4.6058478260869569</v>
      </c>
      <c r="J453" s="37">
        <f>+SUM(J11,J28,J37,J50,J61,J70,J79,J88,J95,J217,J226,J249,J264,J271,J328,J335,J361,J388,J397,J404,J411,J429,J439)/23</f>
        <v>3.9288901601830664</v>
      </c>
      <c r="K453" s="37">
        <f>+SUM(K11,K28,K36,K49,K61,K70,K79,K88,K95,K217,K226,K249,K264,K271,K328,K335,K361,K388,K397,K404,K411,K429,K439)/23</f>
        <v>4.7748948106591858</v>
      </c>
      <c r="L453" s="37">
        <f>+SUM(L11,L28,L36,L49,L61,L70,L79,L88,L95,L217,L226,L249,L264,L271,L328,L335,L361,L388,L397,L404,L411,L429,L439)/23</f>
        <v>4.2892904197252024</v>
      </c>
      <c r="M453" s="37">
        <f>+SUM(M11,M28,M36,M49,M61,M70,M79,M88,M95,M217,M226,M249,M264,M271,M328,M335,M361,M388,M397,M404,M411,M429,M439)/23</f>
        <v>4.7522206638616176</v>
      </c>
      <c r="N453" s="37">
        <f>+SUM(N11,N28,N36,N49,N61,N70,N79,N88,N95,N217,N226,N249,N264,N271,N328,N335,N361,N388,N397,N404,N411,N429,N439)/23</f>
        <v>3.7660455486542443</v>
      </c>
      <c r="O453" s="37">
        <f>+SUM(O11,O28,O36,O49,O61,O70,O79,O88,O95,O217,O226,O249,O264,O271,O328,O335,O361,O388,O397,O404,O411,O429,O439)/23</f>
        <v>4.0044505306401916</v>
      </c>
      <c r="P453" s="37">
        <f>+SUM(P11,P28,P37,P50,P61,P70,P79,P88,P95,P217,P226,P249,P264,P271,P328,P335,P361,P388,P397,P404,P411,P429,P439)/23</f>
        <v>4.4085459987397604</v>
      </c>
      <c r="Q453" s="37">
        <f>+SUM(Q11,Q28,Q37,Q50,Q61,Q70,Q79,Q88,Q95,Q217,Q226,Q249,Q264,Q271,Q328,Q335,Q361,Q388,Q397,Q404,Q411,Q429,Q439)/23</f>
        <v>4.3469287722359562</v>
      </c>
      <c r="R453" s="37">
        <f>+SUM(R11,R28,R37,R50,R61,R70,R79,R88,R95,R217,R226,R249,R264,R271,R328,R335,R361,R388,R397,R404,R411,R429,R439)/23</f>
        <v>4.3660518225735618</v>
      </c>
      <c r="S453" s="37">
        <f>+SUM(S11,S28,S37,S50,S61,S70,S79,S88,S95,S217,S226,S249,S264,S271,S328,S335,S361,S388,S397,S404,S411,S429,S439)/7</f>
        <v>4.4285714285714288</v>
      </c>
      <c r="T453" s="37">
        <f>+SUM(T11,T28,T37,T50,T61,T70,T79,T88,T95,T217,T226,T249,T264,T271,T328,T335,T361,T388,T397,T404,T411,T429,T439)/7</f>
        <v>4.5714285714285712</v>
      </c>
      <c r="U453" s="37">
        <f>+SUM(U11,U28,U37,U50,U61,U70,U79,U88,U95,U217,U226,U249,U264,U271,U328,U335,U361,U388,U397,U404,U411,U429,U439)/7</f>
        <v>4</v>
      </c>
      <c r="V453" s="37" t="e">
        <f>+SUM(V11,V28,V36,V49,V61,V70,V79,V88,V95,V217,V226,V249,V264,V271,V328,V335,V361,V388,V397,V404,V411,V429,V439)/23</f>
        <v>#DIV/0!</v>
      </c>
      <c r="Y453" s="20"/>
    </row>
    <row r="454" spans="1:25" ht="39.75" hidden="1">
      <c r="A454" s="715" t="s">
        <v>14</v>
      </c>
      <c r="B454" s="716"/>
      <c r="C454" s="681" t="s">
        <v>10</v>
      </c>
      <c r="D454" s="34">
        <f>+D463/D455</f>
        <v>3.9969703947368425</v>
      </c>
      <c r="E454" s="34" t="e">
        <f t="shared" ref="E454:G454" si="385">+E463/E455</f>
        <v>#DIV/0!</v>
      </c>
      <c r="F454" s="34" t="e">
        <f t="shared" si="385"/>
        <v>#DIV/0!</v>
      </c>
      <c r="G454" s="34" t="e">
        <f t="shared" si="385"/>
        <v>#DIV/0!</v>
      </c>
      <c r="H454" s="34"/>
      <c r="I454" s="34">
        <f t="shared" ref="I454:R454" si="386">+I463/I455</f>
        <v>3.5841487706193584</v>
      </c>
      <c r="J454" s="34">
        <f t="shared" si="386"/>
        <v>3.5131578947368425</v>
      </c>
      <c r="K454" s="34">
        <f t="shared" si="386"/>
        <v>4.1678982458356506</v>
      </c>
      <c r="L454" s="34">
        <f t="shared" si="386"/>
        <v>4.4298915027499879</v>
      </c>
      <c r="M454" s="34">
        <f t="shared" si="386"/>
        <v>3.9721978328283725</v>
      </c>
      <c r="N454" s="34">
        <f t="shared" si="386"/>
        <v>3.64530303030303</v>
      </c>
      <c r="O454" s="34">
        <f t="shared" si="386"/>
        <v>3.0689819691656188</v>
      </c>
      <c r="P454" s="34">
        <f t="shared" si="386"/>
        <v>3.9335788898041226</v>
      </c>
      <c r="Q454" s="34">
        <f t="shared" si="386"/>
        <v>3.6985168426344899</v>
      </c>
      <c r="R454" s="34">
        <f t="shared" si="386"/>
        <v>2.3255438877485619</v>
      </c>
      <c r="S454" s="35">
        <v>0</v>
      </c>
      <c r="T454" s="35">
        <v>0</v>
      </c>
      <c r="U454" s="35">
        <v>0</v>
      </c>
      <c r="V454" s="34" t="e">
        <f>+V463/V455</f>
        <v>#DIV/0!</v>
      </c>
      <c r="Y454" s="20"/>
    </row>
    <row r="455" spans="1:25" ht="39.75" hidden="1">
      <c r="A455" s="32"/>
      <c r="B455" s="33" t="s">
        <v>9</v>
      </c>
      <c r="C455" s="19"/>
      <c r="D455" s="16">
        <v>10</v>
      </c>
      <c r="E455" s="16">
        <v>10</v>
      </c>
      <c r="F455" s="16">
        <v>10</v>
      </c>
      <c r="G455" s="16">
        <v>10</v>
      </c>
      <c r="H455" s="16"/>
      <c r="I455" s="16">
        <v>9</v>
      </c>
      <c r="J455" s="16">
        <v>7</v>
      </c>
      <c r="K455" s="16">
        <v>11</v>
      </c>
      <c r="L455" s="16">
        <v>11</v>
      </c>
      <c r="M455" s="16">
        <v>10</v>
      </c>
      <c r="N455" s="16">
        <v>11</v>
      </c>
      <c r="O455" s="16">
        <v>10</v>
      </c>
      <c r="P455" s="16">
        <v>11</v>
      </c>
      <c r="Q455" s="16">
        <v>9</v>
      </c>
      <c r="R455" s="16">
        <v>11</v>
      </c>
      <c r="S455" s="16"/>
      <c r="T455" s="16"/>
      <c r="U455" s="16"/>
      <c r="V455" s="16">
        <v>11</v>
      </c>
      <c r="Y455" s="20"/>
    </row>
    <row r="456" spans="1:25" ht="39.75" hidden="1">
      <c r="A456" s="708" t="s">
        <v>13</v>
      </c>
      <c r="B456" s="709"/>
      <c r="C456" s="680" t="s">
        <v>10</v>
      </c>
      <c r="D456" s="26">
        <f>SUM(D463:D464)/D457</f>
        <v>4.0824695622836353</v>
      </c>
      <c r="E456" s="26" t="e">
        <f t="shared" ref="E456:G456" si="387">SUM(E463:E464)/E457</f>
        <v>#DIV/0!</v>
      </c>
      <c r="F456" s="26" t="e">
        <f t="shared" si="387"/>
        <v>#DIV/0!</v>
      </c>
      <c r="G456" s="26" t="e">
        <f t="shared" si="387"/>
        <v>#DIV/0!</v>
      </c>
      <c r="H456" s="26"/>
      <c r="I456" s="26">
        <f t="shared" ref="I456:R456" si="388">SUM(I463:I464)/I457</f>
        <v>3.6623488968050988</v>
      </c>
      <c r="J456" s="26">
        <f t="shared" si="388"/>
        <v>3.4420995423340961</v>
      </c>
      <c r="K456" s="26">
        <f t="shared" si="388"/>
        <v>4.2141667610454494</v>
      </c>
      <c r="L456" s="26">
        <f t="shared" si="388"/>
        <v>4.387022385727966</v>
      </c>
      <c r="M456" s="26">
        <f t="shared" si="388"/>
        <v>4.0864851168482357</v>
      </c>
      <c r="N456" s="26">
        <f t="shared" si="388"/>
        <v>3.6558229813664593</v>
      </c>
      <c r="O456" s="26">
        <f t="shared" si="388"/>
        <v>3.1848005157873862</v>
      </c>
      <c r="P456" s="26">
        <f t="shared" si="388"/>
        <v>3.8775977066332357</v>
      </c>
      <c r="Q456" s="26">
        <f t="shared" si="388"/>
        <v>3.6175419527391206</v>
      </c>
      <c r="R456" s="26">
        <f t="shared" si="388"/>
        <v>2.6150840001392259</v>
      </c>
      <c r="S456" s="26">
        <f>+S426</f>
        <v>4.57</v>
      </c>
      <c r="T456" s="26">
        <f>+T426</f>
        <v>4.5999999999999996</v>
      </c>
      <c r="U456" s="26">
        <f>+U426</f>
        <v>3.8</v>
      </c>
      <c r="V456" s="26" t="e">
        <f>SUM(V463:V464)/V457</f>
        <v>#DIV/0!</v>
      </c>
      <c r="Y456" s="20"/>
    </row>
    <row r="457" spans="1:25" ht="39.75" hidden="1">
      <c r="A457" s="32"/>
      <c r="B457" s="18" t="s">
        <v>9</v>
      </c>
      <c r="C457" s="31"/>
      <c r="D457" s="30">
        <f>+D455+3</f>
        <v>13</v>
      </c>
      <c r="E457" s="30">
        <f t="shared" ref="E457:G457" si="389">+E455+3</f>
        <v>13</v>
      </c>
      <c r="F457" s="30">
        <f t="shared" si="389"/>
        <v>13</v>
      </c>
      <c r="G457" s="30">
        <f t="shared" si="389"/>
        <v>13</v>
      </c>
      <c r="H457" s="30"/>
      <c r="I457" s="30">
        <f t="shared" ref="I457:R457" si="390">+I455+3</f>
        <v>12</v>
      </c>
      <c r="J457" s="30">
        <f t="shared" si="390"/>
        <v>10</v>
      </c>
      <c r="K457" s="30">
        <f t="shared" si="390"/>
        <v>14</v>
      </c>
      <c r="L457" s="30">
        <f t="shared" si="390"/>
        <v>14</v>
      </c>
      <c r="M457" s="30">
        <f t="shared" si="390"/>
        <v>13</v>
      </c>
      <c r="N457" s="30">
        <f t="shared" si="390"/>
        <v>14</v>
      </c>
      <c r="O457" s="30">
        <f t="shared" si="390"/>
        <v>13</v>
      </c>
      <c r="P457" s="30">
        <f t="shared" si="390"/>
        <v>14</v>
      </c>
      <c r="Q457" s="30">
        <f t="shared" si="390"/>
        <v>12</v>
      </c>
      <c r="R457" s="30">
        <f t="shared" si="390"/>
        <v>14</v>
      </c>
      <c r="S457" s="30">
        <v>1</v>
      </c>
      <c r="T457" s="30">
        <v>1</v>
      </c>
      <c r="U457" s="30">
        <v>1</v>
      </c>
      <c r="V457" s="30">
        <f>+V455+4</f>
        <v>15</v>
      </c>
      <c r="Y457" s="20"/>
    </row>
    <row r="458" spans="1:25" ht="39.75" hidden="1">
      <c r="A458" s="682"/>
      <c r="B458" s="683" t="s">
        <v>12</v>
      </c>
      <c r="C458" s="680" t="s">
        <v>10</v>
      </c>
      <c r="D458" s="26">
        <v>5</v>
      </c>
      <c r="E458" s="26">
        <v>5</v>
      </c>
      <c r="F458" s="26">
        <v>5</v>
      </c>
      <c r="G458" s="26">
        <v>5</v>
      </c>
      <c r="H458" s="26"/>
      <c r="I458" s="24">
        <v>0</v>
      </c>
      <c r="J458" s="24">
        <v>0</v>
      </c>
      <c r="K458" s="24">
        <v>0</v>
      </c>
      <c r="L458" s="24">
        <v>0</v>
      </c>
      <c r="M458" s="24">
        <v>0</v>
      </c>
      <c r="N458" s="24">
        <v>0</v>
      </c>
      <c r="O458" s="24">
        <v>0</v>
      </c>
      <c r="P458" s="24">
        <v>0</v>
      </c>
      <c r="Q458" s="24">
        <v>0</v>
      </c>
      <c r="R458" s="24">
        <v>0</v>
      </c>
      <c r="S458" s="25">
        <v>4.1399999999999997</v>
      </c>
      <c r="T458" s="25">
        <v>4.4000000000000004</v>
      </c>
      <c r="U458" s="25">
        <v>4.67</v>
      </c>
      <c r="V458" s="24">
        <v>0</v>
      </c>
      <c r="Y458" s="20"/>
    </row>
    <row r="459" spans="1:25" ht="39.75" hidden="1">
      <c r="A459" s="710" t="s">
        <v>11</v>
      </c>
      <c r="B459" s="710"/>
      <c r="C459" s="684" t="s">
        <v>10</v>
      </c>
      <c r="D459" s="21">
        <f>+SUM(D461:D464)/D460</f>
        <v>4.6129693326764976</v>
      </c>
      <c r="E459" s="21" t="e">
        <f t="shared" ref="E459:G459" si="391">+SUM(E461:E464)/E460</f>
        <v>#DIV/0!</v>
      </c>
      <c r="F459" s="21" t="e">
        <f t="shared" si="391"/>
        <v>#DIV/0!</v>
      </c>
      <c r="G459" s="21" t="e">
        <f t="shared" si="391"/>
        <v>#DIV/0!</v>
      </c>
      <c r="H459" s="21"/>
      <c r="I459" s="21">
        <f t="shared" ref="I459:R459" si="392">+SUM(I461:I464)/I460</f>
        <v>4.2823624789046049</v>
      </c>
      <c r="J459" s="21">
        <f t="shared" si="392"/>
        <v>3.7813778517439847</v>
      </c>
      <c r="K459" s="21">
        <f t="shared" si="392"/>
        <v>4.5627274405350695</v>
      </c>
      <c r="L459" s="21">
        <f t="shared" si="392"/>
        <v>4.326270082537059</v>
      </c>
      <c r="M459" s="21">
        <f t="shared" si="392"/>
        <v>4.5118161607734519</v>
      </c>
      <c r="N459" s="21">
        <f t="shared" si="392"/>
        <v>3.7243397123831907</v>
      </c>
      <c r="O459" s="21">
        <f t="shared" si="392"/>
        <v>3.7084658030544566</v>
      </c>
      <c r="P459" s="21">
        <f t="shared" si="392"/>
        <v>4.2076466449697234</v>
      </c>
      <c r="Q459" s="21">
        <f t="shared" si="392"/>
        <v>4.0968532912656119</v>
      </c>
      <c r="R459" s="21">
        <f t="shared" si="392"/>
        <v>3.7035234573281373</v>
      </c>
      <c r="S459" s="21">
        <v>4.3</v>
      </c>
      <c r="T459" s="22">
        <v>4.4800000000000004</v>
      </c>
      <c r="U459" s="22">
        <v>4.2699999999999996</v>
      </c>
      <c r="V459" s="21" t="e">
        <f>+SUM(V461:V464)/V460</f>
        <v>#DIV/0!</v>
      </c>
      <c r="Y459" s="20"/>
    </row>
    <row r="460" spans="1:25" ht="39.75" hidden="1">
      <c r="A460" s="19"/>
      <c r="B460" s="18" t="s">
        <v>9</v>
      </c>
      <c r="C460" s="17"/>
      <c r="D460" s="16">
        <f>+D457+23</f>
        <v>36</v>
      </c>
      <c r="E460" s="16">
        <f t="shared" ref="E460:G460" si="393">+E457+23</f>
        <v>36</v>
      </c>
      <c r="F460" s="16">
        <f t="shared" si="393"/>
        <v>36</v>
      </c>
      <c r="G460" s="16">
        <f t="shared" si="393"/>
        <v>36</v>
      </c>
      <c r="H460" s="16"/>
      <c r="I460" s="16">
        <f t="shared" ref="I460:R460" si="394">+I457+23</f>
        <v>35</v>
      </c>
      <c r="J460" s="16">
        <f t="shared" si="394"/>
        <v>33</v>
      </c>
      <c r="K460" s="16">
        <f t="shared" si="394"/>
        <v>37</v>
      </c>
      <c r="L460" s="16">
        <f t="shared" si="394"/>
        <v>37</v>
      </c>
      <c r="M460" s="16">
        <f t="shared" si="394"/>
        <v>36</v>
      </c>
      <c r="N460" s="16">
        <f t="shared" si="394"/>
        <v>37</v>
      </c>
      <c r="O460" s="16">
        <f t="shared" si="394"/>
        <v>36</v>
      </c>
      <c r="P460" s="16">
        <f t="shared" si="394"/>
        <v>37</v>
      </c>
      <c r="Q460" s="16">
        <f t="shared" si="394"/>
        <v>35</v>
      </c>
      <c r="R460" s="16">
        <f t="shared" si="394"/>
        <v>37</v>
      </c>
      <c r="S460" s="16"/>
      <c r="T460" s="16"/>
      <c r="U460" s="16"/>
      <c r="V460" s="16">
        <f>+V457+23</f>
        <v>38</v>
      </c>
    </row>
    <row r="461" spans="1:25" ht="39.75" hidden="1">
      <c r="A461" s="14"/>
      <c r="B461" s="14" t="s">
        <v>8</v>
      </c>
      <c r="C461" s="13"/>
      <c r="D461" s="15">
        <f>+SUM(D11,D28,D36,D49,D61,D70,D79,D88,D95,D217,D226,D249,D264,D271)</f>
        <v>67.994791666666671</v>
      </c>
      <c r="E461" s="15" t="e">
        <f>+SUM(E11,E28,E36,E49,E61,E70,E79,E88,E95,E217,E226,E249,E264,E271)</f>
        <v>#DIV/0!</v>
      </c>
      <c r="F461" s="15" t="e">
        <f>+SUM(F11,F28,F36,F49,F61,F70,F79,F88,F95,F217,F226,F249,F264,F271)</f>
        <v>#DIV/0!</v>
      </c>
      <c r="G461" s="15" t="e">
        <f>+SUM(G11,G28,G36,G49,G61,G70,G79,G88,G95,G217,G226,G249,G264,G271)</f>
        <v>#DIV/0!</v>
      </c>
      <c r="H461" s="15"/>
      <c r="I461" s="15">
        <f>+SUM(I11,I28,I36,I50,I61,I70,I79,I88,I95,I217,I226,I249,I264,I271)</f>
        <v>63.9345</v>
      </c>
      <c r="J461" s="15">
        <f>+SUM(J11,J28,J37,J50,J61,J70,J79,J88,J95,J217,J226,J249,J264,J271)</f>
        <v>53.364473684210523</v>
      </c>
      <c r="K461" s="15">
        <f>+SUM(K11,K28,K36,K49,K61,K70,K79,K88,K95,K217,K226,K249,K264,K271)</f>
        <v>64.822580645161281</v>
      </c>
      <c r="L461" s="15">
        <f>+SUM(L11,L28,L36,L49,L61,L70,L79,L88,L95,L217,L226,L249,L264,L271)</f>
        <v>61.653679653679653</v>
      </c>
      <c r="M461" s="15">
        <f>+SUM(M11,M28,M36,M49,M61,M70,M79,M88,M95,M217,M226,M249,M264,M271)</f>
        <v>65.3010752688172</v>
      </c>
      <c r="N461" s="15">
        <f>+SUM(N11,N28,N36,N49,N61,N70,N79,N88,N95,N217,N226,N249,N264,N271)</f>
        <v>54.61904761904762</v>
      </c>
      <c r="O461" s="15">
        <f>+SUM(O11,O28,O36,O49,O61,O70,O79,O88,O95,O217,O226,O249,O264,O271)</f>
        <v>62.102362204724407</v>
      </c>
      <c r="P461" s="15">
        <f>+SUM(P11,P28,P37,P50,P61,P70,P79,P88,P95,P217,P226,P249,P264,P271)</f>
        <v>58.396557971014495</v>
      </c>
      <c r="Q461" s="15">
        <f>+SUM(Q11,Q28,Q37,Q50,Q61,Q70,Q79,Q88,Q95,Q217,Q226,Q249,Q264,Q271)</f>
        <v>58.979361761426979</v>
      </c>
      <c r="R461" s="15">
        <f>+SUM(R11,R28,R37,R50,R61,R70,R79,R88,R95,R217,R226,R249,R264,R271)</f>
        <v>59.419191919191917</v>
      </c>
      <c r="S461" s="12"/>
      <c r="T461" s="12"/>
      <c r="U461" s="12"/>
      <c r="V461" s="15" t="e">
        <f>+SUM(V11,V28,V36,V49,V61,V70,V79,V88,V95,V217,V226,V249,V264,V271)</f>
        <v>#DIV/0!</v>
      </c>
    </row>
    <row r="462" spans="1:25" ht="39.75" hidden="1">
      <c r="A462" s="14"/>
      <c r="B462" s="14" t="s">
        <v>7</v>
      </c>
      <c r="C462" s="13"/>
      <c r="D462" s="15">
        <f>+SUM(D328,D335,D361,D388,D397,D404,D411,D429,D439)</f>
        <v>45</v>
      </c>
      <c r="E462" s="15">
        <f>+SUM(E328,E335,E361,E388,E397,E404,E411,E429,E439)</f>
        <v>0</v>
      </c>
      <c r="F462" s="15">
        <f>+SUM(F328,F335,F361,F388,F397,F404,F411,F429,F439)</f>
        <v>0</v>
      </c>
      <c r="G462" s="15">
        <f>+SUM(G328,G335,G361,G388,G397,G404,G411,G429,G439)</f>
        <v>0</v>
      </c>
      <c r="H462" s="15"/>
      <c r="I462" s="15">
        <f t="shared" ref="I462:R462" si="395">+SUM(I328,I335,I361,I388,I397,I404,I411,I429,I439)</f>
        <v>42</v>
      </c>
      <c r="J462" s="15">
        <f t="shared" si="395"/>
        <v>37</v>
      </c>
      <c r="K462" s="15">
        <f t="shared" si="395"/>
        <v>45</v>
      </c>
      <c r="L462" s="15">
        <f t="shared" si="395"/>
        <v>37</v>
      </c>
      <c r="M462" s="15">
        <f t="shared" si="395"/>
        <v>44</v>
      </c>
      <c r="N462" s="15">
        <f t="shared" si="395"/>
        <v>32</v>
      </c>
      <c r="O462" s="15">
        <f t="shared" si="395"/>
        <v>30</v>
      </c>
      <c r="P462" s="15">
        <f t="shared" si="395"/>
        <v>43</v>
      </c>
      <c r="Q462" s="15">
        <f t="shared" si="395"/>
        <v>41</v>
      </c>
      <c r="R462" s="15">
        <f t="shared" si="395"/>
        <v>41</v>
      </c>
      <c r="S462" s="12"/>
      <c r="T462" s="12"/>
      <c r="U462" s="12"/>
      <c r="V462" s="15">
        <f>+SUM(V328,V335,V361,V388,V397,V404,V411,V429,V439)</f>
        <v>43</v>
      </c>
    </row>
    <row r="463" spans="1:25" ht="39.75" hidden="1">
      <c r="A463" s="14"/>
      <c r="B463" s="14" t="s">
        <v>6</v>
      </c>
      <c r="C463" s="13"/>
      <c r="D463" s="15">
        <f>+SUM(D103,D118,D139,D163,D280,D305,D311,D343,D350,D370,D377)</f>
        <v>39.969703947368423</v>
      </c>
      <c r="E463" s="15" t="e">
        <f>+SUM(E103,E118,E139,E163,E280,E305,E311,E343,E350,E370,E377)</f>
        <v>#DIV/0!</v>
      </c>
      <c r="F463" s="15" t="e">
        <f>+SUM(F103,F118,F139,F163,F280,F305,F311,F343,F350,F370,F377)</f>
        <v>#DIV/0!</v>
      </c>
      <c r="G463" s="15" t="e">
        <f>+SUM(G103,G118,G139,G163,G280,G305,G311,G343,G350,G370,G377)</f>
        <v>#DIV/0!</v>
      </c>
      <c r="H463" s="15"/>
      <c r="I463" s="15">
        <f t="shared" ref="I463:R463" si="396">+SUM(I103,I118,I139,I163,I280,I305,I311,I343,I350,I370,I377)</f>
        <v>32.257338935574225</v>
      </c>
      <c r="J463" s="15">
        <f t="shared" si="396"/>
        <v>24.592105263157897</v>
      </c>
      <c r="K463" s="15">
        <f t="shared" si="396"/>
        <v>45.846880704192159</v>
      </c>
      <c r="L463" s="15">
        <f t="shared" si="396"/>
        <v>48.728806530249869</v>
      </c>
      <c r="M463" s="15">
        <f t="shared" si="396"/>
        <v>39.721978328283726</v>
      </c>
      <c r="N463" s="15">
        <f t="shared" si="396"/>
        <v>40.098333333333329</v>
      </c>
      <c r="O463" s="15">
        <f t="shared" si="396"/>
        <v>30.68981969165619</v>
      </c>
      <c r="P463" s="15">
        <f t="shared" si="396"/>
        <v>43.269367787845347</v>
      </c>
      <c r="Q463" s="15">
        <f t="shared" si="396"/>
        <v>33.286651583710409</v>
      </c>
      <c r="R463" s="15">
        <f t="shared" si="396"/>
        <v>25.580982765234182</v>
      </c>
      <c r="S463" s="12"/>
      <c r="T463" s="12"/>
      <c r="U463" s="12"/>
      <c r="V463" s="15" t="e">
        <f>+SUM(V103,V118,V139,V163,V280,V305,V311,V343,V350,V370,V377)</f>
        <v>#DIV/0!</v>
      </c>
    </row>
    <row r="464" spans="1:25" ht="39.75" hidden="1">
      <c r="A464" s="14"/>
      <c r="B464" s="14" t="s">
        <v>5</v>
      </c>
      <c r="C464" s="13"/>
      <c r="D464" s="15">
        <f>+D426+D187+D452</f>
        <v>13.102400362318841</v>
      </c>
      <c r="E464" s="15" t="e">
        <f>+E426+E187+E452</f>
        <v>#DIV/0!</v>
      </c>
      <c r="F464" s="15" t="e">
        <f>+F426+F187+F452</f>
        <v>#DIV/0!</v>
      </c>
      <c r="G464" s="15" t="e">
        <f>+G426+G187+G452</f>
        <v>#DIV/0!</v>
      </c>
      <c r="H464" s="15"/>
      <c r="I464" s="15">
        <f t="shared" ref="I464:R464" si="397">+I426+I187+I452</f>
        <v>11.690847826086959</v>
      </c>
      <c r="J464" s="15">
        <f t="shared" si="397"/>
        <v>9.8288901601830663</v>
      </c>
      <c r="K464" s="15">
        <f t="shared" si="397"/>
        <v>13.151453950444131</v>
      </c>
      <c r="L464" s="15">
        <f t="shared" si="397"/>
        <v>12.689506869941653</v>
      </c>
      <c r="M464" s="15">
        <f t="shared" si="397"/>
        <v>13.402328190743338</v>
      </c>
      <c r="N464" s="15">
        <f t="shared" si="397"/>
        <v>11.083188405797101</v>
      </c>
      <c r="O464" s="15">
        <f t="shared" si="397"/>
        <v>10.712587013579824</v>
      </c>
      <c r="P464" s="15">
        <f t="shared" si="397"/>
        <v>11.017000105019953</v>
      </c>
      <c r="Q464" s="15">
        <f t="shared" si="397"/>
        <v>10.123851849159035</v>
      </c>
      <c r="R464" s="15">
        <f t="shared" si="397"/>
        <v>11.030193236714975</v>
      </c>
      <c r="S464" s="12"/>
      <c r="T464" s="12"/>
      <c r="U464" s="12"/>
      <c r="V464" s="15" t="e">
        <f>+V426+V187+V452+V425</f>
        <v>#DIV/0!</v>
      </c>
    </row>
    <row r="465" spans="1:24" ht="39.75" hidden="1">
      <c r="A465" s="14"/>
      <c r="B465" s="14"/>
      <c r="C465" s="13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1"/>
    </row>
    <row r="466" spans="1:24">
      <c r="N466" s="10" t="s">
        <v>4</v>
      </c>
      <c r="P466" s="10" t="s">
        <v>4</v>
      </c>
      <c r="Q466" s="10" t="s">
        <v>4</v>
      </c>
      <c r="R466" s="10" t="s">
        <v>4</v>
      </c>
    </row>
    <row r="468" spans="1:24" hidden="1"/>
    <row r="469" spans="1:24">
      <c r="F469" s="3" t="s">
        <v>3</v>
      </c>
      <c r="X469" s="8"/>
    </row>
    <row r="470" spans="1:24">
      <c r="F470" s="3" t="s">
        <v>2</v>
      </c>
      <c r="X470" s="7"/>
    </row>
    <row r="471" spans="1:24">
      <c r="F471" s="3" t="s">
        <v>1</v>
      </c>
      <c r="X471" s="7"/>
    </row>
    <row r="472" spans="1:24">
      <c r="F472" s="3" t="s">
        <v>0</v>
      </c>
    </row>
  </sheetData>
  <mergeCells count="72">
    <mergeCell ref="A459:B459"/>
    <mergeCell ref="E31:E32"/>
    <mergeCell ref="F31:F32"/>
    <mergeCell ref="G31:G32"/>
    <mergeCell ref="E229:E234"/>
    <mergeCell ref="F229:F234"/>
    <mergeCell ref="G229:G234"/>
    <mergeCell ref="E254:E258"/>
    <mergeCell ref="F254:F258"/>
    <mergeCell ref="A454:B454"/>
    <mergeCell ref="D31:D32"/>
    <mergeCell ref="G254:G258"/>
    <mergeCell ref="E413:E419"/>
    <mergeCell ref="F413:F419"/>
    <mergeCell ref="G413:G419"/>
    <mergeCell ref="A456:B456"/>
    <mergeCell ref="S413:S419"/>
    <mergeCell ref="T413:T419"/>
    <mergeCell ref="U413:U419"/>
    <mergeCell ref="V413:V419"/>
    <mergeCell ref="A453:B453"/>
    <mergeCell ref="M413:M419"/>
    <mergeCell ref="N413:N419"/>
    <mergeCell ref="O413:O419"/>
    <mergeCell ref="P413:P419"/>
    <mergeCell ref="Q413:Q419"/>
    <mergeCell ref="R413:R419"/>
    <mergeCell ref="D413:D419"/>
    <mergeCell ref="I413:I419"/>
    <mergeCell ref="J413:J419"/>
    <mergeCell ref="K413:K419"/>
    <mergeCell ref="L413:L419"/>
    <mergeCell ref="Q229:Q234"/>
    <mergeCell ref="R229:R234"/>
    <mergeCell ref="V229:V234"/>
    <mergeCell ref="D254:D258"/>
    <mergeCell ref="I254:I258"/>
    <mergeCell ref="J254:J258"/>
    <mergeCell ref="K254:K258"/>
    <mergeCell ref="L254:L258"/>
    <mergeCell ref="M254:M258"/>
    <mergeCell ref="N254:N258"/>
    <mergeCell ref="O254:O258"/>
    <mergeCell ref="P254:P258"/>
    <mergeCell ref="Q254:Q258"/>
    <mergeCell ref="R254:R258"/>
    <mergeCell ref="V254:V258"/>
    <mergeCell ref="V31:V32"/>
    <mergeCell ref="D229:D234"/>
    <mergeCell ref="I229:I234"/>
    <mergeCell ref="J229:J234"/>
    <mergeCell ref="K229:K234"/>
    <mergeCell ref="L229:L234"/>
    <mergeCell ref="M229:M234"/>
    <mergeCell ref="N229:N234"/>
    <mergeCell ref="O229:O234"/>
    <mergeCell ref="P229:P234"/>
    <mergeCell ref="M31:M32"/>
    <mergeCell ref="N31:N32"/>
    <mergeCell ref="O31:O32"/>
    <mergeCell ref="P31:P32"/>
    <mergeCell ref="Q31:Q32"/>
    <mergeCell ref="R31:R32"/>
    <mergeCell ref="I31:I32"/>
    <mergeCell ref="J31:J32"/>
    <mergeCell ref="K31:K32"/>
    <mergeCell ref="L31:L32"/>
    <mergeCell ref="A1:H1"/>
    <mergeCell ref="A3:H3"/>
    <mergeCell ref="A4:B7"/>
    <mergeCell ref="C4:C7"/>
    <mergeCell ref="D4:R4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BV472"/>
  <sheetViews>
    <sheetView zoomScale="90" zoomScaleNormal="90" workbookViewId="0">
      <selection sqref="A1:J1"/>
    </sheetView>
  </sheetViews>
  <sheetFormatPr defaultColWidth="10" defaultRowHeight="30.75"/>
  <cols>
    <col min="1" max="1" width="8.375" style="3" customWidth="1"/>
    <col min="2" max="2" width="62.375" style="3" customWidth="1"/>
    <col min="3" max="3" width="9.5" style="6" customWidth="1"/>
    <col min="4" max="4" width="14.625" style="3" hidden="1" customWidth="1"/>
    <col min="5" max="7" width="11.875" style="3" customWidth="1"/>
    <col min="8" max="8" width="14.25" style="3" customWidth="1"/>
    <col min="9" max="9" width="12.25" style="3" customWidth="1"/>
    <col min="10" max="10" width="22.25" style="3" customWidth="1"/>
    <col min="11" max="20" width="14.625" style="3" hidden="1" customWidth="1"/>
    <col min="21" max="21" width="12.5" style="5" hidden="1" customWidth="1"/>
    <col min="22" max="22" width="12.5" style="4" hidden="1" customWidth="1"/>
    <col min="23" max="23" width="12.5" style="3" hidden="1" customWidth="1"/>
    <col min="24" max="24" width="18" style="2" hidden="1" customWidth="1"/>
    <col min="25" max="25" width="21.25" style="1" hidden="1" customWidth="1"/>
    <col min="26" max="26" width="24.25" style="1" hidden="1" customWidth="1"/>
    <col min="27" max="16384" width="10" style="1"/>
  </cols>
  <sheetData>
    <row r="1" spans="1:74" ht="27.75" customHeight="1">
      <c r="A1" s="717" t="s">
        <v>433</v>
      </c>
      <c r="B1" s="717"/>
      <c r="C1" s="717"/>
      <c r="D1" s="717"/>
      <c r="E1" s="717"/>
      <c r="F1" s="717"/>
      <c r="G1" s="717"/>
      <c r="H1" s="717"/>
      <c r="I1" s="717"/>
      <c r="J1" s="717"/>
      <c r="K1" s="662"/>
      <c r="L1" s="662"/>
      <c r="M1" s="662"/>
      <c r="N1" s="662"/>
      <c r="O1" s="662"/>
      <c r="P1" s="662"/>
      <c r="Q1" s="662"/>
      <c r="R1" s="662"/>
      <c r="S1" s="662"/>
      <c r="T1" s="662"/>
      <c r="U1" s="662"/>
      <c r="V1" s="662"/>
      <c r="W1" s="662"/>
      <c r="X1" s="661" t="s">
        <v>431</v>
      </c>
    </row>
    <row r="2" spans="1:74" ht="21.75" customHeight="1">
      <c r="A2" s="660"/>
      <c r="B2" s="660"/>
      <c r="C2" s="660"/>
      <c r="D2" s="660"/>
      <c r="E2" s="660"/>
      <c r="F2" s="660"/>
      <c r="G2" s="660"/>
      <c r="H2" s="660"/>
      <c r="I2" s="660"/>
      <c r="J2" s="660"/>
      <c r="K2" s="659"/>
      <c r="L2" s="659"/>
      <c r="M2" s="659"/>
      <c r="N2" s="659"/>
      <c r="O2" s="659"/>
      <c r="P2" s="659"/>
      <c r="Q2" s="659"/>
      <c r="R2" s="659"/>
      <c r="S2" s="659"/>
      <c r="T2" s="659"/>
      <c r="U2" s="659"/>
      <c r="V2" s="659"/>
      <c r="W2" s="659"/>
      <c r="X2" s="658"/>
    </row>
    <row r="3" spans="1:74">
      <c r="A3" s="718" t="s">
        <v>447</v>
      </c>
      <c r="B3" s="718"/>
      <c r="C3" s="718"/>
      <c r="D3" s="718"/>
      <c r="E3" s="718"/>
      <c r="F3" s="718"/>
      <c r="G3" s="718"/>
      <c r="H3" s="718"/>
      <c r="I3" s="718"/>
      <c r="J3" s="718"/>
      <c r="K3" s="656"/>
      <c r="L3" s="656"/>
      <c r="M3" s="656"/>
      <c r="N3" s="656"/>
      <c r="O3" s="656"/>
      <c r="P3" s="656"/>
      <c r="Q3" s="656"/>
      <c r="R3" s="656"/>
      <c r="S3" s="656"/>
      <c r="T3" s="656"/>
      <c r="U3" s="657"/>
      <c r="V3" s="656"/>
      <c r="W3" s="656"/>
      <c r="X3" s="655"/>
    </row>
    <row r="4" spans="1:74" s="641" customFormat="1">
      <c r="A4" s="719" t="s">
        <v>430</v>
      </c>
      <c r="B4" s="720"/>
      <c r="C4" s="725" t="s">
        <v>429</v>
      </c>
      <c r="D4" s="728" t="s">
        <v>428</v>
      </c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729"/>
      <c r="S4" s="729"/>
      <c r="T4" s="729"/>
      <c r="U4" s="654"/>
      <c r="V4" s="654"/>
      <c r="W4" s="653"/>
      <c r="X4" s="652" t="s">
        <v>427</v>
      </c>
      <c r="AA4" s="642"/>
    </row>
    <row r="5" spans="1:74" s="641" customFormat="1" ht="27.75" hidden="1" customHeight="1">
      <c r="A5" s="721"/>
      <c r="B5" s="722"/>
      <c r="C5" s="726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  <c r="T5" s="651"/>
      <c r="U5" s="650"/>
      <c r="V5" s="649"/>
      <c r="W5" s="649"/>
      <c r="X5" s="648"/>
    </row>
    <row r="6" spans="1:74" s="641" customFormat="1" ht="37.5" hidden="1" customHeight="1">
      <c r="A6" s="721"/>
      <c r="B6" s="722"/>
      <c r="C6" s="726"/>
      <c r="D6" s="647" t="s">
        <v>426</v>
      </c>
      <c r="E6" s="647"/>
      <c r="F6" s="647"/>
      <c r="G6" s="647"/>
      <c r="H6" s="647"/>
      <c r="I6" s="647"/>
      <c r="J6" s="647"/>
      <c r="K6" s="647" t="s">
        <v>425</v>
      </c>
      <c r="L6" s="647" t="s">
        <v>424</v>
      </c>
      <c r="M6" s="647" t="s">
        <v>423</v>
      </c>
      <c r="N6" s="647" t="s">
        <v>422</v>
      </c>
      <c r="O6" s="647" t="s">
        <v>421</v>
      </c>
      <c r="P6" s="647" t="s">
        <v>420</v>
      </c>
      <c r="Q6" s="647" t="s">
        <v>419</v>
      </c>
      <c r="R6" s="647" t="s">
        <v>418</v>
      </c>
      <c r="S6" s="647" t="s">
        <v>417</v>
      </c>
      <c r="T6" s="647" t="s">
        <v>416</v>
      </c>
      <c r="U6" s="643" t="s">
        <v>415</v>
      </c>
      <c r="V6" s="643" t="s">
        <v>414</v>
      </c>
      <c r="W6" s="643" t="s">
        <v>413</v>
      </c>
      <c r="X6" s="643" t="s">
        <v>412</v>
      </c>
      <c r="AA6" s="642"/>
    </row>
    <row r="7" spans="1:74" s="641" customFormat="1">
      <c r="A7" s="723"/>
      <c r="B7" s="724"/>
      <c r="C7" s="727"/>
      <c r="D7" s="644"/>
      <c r="E7" s="646" t="s">
        <v>448</v>
      </c>
      <c r="F7" s="646" t="s">
        <v>449</v>
      </c>
      <c r="G7" s="646" t="s">
        <v>450</v>
      </c>
      <c r="H7" s="646" t="s">
        <v>451</v>
      </c>
      <c r="I7" s="646" t="s">
        <v>444</v>
      </c>
      <c r="J7" s="645" t="s">
        <v>436</v>
      </c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3"/>
      <c r="V7" s="643"/>
      <c r="W7" s="643"/>
      <c r="X7" s="643"/>
      <c r="AA7" s="642"/>
    </row>
    <row r="8" spans="1:74" s="73" customFormat="1">
      <c r="A8" s="640" t="s">
        <v>407</v>
      </c>
      <c r="B8" s="636"/>
      <c r="C8" s="639"/>
      <c r="D8" s="637"/>
      <c r="E8" s="638"/>
      <c r="F8" s="638"/>
      <c r="G8" s="638"/>
      <c r="H8" s="638"/>
      <c r="I8" s="638"/>
      <c r="J8" s="637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636"/>
      <c r="V8" s="636"/>
      <c r="W8" s="636"/>
      <c r="X8" s="635"/>
      <c r="AA8" s="74"/>
    </row>
    <row r="9" spans="1:74" s="631" customFormat="1" ht="39.75">
      <c r="A9" s="140" t="s">
        <v>406</v>
      </c>
      <c r="B9" s="634"/>
      <c r="C9" s="633" t="s">
        <v>10</v>
      </c>
      <c r="D9" s="632">
        <f>+D11/1</f>
        <v>5</v>
      </c>
      <c r="E9" s="632"/>
      <c r="F9" s="632"/>
      <c r="G9" s="632"/>
      <c r="H9" s="632"/>
      <c r="I9" s="632">
        <f t="shared" ref="I9" si="0">+I11/1</f>
        <v>0</v>
      </c>
      <c r="J9" s="632"/>
      <c r="K9" s="632">
        <f t="shared" ref="K9:X9" si="1">+K11/1</f>
        <v>5</v>
      </c>
      <c r="L9" s="632">
        <f t="shared" si="1"/>
        <v>2</v>
      </c>
      <c r="M9" s="632">
        <f t="shared" si="1"/>
        <v>5</v>
      </c>
      <c r="N9" s="632">
        <f t="shared" si="1"/>
        <v>5</v>
      </c>
      <c r="O9" s="632">
        <f t="shared" si="1"/>
        <v>5</v>
      </c>
      <c r="P9" s="632">
        <f t="shared" si="1"/>
        <v>4</v>
      </c>
      <c r="Q9" s="632">
        <f t="shared" si="1"/>
        <v>4</v>
      </c>
      <c r="R9" s="632">
        <f t="shared" si="1"/>
        <v>5</v>
      </c>
      <c r="S9" s="632">
        <f t="shared" si="1"/>
        <v>5</v>
      </c>
      <c r="T9" s="632">
        <f t="shared" si="1"/>
        <v>4</v>
      </c>
      <c r="U9" s="632">
        <f t="shared" si="1"/>
        <v>5</v>
      </c>
      <c r="V9" s="632">
        <f t="shared" si="1"/>
        <v>4</v>
      </c>
      <c r="W9" s="632">
        <f t="shared" si="1"/>
        <v>4</v>
      </c>
      <c r="X9" s="632">
        <f t="shared" si="1"/>
        <v>5</v>
      </c>
      <c r="Y9" s="73"/>
      <c r="Z9" s="73"/>
      <c r="AA9" s="74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</row>
    <row r="10" spans="1:74" s="73" customFormat="1" ht="30.75" customHeight="1">
      <c r="A10" s="85">
        <v>1.1000000000000001</v>
      </c>
      <c r="B10" s="84" t="s">
        <v>405</v>
      </c>
      <c r="C10" s="96" t="s">
        <v>30</v>
      </c>
      <c r="D10" s="82">
        <f>+SUM(D12:D19)</f>
        <v>8</v>
      </c>
      <c r="E10" s="82"/>
      <c r="F10" s="82"/>
      <c r="G10" s="82"/>
      <c r="H10" s="82"/>
      <c r="I10" s="82">
        <f t="shared" ref="I10" si="2">+SUM(I12:I19)</f>
        <v>0</v>
      </c>
      <c r="J10" s="82"/>
      <c r="K10" s="82">
        <f t="shared" ref="K10:X10" si="3">+SUM(K12:K19)</f>
        <v>8</v>
      </c>
      <c r="L10" s="82">
        <f t="shared" si="3"/>
        <v>2</v>
      </c>
      <c r="M10" s="82">
        <f t="shared" si="3"/>
        <v>8</v>
      </c>
      <c r="N10" s="82">
        <f t="shared" si="3"/>
        <v>8</v>
      </c>
      <c r="O10" s="82">
        <f t="shared" si="3"/>
        <v>8</v>
      </c>
      <c r="P10" s="82">
        <f t="shared" si="3"/>
        <v>6</v>
      </c>
      <c r="Q10" s="82">
        <f t="shared" si="3"/>
        <v>6</v>
      </c>
      <c r="R10" s="82">
        <f t="shared" si="3"/>
        <v>8</v>
      </c>
      <c r="S10" s="82">
        <f t="shared" si="3"/>
        <v>8</v>
      </c>
      <c r="T10" s="82">
        <f t="shared" si="3"/>
        <v>7</v>
      </c>
      <c r="U10" s="82">
        <f t="shared" si="3"/>
        <v>8</v>
      </c>
      <c r="V10" s="82">
        <f t="shared" si="3"/>
        <v>6</v>
      </c>
      <c r="W10" s="82">
        <f t="shared" si="3"/>
        <v>6</v>
      </c>
      <c r="X10" s="82">
        <f t="shared" si="3"/>
        <v>8</v>
      </c>
      <c r="AA10" s="74"/>
    </row>
    <row r="11" spans="1:74" s="630" customFormat="1" ht="30.75" customHeight="1">
      <c r="A11" s="81"/>
      <c r="B11" s="80"/>
      <c r="C11" s="469" t="s">
        <v>10</v>
      </c>
      <c r="D11" s="94">
        <f>IF(D10&lt;1,0,IF(D10&lt;2,1,IF(D10&lt;4,2,IF(D10&lt;6,3,IF(D10&lt;8,4,IF(D10=8,5))))))</f>
        <v>5</v>
      </c>
      <c r="E11" s="94"/>
      <c r="F11" s="94"/>
      <c r="G11" s="94"/>
      <c r="H11" s="94"/>
      <c r="I11" s="94">
        <f t="shared" ref="I11" si="4">IF(I10&lt;1,0,IF(I10&lt;2,1,IF(I10&lt;4,2,IF(I10&lt;6,3,IF(I10&lt;8,4,IF(I10=8,5))))))</f>
        <v>0</v>
      </c>
      <c r="J11" s="94"/>
      <c r="K11" s="94">
        <f t="shared" ref="K11:X11" si="5">IF(K10&lt;1,0,IF(K10&lt;2,1,IF(K10&lt;4,2,IF(K10&lt;6,3,IF(K10&lt;8,4,IF(K10=8,5))))))</f>
        <v>5</v>
      </c>
      <c r="L11" s="94">
        <f t="shared" si="5"/>
        <v>2</v>
      </c>
      <c r="M11" s="94">
        <f t="shared" si="5"/>
        <v>5</v>
      </c>
      <c r="N11" s="94">
        <f t="shared" si="5"/>
        <v>5</v>
      </c>
      <c r="O11" s="94">
        <f t="shared" si="5"/>
        <v>5</v>
      </c>
      <c r="P11" s="94">
        <f t="shared" si="5"/>
        <v>4</v>
      </c>
      <c r="Q11" s="94">
        <f t="shared" si="5"/>
        <v>4</v>
      </c>
      <c r="R11" s="94">
        <f t="shared" si="5"/>
        <v>5</v>
      </c>
      <c r="S11" s="94">
        <f t="shared" si="5"/>
        <v>5</v>
      </c>
      <c r="T11" s="94">
        <f t="shared" si="5"/>
        <v>4</v>
      </c>
      <c r="U11" s="94">
        <f t="shared" si="5"/>
        <v>5</v>
      </c>
      <c r="V11" s="94">
        <f t="shared" si="5"/>
        <v>4</v>
      </c>
      <c r="W11" s="94">
        <f t="shared" si="5"/>
        <v>4</v>
      </c>
      <c r="X11" s="94">
        <f t="shared" si="5"/>
        <v>5</v>
      </c>
      <c r="Y11" s="93" t="s">
        <v>39</v>
      </c>
      <c r="Z11" s="73"/>
      <c r="AA11" s="74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</row>
    <row r="12" spans="1:74" s="73" customFormat="1" ht="176.25" customHeight="1">
      <c r="A12" s="75"/>
      <c r="B12" s="135" t="s">
        <v>404</v>
      </c>
      <c r="C12" s="629"/>
      <c r="D12" s="68">
        <v>1</v>
      </c>
      <c r="E12" s="68"/>
      <c r="F12" s="68"/>
      <c r="G12" s="68"/>
      <c r="H12" s="68"/>
      <c r="I12" s="68"/>
      <c r="J12" s="68"/>
      <c r="K12" s="68">
        <v>1</v>
      </c>
      <c r="L12" s="68">
        <v>1</v>
      </c>
      <c r="M12" s="68">
        <v>1</v>
      </c>
      <c r="N12" s="69">
        <v>1</v>
      </c>
      <c r="O12" s="68">
        <v>1</v>
      </c>
      <c r="P12" s="68">
        <v>1</v>
      </c>
      <c r="Q12" s="68">
        <v>1</v>
      </c>
      <c r="R12" s="68">
        <v>1</v>
      </c>
      <c r="S12" s="68">
        <v>1</v>
      </c>
      <c r="T12" s="68">
        <v>1</v>
      </c>
      <c r="U12" s="68">
        <v>1</v>
      </c>
      <c r="V12" s="125">
        <v>1</v>
      </c>
      <c r="W12" s="68">
        <v>1</v>
      </c>
      <c r="X12" s="90">
        <v>1</v>
      </c>
      <c r="AA12" s="74"/>
    </row>
    <row r="13" spans="1:74" s="73" customFormat="1" ht="39.75">
      <c r="A13" s="75"/>
      <c r="B13" s="135" t="s">
        <v>403</v>
      </c>
      <c r="C13" s="134"/>
      <c r="D13" s="68">
        <v>1</v>
      </c>
      <c r="E13" s="68"/>
      <c r="F13" s="68"/>
      <c r="G13" s="68"/>
      <c r="H13" s="68"/>
      <c r="I13" s="68"/>
      <c r="J13" s="68"/>
      <c r="K13" s="68">
        <v>1</v>
      </c>
      <c r="L13" s="68">
        <v>0</v>
      </c>
      <c r="M13" s="68">
        <v>1</v>
      </c>
      <c r="N13" s="69">
        <v>1</v>
      </c>
      <c r="O13" s="68">
        <v>1</v>
      </c>
      <c r="P13" s="68">
        <v>1</v>
      </c>
      <c r="Q13" s="68">
        <v>1</v>
      </c>
      <c r="R13" s="68">
        <v>1</v>
      </c>
      <c r="S13" s="68">
        <v>1</v>
      </c>
      <c r="T13" s="68">
        <v>1</v>
      </c>
      <c r="U13" s="68">
        <v>1</v>
      </c>
      <c r="V13" s="125">
        <v>1</v>
      </c>
      <c r="W13" s="68">
        <v>1</v>
      </c>
      <c r="X13" s="90">
        <v>1</v>
      </c>
      <c r="AA13" s="74"/>
    </row>
    <row r="14" spans="1:74" s="73" customFormat="1" ht="92.25">
      <c r="A14" s="75"/>
      <c r="B14" s="71" t="s">
        <v>402</v>
      </c>
      <c r="C14" s="70"/>
      <c r="D14" s="68">
        <v>1</v>
      </c>
      <c r="E14" s="68"/>
      <c r="F14" s="68"/>
      <c r="G14" s="68"/>
      <c r="H14" s="68"/>
      <c r="I14" s="68"/>
      <c r="J14" s="68"/>
      <c r="K14" s="68">
        <v>1</v>
      </c>
      <c r="L14" s="68">
        <v>0</v>
      </c>
      <c r="M14" s="68">
        <v>1</v>
      </c>
      <c r="N14" s="69">
        <v>1</v>
      </c>
      <c r="O14" s="68">
        <v>1</v>
      </c>
      <c r="P14" s="68">
        <v>1</v>
      </c>
      <c r="Q14" s="68">
        <v>1</v>
      </c>
      <c r="R14" s="68">
        <v>1</v>
      </c>
      <c r="S14" s="68">
        <v>1</v>
      </c>
      <c r="T14" s="68">
        <v>1</v>
      </c>
      <c r="U14" s="68">
        <v>1</v>
      </c>
      <c r="V14" s="125">
        <v>1</v>
      </c>
      <c r="W14" s="68">
        <v>1</v>
      </c>
      <c r="X14" s="90">
        <v>1</v>
      </c>
      <c r="AA14" s="74"/>
    </row>
    <row r="15" spans="1:74" s="73" customFormat="1" ht="92.25">
      <c r="A15" s="75"/>
      <c r="B15" s="71" t="s">
        <v>401</v>
      </c>
      <c r="C15" s="70"/>
      <c r="D15" s="68">
        <v>1</v>
      </c>
      <c r="E15" s="68"/>
      <c r="F15" s="68"/>
      <c r="G15" s="68"/>
      <c r="H15" s="68"/>
      <c r="I15" s="68"/>
      <c r="J15" s="68"/>
      <c r="K15" s="68">
        <v>1</v>
      </c>
      <c r="L15" s="68">
        <v>0</v>
      </c>
      <c r="M15" s="68">
        <v>1</v>
      </c>
      <c r="N15" s="69">
        <v>1</v>
      </c>
      <c r="O15" s="68">
        <v>1</v>
      </c>
      <c r="P15" s="68">
        <v>1</v>
      </c>
      <c r="Q15" s="68">
        <v>1</v>
      </c>
      <c r="R15" s="68">
        <v>1</v>
      </c>
      <c r="S15" s="68">
        <v>1</v>
      </c>
      <c r="T15" s="68">
        <v>1</v>
      </c>
      <c r="U15" s="68">
        <v>1</v>
      </c>
      <c r="V15" s="125">
        <v>1</v>
      </c>
      <c r="W15" s="68">
        <v>1</v>
      </c>
      <c r="X15" s="90">
        <v>1</v>
      </c>
      <c r="AA15" s="74"/>
    </row>
    <row r="16" spans="1:74" s="73" customFormat="1" ht="39.75">
      <c r="A16" s="75"/>
      <c r="B16" s="71" t="s">
        <v>400</v>
      </c>
      <c r="C16" s="70"/>
      <c r="D16" s="68">
        <v>1</v>
      </c>
      <c r="E16" s="68"/>
      <c r="F16" s="68"/>
      <c r="G16" s="68"/>
      <c r="H16" s="68"/>
      <c r="I16" s="68"/>
      <c r="J16" s="68"/>
      <c r="K16" s="68">
        <v>1</v>
      </c>
      <c r="L16" s="68">
        <v>1</v>
      </c>
      <c r="M16" s="68">
        <v>1</v>
      </c>
      <c r="N16" s="69">
        <v>1</v>
      </c>
      <c r="O16" s="68">
        <v>1</v>
      </c>
      <c r="P16" s="68">
        <v>1</v>
      </c>
      <c r="Q16" s="68">
        <v>1</v>
      </c>
      <c r="R16" s="68">
        <v>1</v>
      </c>
      <c r="S16" s="68">
        <v>1</v>
      </c>
      <c r="T16" s="68">
        <v>1</v>
      </c>
      <c r="U16" s="68">
        <v>1</v>
      </c>
      <c r="V16" s="125">
        <v>1</v>
      </c>
      <c r="W16" s="68">
        <v>1</v>
      </c>
      <c r="X16" s="90">
        <v>1</v>
      </c>
      <c r="AA16" s="74"/>
    </row>
    <row r="17" spans="1:74" s="73" customFormat="1" ht="57">
      <c r="A17" s="75"/>
      <c r="B17" s="135" t="s">
        <v>399</v>
      </c>
      <c r="C17" s="134"/>
      <c r="D17" s="68">
        <v>1</v>
      </c>
      <c r="E17" s="68"/>
      <c r="F17" s="68"/>
      <c r="G17" s="68"/>
      <c r="H17" s="68"/>
      <c r="I17" s="68"/>
      <c r="J17" s="68"/>
      <c r="K17" s="68">
        <v>1</v>
      </c>
      <c r="L17" s="68">
        <v>0</v>
      </c>
      <c r="M17" s="68">
        <v>1</v>
      </c>
      <c r="N17" s="69">
        <v>1</v>
      </c>
      <c r="O17" s="68">
        <v>1</v>
      </c>
      <c r="P17" s="68">
        <v>1</v>
      </c>
      <c r="Q17" s="68">
        <v>0</v>
      </c>
      <c r="R17" s="68">
        <v>1</v>
      </c>
      <c r="S17" s="68">
        <v>1</v>
      </c>
      <c r="T17" s="68">
        <v>1</v>
      </c>
      <c r="U17" s="68">
        <v>1</v>
      </c>
      <c r="V17" s="125">
        <v>1</v>
      </c>
      <c r="W17" s="68">
        <v>1</v>
      </c>
      <c r="X17" s="90">
        <v>1</v>
      </c>
      <c r="AA17" s="74"/>
    </row>
    <row r="18" spans="1:74" s="73" customFormat="1" ht="55.5">
      <c r="A18" s="75"/>
      <c r="B18" s="210" t="s">
        <v>398</v>
      </c>
      <c r="C18" s="150"/>
      <c r="D18" s="68">
        <v>1</v>
      </c>
      <c r="E18" s="68"/>
      <c r="F18" s="68"/>
      <c r="G18" s="68"/>
      <c r="H18" s="68"/>
      <c r="I18" s="68"/>
      <c r="J18" s="68"/>
      <c r="K18" s="68">
        <v>1</v>
      </c>
      <c r="L18" s="68">
        <v>0</v>
      </c>
      <c r="M18" s="68">
        <v>1</v>
      </c>
      <c r="N18" s="69">
        <v>1</v>
      </c>
      <c r="O18" s="68">
        <v>1</v>
      </c>
      <c r="P18" s="68">
        <v>0</v>
      </c>
      <c r="Q18" s="68">
        <v>0</v>
      </c>
      <c r="R18" s="68">
        <v>1</v>
      </c>
      <c r="S18" s="68">
        <v>1</v>
      </c>
      <c r="T18" s="68">
        <v>1</v>
      </c>
      <c r="U18" s="68">
        <v>1</v>
      </c>
      <c r="V18" s="125">
        <v>0</v>
      </c>
      <c r="W18" s="68">
        <v>0</v>
      </c>
      <c r="X18" s="90">
        <v>1</v>
      </c>
      <c r="AA18" s="74"/>
    </row>
    <row r="19" spans="1:74" ht="61.5">
      <c r="A19" s="72"/>
      <c r="B19" s="71" t="s">
        <v>397</v>
      </c>
      <c r="C19" s="70"/>
      <c r="D19" s="628">
        <v>1</v>
      </c>
      <c r="E19" s="628"/>
      <c r="F19" s="628"/>
      <c r="G19" s="628"/>
      <c r="H19" s="628"/>
      <c r="I19" s="628"/>
      <c r="J19" s="628"/>
      <c r="K19" s="626">
        <v>1</v>
      </c>
      <c r="L19" s="626">
        <v>0</v>
      </c>
      <c r="M19" s="626">
        <v>1</v>
      </c>
      <c r="N19" s="627">
        <v>1</v>
      </c>
      <c r="O19" s="626">
        <v>1</v>
      </c>
      <c r="P19" s="626">
        <v>0</v>
      </c>
      <c r="Q19" s="626">
        <v>1</v>
      </c>
      <c r="R19" s="626">
        <v>1</v>
      </c>
      <c r="S19" s="626">
        <v>1</v>
      </c>
      <c r="T19" s="626">
        <v>0</v>
      </c>
      <c r="U19" s="626">
        <v>1</v>
      </c>
      <c r="V19" s="125">
        <v>0</v>
      </c>
      <c r="W19" s="626">
        <v>0</v>
      </c>
      <c r="X19" s="625">
        <v>1</v>
      </c>
      <c r="AA19" s="20"/>
    </row>
    <row r="20" spans="1:74" ht="39.75">
      <c r="A20" s="145" t="s">
        <v>375</v>
      </c>
      <c r="B20" s="145"/>
      <c r="C20" s="590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1"/>
      <c r="U20" s="589"/>
      <c r="V20" s="589"/>
      <c r="W20" s="589"/>
      <c r="X20" s="141"/>
      <c r="AA20" s="20"/>
    </row>
    <row r="21" spans="1:74" ht="39.75">
      <c r="A21" s="140" t="s">
        <v>374</v>
      </c>
      <c r="B21" s="139"/>
      <c r="C21" s="138"/>
      <c r="D21" s="137">
        <f>+SUM(D28,D36,D49,D61,D70,D79,D88,D95)/D25</f>
        <v>4.749348958333333</v>
      </c>
      <c r="E21" s="137" t="e">
        <f>+SUM(E28,E36,E49,E61,E70,E79,E88,E95)/E25</f>
        <v>#DIV/0!</v>
      </c>
      <c r="F21" s="137" t="e">
        <f t="shared" ref="F21:G21" si="6">+SUM(F28,F36,F49,F61,F70,F79,F88,F95)/F25</f>
        <v>#DIV/0!</v>
      </c>
      <c r="G21" s="137" t="e">
        <f t="shared" si="6"/>
        <v>#DIV/0!</v>
      </c>
      <c r="H21" s="137" t="e">
        <f t="shared" ref="H21:I21" si="7">+SUM(H28,H36,H49,H61,H70,H79,H88,H95)/H25</f>
        <v>#DIV/0!</v>
      </c>
      <c r="I21" s="137" t="e">
        <f t="shared" si="7"/>
        <v>#DIV/0!</v>
      </c>
      <c r="J21" s="137"/>
      <c r="K21" s="137">
        <f>+SUM(K28,K36,K50,K61,K70,K79,K88,K95)/8</f>
        <v>4.3682291666666666</v>
      </c>
      <c r="L21" s="137">
        <f>+SUM(L28,L37,L50,L61,L70,L79,L88,L95)/8</f>
        <v>4.125</v>
      </c>
      <c r="M21" s="137">
        <f t="shared" ref="M21:R21" si="8">+SUM(M28,M36,M49,M61,M70,M79,M88,M95)/8</f>
        <v>4.352822580645161</v>
      </c>
      <c r="N21" s="137">
        <f t="shared" si="8"/>
        <v>4.4567099567099566</v>
      </c>
      <c r="O21" s="137">
        <f t="shared" si="8"/>
        <v>4.4126344086021501</v>
      </c>
      <c r="P21" s="137">
        <f t="shared" si="8"/>
        <v>3.5773809523809526</v>
      </c>
      <c r="Q21" s="137">
        <f t="shared" si="8"/>
        <v>4.1377952755905509</v>
      </c>
      <c r="R21" s="137">
        <f t="shared" si="8"/>
        <v>3.5057367149758454</v>
      </c>
      <c r="S21" s="137">
        <f>+SUM(S28,S37,S50,S61,S70,S79,S88,S95)/8</f>
        <v>4.1006810897435901</v>
      </c>
      <c r="T21" s="137">
        <f>+SUM(T28,T37,T50,T61,T70,T79,T88,T95)/8</f>
        <v>4.0523989898989896</v>
      </c>
      <c r="U21" s="168"/>
      <c r="V21" s="168"/>
      <c r="W21" s="168"/>
      <c r="X21" s="136">
        <f>+SUM(X28,X36,X49,X61,X70,X79,X88,X95)/8</f>
        <v>4.0398279730740461</v>
      </c>
      <c r="AA21" s="20"/>
    </row>
    <row r="22" spans="1:74" ht="39.75">
      <c r="A22" s="140" t="s">
        <v>85</v>
      </c>
      <c r="B22" s="139"/>
      <c r="C22" s="138"/>
      <c r="D22" s="137">
        <f>+SUM(D103,D118,D139,D163,D187)/D26</f>
        <v>4.3765405701754387</v>
      </c>
      <c r="E22" s="137" t="e">
        <f t="shared" ref="E22:I22" si="9">+SUM(E103,E118,E139,E163,E187)/E26</f>
        <v>#DIV/0!</v>
      </c>
      <c r="F22" s="137" t="e">
        <f t="shared" ref="F22:G22" si="10">+SUM(F103,F118,F139,F163,F187)/F26</f>
        <v>#DIV/0!</v>
      </c>
      <c r="G22" s="137" t="e">
        <f t="shared" si="10"/>
        <v>#DIV/0!</v>
      </c>
      <c r="H22" s="137" t="e">
        <f t="shared" si="9"/>
        <v>#DIV/0!</v>
      </c>
      <c r="I22" s="137" t="e">
        <f t="shared" si="9"/>
        <v>#DIV/0!</v>
      </c>
      <c r="J22" s="137"/>
      <c r="K22" s="137">
        <f t="shared" ref="K22:T22" si="11">+SUM(K103,K118,K139,K163,K187)/K26</f>
        <v>3.9022829131652661</v>
      </c>
      <c r="L22" s="137">
        <f t="shared" si="11"/>
        <v>2.5</v>
      </c>
      <c r="M22" s="137">
        <f t="shared" si="11"/>
        <v>4.4715266784728414</v>
      </c>
      <c r="N22" s="137">
        <f t="shared" si="11"/>
        <v>4.476064336353005</v>
      </c>
      <c r="O22" s="137">
        <f t="shared" si="11"/>
        <v>4.4110053347591043</v>
      </c>
      <c r="P22" s="137">
        <f t="shared" si="11"/>
        <v>3.3053809523809519</v>
      </c>
      <c r="Q22" s="137">
        <f t="shared" si="11"/>
        <v>3.8886622719954125</v>
      </c>
      <c r="R22" s="137">
        <f t="shared" si="11"/>
        <v>3.5128107556367021</v>
      </c>
      <c r="S22" s="137">
        <f t="shared" si="11"/>
        <v>3.4609351432880846</v>
      </c>
      <c r="T22" s="137">
        <f t="shared" si="11"/>
        <v>1.9944793813296648</v>
      </c>
      <c r="U22" s="168"/>
      <c r="V22" s="168"/>
      <c r="W22" s="168"/>
      <c r="X22" s="136">
        <f>+SUM(X103,X118,X139,X163,X187)/X26</f>
        <v>4.2622516157489976</v>
      </c>
      <c r="AA22" s="20"/>
    </row>
    <row r="23" spans="1:74" ht="39.75">
      <c r="A23" s="140" t="s">
        <v>84</v>
      </c>
      <c r="B23" s="139"/>
      <c r="C23" s="138"/>
      <c r="D23" s="137">
        <f>+SUM(D28,D36,D49,D61,D70,D79,D88,D95,D103,D118,D139,D163,D187)/D24</f>
        <v>4.6250794956140355</v>
      </c>
      <c r="E23" s="137" t="e">
        <f t="shared" ref="E23:I23" si="12">+SUM(E28,E36,E49,E61,E70,E79,E88,E95,E103,E118,E139,E163,E187)/E24</f>
        <v>#DIV/0!</v>
      </c>
      <c r="F23" s="137" t="e">
        <f t="shared" ref="F23" si="13">+SUM(F28,F36,F49,F61,F70,F79,F88,F95,F103,F118,F139,F163,F187)/F24</f>
        <v>#DIV/0!</v>
      </c>
      <c r="G23" s="137" t="e">
        <f t="shared" ref="G23" si="14">+SUM(G28,G36,G49,G61,G70,G79,G88,G95,G103,G118,G139,G163,G187)/G24</f>
        <v>#DIV/0!</v>
      </c>
      <c r="H23" s="137" t="e">
        <f t="shared" si="12"/>
        <v>#DIV/0!</v>
      </c>
      <c r="I23" s="137" t="e">
        <f t="shared" si="12"/>
        <v>#DIV/0!</v>
      </c>
      <c r="J23" s="137"/>
      <c r="K23" s="137">
        <f>+SUM(K28,K36,K50,K61,K70,K79,K88,K95,K103,K118,K139,K163,K187)/K24</f>
        <v>4.241152915711738</v>
      </c>
      <c r="L23" s="137">
        <f>+SUM(L28,L37,L50,L61,L70,L79,L88,L95,L103,L118,L139,L163,L187)/L24</f>
        <v>3.9444444444444446</v>
      </c>
      <c r="M23" s="137">
        <f t="shared" ref="M23:R23" si="15">+SUM(M28,M36,M49,M61,M70,M79,M88,M95,M103,M118,M139,M163,M187)/M24</f>
        <v>4.3984780028865762</v>
      </c>
      <c r="N23" s="137">
        <f t="shared" si="15"/>
        <v>4.4641539488803597</v>
      </c>
      <c r="O23" s="137">
        <f t="shared" si="15"/>
        <v>4.4120913839878009</v>
      </c>
      <c r="P23" s="137">
        <f t="shared" si="15"/>
        <v>3.4727655677655678</v>
      </c>
      <c r="Q23" s="137">
        <f t="shared" si="15"/>
        <v>4.0547509410588383</v>
      </c>
      <c r="R23" s="137">
        <f t="shared" si="15"/>
        <v>3.5084574998454059</v>
      </c>
      <c r="S23" s="137">
        <f>+SUM(S28,S37,S50,S61,S70,S79,S88,S95,S103,S118,S139,S163,S187)/S24</f>
        <v>3.9262049225284525</v>
      </c>
      <c r="T23" s="137">
        <f>+SUM(T28,T37,T50,T61,T70,T79,T88,T95,T103,T118,T139,T163,T187)/T24</f>
        <v>3.2608914481415567</v>
      </c>
      <c r="U23" s="168"/>
      <c r="V23" s="168"/>
      <c r="W23" s="168"/>
      <c r="X23" s="136">
        <f>+SUM(X28,X36,X49,X61,X70,X79,X88,X95,X103,X118,X139,X163,X187)/X24</f>
        <v>4.1253755279490285</v>
      </c>
      <c r="AA23" s="20"/>
    </row>
    <row r="24" spans="1:74" s="580" customFormat="1" ht="39.75" hidden="1">
      <c r="A24" s="588"/>
      <c r="B24" s="586" t="s">
        <v>373</v>
      </c>
      <c r="C24" s="585"/>
      <c r="D24" s="584">
        <v>12</v>
      </c>
      <c r="E24" s="584">
        <f>+E25+E26</f>
        <v>11</v>
      </c>
      <c r="F24" s="584">
        <f t="shared" ref="F24:I24" si="16">+F25+F26</f>
        <v>11</v>
      </c>
      <c r="G24" s="584">
        <f t="shared" si="16"/>
        <v>11</v>
      </c>
      <c r="H24" s="584">
        <f t="shared" si="16"/>
        <v>11</v>
      </c>
      <c r="I24" s="584">
        <f t="shared" si="16"/>
        <v>13</v>
      </c>
      <c r="J24" s="584"/>
      <c r="K24" s="584">
        <v>11</v>
      </c>
      <c r="L24" s="584">
        <v>9</v>
      </c>
      <c r="M24" s="584">
        <v>13</v>
      </c>
      <c r="N24" s="584">
        <v>13</v>
      </c>
      <c r="O24" s="584">
        <v>12</v>
      </c>
      <c r="P24" s="584">
        <v>13</v>
      </c>
      <c r="Q24" s="584">
        <v>12</v>
      </c>
      <c r="R24" s="584">
        <v>13</v>
      </c>
      <c r="S24" s="584">
        <v>11</v>
      </c>
      <c r="T24" s="587">
        <v>13</v>
      </c>
      <c r="U24" s="583"/>
      <c r="V24" s="583"/>
      <c r="W24" s="583"/>
      <c r="X24" s="587">
        <v>13</v>
      </c>
      <c r="AA24" s="581"/>
    </row>
    <row r="25" spans="1:74" s="580" customFormat="1" ht="39.75" hidden="1">
      <c r="A25" s="586"/>
      <c r="B25" s="586" t="s">
        <v>372</v>
      </c>
      <c r="C25" s="585"/>
      <c r="D25" s="584">
        <v>8</v>
      </c>
      <c r="E25" s="584">
        <v>6</v>
      </c>
      <c r="F25" s="584">
        <v>6</v>
      </c>
      <c r="G25" s="584">
        <v>6</v>
      </c>
      <c r="H25" s="584">
        <v>6</v>
      </c>
      <c r="I25" s="584">
        <v>8</v>
      </c>
      <c r="J25" s="584"/>
      <c r="K25" s="584">
        <v>8</v>
      </c>
      <c r="L25" s="584">
        <v>8</v>
      </c>
      <c r="M25" s="584">
        <v>8</v>
      </c>
      <c r="N25" s="584">
        <v>8</v>
      </c>
      <c r="O25" s="584">
        <v>8</v>
      </c>
      <c r="P25" s="584">
        <v>8</v>
      </c>
      <c r="Q25" s="584">
        <v>8</v>
      </c>
      <c r="R25" s="584">
        <v>8</v>
      </c>
      <c r="S25" s="584">
        <v>8</v>
      </c>
      <c r="T25" s="587">
        <v>8</v>
      </c>
      <c r="U25" s="583"/>
      <c r="V25" s="583"/>
      <c r="W25" s="583"/>
      <c r="X25" s="587">
        <v>8</v>
      </c>
      <c r="AA25" s="581"/>
    </row>
    <row r="26" spans="1:74" s="580" customFormat="1" ht="39.75" hidden="1">
      <c r="A26" s="586"/>
      <c r="B26" s="586" t="s">
        <v>371</v>
      </c>
      <c r="C26" s="585"/>
      <c r="D26" s="584">
        <f>+D24-D25</f>
        <v>4</v>
      </c>
      <c r="E26" s="584">
        <v>5</v>
      </c>
      <c r="F26" s="584">
        <v>5</v>
      </c>
      <c r="G26" s="584">
        <v>5</v>
      </c>
      <c r="H26" s="584">
        <v>5</v>
      </c>
      <c r="I26" s="584">
        <v>5</v>
      </c>
      <c r="J26" s="584"/>
      <c r="K26" s="584">
        <f t="shared" ref="K26:T26" si="17">+K24-K25</f>
        <v>3</v>
      </c>
      <c r="L26" s="584">
        <f t="shared" si="17"/>
        <v>1</v>
      </c>
      <c r="M26" s="584">
        <f t="shared" si="17"/>
        <v>5</v>
      </c>
      <c r="N26" s="584">
        <f t="shared" si="17"/>
        <v>5</v>
      </c>
      <c r="O26" s="584">
        <f t="shared" si="17"/>
        <v>4</v>
      </c>
      <c r="P26" s="584">
        <f t="shared" si="17"/>
        <v>5</v>
      </c>
      <c r="Q26" s="584">
        <f t="shared" si="17"/>
        <v>4</v>
      </c>
      <c r="R26" s="584">
        <f t="shared" si="17"/>
        <v>5</v>
      </c>
      <c r="S26" s="584">
        <f t="shared" si="17"/>
        <v>3</v>
      </c>
      <c r="T26" s="584">
        <f t="shared" si="17"/>
        <v>5</v>
      </c>
      <c r="U26" s="583"/>
      <c r="V26" s="583"/>
      <c r="W26" s="583"/>
      <c r="X26" s="582">
        <f>+X24-X25</f>
        <v>5</v>
      </c>
      <c r="AA26" s="581"/>
    </row>
    <row r="27" spans="1:74" s="102" customFormat="1" ht="39.75">
      <c r="A27" s="85">
        <v>2.1</v>
      </c>
      <c r="B27" s="85" t="s">
        <v>370</v>
      </c>
      <c r="C27" s="96" t="s">
        <v>30</v>
      </c>
      <c r="D27" s="579">
        <f>+SUM(D29:D34)</f>
        <v>5</v>
      </c>
      <c r="E27" s="579">
        <f t="shared" ref="E27:I27" si="18">+SUM(E29:E34)</f>
        <v>0</v>
      </c>
      <c r="F27" s="579">
        <f t="shared" ref="F27:G27" si="19">+SUM(F29:F34)</f>
        <v>0</v>
      </c>
      <c r="G27" s="579">
        <f t="shared" si="19"/>
        <v>0</v>
      </c>
      <c r="H27" s="579">
        <f t="shared" si="18"/>
        <v>0</v>
      </c>
      <c r="I27" s="579">
        <f t="shared" si="18"/>
        <v>0</v>
      </c>
      <c r="J27" s="579"/>
      <c r="K27" s="579">
        <f t="shared" ref="K27:T27" si="20">+SUM(K29:K34)</f>
        <v>4</v>
      </c>
      <c r="L27" s="579">
        <f t="shared" si="20"/>
        <v>5</v>
      </c>
      <c r="M27" s="579">
        <f t="shared" si="20"/>
        <v>4</v>
      </c>
      <c r="N27" s="579">
        <f t="shared" si="20"/>
        <v>3</v>
      </c>
      <c r="O27" s="579">
        <f t="shared" si="20"/>
        <v>3</v>
      </c>
      <c r="P27" s="579">
        <f t="shared" si="20"/>
        <v>2</v>
      </c>
      <c r="Q27" s="579">
        <f t="shared" si="20"/>
        <v>4</v>
      </c>
      <c r="R27" s="579">
        <f t="shared" si="20"/>
        <v>4</v>
      </c>
      <c r="S27" s="579">
        <f t="shared" si="20"/>
        <v>5</v>
      </c>
      <c r="T27" s="579">
        <f t="shared" si="20"/>
        <v>2</v>
      </c>
      <c r="U27" s="168"/>
      <c r="V27" s="168"/>
      <c r="W27" s="168"/>
      <c r="X27" s="579">
        <f>+SUM(X29:X34)</f>
        <v>2</v>
      </c>
      <c r="AA27" s="103"/>
    </row>
    <row r="28" spans="1:74" s="577" customFormat="1" ht="39.75">
      <c r="A28" s="578"/>
      <c r="B28" s="578"/>
      <c r="C28" s="469" t="s">
        <v>10</v>
      </c>
      <c r="D28" s="132">
        <f>IF(D27&lt;1,0,IF(D27&lt;2,1,IF(D27&lt;3,2,IF(D27&lt;4,3,IF(D27&lt;5,4,IF(D27=5,5,))))))</f>
        <v>5</v>
      </c>
      <c r="E28" s="132">
        <f t="shared" ref="E28:I28" si="21">IF(E27&lt;1,0,IF(E27&lt;2,1,IF(E27&lt;3,2,IF(E27&lt;4,3,IF(E27&lt;5,4,IF(E27=5,5,))))))</f>
        <v>0</v>
      </c>
      <c r="F28" s="132">
        <f t="shared" ref="F28" si="22">IF(F27&lt;1,0,IF(F27&lt;2,1,IF(F27&lt;3,2,IF(F27&lt;4,3,IF(F27&lt;5,4,IF(F27=5,5,))))))</f>
        <v>0</v>
      </c>
      <c r="G28" s="132">
        <f t="shared" ref="G28" si="23">IF(G27&lt;1,0,IF(G27&lt;2,1,IF(G27&lt;3,2,IF(G27&lt;4,3,IF(G27&lt;5,4,IF(G27=5,5,))))))</f>
        <v>0</v>
      </c>
      <c r="H28" s="132">
        <f t="shared" si="21"/>
        <v>0</v>
      </c>
      <c r="I28" s="132">
        <f t="shared" si="21"/>
        <v>0</v>
      </c>
      <c r="J28" s="132"/>
      <c r="K28" s="132">
        <f t="shared" ref="K28:T28" si="24">IF(K27&lt;1,0,IF(K27&lt;2,1,IF(K27&lt;3,2,IF(K27&lt;4,3,IF(K27&lt;5,4,IF(K27=5,5,))))))</f>
        <v>4</v>
      </c>
      <c r="L28" s="132">
        <f t="shared" si="24"/>
        <v>5</v>
      </c>
      <c r="M28" s="132">
        <f t="shared" si="24"/>
        <v>4</v>
      </c>
      <c r="N28" s="132">
        <f t="shared" si="24"/>
        <v>3</v>
      </c>
      <c r="O28" s="132">
        <f t="shared" si="24"/>
        <v>3</v>
      </c>
      <c r="P28" s="132">
        <f t="shared" si="24"/>
        <v>2</v>
      </c>
      <c r="Q28" s="132">
        <f t="shared" si="24"/>
        <v>4</v>
      </c>
      <c r="R28" s="132">
        <f t="shared" si="24"/>
        <v>4</v>
      </c>
      <c r="S28" s="132">
        <f t="shared" si="24"/>
        <v>5</v>
      </c>
      <c r="T28" s="132">
        <f t="shared" si="24"/>
        <v>2</v>
      </c>
      <c r="U28" s="515"/>
      <c r="V28" s="515"/>
      <c r="W28" s="515"/>
      <c r="X28" s="132">
        <f>IF(X27&lt;1,0,IF(X27&lt;2,1,IF(X27&lt;3,2,IF(X27&lt;4,3,IF(X27&lt;5,4,IF(X27=5,5,))))))</f>
        <v>2</v>
      </c>
      <c r="Y28" s="1"/>
      <c r="Z28" s="1"/>
      <c r="AA28" s="20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</row>
    <row r="29" spans="1:74" s="102" customFormat="1" ht="92.25">
      <c r="A29" s="75"/>
      <c r="B29" s="91" t="s">
        <v>369</v>
      </c>
      <c r="C29" s="70"/>
      <c r="D29" s="68">
        <v>1</v>
      </c>
      <c r="E29" s="68"/>
      <c r="F29" s="68"/>
      <c r="G29" s="68"/>
      <c r="H29" s="68"/>
      <c r="I29" s="68"/>
      <c r="J29" s="68"/>
      <c r="K29" s="68">
        <v>1</v>
      </c>
      <c r="L29" s="68">
        <v>1</v>
      </c>
      <c r="M29" s="68">
        <v>1</v>
      </c>
      <c r="N29" s="69">
        <v>1</v>
      </c>
      <c r="O29" s="68">
        <v>1</v>
      </c>
      <c r="P29" s="68">
        <v>1</v>
      </c>
      <c r="Q29" s="68">
        <v>1</v>
      </c>
      <c r="R29" s="68">
        <v>1</v>
      </c>
      <c r="S29" s="68">
        <v>1</v>
      </c>
      <c r="T29" s="68">
        <v>1</v>
      </c>
      <c r="U29" s="200"/>
      <c r="V29" s="200"/>
      <c r="W29" s="200"/>
      <c r="X29" s="68">
        <v>1</v>
      </c>
      <c r="AA29" s="103"/>
    </row>
    <row r="30" spans="1:74" s="102" customFormat="1" ht="59.25" customHeight="1">
      <c r="A30" s="75"/>
      <c r="B30" s="91" t="s">
        <v>368</v>
      </c>
      <c r="C30" s="70"/>
      <c r="D30" s="68">
        <v>1</v>
      </c>
      <c r="E30" s="68"/>
      <c r="F30" s="68"/>
      <c r="G30" s="68"/>
      <c r="H30" s="68"/>
      <c r="I30" s="68"/>
      <c r="J30" s="68"/>
      <c r="K30" s="68">
        <v>1</v>
      </c>
      <c r="L30" s="68">
        <v>1</v>
      </c>
      <c r="M30" s="68">
        <v>1</v>
      </c>
      <c r="N30" s="69">
        <v>1</v>
      </c>
      <c r="O30" s="68">
        <v>1</v>
      </c>
      <c r="P30" s="68">
        <v>1</v>
      </c>
      <c r="Q30" s="68">
        <v>1</v>
      </c>
      <c r="R30" s="68">
        <v>1</v>
      </c>
      <c r="S30" s="68">
        <v>1</v>
      </c>
      <c r="T30" s="68">
        <v>1</v>
      </c>
      <c r="U30" s="200"/>
      <c r="V30" s="200"/>
      <c r="W30" s="200"/>
      <c r="X30" s="68">
        <v>1</v>
      </c>
      <c r="AA30" s="103"/>
    </row>
    <row r="31" spans="1:74" s="102" customFormat="1" ht="249.75">
      <c r="A31" s="75"/>
      <c r="B31" s="151" t="s">
        <v>367</v>
      </c>
      <c r="C31" s="321"/>
      <c r="D31" s="711">
        <v>1</v>
      </c>
      <c r="E31" s="711"/>
      <c r="F31" s="677"/>
      <c r="G31" s="677"/>
      <c r="H31" s="711"/>
      <c r="I31" s="711"/>
      <c r="J31" s="677"/>
      <c r="K31" s="711">
        <v>1</v>
      </c>
      <c r="L31" s="711">
        <v>1</v>
      </c>
      <c r="M31" s="711">
        <v>1</v>
      </c>
      <c r="N31" s="730">
        <v>1</v>
      </c>
      <c r="O31" s="711">
        <v>1</v>
      </c>
      <c r="P31" s="711">
        <v>0</v>
      </c>
      <c r="Q31" s="711">
        <v>1</v>
      </c>
      <c r="R31" s="711">
        <v>1</v>
      </c>
      <c r="S31" s="711">
        <v>1</v>
      </c>
      <c r="T31" s="711">
        <v>0</v>
      </c>
      <c r="U31" s="576"/>
      <c r="V31" s="576"/>
      <c r="W31" s="576"/>
      <c r="X31" s="711">
        <v>0</v>
      </c>
      <c r="AA31" s="103"/>
    </row>
    <row r="32" spans="1:74" s="102" customFormat="1" ht="123">
      <c r="A32" s="75"/>
      <c r="B32" s="91" t="s">
        <v>366</v>
      </c>
      <c r="C32" s="164"/>
      <c r="D32" s="713"/>
      <c r="E32" s="713"/>
      <c r="F32" s="679"/>
      <c r="G32" s="679"/>
      <c r="H32" s="713"/>
      <c r="I32" s="713"/>
      <c r="J32" s="679"/>
      <c r="K32" s="713"/>
      <c r="L32" s="713"/>
      <c r="M32" s="713"/>
      <c r="N32" s="731"/>
      <c r="O32" s="713"/>
      <c r="P32" s="713"/>
      <c r="Q32" s="713"/>
      <c r="R32" s="713"/>
      <c r="S32" s="713"/>
      <c r="T32" s="713"/>
      <c r="U32" s="515"/>
      <c r="V32" s="515"/>
      <c r="W32" s="515"/>
      <c r="X32" s="713"/>
      <c r="AA32" s="103"/>
    </row>
    <row r="33" spans="1:74" s="102" customFormat="1" ht="194.25">
      <c r="A33" s="75"/>
      <c r="B33" s="151" t="s">
        <v>365</v>
      </c>
      <c r="C33" s="150"/>
      <c r="D33" s="199">
        <v>1</v>
      </c>
      <c r="E33" s="199"/>
      <c r="F33" s="199"/>
      <c r="G33" s="199"/>
      <c r="H33" s="199"/>
      <c r="I33" s="199"/>
      <c r="J33" s="199"/>
      <c r="K33" s="199">
        <v>1</v>
      </c>
      <c r="L33" s="199">
        <v>1</v>
      </c>
      <c r="M33" s="199">
        <v>1</v>
      </c>
      <c r="N33" s="575">
        <v>0</v>
      </c>
      <c r="O33" s="199">
        <v>0</v>
      </c>
      <c r="P33" s="199">
        <v>0</v>
      </c>
      <c r="Q33" s="199">
        <v>1</v>
      </c>
      <c r="R33" s="574">
        <v>1</v>
      </c>
      <c r="S33" s="68">
        <v>1</v>
      </c>
      <c r="T33" s="199">
        <v>0</v>
      </c>
      <c r="U33" s="200"/>
      <c r="V33" s="200"/>
      <c r="W33" s="200"/>
      <c r="X33" s="199">
        <v>0</v>
      </c>
      <c r="AA33" s="103"/>
    </row>
    <row r="34" spans="1:74" s="102" customFormat="1" ht="166.5">
      <c r="A34" s="148"/>
      <c r="B34" s="520" t="s">
        <v>364</v>
      </c>
      <c r="C34" s="321"/>
      <c r="D34" s="199">
        <v>1</v>
      </c>
      <c r="E34" s="199"/>
      <c r="F34" s="199"/>
      <c r="G34" s="199"/>
      <c r="H34" s="199"/>
      <c r="I34" s="199"/>
      <c r="J34" s="199"/>
      <c r="K34" s="199">
        <v>0</v>
      </c>
      <c r="L34" s="199">
        <v>1</v>
      </c>
      <c r="M34" s="199">
        <v>0</v>
      </c>
      <c r="N34" s="575">
        <v>0</v>
      </c>
      <c r="O34" s="199">
        <v>0</v>
      </c>
      <c r="P34" s="199">
        <v>0</v>
      </c>
      <c r="Q34" s="199">
        <v>0</v>
      </c>
      <c r="R34" s="574">
        <v>0</v>
      </c>
      <c r="S34" s="68">
        <v>1</v>
      </c>
      <c r="T34" s="280">
        <v>0</v>
      </c>
      <c r="U34" s="516"/>
      <c r="V34" s="516"/>
      <c r="W34" s="516"/>
      <c r="X34" s="280">
        <v>0</v>
      </c>
      <c r="AA34" s="103"/>
    </row>
    <row r="35" spans="1:74" s="557" customFormat="1" ht="39.75">
      <c r="A35" s="560">
        <v>2.2000000000000002</v>
      </c>
      <c r="B35" s="559" t="s">
        <v>445</v>
      </c>
      <c r="C35" s="96" t="s">
        <v>176</v>
      </c>
      <c r="D35" s="205">
        <f>+D43*100/D44</f>
        <v>64.0625</v>
      </c>
      <c r="E35" s="205" t="e">
        <f t="shared" ref="E35:I35" si="25">+E43*100/E44</f>
        <v>#DIV/0!</v>
      </c>
      <c r="F35" s="205" t="e">
        <f t="shared" ref="F35:G35" si="26">+F43*100/F44</f>
        <v>#DIV/0!</v>
      </c>
      <c r="G35" s="205" t="e">
        <f t="shared" si="26"/>
        <v>#DIV/0!</v>
      </c>
      <c r="H35" s="205" t="e">
        <f t="shared" si="25"/>
        <v>#DIV/0!</v>
      </c>
      <c r="I35" s="205" t="e">
        <f t="shared" si="25"/>
        <v>#DIV/0!</v>
      </c>
      <c r="J35" s="205"/>
      <c r="K35" s="205">
        <f t="shared" ref="K35:T35" si="27">+K43*100/K44</f>
        <v>37</v>
      </c>
      <c r="L35" s="205">
        <f t="shared" si="27"/>
        <v>26.315789473684209</v>
      </c>
      <c r="M35" s="205">
        <f t="shared" si="27"/>
        <v>67.741935483870961</v>
      </c>
      <c r="N35" s="205">
        <f t="shared" si="27"/>
        <v>67.532467532467535</v>
      </c>
      <c r="O35" s="205">
        <f t="shared" si="27"/>
        <v>75.806451612903231</v>
      </c>
      <c r="P35" s="205">
        <f t="shared" si="27"/>
        <v>28.571428571428573</v>
      </c>
      <c r="Q35" s="205">
        <f t="shared" si="27"/>
        <v>28.346456692913385</v>
      </c>
      <c r="R35" s="205">
        <f t="shared" si="27"/>
        <v>21.014492753623188</v>
      </c>
      <c r="S35" s="205">
        <f t="shared" si="27"/>
        <v>7.6923076923076925</v>
      </c>
      <c r="T35" s="205">
        <f t="shared" si="27"/>
        <v>27.272727272727273</v>
      </c>
      <c r="U35" s="206"/>
      <c r="V35" s="206"/>
      <c r="W35" s="206"/>
      <c r="X35" s="205">
        <f>+X43*100/X44</f>
        <v>46.970830216903515</v>
      </c>
      <c r="AA35" s="558"/>
    </row>
    <row r="36" spans="1:74" s="550" customFormat="1" ht="48" hidden="1">
      <c r="A36" s="81"/>
      <c r="B36" s="556"/>
      <c r="C36" s="573" t="s">
        <v>354</v>
      </c>
      <c r="D36" s="572">
        <f>+IF(D35&lt;30,D35*5/30,IF(D35&gt;=30,5))</f>
        <v>5</v>
      </c>
      <c r="E36" s="572" t="e">
        <f t="shared" ref="E36:I36" si="28">+IF(E35&lt;30,E35*5/30,IF(E35&gt;=30,5))</f>
        <v>#DIV/0!</v>
      </c>
      <c r="F36" s="572" t="e">
        <f t="shared" ref="F36" si="29">+IF(F35&lt;30,F35*5/30,IF(F35&gt;=30,5))</f>
        <v>#DIV/0!</v>
      </c>
      <c r="G36" s="572" t="e">
        <f t="shared" ref="G36" si="30">+IF(G35&lt;30,G35*5/30,IF(G35&gt;=30,5))</f>
        <v>#DIV/0!</v>
      </c>
      <c r="H36" s="572" t="e">
        <f t="shared" si="28"/>
        <v>#DIV/0!</v>
      </c>
      <c r="I36" s="572" t="e">
        <f t="shared" si="28"/>
        <v>#DIV/0!</v>
      </c>
      <c r="J36" s="572"/>
      <c r="K36" s="572">
        <f t="shared" ref="K36:T36" si="31">+IF(K35&lt;30,K35*5/30,IF(K35&gt;=30,5))</f>
        <v>5</v>
      </c>
      <c r="L36" s="572">
        <f t="shared" si="31"/>
        <v>4.3859649122807012</v>
      </c>
      <c r="M36" s="572">
        <f t="shared" si="31"/>
        <v>5</v>
      </c>
      <c r="N36" s="572">
        <f t="shared" si="31"/>
        <v>5</v>
      </c>
      <c r="O36" s="572">
        <f t="shared" si="31"/>
        <v>5</v>
      </c>
      <c r="P36" s="572">
        <f t="shared" si="31"/>
        <v>4.7619047619047619</v>
      </c>
      <c r="Q36" s="572">
        <f t="shared" si="31"/>
        <v>4.7244094488188981</v>
      </c>
      <c r="R36" s="572">
        <f t="shared" si="31"/>
        <v>3.5024154589371981</v>
      </c>
      <c r="S36" s="572">
        <f t="shared" si="31"/>
        <v>1.2820512820512819</v>
      </c>
      <c r="T36" s="572">
        <f t="shared" si="31"/>
        <v>4.5454545454545459</v>
      </c>
      <c r="U36" s="515"/>
      <c r="V36" s="515"/>
      <c r="W36" s="515"/>
      <c r="X36" s="572">
        <f>+IF(X35&lt;30,X35*5/30,IF(X35&gt;=30,5))</f>
        <v>5</v>
      </c>
      <c r="Y36" s="102"/>
      <c r="Z36" s="102"/>
      <c r="AA36" s="103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</row>
    <row r="37" spans="1:74" s="550" customFormat="1" ht="48" hidden="1">
      <c r="A37" s="554"/>
      <c r="B37" s="553"/>
      <c r="C37" s="552" t="s">
        <v>353</v>
      </c>
      <c r="D37" s="551">
        <f>+IF(D47&lt;6,D47*5/6,IF(D47&gt;=6,5))</f>
        <v>-1.4895833333333286</v>
      </c>
      <c r="E37" s="551" t="e">
        <f t="shared" ref="E37:I37" si="32">+IF(E47&lt;6,E47*5/6,IF(E47&gt;=6,5))</f>
        <v>#DIV/0!</v>
      </c>
      <c r="F37" s="551" t="e">
        <f t="shared" ref="F37:G37" si="33">+IF(F47&lt;6,F47*5/6,IF(F47&gt;=6,5))</f>
        <v>#DIV/0!</v>
      </c>
      <c r="G37" s="551" t="e">
        <f t="shared" si="33"/>
        <v>#DIV/0!</v>
      </c>
      <c r="H37" s="551" t="e">
        <f t="shared" si="32"/>
        <v>#DIV/0!</v>
      </c>
      <c r="I37" s="551" t="e">
        <f t="shared" si="32"/>
        <v>#DIV/0!</v>
      </c>
      <c r="J37" s="551"/>
      <c r="K37" s="551">
        <f t="shared" ref="K37:T37" si="34">+IF(K47&lt;6,K47*5/6,IF(K47&gt;=6,5))</f>
        <v>-1.3916666666666682</v>
      </c>
      <c r="L37" s="551">
        <f t="shared" si="34"/>
        <v>5</v>
      </c>
      <c r="M37" s="551">
        <f t="shared" si="34"/>
        <v>-3.1720430107533559E-2</v>
      </c>
      <c r="N37" s="551">
        <f t="shared" si="34"/>
        <v>2.9437229437229462</v>
      </c>
      <c r="O37" s="551">
        <f t="shared" si="34"/>
        <v>1.5220430107526894</v>
      </c>
      <c r="P37" s="551">
        <f t="shared" si="34"/>
        <v>-3.2154761904761888</v>
      </c>
      <c r="Q37" s="551">
        <f t="shared" si="34"/>
        <v>6.3713910761154693E-2</v>
      </c>
      <c r="R37" s="551">
        <f t="shared" si="34"/>
        <v>5</v>
      </c>
      <c r="S37" s="551">
        <f t="shared" si="34"/>
        <v>3.2019230769230771</v>
      </c>
      <c r="T37" s="551">
        <f t="shared" si="34"/>
        <v>5</v>
      </c>
      <c r="U37" s="200"/>
      <c r="V37" s="200"/>
      <c r="W37" s="200"/>
      <c r="X37" s="551">
        <f>+IF(X47&lt;6,X47*5/6,IF(X47&gt;=6,5))</f>
        <v>1.7423585140862603</v>
      </c>
      <c r="Y37" s="102"/>
      <c r="Z37" s="102"/>
      <c r="AA37" s="103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</row>
    <row r="38" spans="1:74" s="557" customFormat="1" ht="39.75">
      <c r="A38" s="530"/>
      <c r="B38" s="571" t="s">
        <v>362</v>
      </c>
      <c r="C38" s="570" t="s">
        <v>163</v>
      </c>
      <c r="D38" s="569">
        <f>+D39+D40</f>
        <v>64</v>
      </c>
      <c r="E38" s="569">
        <f t="shared" ref="E38:H38" si="35">+E39+E40</f>
        <v>0</v>
      </c>
      <c r="F38" s="569">
        <f t="shared" ref="F38" si="36">+F39+F40</f>
        <v>0</v>
      </c>
      <c r="G38" s="569">
        <f t="shared" ref="G38" si="37">+G39+G40</f>
        <v>0</v>
      </c>
      <c r="H38" s="569">
        <f t="shared" si="35"/>
        <v>0</v>
      </c>
      <c r="I38" s="569">
        <f>+I39+I40</f>
        <v>0</v>
      </c>
      <c r="J38" s="569"/>
      <c r="K38" s="536">
        <f t="shared" ref="K38:T38" si="38">+K39+K40</f>
        <v>50</v>
      </c>
      <c r="L38" s="536">
        <f t="shared" si="38"/>
        <v>19</v>
      </c>
      <c r="M38" s="536">
        <f t="shared" si="38"/>
        <v>124</v>
      </c>
      <c r="N38" s="536">
        <f t="shared" si="38"/>
        <v>77</v>
      </c>
      <c r="O38" s="536">
        <f t="shared" si="38"/>
        <v>62</v>
      </c>
      <c r="P38" s="536">
        <f t="shared" si="38"/>
        <v>17.5</v>
      </c>
      <c r="Q38" s="536">
        <f t="shared" si="38"/>
        <v>127</v>
      </c>
      <c r="R38" s="536">
        <f t="shared" si="38"/>
        <v>69</v>
      </c>
      <c r="S38" s="536">
        <f t="shared" si="38"/>
        <v>26</v>
      </c>
      <c r="T38" s="536">
        <f t="shared" si="38"/>
        <v>33</v>
      </c>
      <c r="U38" s="564"/>
      <c r="V38" s="564"/>
      <c r="W38" s="564"/>
      <c r="X38" s="536">
        <f>+X39+X40</f>
        <v>668.5</v>
      </c>
      <c r="Y38" s="39"/>
      <c r="AA38" s="558"/>
    </row>
    <row r="39" spans="1:74" s="557" customFormat="1" ht="39.75">
      <c r="A39" s="530"/>
      <c r="B39" s="567" t="s">
        <v>361</v>
      </c>
      <c r="C39" s="565" t="s">
        <v>163</v>
      </c>
      <c r="D39" s="540">
        <v>54</v>
      </c>
      <c r="E39" s="540"/>
      <c r="F39" s="540"/>
      <c r="G39" s="540"/>
      <c r="H39" s="540"/>
      <c r="I39" s="540">
        <f>+SUM(E39:H39)</f>
        <v>0</v>
      </c>
      <c r="J39" s="543"/>
      <c r="K39" s="543">
        <v>44</v>
      </c>
      <c r="L39" s="363">
        <v>19</v>
      </c>
      <c r="M39" s="540">
        <v>119</v>
      </c>
      <c r="N39" s="568">
        <v>73</v>
      </c>
      <c r="O39" s="540">
        <v>58</v>
      </c>
      <c r="P39" s="540">
        <v>17.5</v>
      </c>
      <c r="Q39" s="540">
        <v>113</v>
      </c>
      <c r="R39" s="540">
        <v>61</v>
      </c>
      <c r="S39" s="540">
        <v>23</v>
      </c>
      <c r="T39" s="540">
        <v>22</v>
      </c>
      <c r="U39" s="562"/>
      <c r="V39" s="562"/>
      <c r="W39" s="562"/>
      <c r="X39" s="540">
        <f>+SUM(D39:W39)</f>
        <v>603.5</v>
      </c>
      <c r="Y39" s="39"/>
      <c r="AA39" s="558"/>
    </row>
    <row r="40" spans="1:74" s="557" customFormat="1" ht="39.75">
      <c r="A40" s="530"/>
      <c r="B40" s="567" t="s">
        <v>360</v>
      </c>
      <c r="C40" s="565" t="s">
        <v>163</v>
      </c>
      <c r="D40" s="540">
        <v>10</v>
      </c>
      <c r="E40" s="540"/>
      <c r="F40" s="540"/>
      <c r="G40" s="540"/>
      <c r="H40" s="540"/>
      <c r="I40" s="540">
        <f t="shared" ref="I40:I43" si="39">+SUM(E40:H40)</f>
        <v>0</v>
      </c>
      <c r="J40" s="543"/>
      <c r="K40" s="543">
        <v>6</v>
      </c>
      <c r="L40" s="363">
        <v>0</v>
      </c>
      <c r="M40" s="540">
        <v>5</v>
      </c>
      <c r="N40" s="543">
        <v>4</v>
      </c>
      <c r="O40" s="540">
        <v>4</v>
      </c>
      <c r="P40" s="540">
        <v>0</v>
      </c>
      <c r="Q40" s="540">
        <v>14</v>
      </c>
      <c r="R40" s="540">
        <v>8</v>
      </c>
      <c r="S40" s="540">
        <v>3</v>
      </c>
      <c r="T40" s="540">
        <v>11</v>
      </c>
      <c r="U40" s="562"/>
      <c r="V40" s="562"/>
      <c r="W40" s="562"/>
      <c r="X40" s="540">
        <f>+SUM(D40:W40)</f>
        <v>65</v>
      </c>
      <c r="AA40" s="558"/>
    </row>
    <row r="41" spans="1:74" s="538" customFormat="1" ht="39.75">
      <c r="A41" s="566"/>
      <c r="B41" s="306" t="s">
        <v>359</v>
      </c>
      <c r="C41" s="565" t="s">
        <v>163</v>
      </c>
      <c r="D41" s="540">
        <v>10</v>
      </c>
      <c r="E41" s="540"/>
      <c r="F41" s="540"/>
      <c r="G41" s="540"/>
      <c r="H41" s="540"/>
      <c r="I41" s="540">
        <f t="shared" si="39"/>
        <v>0</v>
      </c>
      <c r="J41" s="543"/>
      <c r="K41" s="543">
        <v>1</v>
      </c>
      <c r="L41" s="363">
        <v>0</v>
      </c>
      <c r="M41" s="540">
        <v>1</v>
      </c>
      <c r="N41" s="543">
        <v>2</v>
      </c>
      <c r="O41" s="540">
        <v>1</v>
      </c>
      <c r="P41" s="540">
        <v>0</v>
      </c>
      <c r="Q41" s="540">
        <v>10</v>
      </c>
      <c r="R41" s="540">
        <v>0</v>
      </c>
      <c r="S41" s="540">
        <v>2</v>
      </c>
      <c r="T41" s="540">
        <v>0</v>
      </c>
      <c r="U41" s="541"/>
      <c r="V41" s="541"/>
      <c r="W41" s="541"/>
      <c r="X41" s="540">
        <f>+SUM(D41:W41)</f>
        <v>27</v>
      </c>
      <c r="AA41" s="539"/>
    </row>
    <row r="42" spans="1:74" s="538" customFormat="1" ht="39.75">
      <c r="A42" s="566"/>
      <c r="B42" s="306" t="s">
        <v>358</v>
      </c>
      <c r="C42" s="565" t="s">
        <v>163</v>
      </c>
      <c r="D42" s="540">
        <v>13</v>
      </c>
      <c r="E42" s="540"/>
      <c r="F42" s="540"/>
      <c r="G42" s="540"/>
      <c r="H42" s="540"/>
      <c r="I42" s="540">
        <f t="shared" si="39"/>
        <v>0</v>
      </c>
      <c r="J42" s="543"/>
      <c r="K42" s="543">
        <v>30.5</v>
      </c>
      <c r="L42" s="363">
        <v>14</v>
      </c>
      <c r="M42" s="540">
        <v>39</v>
      </c>
      <c r="N42" s="543">
        <v>23</v>
      </c>
      <c r="O42" s="540">
        <v>14</v>
      </c>
      <c r="P42" s="540">
        <v>12.5</v>
      </c>
      <c r="Q42" s="540">
        <v>81</v>
      </c>
      <c r="R42" s="540">
        <v>54.5</v>
      </c>
      <c r="S42" s="540">
        <v>22</v>
      </c>
      <c r="T42" s="540">
        <v>24</v>
      </c>
      <c r="U42" s="541"/>
      <c r="V42" s="541"/>
      <c r="W42" s="541"/>
      <c r="X42" s="540">
        <f>+SUM(D42:W42)</f>
        <v>327.5</v>
      </c>
      <c r="AA42" s="539"/>
    </row>
    <row r="43" spans="1:74" s="538" customFormat="1" ht="39.75">
      <c r="A43" s="566"/>
      <c r="B43" s="306" t="s">
        <v>357</v>
      </c>
      <c r="C43" s="565" t="s">
        <v>163</v>
      </c>
      <c r="D43" s="540">
        <v>41</v>
      </c>
      <c r="E43" s="540"/>
      <c r="F43" s="540"/>
      <c r="G43" s="540"/>
      <c r="H43" s="540"/>
      <c r="I43" s="540">
        <f t="shared" si="39"/>
        <v>0</v>
      </c>
      <c r="J43" s="543"/>
      <c r="K43" s="543">
        <v>18.5</v>
      </c>
      <c r="L43" s="363">
        <v>5</v>
      </c>
      <c r="M43" s="540">
        <v>84</v>
      </c>
      <c r="N43" s="543">
        <v>52</v>
      </c>
      <c r="O43" s="540">
        <v>47</v>
      </c>
      <c r="P43" s="540">
        <v>5</v>
      </c>
      <c r="Q43" s="540">
        <v>36</v>
      </c>
      <c r="R43" s="540">
        <v>14.5</v>
      </c>
      <c r="S43" s="540">
        <v>2</v>
      </c>
      <c r="T43" s="540">
        <v>9</v>
      </c>
      <c r="U43" s="541"/>
      <c r="V43" s="541"/>
      <c r="W43" s="541"/>
      <c r="X43" s="540">
        <f>+SUM(D43:W43)</f>
        <v>314</v>
      </c>
      <c r="AA43" s="539"/>
    </row>
    <row r="44" spans="1:74" s="464" customFormat="1" ht="39.75">
      <c r="A44" s="530"/>
      <c r="B44" s="75" t="s">
        <v>347</v>
      </c>
      <c r="C44" s="565" t="s">
        <v>163</v>
      </c>
      <c r="D44" s="536">
        <f>SUM(D41:D43)</f>
        <v>64</v>
      </c>
      <c r="E44" s="536">
        <f t="shared" ref="E44:I44" si="40">SUM(E41:E43)</f>
        <v>0</v>
      </c>
      <c r="F44" s="536">
        <f t="shared" ref="F44" si="41">SUM(F41:F43)</f>
        <v>0</v>
      </c>
      <c r="G44" s="536">
        <f t="shared" ref="G44" si="42">SUM(G41:G43)</f>
        <v>0</v>
      </c>
      <c r="H44" s="536">
        <f t="shared" si="40"/>
        <v>0</v>
      </c>
      <c r="I44" s="536">
        <f t="shared" si="40"/>
        <v>0</v>
      </c>
      <c r="J44" s="536"/>
      <c r="K44" s="536">
        <f t="shared" ref="K44:T44" si="43">SUM(K41:K43)</f>
        <v>50</v>
      </c>
      <c r="L44" s="536">
        <f t="shared" si="43"/>
        <v>19</v>
      </c>
      <c r="M44" s="536">
        <f t="shared" si="43"/>
        <v>124</v>
      </c>
      <c r="N44" s="536">
        <f t="shared" si="43"/>
        <v>77</v>
      </c>
      <c r="O44" s="536">
        <f t="shared" si="43"/>
        <v>62</v>
      </c>
      <c r="P44" s="536">
        <f t="shared" si="43"/>
        <v>17.5</v>
      </c>
      <c r="Q44" s="536">
        <f t="shared" si="43"/>
        <v>127</v>
      </c>
      <c r="R44" s="536">
        <f t="shared" si="43"/>
        <v>69</v>
      </c>
      <c r="S44" s="536">
        <f t="shared" si="43"/>
        <v>26</v>
      </c>
      <c r="T44" s="536">
        <f t="shared" si="43"/>
        <v>33</v>
      </c>
      <c r="U44" s="564"/>
      <c r="V44" s="564"/>
      <c r="W44" s="564"/>
      <c r="X44" s="536">
        <f>SUM(X41:X43)</f>
        <v>668.5</v>
      </c>
      <c r="AA44" s="465"/>
    </row>
    <row r="45" spans="1:74" s="464" customFormat="1" ht="39.75">
      <c r="A45" s="530"/>
      <c r="B45" s="533" t="s">
        <v>346</v>
      </c>
      <c r="C45" s="486"/>
      <c r="D45" s="532"/>
      <c r="E45" s="532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68"/>
      <c r="U45" s="531"/>
      <c r="V45" s="531"/>
      <c r="W45" s="531"/>
      <c r="X45" s="68"/>
      <c r="AA45" s="465"/>
    </row>
    <row r="46" spans="1:74" s="464" customFormat="1" ht="39.75">
      <c r="A46" s="530"/>
      <c r="B46" s="529" t="s">
        <v>356</v>
      </c>
      <c r="C46" s="70" t="s">
        <v>176</v>
      </c>
      <c r="D46" s="526">
        <v>65.849999999999994</v>
      </c>
      <c r="E46" s="526"/>
      <c r="F46" s="526"/>
      <c r="G46" s="526"/>
      <c r="H46" s="526"/>
      <c r="I46" s="526"/>
      <c r="J46" s="526"/>
      <c r="K46" s="526">
        <v>38.67</v>
      </c>
      <c r="L46" s="526">
        <v>17.649999999999999</v>
      </c>
      <c r="M46" s="526">
        <v>67.78</v>
      </c>
      <c r="N46" s="527">
        <v>64</v>
      </c>
      <c r="O46" s="563">
        <v>73.98</v>
      </c>
      <c r="P46" s="526">
        <v>32.43</v>
      </c>
      <c r="Q46" s="490">
        <v>28.27</v>
      </c>
      <c r="R46" s="526">
        <v>14.29</v>
      </c>
      <c r="S46" s="526">
        <v>3.85</v>
      </c>
      <c r="T46" s="526">
        <v>17.86</v>
      </c>
      <c r="U46" s="240"/>
      <c r="V46" s="240"/>
      <c r="W46" s="240"/>
      <c r="X46" s="526">
        <v>44.88</v>
      </c>
      <c r="Y46" s="525"/>
      <c r="AA46" s="465"/>
    </row>
    <row r="47" spans="1:74" s="464" customFormat="1" ht="39.75">
      <c r="A47" s="530"/>
      <c r="B47" s="75" t="s">
        <v>344</v>
      </c>
      <c r="C47" s="70" t="s">
        <v>176</v>
      </c>
      <c r="D47" s="561">
        <f>+D35-D46</f>
        <v>-1.7874999999999943</v>
      </c>
      <c r="E47" s="561" t="e">
        <f t="shared" ref="E47:I47" si="44">+E35-E46</f>
        <v>#DIV/0!</v>
      </c>
      <c r="F47" s="561" t="e">
        <f t="shared" ref="F47" si="45">+F35-F46</f>
        <v>#DIV/0!</v>
      </c>
      <c r="G47" s="561" t="e">
        <f t="shared" ref="G47" si="46">+G35-G46</f>
        <v>#DIV/0!</v>
      </c>
      <c r="H47" s="561" t="e">
        <f t="shared" si="44"/>
        <v>#DIV/0!</v>
      </c>
      <c r="I47" s="561" t="e">
        <f t="shared" si="44"/>
        <v>#DIV/0!</v>
      </c>
      <c r="J47" s="561"/>
      <c r="K47" s="561">
        <f t="shared" ref="K47:T47" si="47">+K35-K46</f>
        <v>-1.6700000000000017</v>
      </c>
      <c r="L47" s="561">
        <f t="shared" si="47"/>
        <v>8.6657894736842103</v>
      </c>
      <c r="M47" s="561">
        <f t="shared" si="47"/>
        <v>-3.8064516129040271E-2</v>
      </c>
      <c r="N47" s="561">
        <f t="shared" si="47"/>
        <v>3.5324675324675354</v>
      </c>
      <c r="O47" s="561">
        <f t="shared" si="47"/>
        <v>1.8264516129032273</v>
      </c>
      <c r="P47" s="561">
        <f t="shared" si="47"/>
        <v>-3.8585714285714268</v>
      </c>
      <c r="Q47" s="561">
        <f t="shared" si="47"/>
        <v>7.6456692913385638E-2</v>
      </c>
      <c r="R47" s="561">
        <f t="shared" si="47"/>
        <v>6.7244927536231884</v>
      </c>
      <c r="S47" s="561">
        <f t="shared" si="47"/>
        <v>3.8423076923076924</v>
      </c>
      <c r="T47" s="561">
        <f t="shared" si="47"/>
        <v>9.4127272727272739</v>
      </c>
      <c r="U47" s="562"/>
      <c r="V47" s="562"/>
      <c r="W47" s="562"/>
      <c r="X47" s="561">
        <f>+X35-X46</f>
        <v>2.0908302169035125</v>
      </c>
      <c r="AA47" s="465"/>
    </row>
    <row r="48" spans="1:74" s="557" customFormat="1" ht="39.75">
      <c r="A48" s="560">
        <v>2.2999999999999998</v>
      </c>
      <c r="B48" s="559" t="s">
        <v>446</v>
      </c>
      <c r="C48" s="96" t="s">
        <v>176</v>
      </c>
      <c r="D48" s="205">
        <f>+SUM(D53:D55)*100/D56</f>
        <v>35.9375</v>
      </c>
      <c r="E48" s="205" t="e">
        <f t="shared" ref="E48:I48" si="48">+SUM(E53:E55)*100/E56</f>
        <v>#DIV/0!</v>
      </c>
      <c r="F48" s="205" t="e">
        <f t="shared" ref="F48:G48" si="49">+SUM(F53:F55)*100/F56</f>
        <v>#DIV/0!</v>
      </c>
      <c r="G48" s="205" t="e">
        <f t="shared" si="49"/>
        <v>#DIV/0!</v>
      </c>
      <c r="H48" s="205" t="e">
        <f t="shared" si="48"/>
        <v>#DIV/0!</v>
      </c>
      <c r="I48" s="205" t="e">
        <f t="shared" si="48"/>
        <v>#DIV/0!</v>
      </c>
      <c r="J48" s="205"/>
      <c r="K48" s="205">
        <f t="shared" ref="K48:T48" si="50">+SUM(K53:K55)*100/K56</f>
        <v>10</v>
      </c>
      <c r="L48" s="205">
        <f t="shared" si="50"/>
        <v>15.789473684210526</v>
      </c>
      <c r="M48" s="205">
        <f t="shared" si="50"/>
        <v>33.87096774193548</v>
      </c>
      <c r="N48" s="205">
        <f t="shared" si="50"/>
        <v>55.844155844155843</v>
      </c>
      <c r="O48" s="205">
        <f t="shared" si="50"/>
        <v>51.612903225806448</v>
      </c>
      <c r="P48" s="205">
        <f t="shared" si="50"/>
        <v>34.285714285714285</v>
      </c>
      <c r="Q48" s="205">
        <f t="shared" si="50"/>
        <v>16.535433070866141</v>
      </c>
      <c r="R48" s="205">
        <f t="shared" si="50"/>
        <v>6.5217391304347823</v>
      </c>
      <c r="S48" s="205">
        <f t="shared" si="50"/>
        <v>11.538461538461538</v>
      </c>
      <c r="T48" s="205">
        <f t="shared" si="50"/>
        <v>10.606060606060606</v>
      </c>
      <c r="U48" s="206"/>
      <c r="V48" s="206"/>
      <c r="W48" s="206"/>
      <c r="X48" s="205">
        <f>+SUM(X53:X55)*100/X56</f>
        <v>27.823485415108451</v>
      </c>
      <c r="AA48" s="558"/>
    </row>
    <row r="49" spans="1:74" s="550" customFormat="1" ht="48" hidden="1">
      <c r="A49" s="81"/>
      <c r="B49" s="556"/>
      <c r="C49" s="555" t="s">
        <v>354</v>
      </c>
      <c r="D49" s="132">
        <f>+IF(D48&lt;60,D48*5/60,IF(D48&gt;=60,5))</f>
        <v>2.9947916666666665</v>
      </c>
      <c r="E49" s="132" t="e">
        <f t="shared" ref="E49:I49" si="51">+IF(E48&lt;60,E48*5/60,IF(E48&gt;=60,5))</f>
        <v>#DIV/0!</v>
      </c>
      <c r="F49" s="132" t="e">
        <f t="shared" ref="F49" si="52">+IF(F48&lt;60,F48*5/60,IF(F48&gt;=60,5))</f>
        <v>#DIV/0!</v>
      </c>
      <c r="G49" s="132" t="e">
        <f t="shared" ref="G49" si="53">+IF(G48&lt;60,G48*5/60,IF(G48&gt;=60,5))</f>
        <v>#DIV/0!</v>
      </c>
      <c r="H49" s="132" t="e">
        <f t="shared" si="51"/>
        <v>#DIV/0!</v>
      </c>
      <c r="I49" s="132" t="e">
        <f t="shared" si="51"/>
        <v>#DIV/0!</v>
      </c>
      <c r="J49" s="132"/>
      <c r="K49" s="132">
        <f t="shared" ref="K49:T49" si="54">+IF(K48&lt;60,K48*5/60,IF(K48&gt;=60,5))</f>
        <v>0.83333333333333337</v>
      </c>
      <c r="L49" s="132">
        <f t="shared" si="54"/>
        <v>1.3157894736842104</v>
      </c>
      <c r="M49" s="132">
        <f t="shared" si="54"/>
        <v>2.82258064516129</v>
      </c>
      <c r="N49" s="132">
        <f t="shared" si="54"/>
        <v>4.6536796536796539</v>
      </c>
      <c r="O49" s="132">
        <f t="shared" si="54"/>
        <v>4.301075268817204</v>
      </c>
      <c r="P49" s="132">
        <f t="shared" si="54"/>
        <v>2.8571428571428568</v>
      </c>
      <c r="Q49" s="132">
        <f t="shared" si="54"/>
        <v>1.3779527559055116</v>
      </c>
      <c r="R49" s="132">
        <f t="shared" si="54"/>
        <v>0.54347826086956519</v>
      </c>
      <c r="S49" s="132">
        <f t="shared" si="54"/>
        <v>0.96153846153846156</v>
      </c>
      <c r="T49" s="132">
        <f t="shared" si="54"/>
        <v>0.88383838383838387</v>
      </c>
      <c r="U49" s="515"/>
      <c r="V49" s="515"/>
      <c r="W49" s="515"/>
      <c r="X49" s="132">
        <f>+IF(X48&lt;60,X48*5/60,IF(X48&gt;=60,5))</f>
        <v>2.3186237845923707</v>
      </c>
      <c r="Y49" s="102"/>
      <c r="Z49" s="102"/>
      <c r="AA49" s="103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</row>
    <row r="50" spans="1:74" s="550" customFormat="1" ht="48" hidden="1">
      <c r="A50" s="554"/>
      <c r="B50" s="553"/>
      <c r="C50" s="552" t="s">
        <v>353</v>
      </c>
      <c r="D50" s="551">
        <f>+IF(D59&lt;12,D59*5/12,IF(D59&gt;=12,5))</f>
        <v>-0.60937499999999944</v>
      </c>
      <c r="E50" s="551" t="e">
        <f t="shared" ref="E50:I50" si="55">+IF(E59&lt;12,E59*5/12,IF(E59&gt;=12,5))</f>
        <v>#DIV/0!</v>
      </c>
      <c r="F50" s="551" t="e">
        <f t="shared" ref="F50:G50" si="56">+IF(F59&lt;12,F59*5/12,IF(F59&gt;=12,5))</f>
        <v>#DIV/0!</v>
      </c>
      <c r="G50" s="551" t="e">
        <f t="shared" si="56"/>
        <v>#DIV/0!</v>
      </c>
      <c r="H50" s="551" t="e">
        <f t="shared" si="55"/>
        <v>#DIV/0!</v>
      </c>
      <c r="I50" s="551" t="e">
        <f t="shared" si="55"/>
        <v>#DIV/0!</v>
      </c>
      <c r="J50" s="551"/>
      <c r="K50" s="551">
        <f t="shared" ref="K50:T50" si="57">+IF(K59&lt;12,K59*5/12,IF(K59&gt;=12,5))</f>
        <v>1.9458333333333335</v>
      </c>
      <c r="L50" s="551">
        <f t="shared" si="57"/>
        <v>5</v>
      </c>
      <c r="M50" s="551">
        <f t="shared" si="57"/>
        <v>0.86290322580644985</v>
      </c>
      <c r="N50" s="551">
        <f t="shared" si="57"/>
        <v>1.0475649350649352</v>
      </c>
      <c r="O50" s="551">
        <f t="shared" si="57"/>
        <v>-0.17379032258064697</v>
      </c>
      <c r="P50" s="551">
        <f t="shared" si="57"/>
        <v>-0.35595238095238163</v>
      </c>
      <c r="Q50" s="551">
        <f t="shared" si="57"/>
        <v>-0.14356955380577427</v>
      </c>
      <c r="R50" s="551">
        <f t="shared" si="57"/>
        <v>1.3965579710144926</v>
      </c>
      <c r="S50" s="551">
        <f t="shared" si="57"/>
        <v>1.6035256410256409</v>
      </c>
      <c r="T50" s="551">
        <f t="shared" si="57"/>
        <v>4.4191919191919196</v>
      </c>
      <c r="U50" s="200"/>
      <c r="V50" s="200"/>
      <c r="W50" s="200"/>
      <c r="X50" s="551">
        <f>+IF(X59&lt;12,X59*5/12,IF(X59&gt;=12,5))</f>
        <v>0.80978558962852143</v>
      </c>
      <c r="Y50" s="102"/>
      <c r="Z50" s="102"/>
      <c r="AA50" s="103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</row>
    <row r="51" spans="1:74" s="538" customFormat="1" ht="39.75">
      <c r="A51" s="306"/>
      <c r="B51" s="549" t="s">
        <v>352</v>
      </c>
      <c r="C51" s="548" t="s">
        <v>163</v>
      </c>
      <c r="D51" s="547">
        <f>+D44-D52</f>
        <v>41</v>
      </c>
      <c r="E51" s="547">
        <f t="shared" ref="E51:I51" si="58">+E44-E52</f>
        <v>0</v>
      </c>
      <c r="F51" s="547">
        <f t="shared" ref="F51" si="59">+F44-F52</f>
        <v>0</v>
      </c>
      <c r="G51" s="547">
        <f t="shared" ref="G51" si="60">+G44-G52</f>
        <v>0</v>
      </c>
      <c r="H51" s="547">
        <f t="shared" si="58"/>
        <v>0</v>
      </c>
      <c r="I51" s="547">
        <f t="shared" si="58"/>
        <v>0</v>
      </c>
      <c r="J51" s="547"/>
      <c r="K51" s="545">
        <f t="shared" ref="K51:T51" si="61">+K44-K52</f>
        <v>45</v>
      </c>
      <c r="L51" s="545">
        <f t="shared" si="61"/>
        <v>16</v>
      </c>
      <c r="M51" s="545">
        <f t="shared" si="61"/>
        <v>82</v>
      </c>
      <c r="N51" s="545">
        <f t="shared" si="61"/>
        <v>34</v>
      </c>
      <c r="O51" s="545">
        <f t="shared" si="61"/>
        <v>30</v>
      </c>
      <c r="P51" s="545">
        <f t="shared" si="61"/>
        <v>11.5</v>
      </c>
      <c r="Q51" s="545">
        <f t="shared" si="61"/>
        <v>106</v>
      </c>
      <c r="R51" s="545">
        <f t="shared" si="61"/>
        <v>64.5</v>
      </c>
      <c r="S51" s="545">
        <f t="shared" si="61"/>
        <v>23</v>
      </c>
      <c r="T51" s="545">
        <f t="shared" si="61"/>
        <v>29.5</v>
      </c>
      <c r="U51" s="546"/>
      <c r="V51" s="546"/>
      <c r="W51" s="546"/>
      <c r="X51" s="545">
        <f>+X44-X52</f>
        <v>482.5</v>
      </c>
      <c r="Y51" s="39"/>
      <c r="AA51" s="539"/>
    </row>
    <row r="52" spans="1:74" s="538" customFormat="1" ht="39.75">
      <c r="A52" s="306"/>
      <c r="B52" s="75" t="s">
        <v>351</v>
      </c>
      <c r="C52" s="70" t="s">
        <v>163</v>
      </c>
      <c r="D52" s="536">
        <f>SUM(D53:D55)</f>
        <v>23</v>
      </c>
      <c r="E52" s="536">
        <f t="shared" ref="E52:I52" si="62">SUM(E53:E55)</f>
        <v>0</v>
      </c>
      <c r="F52" s="536">
        <f t="shared" ref="F52" si="63">SUM(F53:F55)</f>
        <v>0</v>
      </c>
      <c r="G52" s="536">
        <f t="shared" ref="G52" si="64">SUM(G53:G55)</f>
        <v>0</v>
      </c>
      <c r="H52" s="536">
        <f t="shared" si="62"/>
        <v>0</v>
      </c>
      <c r="I52" s="536">
        <f t="shared" si="62"/>
        <v>0</v>
      </c>
      <c r="J52" s="536"/>
      <c r="K52" s="536">
        <f t="shared" ref="K52:T52" si="65">SUM(K53:K55)</f>
        <v>5</v>
      </c>
      <c r="L52" s="536">
        <f t="shared" si="65"/>
        <v>3</v>
      </c>
      <c r="M52" s="536">
        <f t="shared" si="65"/>
        <v>42</v>
      </c>
      <c r="N52" s="536">
        <f t="shared" si="65"/>
        <v>43</v>
      </c>
      <c r="O52" s="536">
        <f t="shared" si="65"/>
        <v>32</v>
      </c>
      <c r="P52" s="536">
        <f t="shared" si="65"/>
        <v>6</v>
      </c>
      <c r="Q52" s="536">
        <f t="shared" si="65"/>
        <v>21</v>
      </c>
      <c r="R52" s="536">
        <f t="shared" si="65"/>
        <v>4.5</v>
      </c>
      <c r="S52" s="536">
        <f t="shared" si="65"/>
        <v>3</v>
      </c>
      <c r="T52" s="536">
        <f t="shared" si="65"/>
        <v>3.5</v>
      </c>
      <c r="U52" s="537"/>
      <c r="V52" s="537"/>
      <c r="W52" s="537"/>
      <c r="X52" s="536">
        <f>SUM(X53:X55)</f>
        <v>186</v>
      </c>
      <c r="AA52" s="539"/>
    </row>
    <row r="53" spans="1:74" s="538" customFormat="1" ht="42">
      <c r="A53" s="306"/>
      <c r="B53" s="306" t="s">
        <v>350</v>
      </c>
      <c r="C53" s="70" t="s">
        <v>163</v>
      </c>
      <c r="D53" s="540">
        <v>16</v>
      </c>
      <c r="E53" s="540"/>
      <c r="F53" s="540"/>
      <c r="G53" s="540"/>
      <c r="H53" s="540"/>
      <c r="I53" s="540">
        <f t="shared" ref="I53:I55" si="66">+SUM(E53:H53)</f>
        <v>0</v>
      </c>
      <c r="J53" s="543"/>
      <c r="K53" s="543">
        <v>4</v>
      </c>
      <c r="L53" s="540">
        <v>2.5</v>
      </c>
      <c r="M53" s="540">
        <v>34</v>
      </c>
      <c r="N53" s="542">
        <v>36</v>
      </c>
      <c r="O53" s="540">
        <v>24</v>
      </c>
      <c r="P53" s="544">
        <v>4</v>
      </c>
      <c r="Q53" s="540">
        <v>19</v>
      </c>
      <c r="R53" s="540">
        <v>4</v>
      </c>
      <c r="S53" s="540">
        <v>3</v>
      </c>
      <c r="T53" s="540">
        <v>0</v>
      </c>
      <c r="U53" s="541"/>
      <c r="V53" s="541"/>
      <c r="W53" s="541"/>
      <c r="X53" s="540">
        <f>+SUM(D53:W53)</f>
        <v>146.5</v>
      </c>
      <c r="AA53" s="539"/>
    </row>
    <row r="54" spans="1:74" s="538" customFormat="1" ht="42">
      <c r="A54" s="306"/>
      <c r="B54" s="306" t="s">
        <v>349</v>
      </c>
      <c r="C54" s="70" t="s">
        <v>163</v>
      </c>
      <c r="D54" s="540">
        <v>7</v>
      </c>
      <c r="E54" s="540"/>
      <c r="F54" s="540"/>
      <c r="G54" s="540"/>
      <c r="H54" s="540"/>
      <c r="I54" s="540">
        <f t="shared" si="66"/>
        <v>0</v>
      </c>
      <c r="J54" s="543"/>
      <c r="K54" s="543">
        <v>1</v>
      </c>
      <c r="L54" s="540">
        <v>0.5</v>
      </c>
      <c r="M54" s="540">
        <v>8</v>
      </c>
      <c r="N54" s="542">
        <v>6</v>
      </c>
      <c r="O54" s="540">
        <v>8</v>
      </c>
      <c r="P54" s="540">
        <v>2</v>
      </c>
      <c r="Q54" s="540">
        <v>2</v>
      </c>
      <c r="R54" s="540">
        <v>0.5</v>
      </c>
      <c r="S54" s="540">
        <v>0</v>
      </c>
      <c r="T54" s="540">
        <v>2.5</v>
      </c>
      <c r="U54" s="541"/>
      <c r="V54" s="541"/>
      <c r="W54" s="541"/>
      <c r="X54" s="540">
        <f>+SUM(D54:W54)</f>
        <v>37.5</v>
      </c>
      <c r="AA54" s="539"/>
    </row>
    <row r="55" spans="1:74" s="538" customFormat="1" ht="42">
      <c r="A55" s="306"/>
      <c r="B55" s="306" t="s">
        <v>348</v>
      </c>
      <c r="C55" s="70" t="s">
        <v>163</v>
      </c>
      <c r="D55" s="540">
        <v>0</v>
      </c>
      <c r="E55" s="540"/>
      <c r="F55" s="540"/>
      <c r="G55" s="540"/>
      <c r="H55" s="540"/>
      <c r="I55" s="540">
        <f t="shared" si="66"/>
        <v>0</v>
      </c>
      <c r="J55" s="543"/>
      <c r="K55" s="543">
        <v>0</v>
      </c>
      <c r="L55" s="363">
        <v>0</v>
      </c>
      <c r="M55" s="540">
        <v>0</v>
      </c>
      <c r="N55" s="542">
        <v>1</v>
      </c>
      <c r="O55" s="540">
        <v>0</v>
      </c>
      <c r="P55" s="540">
        <v>0</v>
      </c>
      <c r="Q55" s="540">
        <v>0</v>
      </c>
      <c r="R55" s="540">
        <v>0</v>
      </c>
      <c r="S55" s="540">
        <v>0</v>
      </c>
      <c r="T55" s="540">
        <v>1</v>
      </c>
      <c r="U55" s="541"/>
      <c r="V55" s="541"/>
      <c r="W55" s="541"/>
      <c r="X55" s="540">
        <f>+SUM(D55:W55)</f>
        <v>2</v>
      </c>
      <c r="AA55" s="539"/>
    </row>
    <row r="56" spans="1:74" s="534" customFormat="1" ht="39.75">
      <c r="A56" s="75"/>
      <c r="B56" s="75" t="s">
        <v>347</v>
      </c>
      <c r="C56" s="70" t="s">
        <v>163</v>
      </c>
      <c r="D56" s="536">
        <f>+D44</f>
        <v>64</v>
      </c>
      <c r="E56" s="536">
        <f t="shared" ref="E56:I56" si="67">+E44</f>
        <v>0</v>
      </c>
      <c r="F56" s="536">
        <f t="shared" ref="F56:G56" si="68">+F44</f>
        <v>0</v>
      </c>
      <c r="G56" s="536">
        <f t="shared" si="68"/>
        <v>0</v>
      </c>
      <c r="H56" s="536">
        <f t="shared" si="67"/>
        <v>0</v>
      </c>
      <c r="I56" s="536">
        <f t="shared" si="67"/>
        <v>0</v>
      </c>
      <c r="J56" s="536"/>
      <c r="K56" s="536">
        <f t="shared" ref="K56:T56" si="69">+K44</f>
        <v>50</v>
      </c>
      <c r="L56" s="536">
        <f t="shared" si="69"/>
        <v>19</v>
      </c>
      <c r="M56" s="536">
        <f t="shared" si="69"/>
        <v>124</v>
      </c>
      <c r="N56" s="536">
        <f t="shared" si="69"/>
        <v>77</v>
      </c>
      <c r="O56" s="536">
        <f t="shared" si="69"/>
        <v>62</v>
      </c>
      <c r="P56" s="536">
        <f t="shared" si="69"/>
        <v>17.5</v>
      </c>
      <c r="Q56" s="536">
        <f t="shared" si="69"/>
        <v>127</v>
      </c>
      <c r="R56" s="536">
        <f t="shared" si="69"/>
        <v>69</v>
      </c>
      <c r="S56" s="536">
        <f t="shared" si="69"/>
        <v>26</v>
      </c>
      <c r="T56" s="536">
        <f t="shared" si="69"/>
        <v>33</v>
      </c>
      <c r="U56" s="537"/>
      <c r="V56" s="537"/>
      <c r="W56" s="537"/>
      <c r="X56" s="536">
        <f>+X44</f>
        <v>668.5</v>
      </c>
      <c r="AA56" s="535"/>
    </row>
    <row r="57" spans="1:74" s="464" customFormat="1" ht="39.75">
      <c r="A57" s="530"/>
      <c r="B57" s="533" t="s">
        <v>346</v>
      </c>
      <c r="C57" s="486"/>
      <c r="D57" s="532"/>
      <c r="E57" s="532"/>
      <c r="F57" s="532"/>
      <c r="G57" s="532"/>
      <c r="H57" s="532"/>
      <c r="I57" s="532"/>
      <c r="J57" s="532"/>
      <c r="K57" s="532"/>
      <c r="L57" s="532"/>
      <c r="M57" s="532"/>
      <c r="N57" s="532"/>
      <c r="O57" s="532"/>
      <c r="P57" s="532"/>
      <c r="Q57" s="532"/>
      <c r="R57" s="532"/>
      <c r="S57" s="532"/>
      <c r="T57" s="68"/>
      <c r="U57" s="531"/>
      <c r="V57" s="531"/>
      <c r="W57" s="531"/>
      <c r="X57" s="68"/>
      <c r="AA57" s="465"/>
    </row>
    <row r="58" spans="1:74" s="464" customFormat="1" ht="39.75">
      <c r="A58" s="530"/>
      <c r="B58" s="529" t="s">
        <v>345</v>
      </c>
      <c r="C58" s="70" t="s">
        <v>176</v>
      </c>
      <c r="D58" s="526">
        <v>37.4</v>
      </c>
      <c r="E58" s="526"/>
      <c r="F58" s="526"/>
      <c r="G58" s="526"/>
      <c r="H58" s="526"/>
      <c r="I58" s="526"/>
      <c r="J58" s="528"/>
      <c r="K58" s="490">
        <v>5.33</v>
      </c>
      <c r="L58" s="526">
        <v>0</v>
      </c>
      <c r="M58" s="526">
        <v>31.8</v>
      </c>
      <c r="N58" s="527">
        <v>53.33</v>
      </c>
      <c r="O58" s="526">
        <v>52.03</v>
      </c>
      <c r="P58" s="526">
        <v>35.14</v>
      </c>
      <c r="Q58" s="490">
        <v>16.88</v>
      </c>
      <c r="R58" s="526">
        <v>3.17</v>
      </c>
      <c r="S58" s="526">
        <v>7.69</v>
      </c>
      <c r="T58" s="526">
        <v>0</v>
      </c>
      <c r="U58" s="200"/>
      <c r="V58" s="200"/>
      <c r="W58" s="200"/>
      <c r="X58" s="526">
        <v>25.88</v>
      </c>
      <c r="Y58" s="525"/>
      <c r="AA58" s="465"/>
    </row>
    <row r="59" spans="1:74" s="464" customFormat="1" ht="39.75">
      <c r="A59" s="524"/>
      <c r="B59" s="148" t="s">
        <v>344</v>
      </c>
      <c r="C59" s="124" t="s">
        <v>176</v>
      </c>
      <c r="D59" s="522">
        <f>+D48-D58</f>
        <v>-1.4624999999999986</v>
      </c>
      <c r="E59" s="522" t="e">
        <f t="shared" ref="E59:I59" si="70">+E48-E58</f>
        <v>#DIV/0!</v>
      </c>
      <c r="F59" s="522" t="e">
        <f t="shared" ref="F59" si="71">+F48-F58</f>
        <v>#DIV/0!</v>
      </c>
      <c r="G59" s="522" t="e">
        <f t="shared" ref="G59" si="72">+G48-G58</f>
        <v>#DIV/0!</v>
      </c>
      <c r="H59" s="522" t="e">
        <f t="shared" si="70"/>
        <v>#DIV/0!</v>
      </c>
      <c r="I59" s="522" t="e">
        <f t="shared" si="70"/>
        <v>#DIV/0!</v>
      </c>
      <c r="J59" s="522"/>
      <c r="K59" s="522">
        <f t="shared" ref="K59:T59" si="73">+K48-K58</f>
        <v>4.67</v>
      </c>
      <c r="L59" s="522">
        <f t="shared" si="73"/>
        <v>15.789473684210526</v>
      </c>
      <c r="M59" s="522">
        <f t="shared" si="73"/>
        <v>2.0709677419354797</v>
      </c>
      <c r="N59" s="522">
        <f t="shared" si="73"/>
        <v>2.5141558441558445</v>
      </c>
      <c r="O59" s="522">
        <f t="shared" si="73"/>
        <v>-0.41709677419355273</v>
      </c>
      <c r="P59" s="522">
        <f t="shared" si="73"/>
        <v>-0.85428571428571587</v>
      </c>
      <c r="Q59" s="522">
        <f t="shared" si="73"/>
        <v>-0.34456692913385822</v>
      </c>
      <c r="R59" s="522">
        <f t="shared" si="73"/>
        <v>3.3517391304347823</v>
      </c>
      <c r="S59" s="522">
        <f t="shared" si="73"/>
        <v>3.8484615384615379</v>
      </c>
      <c r="T59" s="522">
        <f t="shared" si="73"/>
        <v>10.606060606060606</v>
      </c>
      <c r="U59" s="523"/>
      <c r="V59" s="523"/>
      <c r="W59" s="523"/>
      <c r="X59" s="522">
        <f>+X48-X58</f>
        <v>1.9434854151084515</v>
      </c>
      <c r="AA59" s="465"/>
    </row>
    <row r="60" spans="1:74" s="102" customFormat="1" ht="42" customHeight="1">
      <c r="A60" s="85">
        <v>2.4</v>
      </c>
      <c r="B60" s="85" t="s">
        <v>343</v>
      </c>
      <c r="C60" s="96" t="s">
        <v>30</v>
      </c>
      <c r="D60" s="82">
        <f>+SUM(D62:D68)</f>
        <v>7</v>
      </c>
      <c r="E60" s="82"/>
      <c r="F60" s="82"/>
      <c r="G60" s="82"/>
      <c r="H60" s="82"/>
      <c r="I60" s="82">
        <f t="shared" ref="I60" si="74">+SUM(I62:I68)</f>
        <v>0</v>
      </c>
      <c r="J60" s="82"/>
      <c r="K60" s="82">
        <f t="shared" ref="K60:T60" si="75">+SUM(K62:K68)</f>
        <v>7</v>
      </c>
      <c r="L60" s="82">
        <f t="shared" si="75"/>
        <v>6</v>
      </c>
      <c r="M60" s="82">
        <f t="shared" si="75"/>
        <v>7</v>
      </c>
      <c r="N60" s="82">
        <f t="shared" si="75"/>
        <v>7</v>
      </c>
      <c r="O60" s="82">
        <f t="shared" si="75"/>
        <v>7</v>
      </c>
      <c r="P60" s="82">
        <f t="shared" si="75"/>
        <v>4</v>
      </c>
      <c r="Q60" s="82">
        <f t="shared" si="75"/>
        <v>5</v>
      </c>
      <c r="R60" s="82">
        <f t="shared" si="75"/>
        <v>4</v>
      </c>
      <c r="S60" s="82">
        <f t="shared" si="75"/>
        <v>5</v>
      </c>
      <c r="T60" s="82">
        <f t="shared" si="75"/>
        <v>7</v>
      </c>
      <c r="U60" s="154"/>
      <c r="V60" s="154"/>
      <c r="W60" s="154"/>
      <c r="X60" s="82">
        <f>+SUM(X62:X68)</f>
        <v>7</v>
      </c>
      <c r="AA60" s="103"/>
    </row>
    <row r="61" spans="1:74" s="102" customFormat="1" ht="42" hidden="1" customHeight="1">
      <c r="A61" s="81"/>
      <c r="B61" s="81"/>
      <c r="C61" s="469" t="s">
        <v>10</v>
      </c>
      <c r="D61" s="132">
        <f>IF(D60&lt;1,0,IF(D60&lt;2,1,IF(D60&lt;3,2,IF(D60&lt;5,3,IF(D60&lt;7,4,IF(D60=7,5,))))))</f>
        <v>5</v>
      </c>
      <c r="E61" s="132"/>
      <c r="F61" s="132"/>
      <c r="G61" s="132"/>
      <c r="H61" s="132"/>
      <c r="I61" s="132">
        <f t="shared" ref="I61" si="76">IF(I60&lt;1,0,IF(I60&lt;2,1,IF(I60&lt;3,2,IF(I60&lt;5,3,IF(I60&lt;7,4,IF(I60=7,5,))))))</f>
        <v>0</v>
      </c>
      <c r="J61" s="132"/>
      <c r="K61" s="132">
        <f t="shared" ref="K61:T61" si="77">IF(K60&lt;1,0,IF(K60&lt;2,1,IF(K60&lt;3,2,IF(K60&lt;5,3,IF(K60&lt;7,4,IF(K60=7,5,))))))</f>
        <v>5</v>
      </c>
      <c r="L61" s="132">
        <f t="shared" si="77"/>
        <v>4</v>
      </c>
      <c r="M61" s="132">
        <f t="shared" si="77"/>
        <v>5</v>
      </c>
      <c r="N61" s="132">
        <f t="shared" si="77"/>
        <v>5</v>
      </c>
      <c r="O61" s="132">
        <f t="shared" si="77"/>
        <v>5</v>
      </c>
      <c r="P61" s="132">
        <f t="shared" si="77"/>
        <v>3</v>
      </c>
      <c r="Q61" s="132">
        <f t="shared" si="77"/>
        <v>4</v>
      </c>
      <c r="R61" s="132">
        <f t="shared" si="77"/>
        <v>3</v>
      </c>
      <c r="S61" s="132">
        <f t="shared" si="77"/>
        <v>4</v>
      </c>
      <c r="T61" s="132">
        <f t="shared" si="77"/>
        <v>5</v>
      </c>
      <c r="U61" s="152"/>
      <c r="V61" s="152"/>
      <c r="W61" s="152"/>
      <c r="X61" s="132">
        <f>IF(X60&lt;1,0,IF(X60&lt;2,1,IF(X60&lt;3,2,IF(X60&lt;5,3,IF(X60&lt;7,4,IF(X60=7,5,))))))</f>
        <v>5</v>
      </c>
      <c r="AA61" s="103"/>
    </row>
    <row r="62" spans="1:74" s="102" customFormat="1" ht="92.25">
      <c r="A62" s="75"/>
      <c r="B62" s="91" t="s">
        <v>342</v>
      </c>
      <c r="C62" s="70"/>
      <c r="D62" s="68">
        <v>1</v>
      </c>
      <c r="E62" s="68"/>
      <c r="F62" s="68"/>
      <c r="G62" s="68"/>
      <c r="H62" s="68"/>
      <c r="I62" s="68"/>
      <c r="J62" s="68"/>
      <c r="K62" s="68">
        <v>1</v>
      </c>
      <c r="L62" s="68">
        <v>1</v>
      </c>
      <c r="M62" s="68">
        <v>1</v>
      </c>
      <c r="N62" s="69">
        <v>1</v>
      </c>
      <c r="O62" s="68">
        <v>1</v>
      </c>
      <c r="P62" s="68">
        <v>1</v>
      </c>
      <c r="Q62" s="68">
        <v>1</v>
      </c>
      <c r="R62" s="68">
        <v>1</v>
      </c>
      <c r="S62" s="68">
        <v>1</v>
      </c>
      <c r="T62" s="68">
        <v>1</v>
      </c>
      <c r="U62" s="149"/>
      <c r="V62" s="149"/>
      <c r="W62" s="149"/>
      <c r="X62" s="68">
        <v>1</v>
      </c>
      <c r="Y62" s="92"/>
      <c r="Z62" s="383"/>
      <c r="AA62" s="103"/>
    </row>
    <row r="63" spans="1:74" s="102" customFormat="1" ht="61.5">
      <c r="A63" s="75"/>
      <c r="B63" s="91" t="s">
        <v>341</v>
      </c>
      <c r="C63" s="70"/>
      <c r="D63" s="68">
        <v>1</v>
      </c>
      <c r="E63" s="68"/>
      <c r="F63" s="68"/>
      <c r="G63" s="68"/>
      <c r="H63" s="68"/>
      <c r="I63" s="68"/>
      <c r="J63" s="68"/>
      <c r="K63" s="68">
        <v>1</v>
      </c>
      <c r="L63" s="68">
        <v>1</v>
      </c>
      <c r="M63" s="68">
        <v>1</v>
      </c>
      <c r="N63" s="69">
        <v>1</v>
      </c>
      <c r="O63" s="68">
        <v>1</v>
      </c>
      <c r="P63" s="68">
        <v>0</v>
      </c>
      <c r="Q63" s="68">
        <v>1</v>
      </c>
      <c r="R63" s="68">
        <v>1</v>
      </c>
      <c r="S63" s="68">
        <v>0</v>
      </c>
      <c r="T63" s="68">
        <v>1</v>
      </c>
      <c r="U63" s="149"/>
      <c r="V63" s="149"/>
      <c r="W63" s="149"/>
      <c r="X63" s="68">
        <v>1</v>
      </c>
      <c r="AA63" s="103"/>
    </row>
    <row r="64" spans="1:74" s="102" customFormat="1" ht="92.25">
      <c r="A64" s="75"/>
      <c r="B64" s="91" t="s">
        <v>340</v>
      </c>
      <c r="C64" s="70"/>
      <c r="D64" s="68">
        <v>1</v>
      </c>
      <c r="E64" s="68"/>
      <c r="F64" s="68"/>
      <c r="G64" s="68"/>
      <c r="H64" s="68"/>
      <c r="I64" s="68"/>
      <c r="J64" s="68"/>
      <c r="K64" s="68">
        <v>1</v>
      </c>
      <c r="L64" s="68">
        <v>0</v>
      </c>
      <c r="M64" s="68">
        <v>1</v>
      </c>
      <c r="N64" s="69">
        <v>1</v>
      </c>
      <c r="O64" s="68">
        <v>1</v>
      </c>
      <c r="P64" s="68">
        <v>1</v>
      </c>
      <c r="Q64" s="68">
        <v>1</v>
      </c>
      <c r="R64" s="68">
        <v>1</v>
      </c>
      <c r="S64" s="68">
        <v>1</v>
      </c>
      <c r="T64" s="68">
        <v>1</v>
      </c>
      <c r="U64" s="149"/>
      <c r="V64" s="149"/>
      <c r="W64" s="149"/>
      <c r="X64" s="68">
        <v>1</v>
      </c>
      <c r="AA64" s="103"/>
    </row>
    <row r="65" spans="1:27" s="102" customFormat="1" ht="83.25">
      <c r="A65" s="75"/>
      <c r="B65" s="151" t="s">
        <v>339</v>
      </c>
      <c r="C65" s="150"/>
      <c r="D65" s="68">
        <v>1</v>
      </c>
      <c r="E65" s="68"/>
      <c r="F65" s="68"/>
      <c r="G65" s="68"/>
      <c r="H65" s="68"/>
      <c r="I65" s="68"/>
      <c r="J65" s="68"/>
      <c r="K65" s="68">
        <v>1</v>
      </c>
      <c r="L65" s="68">
        <v>1</v>
      </c>
      <c r="M65" s="68">
        <v>1</v>
      </c>
      <c r="N65" s="69">
        <v>1</v>
      </c>
      <c r="O65" s="68">
        <v>1</v>
      </c>
      <c r="P65" s="68">
        <v>0</v>
      </c>
      <c r="Q65" s="68">
        <v>1</v>
      </c>
      <c r="R65" s="68">
        <v>0</v>
      </c>
      <c r="S65" s="68">
        <v>1</v>
      </c>
      <c r="T65" s="68">
        <v>1</v>
      </c>
      <c r="U65" s="149"/>
      <c r="V65" s="149"/>
      <c r="W65" s="149"/>
      <c r="X65" s="68">
        <v>1</v>
      </c>
      <c r="AA65" s="103"/>
    </row>
    <row r="66" spans="1:27" s="102" customFormat="1" ht="55.5">
      <c r="A66" s="75"/>
      <c r="B66" s="151" t="s">
        <v>338</v>
      </c>
      <c r="C66" s="150"/>
      <c r="D66" s="68">
        <v>1</v>
      </c>
      <c r="E66" s="68"/>
      <c r="F66" s="68"/>
      <c r="G66" s="68"/>
      <c r="H66" s="68"/>
      <c r="I66" s="68"/>
      <c r="J66" s="68"/>
      <c r="K66" s="68">
        <v>1</v>
      </c>
      <c r="L66" s="68">
        <v>1</v>
      </c>
      <c r="M66" s="68">
        <v>1</v>
      </c>
      <c r="N66" s="69">
        <v>1</v>
      </c>
      <c r="O66" s="68">
        <v>1</v>
      </c>
      <c r="P66" s="68">
        <v>1</v>
      </c>
      <c r="Q66" s="68">
        <v>1</v>
      </c>
      <c r="R66" s="68">
        <v>1</v>
      </c>
      <c r="S66" s="68">
        <v>1</v>
      </c>
      <c r="T66" s="68">
        <v>1</v>
      </c>
      <c r="U66" s="149"/>
      <c r="V66" s="149"/>
      <c r="W66" s="149"/>
      <c r="X66" s="68">
        <v>1</v>
      </c>
      <c r="AA66" s="103"/>
    </row>
    <row r="67" spans="1:27" s="102" customFormat="1" ht="61.5">
      <c r="A67" s="75"/>
      <c r="B67" s="91" t="s">
        <v>337</v>
      </c>
      <c r="C67" s="70"/>
      <c r="D67" s="68">
        <v>1</v>
      </c>
      <c r="E67" s="68"/>
      <c r="F67" s="68"/>
      <c r="G67" s="68"/>
      <c r="H67" s="68"/>
      <c r="I67" s="68"/>
      <c r="J67" s="68"/>
      <c r="K67" s="68">
        <v>1</v>
      </c>
      <c r="L67" s="68">
        <v>1</v>
      </c>
      <c r="M67" s="68">
        <v>1</v>
      </c>
      <c r="N67" s="69">
        <v>1</v>
      </c>
      <c r="O67" s="68">
        <v>1</v>
      </c>
      <c r="P67" s="68">
        <v>1</v>
      </c>
      <c r="Q67" s="68">
        <v>0</v>
      </c>
      <c r="R67" s="68">
        <v>0</v>
      </c>
      <c r="S67" s="68">
        <v>1</v>
      </c>
      <c r="T67" s="68">
        <v>1</v>
      </c>
      <c r="U67" s="149"/>
      <c r="V67" s="149"/>
      <c r="W67" s="149"/>
      <c r="X67" s="68">
        <v>1</v>
      </c>
      <c r="AA67" s="103"/>
    </row>
    <row r="68" spans="1:27" s="102" customFormat="1" ht="61.5">
      <c r="A68" s="148"/>
      <c r="B68" s="147" t="s">
        <v>336</v>
      </c>
      <c r="C68" s="124"/>
      <c r="D68" s="68">
        <v>1</v>
      </c>
      <c r="E68" s="68"/>
      <c r="F68" s="68"/>
      <c r="G68" s="68"/>
      <c r="H68" s="68"/>
      <c r="I68" s="68"/>
      <c r="J68" s="68"/>
      <c r="K68" s="68">
        <v>1</v>
      </c>
      <c r="L68" s="68">
        <v>1</v>
      </c>
      <c r="M68" s="68">
        <v>1</v>
      </c>
      <c r="N68" s="69">
        <v>1</v>
      </c>
      <c r="O68" s="68">
        <v>1</v>
      </c>
      <c r="P68" s="68">
        <v>0</v>
      </c>
      <c r="Q68" s="68">
        <v>0</v>
      </c>
      <c r="R68" s="68">
        <v>0</v>
      </c>
      <c r="S68" s="68">
        <v>0</v>
      </c>
      <c r="T68" s="677">
        <v>1</v>
      </c>
      <c r="U68" s="146"/>
      <c r="V68" s="146"/>
      <c r="W68" s="146"/>
      <c r="X68" s="677">
        <v>1</v>
      </c>
      <c r="AA68" s="103"/>
    </row>
    <row r="69" spans="1:27" s="102" customFormat="1" ht="39.75">
      <c r="A69" s="85">
        <v>2.5</v>
      </c>
      <c r="B69" s="85" t="s">
        <v>335</v>
      </c>
      <c r="C69" s="96" t="s">
        <v>30</v>
      </c>
      <c r="D69" s="82">
        <f>+SUM(D71:D77)</f>
        <v>7</v>
      </c>
      <c r="E69" s="82"/>
      <c r="F69" s="82"/>
      <c r="G69" s="82"/>
      <c r="H69" s="82"/>
      <c r="I69" s="82">
        <f t="shared" ref="I69" si="78">+SUM(I71:I77)</f>
        <v>0</v>
      </c>
      <c r="J69" s="82"/>
      <c r="K69" s="82">
        <f t="shared" ref="K69:T69" si="79">+SUM(K71:K77)</f>
        <v>7</v>
      </c>
      <c r="L69" s="82">
        <f t="shared" si="79"/>
        <v>6</v>
      </c>
      <c r="M69" s="82">
        <f t="shared" si="79"/>
        <v>7</v>
      </c>
      <c r="N69" s="82">
        <f t="shared" si="79"/>
        <v>7</v>
      </c>
      <c r="O69" s="82">
        <f t="shared" si="79"/>
        <v>7</v>
      </c>
      <c r="P69" s="82">
        <f t="shared" si="79"/>
        <v>7</v>
      </c>
      <c r="Q69" s="82">
        <f t="shared" si="79"/>
        <v>7</v>
      </c>
      <c r="R69" s="82">
        <f t="shared" si="79"/>
        <v>6</v>
      </c>
      <c r="S69" s="82">
        <f t="shared" si="79"/>
        <v>7</v>
      </c>
      <c r="T69" s="82">
        <f t="shared" si="79"/>
        <v>7</v>
      </c>
      <c r="U69" s="154"/>
      <c r="V69" s="154"/>
      <c r="W69" s="154"/>
      <c r="X69" s="82">
        <f>+SUM(X71:X77)</f>
        <v>7</v>
      </c>
      <c r="AA69" s="103"/>
    </row>
    <row r="70" spans="1:27" s="102" customFormat="1" ht="39.75">
      <c r="A70" s="81"/>
      <c r="B70" s="81"/>
      <c r="C70" s="469" t="s">
        <v>10</v>
      </c>
      <c r="D70" s="132">
        <f>IF(D69&lt;1,0,IF(D69&lt;2,1,IF(D69&lt;4,2,IF(D69&lt;6,3,IF(D69&lt;7,4,IF(D69=7,5,))))))</f>
        <v>5</v>
      </c>
      <c r="E70" s="132"/>
      <c r="F70" s="132"/>
      <c r="G70" s="132"/>
      <c r="H70" s="132"/>
      <c r="I70" s="132">
        <f t="shared" ref="I70" si="80">IF(I69&lt;1,0,IF(I69&lt;2,1,IF(I69&lt;4,2,IF(I69&lt;6,3,IF(I69&lt;7,4,IF(I69=7,5,))))))</f>
        <v>0</v>
      </c>
      <c r="J70" s="132"/>
      <c r="K70" s="132">
        <f t="shared" ref="K70:T70" si="81">IF(K69&lt;1,0,IF(K69&lt;2,1,IF(K69&lt;4,2,IF(K69&lt;6,3,IF(K69&lt;7,4,IF(K69=7,5,))))))</f>
        <v>5</v>
      </c>
      <c r="L70" s="132">
        <f t="shared" si="81"/>
        <v>4</v>
      </c>
      <c r="M70" s="132">
        <f t="shared" si="81"/>
        <v>5</v>
      </c>
      <c r="N70" s="132">
        <f t="shared" si="81"/>
        <v>5</v>
      </c>
      <c r="O70" s="132">
        <f t="shared" si="81"/>
        <v>5</v>
      </c>
      <c r="P70" s="132">
        <f t="shared" si="81"/>
        <v>5</v>
      </c>
      <c r="Q70" s="132">
        <f t="shared" si="81"/>
        <v>5</v>
      </c>
      <c r="R70" s="132">
        <f t="shared" si="81"/>
        <v>4</v>
      </c>
      <c r="S70" s="132">
        <f t="shared" si="81"/>
        <v>5</v>
      </c>
      <c r="T70" s="132">
        <f t="shared" si="81"/>
        <v>5</v>
      </c>
      <c r="U70" s="152"/>
      <c r="V70" s="152"/>
      <c r="W70" s="152"/>
      <c r="X70" s="132">
        <f>IF(X69&lt;1,0,IF(X69&lt;2,1,IF(X69&lt;4,2,IF(X69&lt;6,3,IF(X69&lt;7,4,IF(X69=7,5,))))))</f>
        <v>5</v>
      </c>
      <c r="AA70" s="103"/>
    </row>
    <row r="71" spans="1:27" s="102" customFormat="1" ht="61.5">
      <c r="A71" s="75"/>
      <c r="B71" s="91" t="s">
        <v>334</v>
      </c>
      <c r="C71" s="70"/>
      <c r="D71" s="68">
        <v>1</v>
      </c>
      <c r="E71" s="68"/>
      <c r="F71" s="68"/>
      <c r="G71" s="68"/>
      <c r="H71" s="68"/>
      <c r="I71" s="68"/>
      <c r="J71" s="68"/>
      <c r="K71" s="68">
        <v>1</v>
      </c>
      <c r="L71" s="68">
        <v>1</v>
      </c>
      <c r="M71" s="68">
        <v>1</v>
      </c>
      <c r="N71" s="69">
        <v>1</v>
      </c>
      <c r="O71" s="68">
        <v>1</v>
      </c>
      <c r="P71" s="68">
        <v>1</v>
      </c>
      <c r="Q71" s="68">
        <v>1</v>
      </c>
      <c r="R71" s="68">
        <v>1</v>
      </c>
      <c r="S71" s="68">
        <v>1</v>
      </c>
      <c r="T71" s="68">
        <v>1</v>
      </c>
      <c r="U71" s="149"/>
      <c r="V71" s="149"/>
      <c r="W71" s="149"/>
      <c r="X71" s="68">
        <v>1</v>
      </c>
      <c r="AA71" s="103"/>
    </row>
    <row r="72" spans="1:27" s="102" customFormat="1" ht="55.5">
      <c r="A72" s="75"/>
      <c r="B72" s="151" t="s">
        <v>333</v>
      </c>
      <c r="C72" s="150"/>
      <c r="D72" s="68">
        <v>1</v>
      </c>
      <c r="E72" s="68"/>
      <c r="F72" s="68"/>
      <c r="G72" s="68"/>
      <c r="H72" s="68"/>
      <c r="I72" s="68"/>
      <c r="J72" s="68"/>
      <c r="K72" s="68">
        <v>1</v>
      </c>
      <c r="L72" s="68">
        <v>1</v>
      </c>
      <c r="M72" s="68">
        <v>1</v>
      </c>
      <c r="N72" s="69">
        <v>1</v>
      </c>
      <c r="O72" s="68">
        <v>1</v>
      </c>
      <c r="P72" s="68">
        <v>1</v>
      </c>
      <c r="Q72" s="68">
        <v>1</v>
      </c>
      <c r="R72" s="68">
        <v>1</v>
      </c>
      <c r="S72" s="68">
        <v>1</v>
      </c>
      <c r="T72" s="68">
        <v>1</v>
      </c>
      <c r="U72" s="149"/>
      <c r="V72" s="149"/>
      <c r="W72" s="149"/>
      <c r="X72" s="68">
        <v>1</v>
      </c>
      <c r="AA72" s="103"/>
    </row>
    <row r="73" spans="1:27" s="102" customFormat="1" ht="83.25">
      <c r="A73" s="75"/>
      <c r="B73" s="151" t="s">
        <v>332</v>
      </c>
      <c r="C73" s="150"/>
      <c r="D73" s="68">
        <v>1</v>
      </c>
      <c r="E73" s="68"/>
      <c r="F73" s="68"/>
      <c r="G73" s="68"/>
      <c r="H73" s="68"/>
      <c r="I73" s="68"/>
      <c r="J73" s="68"/>
      <c r="K73" s="68">
        <v>1</v>
      </c>
      <c r="L73" s="68">
        <v>1</v>
      </c>
      <c r="M73" s="68">
        <v>1</v>
      </c>
      <c r="N73" s="69">
        <v>1</v>
      </c>
      <c r="O73" s="68">
        <v>1</v>
      </c>
      <c r="P73" s="68">
        <v>1</v>
      </c>
      <c r="Q73" s="68">
        <v>1</v>
      </c>
      <c r="R73" s="68">
        <v>1</v>
      </c>
      <c r="S73" s="68">
        <v>1</v>
      </c>
      <c r="T73" s="68">
        <v>1</v>
      </c>
      <c r="U73" s="149"/>
      <c r="V73" s="149"/>
      <c r="W73" s="149"/>
      <c r="X73" s="68">
        <v>1</v>
      </c>
      <c r="AA73" s="103"/>
    </row>
    <row r="74" spans="1:27" s="102" customFormat="1" ht="123">
      <c r="A74" s="75"/>
      <c r="B74" s="91" t="s">
        <v>331</v>
      </c>
      <c r="C74" s="70"/>
      <c r="D74" s="68">
        <v>1</v>
      </c>
      <c r="E74" s="68"/>
      <c r="F74" s="68"/>
      <c r="G74" s="68"/>
      <c r="H74" s="68"/>
      <c r="I74" s="68"/>
      <c r="J74" s="68"/>
      <c r="K74" s="68">
        <v>1</v>
      </c>
      <c r="L74" s="68">
        <v>1</v>
      </c>
      <c r="M74" s="68">
        <v>1</v>
      </c>
      <c r="N74" s="69">
        <v>1</v>
      </c>
      <c r="O74" s="68">
        <v>1</v>
      </c>
      <c r="P74" s="68">
        <v>1</v>
      </c>
      <c r="Q74" s="68">
        <v>1</v>
      </c>
      <c r="R74" s="68">
        <v>1</v>
      </c>
      <c r="S74" s="68">
        <v>1</v>
      </c>
      <c r="T74" s="68">
        <v>1</v>
      </c>
      <c r="U74" s="149"/>
      <c r="V74" s="149"/>
      <c r="W74" s="149"/>
      <c r="X74" s="68">
        <v>1</v>
      </c>
      <c r="AA74" s="103"/>
    </row>
    <row r="75" spans="1:27" s="102" customFormat="1" ht="111">
      <c r="A75" s="75"/>
      <c r="B75" s="151" t="s">
        <v>330</v>
      </c>
      <c r="C75" s="150"/>
      <c r="D75" s="68">
        <v>1</v>
      </c>
      <c r="E75" s="68"/>
      <c r="F75" s="68"/>
      <c r="G75" s="68"/>
      <c r="H75" s="68"/>
      <c r="I75" s="68"/>
      <c r="J75" s="68"/>
      <c r="K75" s="68">
        <v>1</v>
      </c>
      <c r="L75" s="68">
        <v>0</v>
      </c>
      <c r="M75" s="68">
        <v>1</v>
      </c>
      <c r="N75" s="69">
        <v>1</v>
      </c>
      <c r="O75" s="68">
        <v>1</v>
      </c>
      <c r="P75" s="68">
        <v>1</v>
      </c>
      <c r="Q75" s="68">
        <v>1</v>
      </c>
      <c r="R75" s="68">
        <v>1</v>
      </c>
      <c r="S75" s="68">
        <v>1</v>
      </c>
      <c r="T75" s="68">
        <v>1</v>
      </c>
      <c r="U75" s="149"/>
      <c r="V75" s="149"/>
      <c r="W75" s="149"/>
      <c r="X75" s="68">
        <v>1</v>
      </c>
      <c r="AA75" s="103"/>
    </row>
    <row r="76" spans="1:27" s="102" customFormat="1" ht="61.5">
      <c r="A76" s="75"/>
      <c r="B76" s="91" t="s">
        <v>329</v>
      </c>
      <c r="C76" s="70"/>
      <c r="D76" s="68">
        <v>1</v>
      </c>
      <c r="E76" s="68"/>
      <c r="F76" s="68"/>
      <c r="G76" s="68"/>
      <c r="H76" s="68"/>
      <c r="I76" s="68"/>
      <c r="J76" s="68"/>
      <c r="K76" s="68">
        <v>1</v>
      </c>
      <c r="L76" s="68">
        <v>1</v>
      </c>
      <c r="M76" s="68">
        <v>1</v>
      </c>
      <c r="N76" s="69">
        <v>1</v>
      </c>
      <c r="O76" s="68">
        <v>1</v>
      </c>
      <c r="P76" s="68">
        <v>1</v>
      </c>
      <c r="Q76" s="68">
        <v>1</v>
      </c>
      <c r="R76" s="68">
        <v>1</v>
      </c>
      <c r="S76" s="68">
        <v>1</v>
      </c>
      <c r="T76" s="68">
        <v>1</v>
      </c>
      <c r="U76" s="149"/>
      <c r="V76" s="149"/>
      <c r="W76" s="149"/>
      <c r="X76" s="68">
        <v>1</v>
      </c>
      <c r="AA76" s="103"/>
    </row>
    <row r="77" spans="1:27" s="102" customFormat="1" ht="55.5">
      <c r="A77" s="148"/>
      <c r="B77" s="520" t="s">
        <v>328</v>
      </c>
      <c r="C77" s="321"/>
      <c r="D77" s="68">
        <v>1</v>
      </c>
      <c r="E77" s="68"/>
      <c r="F77" s="68"/>
      <c r="G77" s="68"/>
      <c r="H77" s="68"/>
      <c r="I77" s="68"/>
      <c r="J77" s="68"/>
      <c r="K77" s="68">
        <v>1</v>
      </c>
      <c r="L77" s="68">
        <v>1</v>
      </c>
      <c r="M77" s="68">
        <v>1</v>
      </c>
      <c r="N77" s="69">
        <v>1</v>
      </c>
      <c r="O77" s="68">
        <v>1</v>
      </c>
      <c r="P77" s="90">
        <v>1</v>
      </c>
      <c r="Q77" s="68">
        <v>1</v>
      </c>
      <c r="R77" s="68">
        <v>0</v>
      </c>
      <c r="S77" s="68">
        <v>1</v>
      </c>
      <c r="T77" s="677">
        <v>1</v>
      </c>
      <c r="U77" s="146"/>
      <c r="V77" s="146"/>
      <c r="W77" s="146"/>
      <c r="X77" s="677">
        <v>1</v>
      </c>
      <c r="AA77" s="103"/>
    </row>
    <row r="78" spans="1:27" s="102" customFormat="1" ht="39.75">
      <c r="A78" s="85">
        <v>2.6</v>
      </c>
      <c r="B78" s="85" t="s">
        <v>327</v>
      </c>
      <c r="C78" s="96" t="s">
        <v>30</v>
      </c>
      <c r="D78" s="82">
        <f>+SUM(D80:D86)</f>
        <v>7</v>
      </c>
      <c r="E78" s="82">
        <f t="shared" ref="E78:I78" si="82">+SUM(E80:E86)</f>
        <v>0</v>
      </c>
      <c r="F78" s="82">
        <f t="shared" ref="F78:G78" si="83">+SUM(F80:F86)</f>
        <v>0</v>
      </c>
      <c r="G78" s="82">
        <f t="shared" si="83"/>
        <v>0</v>
      </c>
      <c r="H78" s="82">
        <f t="shared" si="82"/>
        <v>0</v>
      </c>
      <c r="I78" s="82">
        <f t="shared" si="82"/>
        <v>0</v>
      </c>
      <c r="J78" s="82"/>
      <c r="K78" s="82">
        <f t="shared" ref="K78:T78" si="84">+SUM(K80:K86)</f>
        <v>7</v>
      </c>
      <c r="L78" s="82">
        <f t="shared" si="84"/>
        <v>6</v>
      </c>
      <c r="M78" s="82">
        <f t="shared" si="84"/>
        <v>6</v>
      </c>
      <c r="N78" s="82">
        <f t="shared" si="84"/>
        <v>5</v>
      </c>
      <c r="O78" s="82">
        <f t="shared" si="84"/>
        <v>5</v>
      </c>
      <c r="P78" s="82">
        <f t="shared" si="84"/>
        <v>4</v>
      </c>
      <c r="Q78" s="82">
        <f t="shared" si="84"/>
        <v>6</v>
      </c>
      <c r="R78" s="82">
        <f t="shared" si="84"/>
        <v>5</v>
      </c>
      <c r="S78" s="82">
        <f t="shared" si="84"/>
        <v>6</v>
      </c>
      <c r="T78" s="82">
        <f t="shared" si="84"/>
        <v>4</v>
      </c>
      <c r="U78" s="168"/>
      <c r="V78" s="168"/>
      <c r="W78" s="168"/>
      <c r="X78" s="82">
        <f>+SUM(X80:X86)</f>
        <v>4</v>
      </c>
      <c r="AA78" s="103"/>
    </row>
    <row r="79" spans="1:27" s="102" customFormat="1" ht="39.75">
      <c r="A79" s="81"/>
      <c r="B79" s="81"/>
      <c r="C79" s="469" t="s">
        <v>10</v>
      </c>
      <c r="D79" s="132">
        <f>IF(D78&lt;1,0,IF(D78&lt;2,1,IF(D78&lt;4,2,IF(D78&lt;6,3,IF(D78&lt;7,4,IF(D78=7,5,))))))</f>
        <v>5</v>
      </c>
      <c r="E79" s="132">
        <f t="shared" ref="E79:I79" si="85">IF(E78&lt;1,0,IF(E78&lt;2,1,IF(E78&lt;4,2,IF(E78&lt;6,3,IF(E78&lt;7,4,IF(E78=7,5,))))))</f>
        <v>0</v>
      </c>
      <c r="F79" s="132">
        <f>IF(F78&lt;1,0,IF(F78&lt;2,1,IF(F78&lt;4,2,IF(F78&lt;6,3,IF(F78&lt;7,4,IF(F78=7,5,))))))</f>
        <v>0</v>
      </c>
      <c r="G79" s="132">
        <f t="shared" ref="G79" si="86">IF(G78&lt;1,0,IF(G78&lt;2,1,IF(G78&lt;4,2,IF(G78&lt;6,3,IF(G78&lt;7,4,IF(G78=7,5,))))))</f>
        <v>0</v>
      </c>
      <c r="H79" s="132">
        <f t="shared" si="85"/>
        <v>0</v>
      </c>
      <c r="I79" s="132">
        <f t="shared" si="85"/>
        <v>0</v>
      </c>
      <c r="J79" s="132"/>
      <c r="K79" s="132">
        <f t="shared" ref="K79:T79" si="87">IF(K78&lt;1,0,IF(K78&lt;2,1,IF(K78&lt;4,2,IF(K78&lt;6,3,IF(K78&lt;7,4,IF(K78=7,5,))))))</f>
        <v>5</v>
      </c>
      <c r="L79" s="132">
        <f t="shared" si="87"/>
        <v>4</v>
      </c>
      <c r="M79" s="132">
        <f t="shared" si="87"/>
        <v>4</v>
      </c>
      <c r="N79" s="132">
        <f t="shared" si="87"/>
        <v>3</v>
      </c>
      <c r="O79" s="132">
        <f t="shared" si="87"/>
        <v>3</v>
      </c>
      <c r="P79" s="132">
        <f t="shared" si="87"/>
        <v>3</v>
      </c>
      <c r="Q79" s="132">
        <f t="shared" si="87"/>
        <v>4</v>
      </c>
      <c r="R79" s="132">
        <f t="shared" si="87"/>
        <v>3</v>
      </c>
      <c r="S79" s="132">
        <f t="shared" si="87"/>
        <v>4</v>
      </c>
      <c r="T79" s="132">
        <f t="shared" si="87"/>
        <v>3</v>
      </c>
      <c r="U79" s="515"/>
      <c r="V79" s="515"/>
      <c r="W79" s="515"/>
      <c r="X79" s="132">
        <f>IF(X78&lt;1,0,IF(X78&lt;2,1,IF(X78&lt;4,2,IF(X78&lt;6,3,IF(X78&lt;7,4,IF(X78=7,5,))))))</f>
        <v>3</v>
      </c>
      <c r="AA79" s="103"/>
    </row>
    <row r="80" spans="1:27" s="102" customFormat="1" ht="61.5">
      <c r="A80" s="75"/>
      <c r="B80" s="91" t="s">
        <v>326</v>
      </c>
      <c r="C80" s="70"/>
      <c r="D80" s="68">
        <v>1</v>
      </c>
      <c r="E80" s="68"/>
      <c r="F80" s="68"/>
      <c r="G80" s="68"/>
      <c r="H80" s="68"/>
      <c r="I80" s="68"/>
      <c r="J80" s="68"/>
      <c r="K80" s="68">
        <v>1</v>
      </c>
      <c r="L80" s="68">
        <v>1</v>
      </c>
      <c r="M80" s="68">
        <v>1</v>
      </c>
      <c r="N80" s="69">
        <v>1</v>
      </c>
      <c r="O80" s="68">
        <v>1</v>
      </c>
      <c r="P80" s="68">
        <v>1</v>
      </c>
      <c r="Q80" s="68">
        <v>1</v>
      </c>
      <c r="R80" s="68">
        <v>1</v>
      </c>
      <c r="S80" s="68">
        <v>1</v>
      </c>
      <c r="T80" s="68">
        <v>1</v>
      </c>
      <c r="U80" s="200"/>
      <c r="V80" s="200"/>
      <c r="W80" s="200"/>
      <c r="X80" s="68">
        <v>1</v>
      </c>
      <c r="AA80" s="103"/>
    </row>
    <row r="81" spans="1:27" s="102" customFormat="1" ht="83.25">
      <c r="A81" s="75"/>
      <c r="B81" s="151" t="s">
        <v>325</v>
      </c>
      <c r="C81" s="70"/>
      <c r="D81" s="68">
        <v>1</v>
      </c>
      <c r="E81" s="68"/>
      <c r="F81" s="68"/>
      <c r="G81" s="68"/>
      <c r="H81" s="68"/>
      <c r="I81" s="68"/>
      <c r="J81" s="68"/>
      <c r="K81" s="68">
        <v>1</v>
      </c>
      <c r="L81" s="68">
        <v>1</v>
      </c>
      <c r="M81" s="68">
        <v>1</v>
      </c>
      <c r="N81" s="69">
        <v>0</v>
      </c>
      <c r="O81" s="68">
        <v>0</v>
      </c>
      <c r="P81" s="68">
        <v>1</v>
      </c>
      <c r="Q81" s="68">
        <v>1</v>
      </c>
      <c r="R81" s="68">
        <v>1</v>
      </c>
      <c r="S81" s="68">
        <v>1</v>
      </c>
      <c r="T81" s="68">
        <v>0</v>
      </c>
      <c r="U81" s="200"/>
      <c r="V81" s="200"/>
      <c r="W81" s="200"/>
      <c r="X81" s="68">
        <v>0</v>
      </c>
      <c r="AA81" s="103"/>
    </row>
    <row r="82" spans="1:27" s="102" customFormat="1" ht="55.5">
      <c r="A82" s="75"/>
      <c r="B82" s="151" t="s">
        <v>324</v>
      </c>
      <c r="C82" s="150"/>
      <c r="D82" s="68">
        <v>1</v>
      </c>
      <c r="E82" s="68"/>
      <c r="F82" s="68"/>
      <c r="G82" s="68"/>
      <c r="H82" s="68"/>
      <c r="I82" s="68"/>
      <c r="J82" s="68"/>
      <c r="K82" s="68">
        <v>1</v>
      </c>
      <c r="L82" s="68">
        <v>1</v>
      </c>
      <c r="M82" s="68">
        <v>1</v>
      </c>
      <c r="N82" s="69">
        <v>1</v>
      </c>
      <c r="O82" s="68">
        <v>1</v>
      </c>
      <c r="P82" s="68">
        <v>1</v>
      </c>
      <c r="Q82" s="68">
        <v>1</v>
      </c>
      <c r="R82" s="68">
        <v>1</v>
      </c>
      <c r="S82" s="68">
        <v>1</v>
      </c>
      <c r="T82" s="68">
        <v>1</v>
      </c>
      <c r="U82" s="200"/>
      <c r="V82" s="200"/>
      <c r="W82" s="200"/>
      <c r="X82" s="68">
        <v>1</v>
      </c>
      <c r="AA82" s="103"/>
    </row>
    <row r="83" spans="1:27" s="102" customFormat="1" ht="55.5">
      <c r="A83" s="75"/>
      <c r="B83" s="151" t="s">
        <v>323</v>
      </c>
      <c r="C83" s="150"/>
      <c r="D83" s="68">
        <v>1</v>
      </c>
      <c r="E83" s="68"/>
      <c r="F83" s="68"/>
      <c r="G83" s="68"/>
      <c r="H83" s="68"/>
      <c r="I83" s="68"/>
      <c r="J83" s="68"/>
      <c r="K83" s="68">
        <v>1</v>
      </c>
      <c r="L83" s="68">
        <v>1</v>
      </c>
      <c r="M83" s="68">
        <v>1</v>
      </c>
      <c r="N83" s="69">
        <v>1</v>
      </c>
      <c r="O83" s="68">
        <v>1</v>
      </c>
      <c r="P83" s="68">
        <v>1</v>
      </c>
      <c r="Q83" s="68">
        <v>1</v>
      </c>
      <c r="R83" s="68">
        <v>1</v>
      </c>
      <c r="S83" s="68">
        <v>1</v>
      </c>
      <c r="T83" s="68">
        <v>1</v>
      </c>
      <c r="U83" s="200"/>
      <c r="V83" s="200"/>
      <c r="W83" s="200"/>
      <c r="X83" s="68">
        <v>1</v>
      </c>
      <c r="AA83" s="103"/>
    </row>
    <row r="84" spans="1:27" s="102" customFormat="1" ht="61.5">
      <c r="A84" s="75"/>
      <c r="B84" s="91" t="s">
        <v>322</v>
      </c>
      <c r="C84" s="70"/>
      <c r="D84" s="68">
        <v>1</v>
      </c>
      <c r="E84" s="68"/>
      <c r="F84" s="68"/>
      <c r="G84" s="68"/>
      <c r="H84" s="68"/>
      <c r="I84" s="68"/>
      <c r="J84" s="68"/>
      <c r="K84" s="68">
        <v>1</v>
      </c>
      <c r="L84" s="68">
        <v>0</v>
      </c>
      <c r="M84" s="68">
        <v>1</v>
      </c>
      <c r="N84" s="69">
        <v>1</v>
      </c>
      <c r="O84" s="68">
        <v>1</v>
      </c>
      <c r="P84" s="68">
        <v>0</v>
      </c>
      <c r="Q84" s="68">
        <v>1</v>
      </c>
      <c r="R84" s="519">
        <v>1</v>
      </c>
      <c r="S84" s="68">
        <v>1</v>
      </c>
      <c r="T84" s="68">
        <v>1</v>
      </c>
      <c r="U84" s="200"/>
      <c r="V84" s="200"/>
      <c r="W84" s="200"/>
      <c r="X84" s="68">
        <v>1</v>
      </c>
      <c r="AA84" s="103"/>
    </row>
    <row r="85" spans="1:27" s="102" customFormat="1" ht="114">
      <c r="A85" s="75"/>
      <c r="B85" s="163" t="s">
        <v>321</v>
      </c>
      <c r="C85" s="134"/>
      <c r="D85" s="68">
        <v>1</v>
      </c>
      <c r="E85" s="68"/>
      <c r="F85" s="68"/>
      <c r="G85" s="68"/>
      <c r="H85" s="68"/>
      <c r="I85" s="68"/>
      <c r="J85" s="68"/>
      <c r="K85" s="68">
        <v>1</v>
      </c>
      <c r="L85" s="68">
        <v>1</v>
      </c>
      <c r="M85" s="68"/>
      <c r="N85" s="131">
        <v>1</v>
      </c>
      <c r="O85" s="68">
        <v>1</v>
      </c>
      <c r="P85" s="68">
        <v>0</v>
      </c>
      <c r="Q85" s="68">
        <v>0</v>
      </c>
      <c r="R85" s="519">
        <v>0</v>
      </c>
      <c r="S85" s="68">
        <v>1</v>
      </c>
      <c r="T85" s="68">
        <v>0</v>
      </c>
      <c r="U85" s="521"/>
      <c r="V85" s="521"/>
      <c r="W85" s="521"/>
      <c r="X85" s="68">
        <v>0</v>
      </c>
      <c r="AA85" s="103"/>
    </row>
    <row r="86" spans="1:27" s="102" customFormat="1" ht="55.5">
      <c r="A86" s="148"/>
      <c r="B86" s="520" t="s">
        <v>320</v>
      </c>
      <c r="C86" s="321"/>
      <c r="D86" s="68">
        <v>1</v>
      </c>
      <c r="E86" s="68"/>
      <c r="F86" s="68"/>
      <c r="G86" s="68"/>
      <c r="H86" s="68"/>
      <c r="I86" s="68"/>
      <c r="J86" s="68"/>
      <c r="K86" s="68">
        <v>1</v>
      </c>
      <c r="L86" s="68">
        <v>1</v>
      </c>
      <c r="M86" s="68">
        <v>1</v>
      </c>
      <c r="N86" s="69">
        <v>0</v>
      </c>
      <c r="O86" s="68">
        <v>0</v>
      </c>
      <c r="P86" s="68">
        <v>0</v>
      </c>
      <c r="Q86" s="68">
        <v>1</v>
      </c>
      <c r="R86" s="519">
        <v>0</v>
      </c>
      <c r="S86" s="68">
        <v>0</v>
      </c>
      <c r="T86" s="677">
        <v>0</v>
      </c>
      <c r="U86" s="516"/>
      <c r="V86" s="516"/>
      <c r="W86" s="516"/>
      <c r="X86" s="677">
        <v>0</v>
      </c>
      <c r="Y86" s="518"/>
      <c r="AA86" s="103"/>
    </row>
    <row r="87" spans="1:27" s="102" customFormat="1" ht="61.5">
      <c r="A87" s="85">
        <v>2.7</v>
      </c>
      <c r="B87" s="85" t="s">
        <v>319</v>
      </c>
      <c r="C87" s="96" t="s">
        <v>30</v>
      </c>
      <c r="D87" s="82">
        <f>+SUM(D89:D93)</f>
        <v>5</v>
      </c>
      <c r="E87" s="82">
        <f t="shared" ref="E87:I87" si="88">+SUM(E89:E93)</f>
        <v>0</v>
      </c>
      <c r="F87" s="82">
        <f t="shared" ref="F87:G87" si="89">+SUM(F89:F93)</f>
        <v>0</v>
      </c>
      <c r="G87" s="82">
        <f t="shared" si="89"/>
        <v>0</v>
      </c>
      <c r="H87" s="82">
        <f t="shared" si="88"/>
        <v>0</v>
      </c>
      <c r="I87" s="82">
        <f t="shared" si="88"/>
        <v>0</v>
      </c>
      <c r="J87" s="82"/>
      <c r="K87" s="82">
        <f t="shared" ref="K87:T87" si="90">+SUM(K89:K93)</f>
        <v>5</v>
      </c>
      <c r="L87" s="82">
        <f t="shared" si="90"/>
        <v>4</v>
      </c>
      <c r="M87" s="82">
        <f t="shared" si="90"/>
        <v>5</v>
      </c>
      <c r="N87" s="82">
        <f t="shared" si="90"/>
        <v>5</v>
      </c>
      <c r="O87" s="82">
        <f t="shared" si="90"/>
        <v>5</v>
      </c>
      <c r="P87" s="82">
        <f t="shared" si="90"/>
        <v>4</v>
      </c>
      <c r="Q87" s="82">
        <f t="shared" si="90"/>
        <v>5</v>
      </c>
      <c r="R87" s="82">
        <f t="shared" si="90"/>
        <v>5</v>
      </c>
      <c r="S87" s="82">
        <f t="shared" si="90"/>
        <v>5</v>
      </c>
      <c r="T87" s="82">
        <f t="shared" si="90"/>
        <v>4</v>
      </c>
      <c r="U87" s="168"/>
      <c r="V87" s="168"/>
      <c r="W87" s="168"/>
      <c r="X87" s="82">
        <f>+SUM(X89:X93)</f>
        <v>5</v>
      </c>
      <c r="AA87" s="103"/>
    </row>
    <row r="88" spans="1:27" s="102" customFormat="1" ht="39.75">
      <c r="A88" s="81"/>
      <c r="B88" s="81"/>
      <c r="C88" s="469" t="s">
        <v>10</v>
      </c>
      <c r="D88" s="132">
        <f>IF(D87&lt;1,0,IF(D87&lt;2,1,IF(D87&lt;3,2,IF(D87&lt;4,3,IF(D87&lt;5,4,IF(D87=5,5,))))))</f>
        <v>5</v>
      </c>
      <c r="E88" s="132">
        <f t="shared" ref="E88:I88" si="91">IF(E87&lt;1,0,IF(E87&lt;2,1,IF(E87&lt;3,2,IF(E87&lt;4,3,IF(E87&lt;5,4,IF(E87=5,5,))))))</f>
        <v>0</v>
      </c>
      <c r="F88" s="132">
        <f t="shared" si="91"/>
        <v>0</v>
      </c>
      <c r="G88" s="132">
        <f t="shared" si="91"/>
        <v>0</v>
      </c>
      <c r="H88" s="132">
        <f t="shared" si="91"/>
        <v>0</v>
      </c>
      <c r="I88" s="132">
        <f t="shared" si="91"/>
        <v>0</v>
      </c>
      <c r="J88" s="132"/>
      <c r="K88" s="132">
        <f t="shared" ref="K88:T88" si="92">IF(K87&lt;1,0,IF(K87&lt;2,1,IF(K87&lt;3,2,IF(K87&lt;4,3,IF(K87&lt;5,4,IF(K87=5,5,))))))</f>
        <v>5</v>
      </c>
      <c r="L88" s="132">
        <f t="shared" si="92"/>
        <v>4</v>
      </c>
      <c r="M88" s="132">
        <f t="shared" si="92"/>
        <v>5</v>
      </c>
      <c r="N88" s="132">
        <f t="shared" si="92"/>
        <v>5</v>
      </c>
      <c r="O88" s="132">
        <f t="shared" si="92"/>
        <v>5</v>
      </c>
      <c r="P88" s="132">
        <f t="shared" si="92"/>
        <v>4</v>
      </c>
      <c r="Q88" s="132">
        <f t="shared" si="92"/>
        <v>5</v>
      </c>
      <c r="R88" s="132">
        <f t="shared" si="92"/>
        <v>5</v>
      </c>
      <c r="S88" s="132">
        <f t="shared" si="92"/>
        <v>5</v>
      </c>
      <c r="T88" s="132">
        <f t="shared" si="92"/>
        <v>4</v>
      </c>
      <c r="U88" s="515"/>
      <c r="V88" s="515"/>
      <c r="W88" s="515"/>
      <c r="X88" s="132">
        <f>IF(X87&lt;1,0,IF(X87&lt;2,1,IF(X87&lt;3,2,IF(X87&lt;4,3,IF(X87&lt;5,4,IF(X87=5,5,))))))</f>
        <v>5</v>
      </c>
      <c r="AA88" s="103"/>
    </row>
    <row r="89" spans="1:27" s="102" customFormat="1" ht="83.25">
      <c r="A89" s="75"/>
      <c r="B89" s="151" t="s">
        <v>318</v>
      </c>
      <c r="C89" s="150"/>
      <c r="D89" s="68">
        <v>1</v>
      </c>
      <c r="E89" s="68"/>
      <c r="F89" s="68"/>
      <c r="G89" s="68"/>
      <c r="H89" s="68"/>
      <c r="I89" s="68"/>
      <c r="J89" s="68"/>
      <c r="K89" s="68">
        <v>1</v>
      </c>
      <c r="L89" s="68">
        <v>1</v>
      </c>
      <c r="M89" s="68">
        <v>1</v>
      </c>
      <c r="N89" s="69">
        <v>1</v>
      </c>
      <c r="O89" s="517">
        <v>1</v>
      </c>
      <c r="P89" s="68">
        <v>1</v>
      </c>
      <c r="Q89" s="68">
        <v>1</v>
      </c>
      <c r="R89" s="68">
        <v>1</v>
      </c>
      <c r="S89" s="68">
        <v>1</v>
      </c>
      <c r="T89" s="68">
        <v>1</v>
      </c>
      <c r="U89" s="200"/>
      <c r="V89" s="200"/>
      <c r="W89" s="200"/>
      <c r="X89" s="68">
        <v>1</v>
      </c>
      <c r="AA89" s="103"/>
    </row>
    <row r="90" spans="1:27" s="102" customFormat="1" ht="123">
      <c r="A90" s="75"/>
      <c r="B90" s="91" t="s">
        <v>317</v>
      </c>
      <c r="C90" s="70"/>
      <c r="D90" s="68">
        <v>1</v>
      </c>
      <c r="E90" s="68"/>
      <c r="F90" s="68"/>
      <c r="G90" s="68"/>
      <c r="H90" s="68"/>
      <c r="I90" s="68"/>
      <c r="J90" s="68"/>
      <c r="K90" s="68">
        <v>1</v>
      </c>
      <c r="L90" s="68">
        <v>1</v>
      </c>
      <c r="M90" s="68">
        <v>1</v>
      </c>
      <c r="N90" s="69">
        <v>1</v>
      </c>
      <c r="O90" s="517">
        <v>1</v>
      </c>
      <c r="P90" s="68">
        <v>1</v>
      </c>
      <c r="Q90" s="68">
        <v>1</v>
      </c>
      <c r="R90" s="68">
        <v>1</v>
      </c>
      <c r="S90" s="68">
        <v>1</v>
      </c>
      <c r="T90" s="68">
        <v>1</v>
      </c>
      <c r="U90" s="200"/>
      <c r="V90" s="200"/>
      <c r="W90" s="200"/>
      <c r="X90" s="68">
        <v>1</v>
      </c>
      <c r="AA90" s="103"/>
    </row>
    <row r="91" spans="1:27" s="102" customFormat="1" ht="55.5">
      <c r="A91" s="75"/>
      <c r="B91" s="151" t="s">
        <v>316</v>
      </c>
      <c r="C91" s="150"/>
      <c r="D91" s="68">
        <v>1</v>
      </c>
      <c r="E91" s="68"/>
      <c r="F91" s="68"/>
      <c r="G91" s="68"/>
      <c r="H91" s="68"/>
      <c r="I91" s="68"/>
      <c r="J91" s="68"/>
      <c r="K91" s="68">
        <v>1</v>
      </c>
      <c r="L91" s="68">
        <v>1</v>
      </c>
      <c r="M91" s="68">
        <v>1</v>
      </c>
      <c r="N91" s="69">
        <v>1</v>
      </c>
      <c r="O91" s="517">
        <v>1</v>
      </c>
      <c r="P91" s="68">
        <v>1</v>
      </c>
      <c r="Q91" s="68">
        <v>1</v>
      </c>
      <c r="R91" s="68">
        <v>1</v>
      </c>
      <c r="S91" s="68">
        <v>1</v>
      </c>
      <c r="T91" s="68">
        <v>1</v>
      </c>
      <c r="U91" s="200"/>
      <c r="V91" s="200"/>
      <c r="W91" s="200"/>
      <c r="X91" s="68">
        <v>1</v>
      </c>
      <c r="AA91" s="103"/>
    </row>
    <row r="92" spans="1:27" s="102" customFormat="1" ht="83.25">
      <c r="A92" s="75"/>
      <c r="B92" s="151" t="s">
        <v>315</v>
      </c>
      <c r="C92" s="150"/>
      <c r="D92" s="68">
        <v>1</v>
      </c>
      <c r="E92" s="68"/>
      <c r="F92" s="68"/>
      <c r="G92" s="68"/>
      <c r="H92" s="68"/>
      <c r="I92" s="68"/>
      <c r="J92" s="68"/>
      <c r="K92" s="68">
        <v>1</v>
      </c>
      <c r="L92" s="68">
        <v>0</v>
      </c>
      <c r="M92" s="68">
        <v>1</v>
      </c>
      <c r="N92" s="69">
        <v>1</v>
      </c>
      <c r="O92" s="517">
        <v>1</v>
      </c>
      <c r="P92" s="68">
        <v>0</v>
      </c>
      <c r="Q92" s="68">
        <v>1</v>
      </c>
      <c r="R92" s="68">
        <v>1</v>
      </c>
      <c r="S92" s="68">
        <v>1</v>
      </c>
      <c r="T92" s="68">
        <v>1</v>
      </c>
      <c r="U92" s="200"/>
      <c r="V92" s="200"/>
      <c r="W92" s="200"/>
      <c r="X92" s="68">
        <v>1</v>
      </c>
      <c r="AA92" s="103"/>
    </row>
    <row r="93" spans="1:27" s="102" customFormat="1" ht="61.5">
      <c r="A93" s="148"/>
      <c r="B93" s="147" t="s">
        <v>314</v>
      </c>
      <c r="C93" s="124"/>
      <c r="D93" s="68">
        <v>1</v>
      </c>
      <c r="E93" s="68"/>
      <c r="F93" s="68"/>
      <c r="G93" s="68"/>
      <c r="H93" s="68"/>
      <c r="I93" s="68"/>
      <c r="J93" s="68"/>
      <c r="K93" s="68">
        <v>1</v>
      </c>
      <c r="L93" s="68">
        <v>1</v>
      </c>
      <c r="M93" s="68">
        <v>1</v>
      </c>
      <c r="N93" s="69">
        <v>1</v>
      </c>
      <c r="O93" s="517">
        <v>1</v>
      </c>
      <c r="P93" s="68">
        <v>1</v>
      </c>
      <c r="Q93" s="68">
        <v>1</v>
      </c>
      <c r="R93" s="68">
        <v>1</v>
      </c>
      <c r="S93" s="68">
        <v>1</v>
      </c>
      <c r="T93" s="677">
        <v>0</v>
      </c>
      <c r="U93" s="516"/>
      <c r="V93" s="516"/>
      <c r="W93" s="516"/>
      <c r="X93" s="677">
        <v>1</v>
      </c>
      <c r="AA93" s="103"/>
    </row>
    <row r="94" spans="1:27" s="102" customFormat="1" ht="61.5">
      <c r="A94" s="85">
        <v>2.8</v>
      </c>
      <c r="B94" s="85" t="s">
        <v>313</v>
      </c>
      <c r="C94" s="96" t="s">
        <v>30</v>
      </c>
      <c r="D94" s="82">
        <f>+SUM(D96:D100)</f>
        <v>5</v>
      </c>
      <c r="E94" s="82">
        <f t="shared" ref="E94:I94" si="93">+SUM(E96:E100)</f>
        <v>0</v>
      </c>
      <c r="F94" s="82">
        <f t="shared" ref="F94:G94" si="94">+SUM(F96:F100)</f>
        <v>0</v>
      </c>
      <c r="G94" s="82">
        <f t="shared" si="94"/>
        <v>0</v>
      </c>
      <c r="H94" s="82">
        <f t="shared" si="93"/>
        <v>0</v>
      </c>
      <c r="I94" s="82">
        <f t="shared" si="93"/>
        <v>0</v>
      </c>
      <c r="J94" s="82"/>
      <c r="K94" s="82">
        <f t="shared" ref="K94:T94" si="95">+SUM(K96:K100)</f>
        <v>4</v>
      </c>
      <c r="L94" s="82">
        <f t="shared" si="95"/>
        <v>2</v>
      </c>
      <c r="M94" s="82">
        <f t="shared" si="95"/>
        <v>4</v>
      </c>
      <c r="N94" s="82">
        <f t="shared" si="95"/>
        <v>5</v>
      </c>
      <c r="O94" s="82">
        <f t="shared" si="95"/>
        <v>5</v>
      </c>
      <c r="P94" s="82">
        <f t="shared" si="95"/>
        <v>4</v>
      </c>
      <c r="Q94" s="82">
        <f t="shared" si="95"/>
        <v>5</v>
      </c>
      <c r="R94" s="82">
        <f t="shared" si="95"/>
        <v>5</v>
      </c>
      <c r="S94" s="82">
        <f t="shared" si="95"/>
        <v>5</v>
      </c>
      <c r="T94" s="82">
        <f t="shared" si="95"/>
        <v>4</v>
      </c>
      <c r="U94" s="168"/>
      <c r="V94" s="168"/>
      <c r="W94" s="168"/>
      <c r="X94" s="82">
        <f>+SUM(X96:X100)</f>
        <v>5</v>
      </c>
      <c r="AA94" s="103"/>
    </row>
    <row r="95" spans="1:27" s="102" customFormat="1" ht="39.75">
      <c r="A95" s="81"/>
      <c r="B95" s="81"/>
      <c r="C95" s="469" t="s">
        <v>10</v>
      </c>
      <c r="D95" s="132">
        <f>IF(D94&lt;1,0,IF(D94&lt;2,1,IF(D94&lt;3,2,IF(D94&lt;4,3,IF(D94&lt;5,4,IF(D94=5,5,))))))</f>
        <v>5</v>
      </c>
      <c r="E95" s="132">
        <f t="shared" ref="E95:I95" si="96">IF(E94&lt;1,0,IF(E94&lt;2,1,IF(E94&lt;3,2,IF(E94&lt;4,3,IF(E94&lt;5,4,IF(E94=5,5,))))))</f>
        <v>0</v>
      </c>
      <c r="F95" s="132">
        <f t="shared" si="96"/>
        <v>0</v>
      </c>
      <c r="G95" s="132">
        <f t="shared" si="96"/>
        <v>0</v>
      </c>
      <c r="H95" s="132">
        <f t="shared" si="96"/>
        <v>0</v>
      </c>
      <c r="I95" s="132">
        <f t="shared" si="96"/>
        <v>0</v>
      </c>
      <c r="J95" s="132"/>
      <c r="K95" s="132">
        <f t="shared" ref="K95:T95" si="97">IF(K94&lt;1,0,IF(K94&lt;2,1,IF(K94&lt;3,2,IF(K94&lt;4,3,IF(K94&lt;5,4,IF(K94=5,5,))))))</f>
        <v>4</v>
      </c>
      <c r="L95" s="132">
        <f t="shared" si="97"/>
        <v>2</v>
      </c>
      <c r="M95" s="132">
        <f t="shared" si="97"/>
        <v>4</v>
      </c>
      <c r="N95" s="132">
        <f t="shared" si="97"/>
        <v>5</v>
      </c>
      <c r="O95" s="132">
        <f t="shared" si="97"/>
        <v>5</v>
      </c>
      <c r="P95" s="132">
        <f t="shared" si="97"/>
        <v>4</v>
      </c>
      <c r="Q95" s="132">
        <f t="shared" si="97"/>
        <v>5</v>
      </c>
      <c r="R95" s="132">
        <f t="shared" si="97"/>
        <v>5</v>
      </c>
      <c r="S95" s="132">
        <f t="shared" si="97"/>
        <v>5</v>
      </c>
      <c r="T95" s="132">
        <f t="shared" si="97"/>
        <v>4</v>
      </c>
      <c r="U95" s="515"/>
      <c r="V95" s="515"/>
      <c r="W95" s="515"/>
      <c r="X95" s="132">
        <f>IF(X94&lt;1,0,IF(X94&lt;2,1,IF(X94&lt;3,2,IF(X94&lt;4,3,IF(X94&lt;5,4,IF(X94=5,5,))))))</f>
        <v>5</v>
      </c>
      <c r="AA95" s="103"/>
    </row>
    <row r="96" spans="1:27" s="102" customFormat="1" ht="61.5">
      <c r="A96" s="75"/>
      <c r="B96" s="91" t="s">
        <v>312</v>
      </c>
      <c r="C96" s="70"/>
      <c r="D96" s="68">
        <v>1</v>
      </c>
      <c r="E96" s="68"/>
      <c r="F96" s="68"/>
      <c r="G96" s="68"/>
      <c r="H96" s="68"/>
      <c r="I96" s="68"/>
      <c r="J96" s="68"/>
      <c r="K96" s="68">
        <v>1</v>
      </c>
      <c r="L96" s="68">
        <v>1</v>
      </c>
      <c r="M96" s="68">
        <v>1</v>
      </c>
      <c r="N96" s="69">
        <v>1</v>
      </c>
      <c r="O96" s="68">
        <v>1</v>
      </c>
      <c r="P96" s="68">
        <v>1</v>
      </c>
      <c r="Q96" s="68">
        <v>1</v>
      </c>
      <c r="R96" s="68">
        <v>1</v>
      </c>
      <c r="S96" s="68">
        <v>1</v>
      </c>
      <c r="T96" s="68">
        <v>1</v>
      </c>
      <c r="U96" s="200"/>
      <c r="V96" s="200"/>
      <c r="W96" s="200"/>
      <c r="X96" s="68">
        <v>1</v>
      </c>
      <c r="AA96" s="103"/>
    </row>
    <row r="97" spans="1:27" s="102" customFormat="1" ht="92.25">
      <c r="A97" s="75"/>
      <c r="B97" s="91" t="s">
        <v>311</v>
      </c>
      <c r="C97" s="70"/>
      <c r="D97" s="68">
        <v>1</v>
      </c>
      <c r="E97" s="68"/>
      <c r="F97" s="68"/>
      <c r="G97" s="68"/>
      <c r="H97" s="68"/>
      <c r="I97" s="68"/>
      <c r="J97" s="68"/>
      <c r="K97" s="68">
        <v>1</v>
      </c>
      <c r="L97" s="68">
        <v>1</v>
      </c>
      <c r="M97" s="68">
        <v>1</v>
      </c>
      <c r="N97" s="69">
        <v>1</v>
      </c>
      <c r="O97" s="68">
        <v>1</v>
      </c>
      <c r="P97" s="68">
        <v>1</v>
      </c>
      <c r="Q97" s="68">
        <v>1</v>
      </c>
      <c r="R97" s="68">
        <v>1</v>
      </c>
      <c r="S97" s="68">
        <v>1</v>
      </c>
      <c r="T97" s="68">
        <v>1</v>
      </c>
      <c r="U97" s="200"/>
      <c r="V97" s="200"/>
      <c r="W97" s="200"/>
      <c r="X97" s="68">
        <v>1</v>
      </c>
      <c r="AA97" s="103"/>
    </row>
    <row r="98" spans="1:27" s="102" customFormat="1" ht="55.5">
      <c r="A98" s="75"/>
      <c r="B98" s="151" t="s">
        <v>310</v>
      </c>
      <c r="C98" s="150"/>
      <c r="D98" s="68">
        <v>1</v>
      </c>
      <c r="E98" s="68"/>
      <c r="F98" s="68"/>
      <c r="G98" s="68"/>
      <c r="H98" s="68"/>
      <c r="I98" s="68"/>
      <c r="J98" s="68"/>
      <c r="K98" s="68">
        <v>1</v>
      </c>
      <c r="L98" s="68">
        <v>0</v>
      </c>
      <c r="M98" s="90">
        <v>1</v>
      </c>
      <c r="N98" s="131">
        <v>1</v>
      </c>
      <c r="O98" s="68">
        <v>1</v>
      </c>
      <c r="P98" s="68">
        <v>1</v>
      </c>
      <c r="Q98" s="68">
        <v>1</v>
      </c>
      <c r="R98" s="68">
        <v>1</v>
      </c>
      <c r="S98" s="68">
        <v>1</v>
      </c>
      <c r="T98" s="68">
        <v>1</v>
      </c>
      <c r="U98" s="200"/>
      <c r="V98" s="200"/>
      <c r="W98" s="200"/>
      <c r="X98" s="68">
        <v>1</v>
      </c>
      <c r="AA98" s="103"/>
    </row>
    <row r="99" spans="1:27" s="102" customFormat="1" ht="83.25">
      <c r="A99" s="75"/>
      <c r="B99" s="151" t="s">
        <v>309</v>
      </c>
      <c r="C99" s="150"/>
      <c r="D99" s="68">
        <v>1</v>
      </c>
      <c r="E99" s="68"/>
      <c r="F99" s="68"/>
      <c r="G99" s="68"/>
      <c r="H99" s="68"/>
      <c r="I99" s="68"/>
      <c r="J99" s="68"/>
      <c r="K99" s="68">
        <v>0</v>
      </c>
      <c r="L99" s="68">
        <v>0</v>
      </c>
      <c r="M99" s="90">
        <v>1</v>
      </c>
      <c r="N99" s="131">
        <v>1</v>
      </c>
      <c r="O99" s="68">
        <v>1</v>
      </c>
      <c r="P99" s="68">
        <v>1</v>
      </c>
      <c r="Q99" s="68">
        <v>1</v>
      </c>
      <c r="R99" s="68">
        <v>1</v>
      </c>
      <c r="S99" s="68">
        <v>1</v>
      </c>
      <c r="T99" s="68">
        <v>1</v>
      </c>
      <c r="U99" s="200"/>
      <c r="V99" s="200"/>
      <c r="W99" s="200"/>
      <c r="X99" s="68">
        <v>1</v>
      </c>
      <c r="AA99" s="103"/>
    </row>
    <row r="100" spans="1:27" s="102" customFormat="1" ht="85.5">
      <c r="A100" s="75"/>
      <c r="B100" s="163" t="s">
        <v>308</v>
      </c>
      <c r="C100" s="134"/>
      <c r="D100" s="68">
        <v>1</v>
      </c>
      <c r="E100" s="68"/>
      <c r="F100" s="68"/>
      <c r="G100" s="68"/>
      <c r="H100" s="68"/>
      <c r="I100" s="68"/>
      <c r="J100" s="68"/>
      <c r="K100" s="68">
        <v>1</v>
      </c>
      <c r="L100" s="68">
        <v>0</v>
      </c>
      <c r="M100" s="68">
        <v>0</v>
      </c>
      <c r="N100" s="69">
        <v>1</v>
      </c>
      <c r="O100" s="68">
        <v>1</v>
      </c>
      <c r="P100" s="68">
        <v>0</v>
      </c>
      <c r="Q100" s="68">
        <v>1</v>
      </c>
      <c r="R100" s="68">
        <v>1</v>
      </c>
      <c r="S100" s="68">
        <v>1</v>
      </c>
      <c r="T100" s="68">
        <v>0</v>
      </c>
      <c r="U100" s="200"/>
      <c r="V100" s="200"/>
      <c r="W100" s="200"/>
      <c r="X100" s="68">
        <v>1</v>
      </c>
      <c r="AA100" s="103"/>
    </row>
    <row r="101" spans="1:27" s="102" customFormat="1" ht="39.75">
      <c r="A101" s="162">
        <v>2.9</v>
      </c>
      <c r="B101" s="162" t="s">
        <v>307</v>
      </c>
      <c r="C101" s="161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59"/>
      <c r="U101" s="294"/>
      <c r="V101" s="294"/>
      <c r="W101" s="294"/>
      <c r="X101" s="159"/>
      <c r="AA101" s="103"/>
    </row>
    <row r="102" spans="1:27" s="474" customFormat="1" ht="61.5">
      <c r="A102" s="514"/>
      <c r="B102" s="85" t="s">
        <v>306</v>
      </c>
      <c r="C102" s="96" t="s">
        <v>176</v>
      </c>
      <c r="D102" s="205">
        <f>+D116</f>
        <v>100</v>
      </c>
      <c r="E102" s="205" t="e">
        <f t="shared" ref="E102:I102" si="98">+E116</f>
        <v>#DIV/0!</v>
      </c>
      <c r="F102" s="205" t="e">
        <f t="shared" ref="F102:G102" si="99">+F116</f>
        <v>#DIV/0!</v>
      </c>
      <c r="G102" s="205" t="e">
        <f t="shared" si="99"/>
        <v>#DIV/0!</v>
      </c>
      <c r="H102" s="205" t="e">
        <f t="shared" si="98"/>
        <v>#DIV/0!</v>
      </c>
      <c r="I102" s="205" t="e">
        <f t="shared" si="98"/>
        <v>#DIV/0!</v>
      </c>
      <c r="J102" s="205"/>
      <c r="K102" s="205">
        <f>+K116</f>
        <v>92.436974789915965</v>
      </c>
      <c r="L102" s="411">
        <v>0</v>
      </c>
      <c r="M102" s="205">
        <f t="shared" ref="M102:T102" si="100">+M116</f>
        <v>85.239852398523979</v>
      </c>
      <c r="N102" s="205">
        <f t="shared" si="100"/>
        <v>87.052341597796143</v>
      </c>
      <c r="O102" s="205">
        <f t="shared" si="100"/>
        <v>88.950276243093924</v>
      </c>
      <c r="P102" s="205">
        <f t="shared" si="100"/>
        <v>66.666666666666671</v>
      </c>
      <c r="Q102" s="205">
        <f t="shared" si="100"/>
        <v>78.571428571428569</v>
      </c>
      <c r="R102" s="205">
        <f t="shared" si="100"/>
        <v>82.173174872665541</v>
      </c>
      <c r="S102" s="205">
        <f t="shared" si="100"/>
        <v>94.117647058823536</v>
      </c>
      <c r="T102" s="205">
        <f t="shared" si="100"/>
        <v>60.919540229885058</v>
      </c>
      <c r="U102" s="380"/>
      <c r="V102" s="380"/>
      <c r="W102" s="380"/>
      <c r="X102" s="205">
        <f>+X116</f>
        <v>82.769230769230774</v>
      </c>
      <c r="Y102" s="512"/>
      <c r="AA102" s="475"/>
    </row>
    <row r="103" spans="1:27" s="474" customFormat="1" ht="39.75">
      <c r="A103" s="513"/>
      <c r="B103" s="81"/>
      <c r="C103" s="469" t="s">
        <v>10</v>
      </c>
      <c r="D103" s="132">
        <f>+IF(D102&lt;100,D102*5/100,IF(D102&gt;=100,5))</f>
        <v>5</v>
      </c>
      <c r="E103" s="132" t="e">
        <f t="shared" ref="E103:I103" si="101">+IF(E102&lt;100,E102*5/100,IF(E102&gt;=100,5))</f>
        <v>#DIV/0!</v>
      </c>
      <c r="F103" s="132" t="e">
        <f t="shared" si="101"/>
        <v>#DIV/0!</v>
      </c>
      <c r="G103" s="132" t="e">
        <f t="shared" si="101"/>
        <v>#DIV/0!</v>
      </c>
      <c r="H103" s="132" t="e">
        <f t="shared" si="101"/>
        <v>#DIV/0!</v>
      </c>
      <c r="I103" s="132" t="e">
        <f t="shared" si="101"/>
        <v>#DIV/0!</v>
      </c>
      <c r="J103" s="132"/>
      <c r="K103" s="132">
        <f t="shared" ref="K103:T103" si="102">+IF(K102&lt;100,K102*5/100,IF(K102&gt;=100,5))</f>
        <v>4.6218487394957979</v>
      </c>
      <c r="L103" s="378">
        <f t="shared" si="102"/>
        <v>0</v>
      </c>
      <c r="M103" s="132">
        <f t="shared" si="102"/>
        <v>4.2619926199261986</v>
      </c>
      <c r="N103" s="132">
        <f t="shared" si="102"/>
        <v>4.3526170798898072</v>
      </c>
      <c r="O103" s="132">
        <f t="shared" si="102"/>
        <v>4.4475138121546962</v>
      </c>
      <c r="P103" s="132">
        <f t="shared" si="102"/>
        <v>3.3333333333333339</v>
      </c>
      <c r="Q103" s="132">
        <f t="shared" si="102"/>
        <v>3.9285714285714284</v>
      </c>
      <c r="R103" s="132">
        <f t="shared" si="102"/>
        <v>4.1086587436332769</v>
      </c>
      <c r="S103" s="132">
        <f t="shared" si="102"/>
        <v>4.7058823529411766</v>
      </c>
      <c r="T103" s="132">
        <f t="shared" si="102"/>
        <v>3.0459770114942528</v>
      </c>
      <c r="U103" s="377"/>
      <c r="V103" s="377"/>
      <c r="W103" s="377"/>
      <c r="X103" s="132">
        <f>+IF(X102&lt;100,X102*5/100,IF(X102&gt;=100,5))</f>
        <v>4.1384615384615389</v>
      </c>
      <c r="Y103" s="512"/>
      <c r="AA103" s="475"/>
    </row>
    <row r="104" spans="1:27" s="474" customFormat="1" ht="39.75">
      <c r="A104" s="306"/>
      <c r="B104" s="511" t="s">
        <v>305</v>
      </c>
      <c r="C104" s="164" t="s">
        <v>163</v>
      </c>
      <c r="D104" s="363">
        <v>99</v>
      </c>
      <c r="E104" s="363"/>
      <c r="F104" s="363"/>
      <c r="G104" s="363"/>
      <c r="H104" s="363"/>
      <c r="I104" s="363">
        <f>+SUM(E104:H104)</f>
        <v>0</v>
      </c>
      <c r="J104" s="510"/>
      <c r="K104" s="508">
        <v>143</v>
      </c>
      <c r="L104" s="509"/>
      <c r="M104" s="508">
        <v>227</v>
      </c>
      <c r="N104" s="363">
        <v>438</v>
      </c>
      <c r="O104" s="508">
        <v>195</v>
      </c>
      <c r="P104" s="363">
        <v>29</v>
      </c>
      <c r="Q104" s="508">
        <v>295</v>
      </c>
      <c r="R104" s="363">
        <v>658</v>
      </c>
      <c r="S104" s="363">
        <v>210</v>
      </c>
      <c r="T104" s="363">
        <v>324</v>
      </c>
      <c r="U104" s="200"/>
      <c r="V104" s="488"/>
      <c r="W104" s="488"/>
      <c r="X104" s="363">
        <f t="shared" ref="X104:X111" si="103">+SUM(D104:W104)</f>
        <v>2618</v>
      </c>
      <c r="Y104" s="39"/>
      <c r="AA104" s="475"/>
    </row>
    <row r="105" spans="1:27" s="474" customFormat="1" ht="39.75">
      <c r="A105" s="306"/>
      <c r="B105" s="503" t="s">
        <v>304</v>
      </c>
      <c r="C105" s="70" t="s">
        <v>163</v>
      </c>
      <c r="D105" s="505">
        <f>+D113-D106-D107-D108-D109-D110-D111</f>
        <v>93</v>
      </c>
      <c r="E105" s="505">
        <f t="shared" ref="E105:I105" si="104">+E113-E106-E107-E108-E109-E110-E111</f>
        <v>0</v>
      </c>
      <c r="F105" s="505">
        <f t="shared" si="104"/>
        <v>0</v>
      </c>
      <c r="G105" s="505">
        <f t="shared" si="104"/>
        <v>0</v>
      </c>
      <c r="H105" s="505">
        <f t="shared" si="104"/>
        <v>0</v>
      </c>
      <c r="I105" s="505">
        <f t="shared" si="104"/>
        <v>0</v>
      </c>
      <c r="J105" s="505"/>
      <c r="K105" s="505">
        <f t="shared" ref="K105:T105" si="105">+K113-K106-K107-K108-K109-K110-K111</f>
        <v>102</v>
      </c>
      <c r="L105" s="507">
        <f t="shared" si="105"/>
        <v>0</v>
      </c>
      <c r="M105" s="506">
        <f t="shared" si="105"/>
        <v>227</v>
      </c>
      <c r="N105" s="505">
        <f t="shared" si="105"/>
        <v>312</v>
      </c>
      <c r="O105" s="505">
        <f t="shared" si="105"/>
        <v>145</v>
      </c>
      <c r="P105" s="505">
        <f t="shared" si="105"/>
        <v>14</v>
      </c>
      <c r="Q105" s="505">
        <f t="shared" si="105"/>
        <v>191</v>
      </c>
      <c r="R105" s="505">
        <f t="shared" si="105"/>
        <v>457</v>
      </c>
      <c r="S105" s="505">
        <f t="shared" si="105"/>
        <v>102</v>
      </c>
      <c r="T105" s="505">
        <f t="shared" si="105"/>
        <v>151</v>
      </c>
      <c r="U105" s="200"/>
      <c r="V105" s="200"/>
      <c r="W105" s="200"/>
      <c r="X105" s="504">
        <f t="shared" si="103"/>
        <v>1794</v>
      </c>
      <c r="AA105" s="475"/>
    </row>
    <row r="106" spans="1:27" s="474" customFormat="1" ht="39.75">
      <c r="A106" s="306"/>
      <c r="B106" s="91" t="s">
        <v>303</v>
      </c>
      <c r="C106" s="70" t="s">
        <v>163</v>
      </c>
      <c r="D106" s="363">
        <v>0</v>
      </c>
      <c r="E106" s="363"/>
      <c r="F106" s="363"/>
      <c r="G106" s="363"/>
      <c r="H106" s="363"/>
      <c r="I106" s="363">
        <f t="shared" ref="I106:I113" si="106">+SUM(E106:H106)</f>
        <v>0</v>
      </c>
      <c r="J106" s="502"/>
      <c r="K106" s="502">
        <v>0</v>
      </c>
      <c r="L106" s="501"/>
      <c r="M106" s="492">
        <v>0</v>
      </c>
      <c r="N106" s="363">
        <v>1</v>
      </c>
      <c r="O106" s="490">
        <v>0</v>
      </c>
      <c r="P106" s="363">
        <v>1</v>
      </c>
      <c r="Q106" s="363">
        <v>0</v>
      </c>
      <c r="R106" s="363">
        <v>0</v>
      </c>
      <c r="S106" s="363">
        <v>0</v>
      </c>
      <c r="T106" s="363">
        <v>1</v>
      </c>
      <c r="U106" s="500"/>
      <c r="V106" s="488"/>
      <c r="W106" s="488"/>
      <c r="X106" s="363">
        <f t="shared" si="103"/>
        <v>3</v>
      </c>
      <c r="AA106" s="475"/>
    </row>
    <row r="107" spans="1:27" s="474" customFormat="1" ht="39.75">
      <c r="A107" s="306"/>
      <c r="B107" s="91" t="s">
        <v>302</v>
      </c>
      <c r="C107" s="70" t="s">
        <v>163</v>
      </c>
      <c r="D107" s="363">
        <v>0</v>
      </c>
      <c r="E107" s="363"/>
      <c r="F107" s="363"/>
      <c r="G107" s="363"/>
      <c r="H107" s="363"/>
      <c r="I107" s="363">
        <f t="shared" si="106"/>
        <v>0</v>
      </c>
      <c r="J107" s="502"/>
      <c r="K107" s="502">
        <v>0</v>
      </c>
      <c r="L107" s="501"/>
      <c r="M107" s="492">
        <v>1</v>
      </c>
      <c r="N107" s="363">
        <v>2</v>
      </c>
      <c r="O107" s="490">
        <v>2</v>
      </c>
      <c r="P107" s="363">
        <v>0</v>
      </c>
      <c r="Q107" s="363">
        <v>1</v>
      </c>
      <c r="R107" s="363">
        <v>4</v>
      </c>
      <c r="S107" s="363">
        <v>1</v>
      </c>
      <c r="T107" s="363">
        <v>1</v>
      </c>
      <c r="U107" s="500"/>
      <c r="V107" s="488"/>
      <c r="W107" s="488"/>
      <c r="X107" s="363">
        <f t="shared" si="103"/>
        <v>12</v>
      </c>
      <c r="AA107" s="475"/>
    </row>
    <row r="108" spans="1:27" s="474" customFormat="1" ht="61.5">
      <c r="A108" s="306"/>
      <c r="B108" s="91" t="s">
        <v>301</v>
      </c>
      <c r="C108" s="70" t="s">
        <v>163</v>
      </c>
      <c r="D108" s="363">
        <v>3</v>
      </c>
      <c r="E108" s="363"/>
      <c r="F108" s="363"/>
      <c r="G108" s="363"/>
      <c r="H108" s="363"/>
      <c r="I108" s="363">
        <f t="shared" si="106"/>
        <v>0</v>
      </c>
      <c r="J108" s="502"/>
      <c r="K108" s="502">
        <v>8</v>
      </c>
      <c r="L108" s="501"/>
      <c r="M108" s="492">
        <v>4</v>
      </c>
      <c r="N108" s="363">
        <v>4</v>
      </c>
      <c r="O108" s="490">
        <v>16</v>
      </c>
      <c r="P108" s="363">
        <v>2</v>
      </c>
      <c r="Q108" s="363">
        <v>7</v>
      </c>
      <c r="R108" s="363">
        <v>27</v>
      </c>
      <c r="S108" s="363">
        <v>10</v>
      </c>
      <c r="T108" s="363">
        <v>8</v>
      </c>
      <c r="U108" s="500"/>
      <c r="V108" s="488"/>
      <c r="W108" s="488"/>
      <c r="X108" s="363">
        <f t="shared" si="103"/>
        <v>89</v>
      </c>
      <c r="AA108" s="475"/>
    </row>
    <row r="109" spans="1:27" s="474" customFormat="1" ht="61.5">
      <c r="A109" s="306"/>
      <c r="B109" s="91" t="s">
        <v>300</v>
      </c>
      <c r="C109" s="70" t="s">
        <v>163</v>
      </c>
      <c r="D109" s="363">
        <v>1</v>
      </c>
      <c r="E109" s="363"/>
      <c r="F109" s="363"/>
      <c r="G109" s="363"/>
      <c r="H109" s="363"/>
      <c r="I109" s="363">
        <f t="shared" si="106"/>
        <v>0</v>
      </c>
      <c r="J109" s="502"/>
      <c r="K109" s="502">
        <v>0</v>
      </c>
      <c r="L109" s="501"/>
      <c r="M109" s="492">
        <v>0</v>
      </c>
      <c r="N109" s="363">
        <v>3</v>
      </c>
      <c r="O109" s="490">
        <v>4</v>
      </c>
      <c r="P109" s="363">
        <v>1</v>
      </c>
      <c r="Q109" s="363">
        <v>1</v>
      </c>
      <c r="R109" s="363">
        <v>12</v>
      </c>
      <c r="S109" s="363">
        <v>3</v>
      </c>
      <c r="T109" s="363">
        <v>15</v>
      </c>
      <c r="U109" s="500"/>
      <c r="V109" s="488"/>
      <c r="W109" s="488"/>
      <c r="X109" s="363">
        <f t="shared" si="103"/>
        <v>40</v>
      </c>
      <c r="AA109" s="475"/>
    </row>
    <row r="110" spans="1:27" s="474" customFormat="1" ht="39.75">
      <c r="A110" s="306"/>
      <c r="B110" s="91" t="s">
        <v>299</v>
      </c>
      <c r="C110" s="70" t="s">
        <v>163</v>
      </c>
      <c r="D110" s="363">
        <v>1</v>
      </c>
      <c r="E110" s="363"/>
      <c r="F110" s="363"/>
      <c r="G110" s="363"/>
      <c r="H110" s="363"/>
      <c r="I110" s="363">
        <f t="shared" si="106"/>
        <v>0</v>
      </c>
      <c r="J110" s="502"/>
      <c r="K110" s="502">
        <v>2</v>
      </c>
      <c r="L110" s="501"/>
      <c r="M110" s="492">
        <v>27</v>
      </c>
      <c r="N110" s="363">
        <v>14</v>
      </c>
      <c r="O110" s="490">
        <v>4</v>
      </c>
      <c r="P110" s="363">
        <v>0</v>
      </c>
      <c r="Q110" s="363">
        <v>11</v>
      </c>
      <c r="R110" s="363">
        <v>12</v>
      </c>
      <c r="S110" s="363">
        <v>83</v>
      </c>
      <c r="T110" s="363">
        <v>7</v>
      </c>
      <c r="U110" s="500"/>
      <c r="V110" s="488"/>
      <c r="W110" s="488"/>
      <c r="X110" s="363">
        <f t="shared" si="103"/>
        <v>161</v>
      </c>
      <c r="AA110" s="475"/>
    </row>
    <row r="111" spans="1:27" s="474" customFormat="1" ht="39.75">
      <c r="A111" s="306"/>
      <c r="B111" s="503" t="s">
        <v>298</v>
      </c>
      <c r="C111" s="70" t="s">
        <v>163</v>
      </c>
      <c r="D111" s="363">
        <v>0</v>
      </c>
      <c r="E111" s="363"/>
      <c r="F111" s="363"/>
      <c r="G111" s="363"/>
      <c r="H111" s="363"/>
      <c r="I111" s="363">
        <f t="shared" si="106"/>
        <v>0</v>
      </c>
      <c r="J111" s="502"/>
      <c r="K111" s="502">
        <v>9</v>
      </c>
      <c r="L111" s="501"/>
      <c r="M111" s="492">
        <v>40</v>
      </c>
      <c r="N111" s="363">
        <v>47</v>
      </c>
      <c r="O111" s="490">
        <v>20</v>
      </c>
      <c r="P111" s="363">
        <v>8</v>
      </c>
      <c r="Q111" s="363">
        <v>54</v>
      </c>
      <c r="R111" s="363">
        <v>105</v>
      </c>
      <c r="S111" s="363">
        <v>7</v>
      </c>
      <c r="T111" s="363">
        <v>102</v>
      </c>
      <c r="U111" s="500"/>
      <c r="V111" s="488"/>
      <c r="W111" s="488"/>
      <c r="X111" s="363">
        <f t="shared" si="103"/>
        <v>392</v>
      </c>
      <c r="AA111" s="475"/>
    </row>
    <row r="112" spans="1:27" s="474" customFormat="1" ht="61.5">
      <c r="A112" s="306"/>
      <c r="B112" s="499" t="s">
        <v>297</v>
      </c>
      <c r="C112" s="498" t="s">
        <v>163</v>
      </c>
      <c r="D112" s="494">
        <f>+D105+D108</f>
        <v>96</v>
      </c>
      <c r="E112" s="494">
        <f t="shared" ref="E112:I112" si="107">+E105+E108</f>
        <v>0</v>
      </c>
      <c r="F112" s="494">
        <f t="shared" ref="F112:G112" si="108">+F105+F108</f>
        <v>0</v>
      </c>
      <c r="G112" s="494">
        <f t="shared" si="108"/>
        <v>0</v>
      </c>
      <c r="H112" s="494">
        <f t="shared" si="107"/>
        <v>0</v>
      </c>
      <c r="I112" s="494">
        <f t="shared" si="107"/>
        <v>0</v>
      </c>
      <c r="J112" s="494"/>
      <c r="K112" s="494">
        <f t="shared" ref="K112:T112" si="109">+K105+K108</f>
        <v>110</v>
      </c>
      <c r="L112" s="497">
        <f t="shared" si="109"/>
        <v>0</v>
      </c>
      <c r="M112" s="496">
        <f t="shared" si="109"/>
        <v>231</v>
      </c>
      <c r="N112" s="494">
        <f t="shared" si="109"/>
        <v>316</v>
      </c>
      <c r="O112" s="494">
        <f t="shared" si="109"/>
        <v>161</v>
      </c>
      <c r="P112" s="494">
        <f t="shared" si="109"/>
        <v>16</v>
      </c>
      <c r="Q112" s="494">
        <f t="shared" si="109"/>
        <v>198</v>
      </c>
      <c r="R112" s="494">
        <f t="shared" si="109"/>
        <v>484</v>
      </c>
      <c r="S112" s="494">
        <f t="shared" si="109"/>
        <v>112</v>
      </c>
      <c r="T112" s="494">
        <f t="shared" si="109"/>
        <v>159</v>
      </c>
      <c r="U112" s="495"/>
      <c r="V112" s="495"/>
      <c r="W112" s="495"/>
      <c r="X112" s="494">
        <f>+X105+X108</f>
        <v>1883</v>
      </c>
      <c r="AA112" s="475"/>
    </row>
    <row r="113" spans="1:27" s="474" customFormat="1" ht="39.75">
      <c r="A113" s="306"/>
      <c r="B113" s="493" t="s">
        <v>296</v>
      </c>
      <c r="C113" s="486" t="s">
        <v>163</v>
      </c>
      <c r="D113" s="363">
        <v>98</v>
      </c>
      <c r="E113" s="363"/>
      <c r="F113" s="363"/>
      <c r="G113" s="363"/>
      <c r="H113" s="363"/>
      <c r="I113" s="363">
        <f t="shared" si="106"/>
        <v>0</v>
      </c>
      <c r="J113" s="492"/>
      <c r="K113" s="490">
        <v>121</v>
      </c>
      <c r="L113" s="491"/>
      <c r="M113" s="490">
        <v>299</v>
      </c>
      <c r="N113" s="363">
        <v>383</v>
      </c>
      <c r="O113" s="490">
        <v>191</v>
      </c>
      <c r="P113" s="363">
        <v>26</v>
      </c>
      <c r="Q113" s="490">
        <v>265</v>
      </c>
      <c r="R113" s="363">
        <v>617</v>
      </c>
      <c r="S113" s="363">
        <v>206</v>
      </c>
      <c r="T113" s="363">
        <v>285</v>
      </c>
      <c r="U113" s="489"/>
      <c r="V113" s="488"/>
      <c r="W113" s="488"/>
      <c r="X113" s="363">
        <f>+SUM(D113:W113)</f>
        <v>2491</v>
      </c>
      <c r="AA113" s="475"/>
    </row>
    <row r="114" spans="1:27" s="474" customFormat="1" ht="39.75">
      <c r="A114" s="306"/>
      <c r="B114" s="487" t="s">
        <v>295</v>
      </c>
      <c r="C114" s="486" t="s">
        <v>163</v>
      </c>
      <c r="D114" s="483">
        <f>+D113-D106-D107-D109-D110</f>
        <v>96</v>
      </c>
      <c r="E114" s="483">
        <f t="shared" ref="E114:I114" si="110">+E113-E106-E107-E109-E110</f>
        <v>0</v>
      </c>
      <c r="F114" s="483">
        <f t="shared" si="110"/>
        <v>0</v>
      </c>
      <c r="G114" s="483">
        <f t="shared" si="110"/>
        <v>0</v>
      </c>
      <c r="H114" s="483">
        <f t="shared" si="110"/>
        <v>0</v>
      </c>
      <c r="I114" s="483">
        <f t="shared" si="110"/>
        <v>0</v>
      </c>
      <c r="J114" s="483"/>
      <c r="K114" s="483">
        <f t="shared" ref="K114:T114" si="111">+K113-K106-K107-K109-K110</f>
        <v>119</v>
      </c>
      <c r="L114" s="485">
        <f t="shared" si="111"/>
        <v>0</v>
      </c>
      <c r="M114" s="483">
        <f t="shared" si="111"/>
        <v>271</v>
      </c>
      <c r="N114" s="483">
        <f t="shared" si="111"/>
        <v>363</v>
      </c>
      <c r="O114" s="483">
        <f t="shared" si="111"/>
        <v>181</v>
      </c>
      <c r="P114" s="483">
        <f t="shared" si="111"/>
        <v>24</v>
      </c>
      <c r="Q114" s="483">
        <f t="shared" si="111"/>
        <v>252</v>
      </c>
      <c r="R114" s="483">
        <f t="shared" si="111"/>
        <v>589</v>
      </c>
      <c r="S114" s="483">
        <f t="shared" si="111"/>
        <v>119</v>
      </c>
      <c r="T114" s="483">
        <f t="shared" si="111"/>
        <v>261</v>
      </c>
      <c r="U114" s="484"/>
      <c r="V114" s="484"/>
      <c r="W114" s="484"/>
      <c r="X114" s="483">
        <f>+X113-X106-X107-X109-X110</f>
        <v>2275</v>
      </c>
      <c r="AA114" s="475"/>
    </row>
    <row r="115" spans="1:27" s="474" customFormat="1" ht="39.75">
      <c r="A115" s="306"/>
      <c r="B115" s="482" t="s">
        <v>294</v>
      </c>
      <c r="C115" s="70" t="s">
        <v>176</v>
      </c>
      <c r="D115" s="479">
        <f>+D113*100/D104</f>
        <v>98.98989898989899</v>
      </c>
      <c r="E115" s="479" t="e">
        <f t="shared" ref="E115:I115" si="112">+E113*100/E104</f>
        <v>#DIV/0!</v>
      </c>
      <c r="F115" s="479" t="e">
        <f t="shared" ref="F115:G115" si="113">+F113*100/F104</f>
        <v>#DIV/0!</v>
      </c>
      <c r="G115" s="479" t="e">
        <f t="shared" si="113"/>
        <v>#DIV/0!</v>
      </c>
      <c r="H115" s="479" t="e">
        <f t="shared" si="112"/>
        <v>#DIV/0!</v>
      </c>
      <c r="I115" s="479" t="e">
        <f t="shared" si="112"/>
        <v>#DIV/0!</v>
      </c>
      <c r="J115" s="479"/>
      <c r="K115" s="479">
        <f>+K113*100/K104</f>
        <v>84.615384615384613</v>
      </c>
      <c r="L115" s="481">
        <v>0</v>
      </c>
      <c r="M115" s="479">
        <f t="shared" ref="M115:T115" si="114">+M113*100/M104</f>
        <v>131.71806167400882</v>
      </c>
      <c r="N115" s="479">
        <f t="shared" si="114"/>
        <v>87.44292237442923</v>
      </c>
      <c r="O115" s="479">
        <f t="shared" si="114"/>
        <v>97.948717948717942</v>
      </c>
      <c r="P115" s="479">
        <f t="shared" si="114"/>
        <v>89.65517241379311</v>
      </c>
      <c r="Q115" s="479">
        <f t="shared" si="114"/>
        <v>89.830508474576277</v>
      </c>
      <c r="R115" s="479">
        <f t="shared" si="114"/>
        <v>93.768996960486319</v>
      </c>
      <c r="S115" s="479">
        <f t="shared" si="114"/>
        <v>98.095238095238102</v>
      </c>
      <c r="T115" s="479">
        <f t="shared" si="114"/>
        <v>87.962962962962962</v>
      </c>
      <c r="U115" s="480"/>
      <c r="V115" s="480"/>
      <c r="W115" s="480"/>
      <c r="X115" s="479">
        <f>+X113*100/X104</f>
        <v>95.148968678380442</v>
      </c>
      <c r="AA115" s="475"/>
    </row>
    <row r="116" spans="1:27" s="474" customFormat="1" ht="79.5" customHeight="1">
      <c r="A116" s="306"/>
      <c r="B116" s="75" t="s">
        <v>293</v>
      </c>
      <c r="C116" s="124" t="s">
        <v>176</v>
      </c>
      <c r="D116" s="476">
        <f>+D112*100/D114</f>
        <v>100</v>
      </c>
      <c r="E116" s="476" t="e">
        <f t="shared" ref="E116:I116" si="115">+E112*100/E114</f>
        <v>#DIV/0!</v>
      </c>
      <c r="F116" s="476" t="e">
        <f t="shared" ref="F116:G116" si="116">+F112*100/F114</f>
        <v>#DIV/0!</v>
      </c>
      <c r="G116" s="476" t="e">
        <f t="shared" si="116"/>
        <v>#DIV/0!</v>
      </c>
      <c r="H116" s="476" t="e">
        <f t="shared" si="115"/>
        <v>#DIV/0!</v>
      </c>
      <c r="I116" s="476" t="e">
        <f t="shared" si="115"/>
        <v>#DIV/0!</v>
      </c>
      <c r="J116" s="476"/>
      <c r="K116" s="476">
        <f>+K112*100/K114</f>
        <v>92.436974789915965</v>
      </c>
      <c r="L116" s="478">
        <v>0</v>
      </c>
      <c r="M116" s="476">
        <f t="shared" ref="M116:T116" si="117">+M112*100/M114</f>
        <v>85.239852398523979</v>
      </c>
      <c r="N116" s="476">
        <f t="shared" si="117"/>
        <v>87.052341597796143</v>
      </c>
      <c r="O116" s="476">
        <f t="shared" si="117"/>
        <v>88.950276243093924</v>
      </c>
      <c r="P116" s="476">
        <f t="shared" si="117"/>
        <v>66.666666666666671</v>
      </c>
      <c r="Q116" s="476">
        <f t="shared" si="117"/>
        <v>78.571428571428569</v>
      </c>
      <c r="R116" s="476">
        <f t="shared" si="117"/>
        <v>82.173174872665541</v>
      </c>
      <c r="S116" s="476">
        <f t="shared" si="117"/>
        <v>94.117647058823536</v>
      </c>
      <c r="T116" s="476">
        <f t="shared" si="117"/>
        <v>60.919540229885058</v>
      </c>
      <c r="U116" s="477"/>
      <c r="V116" s="477"/>
      <c r="W116" s="477"/>
      <c r="X116" s="476">
        <f>+X112*100/X114</f>
        <v>82.769230769230774</v>
      </c>
      <c r="AA116" s="475"/>
    </row>
    <row r="117" spans="1:27" s="464" customFormat="1" ht="65.25">
      <c r="A117" s="473"/>
      <c r="B117" s="705" t="s">
        <v>292</v>
      </c>
      <c r="C117" s="96" t="s">
        <v>171</v>
      </c>
      <c r="D117" s="205">
        <f>+D119/D123</f>
        <v>4.016578947368421</v>
      </c>
      <c r="E117" s="205" t="e">
        <f t="shared" ref="E117:I117" si="118">+E119/E123</f>
        <v>#DIV/0!</v>
      </c>
      <c r="F117" s="205" t="e">
        <f t="shared" ref="F117:G117" si="119">+F119/F123</f>
        <v>#DIV/0!</v>
      </c>
      <c r="G117" s="205" t="e">
        <f t="shared" si="119"/>
        <v>#DIV/0!</v>
      </c>
      <c r="H117" s="205" t="e">
        <f t="shared" si="118"/>
        <v>#DIV/0!</v>
      </c>
      <c r="I117" s="205" t="e">
        <f t="shared" si="118"/>
        <v>#DIV/0!</v>
      </c>
      <c r="J117" s="687" t="s">
        <v>437</v>
      </c>
      <c r="K117" s="205">
        <f>+K119/K123</f>
        <v>4.41</v>
      </c>
      <c r="L117" s="411">
        <v>0</v>
      </c>
      <c r="M117" s="205">
        <f t="shared" ref="M117:T117" si="120">+M119/M123</f>
        <v>4.3590816326530613</v>
      </c>
      <c r="N117" s="205">
        <f t="shared" si="120"/>
        <v>4.077488151658768</v>
      </c>
      <c r="O117" s="205">
        <f t="shared" si="120"/>
        <v>4.0164</v>
      </c>
      <c r="P117" s="205">
        <f t="shared" si="120"/>
        <v>4.2649999999999997</v>
      </c>
      <c r="Q117" s="205">
        <f t="shared" si="120"/>
        <v>4.217941176470589</v>
      </c>
      <c r="R117" s="205">
        <f t="shared" si="120"/>
        <v>4.1136075949367079</v>
      </c>
      <c r="S117" s="205">
        <f t="shared" si="120"/>
        <v>3.8500000000000005</v>
      </c>
      <c r="T117" s="205">
        <f t="shared" si="120"/>
        <v>4.2622784810126584</v>
      </c>
      <c r="U117" s="154"/>
      <c r="V117" s="154"/>
      <c r="W117" s="154"/>
      <c r="X117" s="57">
        <v>4.16</v>
      </c>
      <c r="AA117" s="465"/>
    </row>
    <row r="118" spans="1:27" s="464" customFormat="1" ht="39.75">
      <c r="A118" s="471"/>
      <c r="B118" s="686"/>
      <c r="C118" s="469" t="s">
        <v>10</v>
      </c>
      <c r="D118" s="467">
        <f>+D117</f>
        <v>4.016578947368421</v>
      </c>
      <c r="E118" s="467" t="e">
        <f t="shared" ref="E118:I118" si="121">+E117</f>
        <v>#DIV/0!</v>
      </c>
      <c r="F118" s="467" t="e">
        <f t="shared" si="121"/>
        <v>#DIV/0!</v>
      </c>
      <c r="G118" s="467" t="e">
        <f t="shared" si="121"/>
        <v>#DIV/0!</v>
      </c>
      <c r="H118" s="467" t="e">
        <f t="shared" si="121"/>
        <v>#DIV/0!</v>
      </c>
      <c r="I118" s="467" t="e">
        <f t="shared" si="121"/>
        <v>#DIV/0!</v>
      </c>
      <c r="J118" s="467"/>
      <c r="K118" s="467">
        <f t="shared" ref="K118:T118" si="122">+K117</f>
        <v>4.41</v>
      </c>
      <c r="L118" s="468">
        <f t="shared" si="122"/>
        <v>0</v>
      </c>
      <c r="M118" s="467">
        <f t="shared" si="122"/>
        <v>4.3590816326530613</v>
      </c>
      <c r="N118" s="467">
        <f t="shared" si="122"/>
        <v>4.077488151658768</v>
      </c>
      <c r="O118" s="467">
        <f t="shared" si="122"/>
        <v>4.0164</v>
      </c>
      <c r="P118" s="467">
        <f t="shared" si="122"/>
        <v>4.2649999999999997</v>
      </c>
      <c r="Q118" s="467">
        <f t="shared" si="122"/>
        <v>4.217941176470589</v>
      </c>
      <c r="R118" s="467">
        <f t="shared" si="122"/>
        <v>4.1136075949367079</v>
      </c>
      <c r="S118" s="467">
        <f t="shared" si="122"/>
        <v>3.8500000000000005</v>
      </c>
      <c r="T118" s="467">
        <f t="shared" si="122"/>
        <v>4.2622784810126584</v>
      </c>
      <c r="U118" s="156"/>
      <c r="V118" s="156"/>
      <c r="W118" s="156"/>
      <c r="X118" s="466">
        <f>+X117</f>
        <v>4.16</v>
      </c>
      <c r="AA118" s="465"/>
    </row>
    <row r="119" spans="1:27" s="413" customFormat="1" ht="79.5" customHeight="1">
      <c r="A119" s="422"/>
      <c r="B119" s="463" t="s">
        <v>291</v>
      </c>
      <c r="C119" s="164"/>
      <c r="D119" s="461">
        <f>((D120*D124)+(D121*D125)+(D122*D126))</f>
        <v>152.63</v>
      </c>
      <c r="E119" s="461">
        <f t="shared" ref="E119:I119" si="123">((E120*E124)+(E121*E125)+(E122*E126))</f>
        <v>0</v>
      </c>
      <c r="F119" s="461">
        <f t="shared" si="123"/>
        <v>0</v>
      </c>
      <c r="G119" s="461">
        <f t="shared" si="123"/>
        <v>0</v>
      </c>
      <c r="H119" s="461">
        <f t="shared" si="123"/>
        <v>0</v>
      </c>
      <c r="I119" s="461">
        <f t="shared" si="123"/>
        <v>0</v>
      </c>
      <c r="J119" s="461"/>
      <c r="K119" s="461">
        <f t="shared" ref="K119:T119" si="124">((K120*K124)+(K121*K125)+(K122*K126))</f>
        <v>255.78</v>
      </c>
      <c r="L119" s="462">
        <f t="shared" si="124"/>
        <v>0</v>
      </c>
      <c r="M119" s="461">
        <f t="shared" si="124"/>
        <v>427.19</v>
      </c>
      <c r="N119" s="461">
        <f t="shared" si="124"/>
        <v>860.35</v>
      </c>
      <c r="O119" s="461">
        <f t="shared" si="124"/>
        <v>200.82</v>
      </c>
      <c r="P119" s="461">
        <f t="shared" si="124"/>
        <v>59.71</v>
      </c>
      <c r="Q119" s="461">
        <f t="shared" si="124"/>
        <v>286.82000000000005</v>
      </c>
      <c r="R119" s="461">
        <f t="shared" si="124"/>
        <v>649.94999999999982</v>
      </c>
      <c r="S119" s="461">
        <f t="shared" si="124"/>
        <v>161.70000000000002</v>
      </c>
      <c r="T119" s="461">
        <f t="shared" si="124"/>
        <v>336.72</v>
      </c>
      <c r="U119" s="152"/>
      <c r="V119" s="152"/>
      <c r="W119" s="152"/>
      <c r="X119" s="460">
        <f>((X120*X124)+(X121*X125)+(X122*X126))</f>
        <v>3425.98</v>
      </c>
      <c r="Y119" s="39" t="s">
        <v>290</v>
      </c>
      <c r="AA119" s="414"/>
    </row>
    <row r="120" spans="1:27" s="413" customFormat="1" ht="39.75">
      <c r="A120" s="422"/>
      <c r="B120" s="432" t="s">
        <v>289</v>
      </c>
      <c r="C120" s="431"/>
      <c r="D120" s="453">
        <v>4.01</v>
      </c>
      <c r="E120" s="453"/>
      <c r="F120" s="453"/>
      <c r="G120" s="453"/>
      <c r="H120" s="453"/>
      <c r="I120" s="453"/>
      <c r="J120" s="456"/>
      <c r="K120" s="446">
        <v>4.41</v>
      </c>
      <c r="L120" s="418"/>
      <c r="M120" s="459">
        <v>4.2300000000000004</v>
      </c>
      <c r="N120" s="457">
        <v>4.03</v>
      </c>
      <c r="O120" s="453">
        <v>3.99</v>
      </c>
      <c r="P120" s="453">
        <v>4.21</v>
      </c>
      <c r="Q120" s="453">
        <v>4.1900000000000004</v>
      </c>
      <c r="R120" s="453">
        <v>4.0999999999999996</v>
      </c>
      <c r="S120" s="453">
        <v>3.85</v>
      </c>
      <c r="T120" s="453">
        <v>4.22</v>
      </c>
      <c r="U120" s="149"/>
      <c r="V120" s="149"/>
      <c r="W120" s="149"/>
      <c r="X120" s="452">
        <v>4.16</v>
      </c>
      <c r="AA120" s="414"/>
    </row>
    <row r="121" spans="1:27" s="413" customFormat="1" ht="39.75">
      <c r="A121" s="422"/>
      <c r="B121" s="432" t="s">
        <v>288</v>
      </c>
      <c r="C121" s="431"/>
      <c r="D121" s="438">
        <v>0</v>
      </c>
      <c r="E121" s="438"/>
      <c r="F121" s="438"/>
      <c r="G121" s="438"/>
      <c r="H121" s="438"/>
      <c r="I121" s="438"/>
      <c r="J121" s="444"/>
      <c r="K121" s="442">
        <v>0</v>
      </c>
      <c r="L121" s="418"/>
      <c r="M121" s="458">
        <v>4.6100000000000003</v>
      </c>
      <c r="N121" s="457">
        <v>4.51</v>
      </c>
      <c r="O121" s="452">
        <v>4.24</v>
      </c>
      <c r="P121" s="453">
        <v>4.24</v>
      </c>
      <c r="Q121" s="453">
        <v>4.57</v>
      </c>
      <c r="R121" s="453">
        <v>4.2699999999999996</v>
      </c>
      <c r="S121" s="438">
        <v>0</v>
      </c>
      <c r="T121" s="453">
        <v>4.49</v>
      </c>
      <c r="U121" s="149"/>
      <c r="V121" s="149"/>
      <c r="W121" s="149"/>
      <c r="X121" s="452">
        <v>4.5199999999999996</v>
      </c>
      <c r="AA121" s="414"/>
    </row>
    <row r="122" spans="1:27" s="413" customFormat="1" ht="39.75">
      <c r="A122" s="422"/>
      <c r="B122" s="432" t="s">
        <v>287</v>
      </c>
      <c r="C122" s="431"/>
      <c r="D122" s="453">
        <v>4.26</v>
      </c>
      <c r="E122" s="453"/>
      <c r="F122" s="453"/>
      <c r="G122" s="453"/>
      <c r="H122" s="453"/>
      <c r="I122" s="453"/>
      <c r="J122" s="456"/>
      <c r="K122" s="442">
        <v>0</v>
      </c>
      <c r="L122" s="418"/>
      <c r="M122" s="455">
        <v>4.9000000000000004</v>
      </c>
      <c r="N122" s="454">
        <v>4.82</v>
      </c>
      <c r="O122" s="453">
        <v>4.18</v>
      </c>
      <c r="P122" s="453">
        <v>4.83</v>
      </c>
      <c r="Q122" s="438">
        <v>0</v>
      </c>
      <c r="R122" s="453">
        <v>4.51</v>
      </c>
      <c r="S122" s="438">
        <v>0</v>
      </c>
      <c r="T122" s="453">
        <v>4.6500000000000004</v>
      </c>
      <c r="U122" s="149"/>
      <c r="V122" s="149"/>
      <c r="W122" s="149"/>
      <c r="X122" s="452">
        <v>4.59</v>
      </c>
      <c r="AA122" s="414"/>
    </row>
    <row r="123" spans="1:27" s="413" customFormat="1" ht="39.75">
      <c r="A123" s="422"/>
      <c r="B123" s="91" t="s">
        <v>286</v>
      </c>
      <c r="C123" s="70"/>
      <c r="D123" s="435">
        <f>D124+D125+D126</f>
        <v>38</v>
      </c>
      <c r="E123" s="435">
        <f t="shared" ref="E123:I123" si="125">E124+E125+E126</f>
        <v>0</v>
      </c>
      <c r="F123" s="435">
        <f t="shared" si="125"/>
        <v>0</v>
      </c>
      <c r="G123" s="435">
        <f t="shared" si="125"/>
        <v>0</v>
      </c>
      <c r="H123" s="435">
        <f t="shared" si="125"/>
        <v>0</v>
      </c>
      <c r="I123" s="435">
        <f t="shared" si="125"/>
        <v>0</v>
      </c>
      <c r="J123" s="435"/>
      <c r="K123" s="435">
        <f t="shared" ref="K123:T123" si="126">K124+K125+K126</f>
        <v>58</v>
      </c>
      <c r="L123" s="436">
        <f t="shared" si="126"/>
        <v>0</v>
      </c>
      <c r="M123" s="449">
        <f t="shared" si="126"/>
        <v>98</v>
      </c>
      <c r="N123" s="435">
        <f t="shared" si="126"/>
        <v>211</v>
      </c>
      <c r="O123" s="435">
        <f t="shared" si="126"/>
        <v>50</v>
      </c>
      <c r="P123" s="435">
        <f t="shared" si="126"/>
        <v>14</v>
      </c>
      <c r="Q123" s="448">
        <f t="shared" si="126"/>
        <v>68</v>
      </c>
      <c r="R123" s="435">
        <f t="shared" si="126"/>
        <v>158</v>
      </c>
      <c r="S123" s="448">
        <f t="shared" si="126"/>
        <v>42</v>
      </c>
      <c r="T123" s="435">
        <f t="shared" si="126"/>
        <v>79</v>
      </c>
      <c r="U123" s="149"/>
      <c r="V123" s="149"/>
      <c r="W123" s="149"/>
      <c r="X123" s="451">
        <f>X124+X125+X126</f>
        <v>816</v>
      </c>
      <c r="AA123" s="414"/>
    </row>
    <row r="124" spans="1:27" s="413" customFormat="1" ht="39.75">
      <c r="A124" s="422"/>
      <c r="B124" s="432" t="s">
        <v>283</v>
      </c>
      <c r="C124" s="431"/>
      <c r="D124" s="437">
        <v>37</v>
      </c>
      <c r="E124" s="437"/>
      <c r="F124" s="437"/>
      <c r="G124" s="437"/>
      <c r="H124" s="437"/>
      <c r="I124" s="437"/>
      <c r="J124" s="443"/>
      <c r="K124" s="446">
        <v>58</v>
      </c>
      <c r="L124" s="441"/>
      <c r="M124" s="440">
        <v>67</v>
      </c>
      <c r="N124" s="439">
        <v>194</v>
      </c>
      <c r="O124" s="437">
        <v>44</v>
      </c>
      <c r="P124" s="437">
        <v>8</v>
      </c>
      <c r="Q124" s="437">
        <v>63</v>
      </c>
      <c r="R124" s="437">
        <v>151</v>
      </c>
      <c r="S124" s="437">
        <v>42</v>
      </c>
      <c r="T124" s="437">
        <v>69</v>
      </c>
      <c r="U124" s="149"/>
      <c r="V124" s="149"/>
      <c r="W124" s="149"/>
      <c r="X124" s="386">
        <f>+SUM(D124:W124)</f>
        <v>733</v>
      </c>
      <c r="AA124" s="414"/>
    </row>
    <row r="125" spans="1:27" s="413" customFormat="1" ht="39.75">
      <c r="A125" s="422"/>
      <c r="B125" s="432" t="s">
        <v>282</v>
      </c>
      <c r="C125" s="431"/>
      <c r="D125" s="438">
        <v>0</v>
      </c>
      <c r="E125" s="438"/>
      <c r="F125" s="438"/>
      <c r="G125" s="438"/>
      <c r="H125" s="438"/>
      <c r="I125" s="438"/>
      <c r="J125" s="444"/>
      <c r="K125" s="442">
        <v>0</v>
      </c>
      <c r="L125" s="441"/>
      <c r="M125" s="450">
        <v>28</v>
      </c>
      <c r="N125" s="439">
        <v>11</v>
      </c>
      <c r="O125" s="437">
        <v>3</v>
      </c>
      <c r="P125" s="437">
        <v>5</v>
      </c>
      <c r="Q125" s="437">
        <v>5</v>
      </c>
      <c r="R125" s="437">
        <v>3</v>
      </c>
      <c r="S125" s="438">
        <v>0</v>
      </c>
      <c r="T125" s="437">
        <v>6</v>
      </c>
      <c r="U125" s="149"/>
      <c r="V125" s="149"/>
      <c r="W125" s="149"/>
      <c r="X125" s="386">
        <f>+SUM(D125:W125)</f>
        <v>61</v>
      </c>
      <c r="AA125" s="414"/>
    </row>
    <row r="126" spans="1:27" s="413" customFormat="1" ht="39.75">
      <c r="A126" s="422"/>
      <c r="B126" s="432" t="s">
        <v>281</v>
      </c>
      <c r="C126" s="431"/>
      <c r="D126" s="437">
        <v>1</v>
      </c>
      <c r="E126" s="437"/>
      <c r="F126" s="437"/>
      <c r="G126" s="437"/>
      <c r="H126" s="437"/>
      <c r="I126" s="437"/>
      <c r="J126" s="443"/>
      <c r="K126" s="442">
        <v>0</v>
      </c>
      <c r="L126" s="441"/>
      <c r="M126" s="440">
        <v>3</v>
      </c>
      <c r="N126" s="439">
        <v>6</v>
      </c>
      <c r="O126" s="437">
        <v>3</v>
      </c>
      <c r="P126" s="437">
        <v>1</v>
      </c>
      <c r="Q126" s="438">
        <v>0</v>
      </c>
      <c r="R126" s="437">
        <v>4</v>
      </c>
      <c r="S126" s="438">
        <v>0</v>
      </c>
      <c r="T126" s="437">
        <v>4</v>
      </c>
      <c r="U126" s="149"/>
      <c r="V126" s="149"/>
      <c r="W126" s="149"/>
      <c r="X126" s="386">
        <f>+SUM(D126:W126)</f>
        <v>22</v>
      </c>
      <c r="AA126" s="414"/>
    </row>
    <row r="127" spans="1:27" s="413" customFormat="1" ht="39.75">
      <c r="A127" s="422"/>
      <c r="B127" s="91" t="s">
        <v>285</v>
      </c>
      <c r="C127" s="70"/>
      <c r="D127" s="435">
        <f>D128+D129+D130</f>
        <v>100</v>
      </c>
      <c r="E127" s="435">
        <f t="shared" ref="E127:I127" si="127">E128+E129+E130</f>
        <v>0</v>
      </c>
      <c r="F127" s="435">
        <f t="shared" si="127"/>
        <v>0</v>
      </c>
      <c r="G127" s="435">
        <f t="shared" si="127"/>
        <v>0</v>
      </c>
      <c r="H127" s="435">
        <f t="shared" si="127"/>
        <v>0</v>
      </c>
      <c r="I127" s="435">
        <f t="shared" si="127"/>
        <v>0</v>
      </c>
      <c r="J127" s="435"/>
      <c r="K127" s="435">
        <f t="shared" ref="K127:T127" si="128">K128+K129+K130</f>
        <v>143</v>
      </c>
      <c r="L127" s="436">
        <f t="shared" si="128"/>
        <v>0</v>
      </c>
      <c r="M127" s="449">
        <f t="shared" si="128"/>
        <v>459</v>
      </c>
      <c r="N127" s="435">
        <f t="shared" si="128"/>
        <v>468</v>
      </c>
      <c r="O127" s="435">
        <f t="shared" si="128"/>
        <v>214</v>
      </c>
      <c r="P127" s="435">
        <f t="shared" si="128"/>
        <v>41</v>
      </c>
      <c r="Q127" s="448">
        <f t="shared" si="128"/>
        <v>312</v>
      </c>
      <c r="R127" s="435">
        <f t="shared" si="128"/>
        <v>675</v>
      </c>
      <c r="S127" s="448">
        <f t="shared" si="128"/>
        <v>210</v>
      </c>
      <c r="T127" s="435">
        <f t="shared" si="128"/>
        <v>368</v>
      </c>
      <c r="U127" s="149"/>
      <c r="V127" s="149"/>
      <c r="W127" s="149"/>
      <c r="X127" s="447">
        <f>X128+X129+X130</f>
        <v>2990</v>
      </c>
      <c r="AA127" s="414"/>
    </row>
    <row r="128" spans="1:27" s="413" customFormat="1" ht="39.75">
      <c r="A128" s="422"/>
      <c r="B128" s="432" t="s">
        <v>283</v>
      </c>
      <c r="C128" s="431"/>
      <c r="D128" s="437">
        <v>99</v>
      </c>
      <c r="E128" s="437"/>
      <c r="F128" s="437"/>
      <c r="G128" s="437"/>
      <c r="H128" s="437"/>
      <c r="I128" s="437"/>
      <c r="J128" s="443"/>
      <c r="K128" s="446">
        <v>143</v>
      </c>
      <c r="L128" s="441"/>
      <c r="M128" s="440">
        <v>325</v>
      </c>
      <c r="N128" s="439">
        <v>438</v>
      </c>
      <c r="O128" s="437">
        <v>195</v>
      </c>
      <c r="P128" s="437">
        <v>29</v>
      </c>
      <c r="Q128" s="437">
        <v>295</v>
      </c>
      <c r="R128" s="437">
        <v>658</v>
      </c>
      <c r="S128" s="437">
        <v>210</v>
      </c>
      <c r="T128" s="437">
        <v>324</v>
      </c>
      <c r="U128" s="149"/>
      <c r="V128" s="149"/>
      <c r="W128" s="149"/>
      <c r="X128" s="445">
        <f>+SUM(D128:W128)</f>
        <v>2716</v>
      </c>
      <c r="AA128" s="414"/>
    </row>
    <row r="129" spans="1:27" s="413" customFormat="1" ht="39.75">
      <c r="A129" s="422"/>
      <c r="B129" s="432" t="s">
        <v>282</v>
      </c>
      <c r="C129" s="431"/>
      <c r="D129" s="438">
        <v>0</v>
      </c>
      <c r="E129" s="438"/>
      <c r="F129" s="438"/>
      <c r="G129" s="438"/>
      <c r="H129" s="438"/>
      <c r="I129" s="438"/>
      <c r="J129" s="444"/>
      <c r="K129" s="442">
        <v>0</v>
      </c>
      <c r="L129" s="441"/>
      <c r="M129" s="440">
        <v>125</v>
      </c>
      <c r="N129" s="439">
        <v>22</v>
      </c>
      <c r="O129" s="437">
        <v>15</v>
      </c>
      <c r="P129" s="437">
        <v>11</v>
      </c>
      <c r="Q129" s="437">
        <v>17</v>
      </c>
      <c r="R129" s="437">
        <v>12</v>
      </c>
      <c r="S129" s="438">
        <v>0</v>
      </c>
      <c r="T129" s="437">
        <v>27</v>
      </c>
      <c r="U129" s="149"/>
      <c r="V129" s="149"/>
      <c r="W129" s="149"/>
      <c r="X129" s="386">
        <f>+SUM(D129:W129)</f>
        <v>229</v>
      </c>
      <c r="AA129" s="414"/>
    </row>
    <row r="130" spans="1:27" s="413" customFormat="1" ht="39.75">
      <c r="A130" s="422"/>
      <c r="B130" s="432" t="s">
        <v>281</v>
      </c>
      <c r="C130" s="431"/>
      <c r="D130" s="437">
        <v>1</v>
      </c>
      <c r="E130" s="437"/>
      <c r="F130" s="437"/>
      <c r="G130" s="437"/>
      <c r="H130" s="437"/>
      <c r="I130" s="437"/>
      <c r="J130" s="443"/>
      <c r="K130" s="442">
        <v>0</v>
      </c>
      <c r="L130" s="441"/>
      <c r="M130" s="440">
        <v>9</v>
      </c>
      <c r="N130" s="439">
        <v>8</v>
      </c>
      <c r="O130" s="437">
        <v>4</v>
      </c>
      <c r="P130" s="437">
        <v>1</v>
      </c>
      <c r="Q130" s="438">
        <v>0</v>
      </c>
      <c r="R130" s="437">
        <v>5</v>
      </c>
      <c r="S130" s="438">
        <v>0</v>
      </c>
      <c r="T130" s="437">
        <v>17</v>
      </c>
      <c r="U130" s="149"/>
      <c r="V130" s="149"/>
      <c r="W130" s="149"/>
      <c r="X130" s="386">
        <f>+SUM(D130:W130)</f>
        <v>45</v>
      </c>
      <c r="AA130" s="414"/>
    </row>
    <row r="131" spans="1:27" s="413" customFormat="1" ht="39.75">
      <c r="A131" s="422"/>
      <c r="B131" s="91" t="s">
        <v>284</v>
      </c>
      <c r="C131" s="70"/>
      <c r="D131" s="435">
        <f>D132+D133+D134</f>
        <v>152.63</v>
      </c>
      <c r="E131" s="435">
        <f t="shared" ref="E131:I131" si="129">E132+E133+E134</f>
        <v>0</v>
      </c>
      <c r="F131" s="435">
        <f t="shared" si="129"/>
        <v>0</v>
      </c>
      <c r="G131" s="435">
        <f t="shared" si="129"/>
        <v>0</v>
      </c>
      <c r="H131" s="435">
        <f t="shared" si="129"/>
        <v>0</v>
      </c>
      <c r="I131" s="435">
        <f t="shared" si="129"/>
        <v>0</v>
      </c>
      <c r="J131" s="435"/>
      <c r="K131" s="435">
        <f t="shared" ref="K131:T131" si="130">K132+K133+K134</f>
        <v>255.78</v>
      </c>
      <c r="L131" s="436">
        <f t="shared" si="130"/>
        <v>0</v>
      </c>
      <c r="M131" s="435">
        <f t="shared" si="130"/>
        <v>427.19</v>
      </c>
      <c r="N131" s="435">
        <f t="shared" si="130"/>
        <v>860.35</v>
      </c>
      <c r="O131" s="435">
        <f t="shared" si="130"/>
        <v>200.82</v>
      </c>
      <c r="P131" s="435">
        <f t="shared" si="130"/>
        <v>59.71</v>
      </c>
      <c r="Q131" s="435">
        <f t="shared" si="130"/>
        <v>286.82000000000005</v>
      </c>
      <c r="R131" s="435">
        <f t="shared" si="130"/>
        <v>649.94999999999982</v>
      </c>
      <c r="S131" s="435">
        <f t="shared" si="130"/>
        <v>161.70000000000002</v>
      </c>
      <c r="T131" s="435">
        <f t="shared" si="130"/>
        <v>336.72</v>
      </c>
      <c r="U131" s="149"/>
      <c r="V131" s="149"/>
      <c r="W131" s="149"/>
      <c r="X131" s="434">
        <f>X132+X133+X134</f>
        <v>3425.98</v>
      </c>
      <c r="AA131" s="414"/>
    </row>
    <row r="132" spans="1:27" s="413" customFormat="1" ht="35.25" customHeight="1">
      <c r="A132" s="422"/>
      <c r="B132" s="432" t="s">
        <v>283</v>
      </c>
      <c r="C132" s="431"/>
      <c r="D132" s="429">
        <f>D120*D124</f>
        <v>148.37</v>
      </c>
      <c r="E132" s="429">
        <f t="shared" ref="E132:I134" si="131">E120*E124</f>
        <v>0</v>
      </c>
      <c r="F132" s="429">
        <f t="shared" ref="F132:G132" si="132">F120*F124</f>
        <v>0</v>
      </c>
      <c r="G132" s="429">
        <f t="shared" si="132"/>
        <v>0</v>
      </c>
      <c r="H132" s="429">
        <f t="shared" si="131"/>
        <v>0</v>
      </c>
      <c r="I132" s="429">
        <f t="shared" si="131"/>
        <v>0</v>
      </c>
      <c r="J132" s="429"/>
      <c r="K132" s="429">
        <f t="shared" ref="K132:T134" si="133">K120*K124</f>
        <v>255.78</v>
      </c>
      <c r="L132" s="430">
        <f t="shared" si="133"/>
        <v>0</v>
      </c>
      <c r="M132" s="429">
        <f t="shared" si="133"/>
        <v>283.41000000000003</v>
      </c>
      <c r="N132" s="429">
        <f t="shared" si="133"/>
        <v>781.82</v>
      </c>
      <c r="O132" s="429">
        <f t="shared" si="133"/>
        <v>175.56</v>
      </c>
      <c r="P132" s="429">
        <f t="shared" si="133"/>
        <v>33.68</v>
      </c>
      <c r="Q132" s="429">
        <f t="shared" si="133"/>
        <v>263.97000000000003</v>
      </c>
      <c r="R132" s="429">
        <f t="shared" si="133"/>
        <v>619.09999999999991</v>
      </c>
      <c r="S132" s="429">
        <f t="shared" si="133"/>
        <v>161.70000000000002</v>
      </c>
      <c r="T132" s="429">
        <f t="shared" si="133"/>
        <v>291.18</v>
      </c>
      <c r="U132" s="149"/>
      <c r="V132" s="149"/>
      <c r="W132" s="149"/>
      <c r="X132" s="433">
        <f>X120*X124</f>
        <v>3049.28</v>
      </c>
      <c r="AA132" s="414"/>
    </row>
    <row r="133" spans="1:27" s="413" customFormat="1" ht="39.75">
      <c r="A133" s="422"/>
      <c r="B133" s="432" t="s">
        <v>282</v>
      </c>
      <c r="C133" s="431"/>
      <c r="D133" s="430">
        <f>D121*D125</f>
        <v>0</v>
      </c>
      <c r="E133" s="430">
        <f t="shared" si="131"/>
        <v>0</v>
      </c>
      <c r="F133" s="430">
        <f t="shared" ref="F133:G133" si="134">F121*F125</f>
        <v>0</v>
      </c>
      <c r="G133" s="430">
        <f t="shared" si="134"/>
        <v>0</v>
      </c>
      <c r="H133" s="430">
        <f t="shared" si="131"/>
        <v>0</v>
      </c>
      <c r="I133" s="430">
        <f t="shared" si="131"/>
        <v>0</v>
      </c>
      <c r="J133" s="430"/>
      <c r="K133" s="429">
        <f t="shared" si="133"/>
        <v>0</v>
      </c>
      <c r="L133" s="430">
        <f t="shared" si="133"/>
        <v>0</v>
      </c>
      <c r="M133" s="429">
        <f t="shared" si="133"/>
        <v>129.08000000000001</v>
      </c>
      <c r="N133" s="429">
        <f t="shared" si="133"/>
        <v>49.61</v>
      </c>
      <c r="O133" s="429">
        <f t="shared" si="133"/>
        <v>12.72</v>
      </c>
      <c r="P133" s="429">
        <f t="shared" si="133"/>
        <v>21.200000000000003</v>
      </c>
      <c r="Q133" s="429">
        <f t="shared" si="133"/>
        <v>22.85</v>
      </c>
      <c r="R133" s="429">
        <f t="shared" si="133"/>
        <v>12.809999999999999</v>
      </c>
      <c r="S133" s="418">
        <v>0</v>
      </c>
      <c r="T133" s="429">
        <f>T121*T125</f>
        <v>26.94</v>
      </c>
      <c r="U133" s="149"/>
      <c r="V133" s="149"/>
      <c r="W133" s="149"/>
      <c r="X133" s="428">
        <f>X121*X125</f>
        <v>275.71999999999997</v>
      </c>
      <c r="AA133" s="414"/>
    </row>
    <row r="134" spans="1:27" s="413" customFormat="1" ht="39.75">
      <c r="A134" s="422"/>
      <c r="B134" s="432" t="s">
        <v>281</v>
      </c>
      <c r="C134" s="431"/>
      <c r="D134" s="429">
        <f>D122*D126</f>
        <v>4.26</v>
      </c>
      <c r="E134" s="429">
        <f t="shared" si="131"/>
        <v>0</v>
      </c>
      <c r="F134" s="429">
        <f t="shared" ref="F134:G134" si="135">F122*F126</f>
        <v>0</v>
      </c>
      <c r="G134" s="429">
        <f t="shared" si="135"/>
        <v>0</v>
      </c>
      <c r="H134" s="429">
        <f t="shared" si="131"/>
        <v>0</v>
      </c>
      <c r="I134" s="429">
        <f t="shared" si="131"/>
        <v>0</v>
      </c>
      <c r="J134" s="429"/>
      <c r="K134" s="429">
        <f t="shared" si="133"/>
        <v>0</v>
      </c>
      <c r="L134" s="430">
        <f t="shared" si="133"/>
        <v>0</v>
      </c>
      <c r="M134" s="429">
        <f t="shared" si="133"/>
        <v>14.700000000000001</v>
      </c>
      <c r="N134" s="429">
        <f t="shared" si="133"/>
        <v>28.92</v>
      </c>
      <c r="O134" s="429">
        <f t="shared" si="133"/>
        <v>12.54</v>
      </c>
      <c r="P134" s="429">
        <f t="shared" si="133"/>
        <v>4.83</v>
      </c>
      <c r="Q134" s="430">
        <f t="shared" si="133"/>
        <v>0</v>
      </c>
      <c r="R134" s="429">
        <f t="shared" si="133"/>
        <v>18.04</v>
      </c>
      <c r="S134" s="418">
        <v>0</v>
      </c>
      <c r="T134" s="429">
        <f>T122*T126</f>
        <v>18.600000000000001</v>
      </c>
      <c r="U134" s="149"/>
      <c r="V134" s="149"/>
      <c r="W134" s="149"/>
      <c r="X134" s="428">
        <f>X122*X126</f>
        <v>100.97999999999999</v>
      </c>
      <c r="AA134" s="414"/>
    </row>
    <row r="135" spans="1:27" s="413" customFormat="1" ht="39.75">
      <c r="A135" s="422"/>
      <c r="B135" s="427" t="s">
        <v>280</v>
      </c>
      <c r="C135" s="70"/>
      <c r="D135" s="424">
        <f>(D124/D128)*100</f>
        <v>37.373737373737377</v>
      </c>
      <c r="E135" s="424" t="e">
        <f t="shared" ref="E135:I135" si="136">(E124/E128)*100</f>
        <v>#DIV/0!</v>
      </c>
      <c r="F135" s="424" t="e">
        <f t="shared" ref="F135:G135" si="137">(F124/F128)*100</f>
        <v>#DIV/0!</v>
      </c>
      <c r="G135" s="424" t="e">
        <f t="shared" si="137"/>
        <v>#DIV/0!</v>
      </c>
      <c r="H135" s="424" t="e">
        <f t="shared" si="136"/>
        <v>#DIV/0!</v>
      </c>
      <c r="I135" s="424" t="e">
        <f t="shared" si="136"/>
        <v>#DIV/0!</v>
      </c>
      <c r="J135" s="424"/>
      <c r="K135" s="424">
        <f>(K124/K128)*100</f>
        <v>40.55944055944056</v>
      </c>
      <c r="L135" s="425">
        <v>0</v>
      </c>
      <c r="M135" s="424">
        <f t="shared" ref="M135:T136" si="138">(M124/M128)*100</f>
        <v>20.615384615384617</v>
      </c>
      <c r="N135" s="424">
        <f t="shared" si="138"/>
        <v>44.292237442922371</v>
      </c>
      <c r="O135" s="424">
        <f t="shared" si="138"/>
        <v>22.564102564102566</v>
      </c>
      <c r="P135" s="424">
        <f t="shared" si="138"/>
        <v>27.586206896551722</v>
      </c>
      <c r="Q135" s="424">
        <f t="shared" si="138"/>
        <v>21.35593220338983</v>
      </c>
      <c r="R135" s="424">
        <f t="shared" si="138"/>
        <v>22.948328267477201</v>
      </c>
      <c r="S135" s="424">
        <f t="shared" si="138"/>
        <v>20</v>
      </c>
      <c r="T135" s="424">
        <f t="shared" si="138"/>
        <v>21.296296296296298</v>
      </c>
      <c r="U135" s="149"/>
      <c r="V135" s="149"/>
      <c r="W135" s="149"/>
      <c r="X135" s="423">
        <f>(X124/X128)*100</f>
        <v>26.988217967599411</v>
      </c>
      <c r="AA135" s="414"/>
    </row>
    <row r="136" spans="1:27" s="413" customFormat="1" ht="39.75">
      <c r="A136" s="422"/>
      <c r="B136" s="427" t="s">
        <v>279</v>
      </c>
      <c r="C136" s="70"/>
      <c r="D136" s="425">
        <v>0</v>
      </c>
      <c r="E136" s="425">
        <v>0</v>
      </c>
      <c r="F136" s="425">
        <v>0</v>
      </c>
      <c r="G136" s="425">
        <v>0</v>
      </c>
      <c r="H136" s="425">
        <v>0</v>
      </c>
      <c r="I136" s="425">
        <v>0</v>
      </c>
      <c r="J136" s="426"/>
      <c r="K136" s="418">
        <v>0</v>
      </c>
      <c r="L136" s="425">
        <v>0</v>
      </c>
      <c r="M136" s="424">
        <f t="shared" si="138"/>
        <v>22.400000000000002</v>
      </c>
      <c r="N136" s="424">
        <f t="shared" si="138"/>
        <v>50</v>
      </c>
      <c r="O136" s="424">
        <f t="shared" si="138"/>
        <v>20</v>
      </c>
      <c r="P136" s="424">
        <f t="shared" si="138"/>
        <v>45.454545454545453</v>
      </c>
      <c r="Q136" s="424">
        <f t="shared" si="138"/>
        <v>29.411764705882355</v>
      </c>
      <c r="R136" s="424">
        <f t="shared" si="138"/>
        <v>25</v>
      </c>
      <c r="S136" s="418">
        <v>0</v>
      </c>
      <c r="T136" s="424">
        <f>(T125/T129)*100</f>
        <v>22.222222222222221</v>
      </c>
      <c r="U136" s="149"/>
      <c r="V136" s="149"/>
      <c r="W136" s="149"/>
      <c r="X136" s="423">
        <f>(X125/X129)*100</f>
        <v>26.637554585152838</v>
      </c>
      <c r="AA136" s="414"/>
    </row>
    <row r="137" spans="1:27" s="413" customFormat="1" ht="39.75">
      <c r="A137" s="422"/>
      <c r="B137" s="421" t="s">
        <v>278</v>
      </c>
      <c r="C137" s="124"/>
      <c r="D137" s="417">
        <f>(D126/D130)*100</f>
        <v>100</v>
      </c>
      <c r="E137" s="417" t="e">
        <f t="shared" ref="E137:I137" si="139">(E126/E130)*100</f>
        <v>#DIV/0!</v>
      </c>
      <c r="F137" s="417" t="e">
        <f t="shared" ref="F137:G137" si="140">(F126/F130)*100</f>
        <v>#DIV/0!</v>
      </c>
      <c r="G137" s="417" t="e">
        <f t="shared" si="140"/>
        <v>#DIV/0!</v>
      </c>
      <c r="H137" s="417" t="e">
        <f t="shared" si="139"/>
        <v>#DIV/0!</v>
      </c>
      <c r="I137" s="417" t="e">
        <f t="shared" si="139"/>
        <v>#DIV/0!</v>
      </c>
      <c r="J137" s="420"/>
      <c r="K137" s="418">
        <v>0</v>
      </c>
      <c r="L137" s="419">
        <v>0</v>
      </c>
      <c r="M137" s="417">
        <f>(M126/M130)*100</f>
        <v>33.333333333333329</v>
      </c>
      <c r="N137" s="417">
        <f>(N126/N130)*100</f>
        <v>75</v>
      </c>
      <c r="O137" s="417">
        <f>(O126/O130)*100</f>
        <v>75</v>
      </c>
      <c r="P137" s="417">
        <f>(P126/P130)*100</f>
        <v>100</v>
      </c>
      <c r="Q137" s="419">
        <v>0</v>
      </c>
      <c r="R137" s="417">
        <f>(R126/R130)*100</f>
        <v>80</v>
      </c>
      <c r="S137" s="418">
        <v>0</v>
      </c>
      <c r="T137" s="417">
        <f>(T126/T130)*100</f>
        <v>23.52941176470588</v>
      </c>
      <c r="U137" s="416"/>
      <c r="V137" s="416"/>
      <c r="W137" s="416"/>
      <c r="X137" s="415">
        <f>(X126/X130)*100</f>
        <v>48.888888888888886</v>
      </c>
      <c r="AA137" s="414"/>
    </row>
    <row r="138" spans="1:27" s="73" customFormat="1" ht="61.5">
      <c r="A138" s="85"/>
      <c r="B138" s="85" t="s">
        <v>277</v>
      </c>
      <c r="C138" s="96" t="s">
        <v>171</v>
      </c>
      <c r="D138" s="205">
        <f>+D140*100/D161</f>
        <v>62.5</v>
      </c>
      <c r="E138" s="205" t="e">
        <f t="shared" ref="E138:I138" si="141">+E140*100/E161</f>
        <v>#DIV/0!</v>
      </c>
      <c r="F138" s="205" t="e">
        <f t="shared" ref="F138:G138" si="142">+F140*100/F161</f>
        <v>#DIV/0!</v>
      </c>
      <c r="G138" s="205" t="e">
        <f t="shared" si="142"/>
        <v>#DIV/0!</v>
      </c>
      <c r="H138" s="205" t="e">
        <f t="shared" si="141"/>
        <v>#DIV/0!</v>
      </c>
      <c r="I138" s="205" t="e">
        <f t="shared" si="141"/>
        <v>#DIV/0!</v>
      </c>
      <c r="J138" s="205"/>
      <c r="K138" s="411">
        <v>0</v>
      </c>
      <c r="L138" s="411">
        <v>0</v>
      </c>
      <c r="M138" s="205">
        <f t="shared" ref="M138:R138" si="143">+M140*100/M161</f>
        <v>51.442307692307693</v>
      </c>
      <c r="N138" s="205">
        <f t="shared" si="143"/>
        <v>48.958333333333336</v>
      </c>
      <c r="O138" s="205">
        <f t="shared" si="143"/>
        <v>65</v>
      </c>
      <c r="P138" s="205">
        <f t="shared" si="143"/>
        <v>62.5</v>
      </c>
      <c r="Q138" s="205">
        <f t="shared" si="143"/>
        <v>116.66666666666667</v>
      </c>
      <c r="R138" s="205">
        <f t="shared" si="143"/>
        <v>80</v>
      </c>
      <c r="S138" s="411">
        <v>0</v>
      </c>
      <c r="T138" s="205">
        <f>+T140*100/T161</f>
        <v>0</v>
      </c>
      <c r="U138" s="206"/>
      <c r="V138" s="206"/>
      <c r="W138" s="206"/>
      <c r="X138" s="205">
        <f>+X140*100/X161</f>
        <v>48.818897637795274</v>
      </c>
      <c r="Y138" s="464"/>
      <c r="AA138" s="74"/>
    </row>
    <row r="139" spans="1:27" s="102" customFormat="1" ht="39.75">
      <c r="A139" s="81"/>
      <c r="B139" s="81"/>
      <c r="C139" s="95" t="s">
        <v>10</v>
      </c>
      <c r="D139" s="132">
        <f>+IF(D138&lt;25,D138*5/25,IF(D138&gt;=25,5))</f>
        <v>5</v>
      </c>
      <c r="E139" s="132" t="e">
        <f t="shared" ref="E139:I139" si="144">+IF(E138&lt;25,E138*5/25,IF(E138&gt;=25,5))</f>
        <v>#DIV/0!</v>
      </c>
      <c r="F139" s="132" t="e">
        <f t="shared" si="144"/>
        <v>#DIV/0!</v>
      </c>
      <c r="G139" s="132" t="e">
        <f t="shared" si="144"/>
        <v>#DIV/0!</v>
      </c>
      <c r="H139" s="132" t="e">
        <f t="shared" si="144"/>
        <v>#DIV/0!</v>
      </c>
      <c r="I139" s="132" t="e">
        <f t="shared" si="144"/>
        <v>#DIV/0!</v>
      </c>
      <c r="J139" s="132"/>
      <c r="K139" s="378">
        <v>0</v>
      </c>
      <c r="L139" s="378">
        <v>0</v>
      </c>
      <c r="M139" s="410">
        <f t="shared" ref="M139:R139" si="145">+IF(M138&lt;25,M138*5/25,IF(M138&gt;=25,5))</f>
        <v>5</v>
      </c>
      <c r="N139" s="410">
        <f t="shared" si="145"/>
        <v>5</v>
      </c>
      <c r="O139" s="132">
        <f t="shared" si="145"/>
        <v>5</v>
      </c>
      <c r="P139" s="132">
        <f t="shared" si="145"/>
        <v>5</v>
      </c>
      <c r="Q139" s="132">
        <f t="shared" si="145"/>
        <v>5</v>
      </c>
      <c r="R139" s="132">
        <f t="shared" si="145"/>
        <v>5</v>
      </c>
      <c r="S139" s="378">
        <v>0</v>
      </c>
      <c r="T139" s="132">
        <f>+IF(T138&lt;25,T138*5/25,IF(T138&gt;=25,5))</f>
        <v>0</v>
      </c>
      <c r="U139" s="264"/>
      <c r="V139" s="264"/>
      <c r="W139" s="264"/>
      <c r="X139" s="410">
        <f>+IF(X138&lt;25,X138*5/25,IF(X138&gt;=25,5))</f>
        <v>5</v>
      </c>
      <c r="Y139" s="383"/>
      <c r="AA139" s="103"/>
    </row>
    <row r="140" spans="1:27" s="102" customFormat="1" ht="61.5">
      <c r="A140" s="75"/>
      <c r="B140" s="249" t="s">
        <v>276</v>
      </c>
      <c r="C140" s="244"/>
      <c r="D140" s="408">
        <f>SUM(D143,D145,D147,D149,D152,D154,D156,D158,D160)</f>
        <v>1.25</v>
      </c>
      <c r="E140" s="408">
        <f t="shared" ref="E140:I140" si="146">SUM(E143,E145,E147,E149,E152,E154,E156,E158,E160)</f>
        <v>0</v>
      </c>
      <c r="F140" s="408">
        <f t="shared" ref="F140:G140" si="147">SUM(F143,F145,F147,F149,F152,F154,F156,F158,F160)</f>
        <v>0</v>
      </c>
      <c r="G140" s="408">
        <f t="shared" si="147"/>
        <v>0</v>
      </c>
      <c r="H140" s="408">
        <f t="shared" si="146"/>
        <v>0</v>
      </c>
      <c r="I140" s="408">
        <f t="shared" si="146"/>
        <v>0</v>
      </c>
      <c r="J140" s="408"/>
      <c r="K140" s="408">
        <f t="shared" ref="K140:T140" si="148">SUM(K143,K145,K147,K149,K152,K154,K156,K158,K160)</f>
        <v>0</v>
      </c>
      <c r="L140" s="408">
        <f t="shared" si="148"/>
        <v>0</v>
      </c>
      <c r="M140" s="409">
        <f t="shared" si="148"/>
        <v>26.75</v>
      </c>
      <c r="N140" s="409">
        <f t="shared" si="148"/>
        <v>11.75</v>
      </c>
      <c r="O140" s="408">
        <f t="shared" si="148"/>
        <v>6.5</v>
      </c>
      <c r="P140" s="408">
        <f t="shared" si="148"/>
        <v>1.25</v>
      </c>
      <c r="Q140" s="408">
        <f t="shared" si="148"/>
        <v>10.5</v>
      </c>
      <c r="R140" s="408">
        <f t="shared" si="148"/>
        <v>4</v>
      </c>
      <c r="S140" s="408">
        <f t="shared" si="148"/>
        <v>0</v>
      </c>
      <c r="T140" s="408">
        <f t="shared" si="148"/>
        <v>0</v>
      </c>
      <c r="U140" s="407"/>
      <c r="V140" s="407"/>
      <c r="W140" s="407"/>
      <c r="X140" s="406">
        <f>SUM(X143,X145,X147,X149,X152,X154,X156,X158,X160)</f>
        <v>62</v>
      </c>
      <c r="Y140" s="39"/>
      <c r="AA140" s="103"/>
    </row>
    <row r="141" spans="1:27" s="228" customFormat="1" ht="39.75">
      <c r="A141" s="72"/>
      <c r="B141" s="289" t="s">
        <v>188</v>
      </c>
      <c r="C141" s="288" t="s">
        <v>168</v>
      </c>
      <c r="D141" s="405">
        <f>D142+D144+D146+D148</f>
        <v>2</v>
      </c>
      <c r="E141" s="405">
        <f t="shared" ref="E141:I141" si="149">E142+E144+E146+E148</f>
        <v>0</v>
      </c>
      <c r="F141" s="405">
        <f t="shared" si="149"/>
        <v>0</v>
      </c>
      <c r="G141" s="405">
        <f t="shared" si="149"/>
        <v>0</v>
      </c>
      <c r="H141" s="405">
        <f t="shared" si="149"/>
        <v>0</v>
      </c>
      <c r="I141" s="405">
        <f t="shared" si="149"/>
        <v>0</v>
      </c>
      <c r="J141" s="405"/>
      <c r="K141" s="405">
        <f t="shared" ref="K141:T141" si="150">K142+K144+K146+K148</f>
        <v>0</v>
      </c>
      <c r="L141" s="405">
        <f t="shared" si="150"/>
        <v>0</v>
      </c>
      <c r="M141" s="403">
        <f t="shared" si="150"/>
        <v>44</v>
      </c>
      <c r="N141" s="403">
        <f t="shared" si="150"/>
        <v>19</v>
      </c>
      <c r="O141" s="405">
        <f t="shared" si="150"/>
        <v>18</v>
      </c>
      <c r="P141" s="405">
        <f t="shared" si="150"/>
        <v>4</v>
      </c>
      <c r="Q141" s="405">
        <f t="shared" si="150"/>
        <v>16</v>
      </c>
      <c r="R141" s="405">
        <f t="shared" si="150"/>
        <v>9</v>
      </c>
      <c r="S141" s="405">
        <f t="shared" si="150"/>
        <v>0</v>
      </c>
      <c r="T141" s="405">
        <f t="shared" si="150"/>
        <v>0</v>
      </c>
      <c r="U141" s="404"/>
      <c r="V141" s="404"/>
      <c r="W141" s="404"/>
      <c r="X141" s="403">
        <f>X142+X144+X146+X148</f>
        <v>112</v>
      </c>
      <c r="AA141" s="229"/>
    </row>
    <row r="142" spans="1:27" s="228" customFormat="1" ht="39.75">
      <c r="A142" s="72"/>
      <c r="B142" s="249" t="s">
        <v>275</v>
      </c>
      <c r="C142" s="244"/>
      <c r="D142" s="193"/>
      <c r="E142" s="193"/>
      <c r="F142" s="193"/>
      <c r="G142" s="193"/>
      <c r="H142" s="193"/>
      <c r="I142" s="363">
        <f t="shared" ref="I142" si="151">+SUM(E142:H142)</f>
        <v>0</v>
      </c>
      <c r="J142" s="372"/>
      <c r="K142" s="370"/>
      <c r="L142" s="370"/>
      <c r="M142" s="194">
        <v>1</v>
      </c>
      <c r="N142" s="390">
        <v>0</v>
      </c>
      <c r="O142" s="193">
        <v>13</v>
      </c>
      <c r="P142" s="193">
        <v>3</v>
      </c>
      <c r="Q142" s="193">
        <v>1</v>
      </c>
      <c r="R142" s="193">
        <v>4</v>
      </c>
      <c r="S142" s="370"/>
      <c r="T142" s="193">
        <v>0</v>
      </c>
      <c r="U142" s="221"/>
      <c r="V142" s="221"/>
      <c r="W142" s="221"/>
      <c r="X142" s="386">
        <f>+SUM(D142:W142)</f>
        <v>22</v>
      </c>
      <c r="AA142" s="229"/>
    </row>
    <row r="143" spans="1:27" s="228" customFormat="1" ht="39.75">
      <c r="A143" s="72"/>
      <c r="B143" s="248" t="s">
        <v>150</v>
      </c>
      <c r="C143" s="244"/>
      <c r="D143" s="246">
        <f>D142*0.25</f>
        <v>0</v>
      </c>
      <c r="E143" s="246">
        <f t="shared" ref="E143:I143" si="152">E142*0.25</f>
        <v>0</v>
      </c>
      <c r="F143" s="246">
        <f t="shared" si="152"/>
        <v>0</v>
      </c>
      <c r="G143" s="246">
        <f t="shared" si="152"/>
        <v>0</v>
      </c>
      <c r="H143" s="246">
        <f t="shared" si="152"/>
        <v>0</v>
      </c>
      <c r="I143" s="246">
        <f t="shared" si="152"/>
        <v>0</v>
      </c>
      <c r="J143" s="395"/>
      <c r="K143" s="394"/>
      <c r="L143" s="394"/>
      <c r="M143" s="400">
        <f t="shared" ref="M143:R143" si="153">M142*0.25</f>
        <v>0.25</v>
      </c>
      <c r="N143" s="401">
        <f t="shared" si="153"/>
        <v>0</v>
      </c>
      <c r="O143" s="246">
        <f t="shared" si="153"/>
        <v>3.25</v>
      </c>
      <c r="P143" s="246">
        <f t="shared" si="153"/>
        <v>0.75</v>
      </c>
      <c r="Q143" s="365">
        <f t="shared" si="153"/>
        <v>0.25</v>
      </c>
      <c r="R143" s="246">
        <f t="shared" si="153"/>
        <v>1</v>
      </c>
      <c r="S143" s="394"/>
      <c r="T143" s="246">
        <f>T142*0.25</f>
        <v>0</v>
      </c>
      <c r="U143" s="247"/>
      <c r="V143" s="247"/>
      <c r="W143" s="247"/>
      <c r="X143" s="400">
        <f>X142*0.25</f>
        <v>5.5</v>
      </c>
      <c r="AA143" s="229"/>
    </row>
    <row r="144" spans="1:27" s="228" customFormat="1" ht="61.5">
      <c r="A144" s="72"/>
      <c r="B144" s="249" t="s">
        <v>274</v>
      </c>
      <c r="C144" s="244"/>
      <c r="D144" s="193">
        <v>1</v>
      </c>
      <c r="E144" s="193"/>
      <c r="F144" s="193"/>
      <c r="G144" s="193"/>
      <c r="H144" s="193"/>
      <c r="I144" s="363">
        <f t="shared" ref="I144" si="154">+SUM(E144:H144)</f>
        <v>0</v>
      </c>
      <c r="J144" s="372"/>
      <c r="K144" s="370"/>
      <c r="L144" s="370"/>
      <c r="M144" s="194">
        <v>26</v>
      </c>
      <c r="N144" s="390">
        <v>11</v>
      </c>
      <c r="O144" s="193">
        <v>3</v>
      </c>
      <c r="P144" s="193">
        <v>1</v>
      </c>
      <c r="Q144" s="193">
        <v>4</v>
      </c>
      <c r="R144" s="193">
        <v>3</v>
      </c>
      <c r="S144" s="370"/>
      <c r="T144" s="193">
        <v>0</v>
      </c>
      <c r="U144" s="247"/>
      <c r="V144" s="221"/>
      <c r="W144" s="221"/>
      <c r="X144" s="386">
        <f>+SUM(D144:W144)</f>
        <v>49</v>
      </c>
      <c r="AA144" s="229"/>
    </row>
    <row r="145" spans="1:27" s="228" customFormat="1" ht="39.75">
      <c r="A145" s="72"/>
      <c r="B145" s="248" t="s">
        <v>150</v>
      </c>
      <c r="C145" s="244"/>
      <c r="D145" s="246">
        <f>D144*0.5</f>
        <v>0.5</v>
      </c>
      <c r="E145" s="246">
        <f t="shared" ref="E145:I145" si="155">E144*0.5</f>
        <v>0</v>
      </c>
      <c r="F145" s="246">
        <f t="shared" si="155"/>
        <v>0</v>
      </c>
      <c r="G145" s="246">
        <f t="shared" si="155"/>
        <v>0</v>
      </c>
      <c r="H145" s="246">
        <f t="shared" si="155"/>
        <v>0</v>
      </c>
      <c r="I145" s="246">
        <f t="shared" si="155"/>
        <v>0</v>
      </c>
      <c r="J145" s="395"/>
      <c r="K145" s="370"/>
      <c r="L145" s="370"/>
      <c r="M145" s="400">
        <f t="shared" ref="M145:R145" si="156">M144*0.5</f>
        <v>13</v>
      </c>
      <c r="N145" s="401">
        <f t="shared" si="156"/>
        <v>5.5</v>
      </c>
      <c r="O145" s="246">
        <f t="shared" si="156"/>
        <v>1.5</v>
      </c>
      <c r="P145" s="246">
        <f t="shared" si="156"/>
        <v>0.5</v>
      </c>
      <c r="Q145" s="365">
        <f t="shared" si="156"/>
        <v>2</v>
      </c>
      <c r="R145" s="246">
        <f t="shared" si="156"/>
        <v>1.5</v>
      </c>
      <c r="S145" s="370"/>
      <c r="T145" s="246">
        <f>T144*0.5</f>
        <v>0</v>
      </c>
      <c r="U145" s="247"/>
      <c r="V145" s="247"/>
      <c r="W145" s="247"/>
      <c r="X145" s="400">
        <f>X144*0.5</f>
        <v>24.5</v>
      </c>
      <c r="AA145" s="229"/>
    </row>
    <row r="146" spans="1:27" s="228" customFormat="1" ht="92.25">
      <c r="A146" s="72"/>
      <c r="B146" s="249" t="s">
        <v>273</v>
      </c>
      <c r="C146" s="244"/>
      <c r="D146" s="193">
        <v>1</v>
      </c>
      <c r="E146" s="193"/>
      <c r="F146" s="193"/>
      <c r="G146" s="193"/>
      <c r="H146" s="193"/>
      <c r="I146" s="363">
        <f t="shared" ref="I146" si="157">+SUM(E146:H146)</f>
        <v>0</v>
      </c>
      <c r="J146" s="372"/>
      <c r="K146" s="370"/>
      <c r="L146" s="370"/>
      <c r="M146" s="194">
        <v>14</v>
      </c>
      <c r="N146" s="390">
        <v>7</v>
      </c>
      <c r="O146" s="193">
        <v>1</v>
      </c>
      <c r="P146" s="193"/>
      <c r="Q146" s="193">
        <v>11</v>
      </c>
      <c r="R146" s="193">
        <v>2</v>
      </c>
      <c r="S146" s="370"/>
      <c r="T146" s="193">
        <v>0</v>
      </c>
      <c r="U146" s="247"/>
      <c r="V146" s="221"/>
      <c r="W146" s="221"/>
      <c r="X146" s="386">
        <f>+SUM(D146:W146)</f>
        <v>36</v>
      </c>
      <c r="AA146" s="229"/>
    </row>
    <row r="147" spans="1:27" s="228" customFormat="1" ht="39.75">
      <c r="A147" s="72"/>
      <c r="B147" s="248" t="s">
        <v>150</v>
      </c>
      <c r="C147" s="244"/>
      <c r="D147" s="246">
        <f>D146*0.75</f>
        <v>0.75</v>
      </c>
      <c r="E147" s="246">
        <f t="shared" ref="E147:I147" si="158">E146*0.75</f>
        <v>0</v>
      </c>
      <c r="F147" s="246">
        <f t="shared" si="158"/>
        <v>0</v>
      </c>
      <c r="G147" s="246">
        <f t="shared" si="158"/>
        <v>0</v>
      </c>
      <c r="H147" s="246">
        <f t="shared" si="158"/>
        <v>0</v>
      </c>
      <c r="I147" s="246">
        <f t="shared" si="158"/>
        <v>0</v>
      </c>
      <c r="J147" s="395"/>
      <c r="K147" s="370"/>
      <c r="L147" s="370"/>
      <c r="M147" s="400">
        <f t="shared" ref="M147:R147" si="159">M146*0.75</f>
        <v>10.5</v>
      </c>
      <c r="N147" s="401">
        <f t="shared" si="159"/>
        <v>5.25</v>
      </c>
      <c r="O147" s="246">
        <f t="shared" si="159"/>
        <v>0.75</v>
      </c>
      <c r="P147" s="246">
        <f t="shared" si="159"/>
        <v>0</v>
      </c>
      <c r="Q147" s="365">
        <f t="shared" si="159"/>
        <v>8.25</v>
      </c>
      <c r="R147" s="246">
        <f t="shared" si="159"/>
        <v>1.5</v>
      </c>
      <c r="S147" s="370"/>
      <c r="T147" s="246">
        <f>T146*0.75</f>
        <v>0</v>
      </c>
      <c r="U147" s="247"/>
      <c r="V147" s="247"/>
      <c r="W147" s="247"/>
      <c r="X147" s="402">
        <f>X146*0.75</f>
        <v>27</v>
      </c>
      <c r="AA147" s="229"/>
    </row>
    <row r="148" spans="1:27" s="228" customFormat="1" ht="39.75">
      <c r="A148" s="72"/>
      <c r="B148" s="249" t="s">
        <v>272</v>
      </c>
      <c r="C148" s="244"/>
      <c r="D148" s="193"/>
      <c r="E148" s="193"/>
      <c r="F148" s="193"/>
      <c r="G148" s="193"/>
      <c r="H148" s="193"/>
      <c r="I148" s="363">
        <f t="shared" ref="I148" si="160">+SUM(E148:H148)</f>
        <v>0</v>
      </c>
      <c r="J148" s="372"/>
      <c r="K148" s="370"/>
      <c r="L148" s="370"/>
      <c r="M148" s="194">
        <v>3</v>
      </c>
      <c r="N148" s="390">
        <v>1</v>
      </c>
      <c r="O148" s="193">
        <v>1</v>
      </c>
      <c r="P148" s="193"/>
      <c r="Q148" s="193">
        <v>0</v>
      </c>
      <c r="R148" s="193">
        <v>0</v>
      </c>
      <c r="S148" s="370"/>
      <c r="T148" s="193">
        <v>0</v>
      </c>
      <c r="U148" s="247"/>
      <c r="V148" s="221"/>
      <c r="W148" s="221"/>
      <c r="X148" s="386">
        <f>+SUM(D148:W148)</f>
        <v>5</v>
      </c>
      <c r="AA148" s="229"/>
    </row>
    <row r="149" spans="1:27" s="228" customFormat="1" ht="39.75">
      <c r="A149" s="72"/>
      <c r="B149" s="248" t="s">
        <v>150</v>
      </c>
      <c r="C149" s="244"/>
      <c r="D149" s="246">
        <f>D148*1</f>
        <v>0</v>
      </c>
      <c r="E149" s="246">
        <f t="shared" ref="E149:I149" si="161">E148*1</f>
        <v>0</v>
      </c>
      <c r="F149" s="246">
        <f t="shared" si="161"/>
        <v>0</v>
      </c>
      <c r="G149" s="246">
        <f t="shared" si="161"/>
        <v>0</v>
      </c>
      <c r="H149" s="246">
        <f t="shared" si="161"/>
        <v>0</v>
      </c>
      <c r="I149" s="246">
        <f t="shared" si="161"/>
        <v>0</v>
      </c>
      <c r="J149" s="395"/>
      <c r="K149" s="394"/>
      <c r="L149" s="394"/>
      <c r="M149" s="400">
        <f t="shared" ref="M149:R149" si="162">M148*1</f>
        <v>3</v>
      </c>
      <c r="N149" s="401">
        <f t="shared" si="162"/>
        <v>1</v>
      </c>
      <c r="O149" s="246">
        <f t="shared" si="162"/>
        <v>1</v>
      </c>
      <c r="P149" s="246">
        <f t="shared" si="162"/>
        <v>0</v>
      </c>
      <c r="Q149" s="365">
        <f t="shared" si="162"/>
        <v>0</v>
      </c>
      <c r="R149" s="246">
        <f t="shared" si="162"/>
        <v>0</v>
      </c>
      <c r="S149" s="394"/>
      <c r="T149" s="246">
        <f>T148*1</f>
        <v>0</v>
      </c>
      <c r="U149" s="247"/>
      <c r="V149" s="247"/>
      <c r="W149" s="247"/>
      <c r="X149" s="400">
        <f>X148*1</f>
        <v>5</v>
      </c>
      <c r="AA149" s="229"/>
    </row>
    <row r="150" spans="1:27" s="228" customFormat="1" ht="39.75">
      <c r="A150" s="72"/>
      <c r="B150" s="289" t="s">
        <v>183</v>
      </c>
      <c r="C150" s="399" t="s">
        <v>168</v>
      </c>
      <c r="D150" s="396">
        <f>D151+D153+D155+D157+D159</f>
        <v>0</v>
      </c>
      <c r="E150" s="396">
        <f t="shared" ref="E150:I150" si="163">E151+E153+E155+E157+E159</f>
        <v>0</v>
      </c>
      <c r="F150" s="396">
        <f t="shared" si="163"/>
        <v>0</v>
      </c>
      <c r="G150" s="396">
        <f t="shared" si="163"/>
        <v>0</v>
      </c>
      <c r="H150" s="396">
        <f t="shared" si="163"/>
        <v>0</v>
      </c>
      <c r="I150" s="396">
        <f t="shared" si="163"/>
        <v>0</v>
      </c>
      <c r="J150" s="396"/>
      <c r="K150" s="396">
        <f t="shared" ref="K150:T150" si="164">K151+K153+K155+K157+K159</f>
        <v>0</v>
      </c>
      <c r="L150" s="396">
        <f t="shared" si="164"/>
        <v>0</v>
      </c>
      <c r="M150" s="396">
        <f t="shared" si="164"/>
        <v>0</v>
      </c>
      <c r="N150" s="398">
        <f t="shared" si="164"/>
        <v>0</v>
      </c>
      <c r="O150" s="396">
        <f t="shared" si="164"/>
        <v>0</v>
      </c>
      <c r="P150" s="396">
        <f t="shared" si="164"/>
        <v>0</v>
      </c>
      <c r="Q150" s="396">
        <f t="shared" si="164"/>
        <v>0</v>
      </c>
      <c r="R150" s="396">
        <f t="shared" si="164"/>
        <v>0</v>
      </c>
      <c r="S150" s="396">
        <f t="shared" si="164"/>
        <v>0</v>
      </c>
      <c r="T150" s="396">
        <f t="shared" si="164"/>
        <v>0</v>
      </c>
      <c r="U150" s="397"/>
      <c r="V150" s="397"/>
      <c r="W150" s="397"/>
      <c r="X150" s="396">
        <f>X151+X153+X155+X157+X159</f>
        <v>0</v>
      </c>
      <c r="AA150" s="229"/>
    </row>
    <row r="151" spans="1:27" s="228" customFormat="1" ht="61.5">
      <c r="A151" s="72"/>
      <c r="B151" s="249" t="s">
        <v>261</v>
      </c>
      <c r="C151" s="244"/>
      <c r="D151" s="193"/>
      <c r="E151" s="193"/>
      <c r="F151" s="193"/>
      <c r="G151" s="193"/>
      <c r="H151" s="193"/>
      <c r="I151" s="363">
        <f t="shared" ref="I151" si="165">+SUM(E151:H151)</f>
        <v>0</v>
      </c>
      <c r="J151" s="372"/>
      <c r="K151" s="370"/>
      <c r="L151" s="370"/>
      <c r="M151" s="193">
        <f>+SUM(C151:L151)</f>
        <v>0</v>
      </c>
      <c r="N151" s="196">
        <f>+SUM(C151:M151)</f>
        <v>0</v>
      </c>
      <c r="O151" s="193">
        <v>0</v>
      </c>
      <c r="P151" s="193">
        <v>0</v>
      </c>
      <c r="Q151" s="193">
        <f>+SUM(M151:P151)</f>
        <v>0</v>
      </c>
      <c r="R151" s="193">
        <v>0</v>
      </c>
      <c r="S151" s="370"/>
      <c r="T151" s="193">
        <v>0</v>
      </c>
      <c r="U151" s="247"/>
      <c r="V151" s="221"/>
      <c r="W151" s="221"/>
      <c r="X151" s="363">
        <f>+SUM(D151:W151)</f>
        <v>0</v>
      </c>
      <c r="AA151" s="229"/>
    </row>
    <row r="152" spans="1:27" s="228" customFormat="1" ht="39.75">
      <c r="A152" s="72"/>
      <c r="B152" s="248" t="s">
        <v>150</v>
      </c>
      <c r="C152" s="244"/>
      <c r="D152" s="246">
        <f>D151*0.125</f>
        <v>0</v>
      </c>
      <c r="E152" s="246">
        <f t="shared" ref="E152:I152" si="166">E151*0.125</f>
        <v>0</v>
      </c>
      <c r="F152" s="246">
        <f t="shared" si="166"/>
        <v>0</v>
      </c>
      <c r="G152" s="246">
        <f t="shared" si="166"/>
        <v>0</v>
      </c>
      <c r="H152" s="246">
        <f t="shared" si="166"/>
        <v>0</v>
      </c>
      <c r="I152" s="246">
        <f t="shared" si="166"/>
        <v>0</v>
      </c>
      <c r="J152" s="395"/>
      <c r="K152" s="370"/>
      <c r="L152" s="370"/>
      <c r="M152" s="246">
        <f t="shared" ref="M152:R152" si="167">M151*0.125</f>
        <v>0</v>
      </c>
      <c r="N152" s="250">
        <f t="shared" si="167"/>
        <v>0</v>
      </c>
      <c r="O152" s="246">
        <f t="shared" si="167"/>
        <v>0</v>
      </c>
      <c r="P152" s="246">
        <f t="shared" si="167"/>
        <v>0</v>
      </c>
      <c r="Q152" s="246">
        <f t="shared" si="167"/>
        <v>0</v>
      </c>
      <c r="R152" s="246">
        <f t="shared" si="167"/>
        <v>0</v>
      </c>
      <c r="S152" s="370"/>
      <c r="T152" s="246">
        <f>T151*0.125</f>
        <v>0</v>
      </c>
      <c r="U152" s="247"/>
      <c r="V152" s="247"/>
      <c r="W152" s="247"/>
      <c r="X152" s="246">
        <f>X151*0.125</f>
        <v>0</v>
      </c>
      <c r="AA152" s="229"/>
    </row>
    <row r="153" spans="1:27" s="228" customFormat="1" ht="39.75">
      <c r="A153" s="72"/>
      <c r="B153" s="249" t="s">
        <v>181</v>
      </c>
      <c r="C153" s="244"/>
      <c r="D153" s="193"/>
      <c r="E153" s="193"/>
      <c r="F153" s="193"/>
      <c r="G153" s="193"/>
      <c r="H153" s="193"/>
      <c r="I153" s="363">
        <f t="shared" ref="I153" si="168">+SUM(E153:H153)</f>
        <v>0</v>
      </c>
      <c r="J153" s="372"/>
      <c r="K153" s="370"/>
      <c r="L153" s="370"/>
      <c r="M153" s="193">
        <f>+SUM(C153:L153)</f>
        <v>0</v>
      </c>
      <c r="N153" s="196">
        <f>+SUM(C153:M153)</f>
        <v>0</v>
      </c>
      <c r="O153" s="193">
        <v>0</v>
      </c>
      <c r="P153" s="193">
        <v>0</v>
      </c>
      <c r="Q153" s="193">
        <f>+SUM(M153:P153)</f>
        <v>0</v>
      </c>
      <c r="R153" s="193">
        <v>0</v>
      </c>
      <c r="S153" s="370"/>
      <c r="T153" s="193">
        <v>0</v>
      </c>
      <c r="U153" s="247"/>
      <c r="V153" s="247"/>
      <c r="W153" s="247"/>
      <c r="X153" s="363">
        <f>+SUM(D153:W153)</f>
        <v>0</v>
      </c>
      <c r="AA153" s="229"/>
    </row>
    <row r="154" spans="1:27" s="228" customFormat="1" ht="39.75">
      <c r="A154" s="72"/>
      <c r="B154" s="248" t="s">
        <v>150</v>
      </c>
      <c r="C154" s="244"/>
      <c r="D154" s="246">
        <f>D153*0.25</f>
        <v>0</v>
      </c>
      <c r="E154" s="246">
        <f t="shared" ref="E154:I154" si="169">E153*0.25</f>
        <v>0</v>
      </c>
      <c r="F154" s="246">
        <f t="shared" si="169"/>
        <v>0</v>
      </c>
      <c r="G154" s="246">
        <f t="shared" si="169"/>
        <v>0</v>
      </c>
      <c r="H154" s="246">
        <f t="shared" si="169"/>
        <v>0</v>
      </c>
      <c r="I154" s="246">
        <f t="shared" si="169"/>
        <v>0</v>
      </c>
      <c r="J154" s="395"/>
      <c r="K154" s="370"/>
      <c r="L154" s="370"/>
      <c r="M154" s="246">
        <f t="shared" ref="M154:R154" si="170">M153*0.25</f>
        <v>0</v>
      </c>
      <c r="N154" s="250">
        <f t="shared" si="170"/>
        <v>0</v>
      </c>
      <c r="O154" s="246">
        <f t="shared" si="170"/>
        <v>0</v>
      </c>
      <c r="P154" s="246">
        <f t="shared" si="170"/>
        <v>0</v>
      </c>
      <c r="Q154" s="246">
        <f t="shared" si="170"/>
        <v>0</v>
      </c>
      <c r="R154" s="246">
        <f t="shared" si="170"/>
        <v>0</v>
      </c>
      <c r="S154" s="370"/>
      <c r="T154" s="246">
        <f>T153*0.25</f>
        <v>0</v>
      </c>
      <c r="U154" s="247"/>
      <c r="V154" s="247"/>
      <c r="W154" s="247"/>
      <c r="X154" s="246">
        <f>X153*0.25</f>
        <v>0</v>
      </c>
      <c r="AA154" s="229"/>
    </row>
    <row r="155" spans="1:27" s="228" customFormat="1" ht="61.5">
      <c r="A155" s="72"/>
      <c r="B155" s="249" t="s">
        <v>180</v>
      </c>
      <c r="C155" s="244"/>
      <c r="D155" s="193"/>
      <c r="E155" s="193"/>
      <c r="F155" s="193"/>
      <c r="G155" s="193"/>
      <c r="H155" s="193"/>
      <c r="I155" s="363">
        <f t="shared" ref="I155" si="171">+SUM(E155:H155)</f>
        <v>0</v>
      </c>
      <c r="J155" s="372"/>
      <c r="K155" s="370"/>
      <c r="L155" s="370"/>
      <c r="M155" s="193">
        <f>+SUM(C155:L155)</f>
        <v>0</v>
      </c>
      <c r="N155" s="196">
        <f>+SUM(C155:M155)</f>
        <v>0</v>
      </c>
      <c r="O155" s="193">
        <v>0</v>
      </c>
      <c r="P155" s="193">
        <v>0</v>
      </c>
      <c r="Q155" s="193">
        <f>+SUM(M155:P155)</f>
        <v>0</v>
      </c>
      <c r="R155" s="193">
        <v>0</v>
      </c>
      <c r="S155" s="370"/>
      <c r="T155" s="193">
        <v>0</v>
      </c>
      <c r="U155" s="247"/>
      <c r="V155" s="247"/>
      <c r="W155" s="247"/>
      <c r="X155" s="363">
        <f>+SUM(D155:W155)</f>
        <v>0</v>
      </c>
      <c r="AA155" s="229"/>
    </row>
    <row r="156" spans="1:27" s="228" customFormat="1" ht="39.75">
      <c r="A156" s="72"/>
      <c r="B156" s="248" t="s">
        <v>150</v>
      </c>
      <c r="C156" s="244"/>
      <c r="D156" s="246">
        <f>D155*0.5</f>
        <v>0</v>
      </c>
      <c r="E156" s="246">
        <f t="shared" ref="E156:I156" si="172">E155*0.5</f>
        <v>0</v>
      </c>
      <c r="F156" s="246">
        <f t="shared" si="172"/>
        <v>0</v>
      </c>
      <c r="G156" s="246">
        <f t="shared" si="172"/>
        <v>0</v>
      </c>
      <c r="H156" s="246">
        <f t="shared" si="172"/>
        <v>0</v>
      </c>
      <c r="I156" s="246">
        <f t="shared" si="172"/>
        <v>0</v>
      </c>
      <c r="J156" s="395"/>
      <c r="K156" s="370"/>
      <c r="L156" s="370"/>
      <c r="M156" s="246">
        <f t="shared" ref="M156:R156" si="173">M155*0.5</f>
        <v>0</v>
      </c>
      <c r="N156" s="250">
        <f t="shared" si="173"/>
        <v>0</v>
      </c>
      <c r="O156" s="246">
        <f t="shared" si="173"/>
        <v>0</v>
      </c>
      <c r="P156" s="246">
        <f t="shared" si="173"/>
        <v>0</v>
      </c>
      <c r="Q156" s="246">
        <f t="shared" si="173"/>
        <v>0</v>
      </c>
      <c r="R156" s="246">
        <f t="shared" si="173"/>
        <v>0</v>
      </c>
      <c r="S156" s="370"/>
      <c r="T156" s="246">
        <f>T155*0.5</f>
        <v>0</v>
      </c>
      <c r="U156" s="247"/>
      <c r="V156" s="247"/>
      <c r="W156" s="247"/>
      <c r="X156" s="246">
        <f>X155*0.5</f>
        <v>0</v>
      </c>
      <c r="AA156" s="229"/>
    </row>
    <row r="157" spans="1:27" s="228" customFormat="1" ht="61.5">
      <c r="A157" s="72"/>
      <c r="B157" s="249" t="s">
        <v>271</v>
      </c>
      <c r="C157" s="244"/>
      <c r="D157" s="193"/>
      <c r="E157" s="193"/>
      <c r="F157" s="193"/>
      <c r="G157" s="193"/>
      <c r="H157" s="193"/>
      <c r="I157" s="363">
        <f t="shared" ref="I157" si="174">+SUM(E157:H157)</f>
        <v>0</v>
      </c>
      <c r="J157" s="372"/>
      <c r="K157" s="370"/>
      <c r="L157" s="370"/>
      <c r="M157" s="193">
        <f>+SUM(C157:L157)</f>
        <v>0</v>
      </c>
      <c r="N157" s="196">
        <f>+SUM(C157:M157)</f>
        <v>0</v>
      </c>
      <c r="O157" s="193">
        <v>0</v>
      </c>
      <c r="P157" s="193">
        <v>0</v>
      </c>
      <c r="Q157" s="193">
        <f>+SUM(M157:P157)</f>
        <v>0</v>
      </c>
      <c r="R157" s="193">
        <v>0</v>
      </c>
      <c r="S157" s="370"/>
      <c r="T157" s="193">
        <v>0</v>
      </c>
      <c r="U157" s="247"/>
      <c r="V157" s="247"/>
      <c r="W157" s="247"/>
      <c r="X157" s="363">
        <f>+SUM(D157:W157)</f>
        <v>0</v>
      </c>
      <c r="AA157" s="229"/>
    </row>
    <row r="158" spans="1:27" s="228" customFormat="1" ht="39.75">
      <c r="A158" s="72"/>
      <c r="B158" s="248" t="s">
        <v>150</v>
      </c>
      <c r="C158" s="244"/>
      <c r="D158" s="246">
        <f>D157*0.75</f>
        <v>0</v>
      </c>
      <c r="E158" s="246">
        <f t="shared" ref="E158:I158" si="175">E157*0.75</f>
        <v>0</v>
      </c>
      <c r="F158" s="246">
        <f t="shared" si="175"/>
        <v>0</v>
      </c>
      <c r="G158" s="246">
        <f t="shared" si="175"/>
        <v>0</v>
      </c>
      <c r="H158" s="246">
        <f t="shared" si="175"/>
        <v>0</v>
      </c>
      <c r="I158" s="246">
        <f t="shared" si="175"/>
        <v>0</v>
      </c>
      <c r="J158" s="395"/>
      <c r="K158" s="370"/>
      <c r="L158" s="370"/>
      <c r="M158" s="246">
        <f t="shared" ref="M158:R158" si="176">M157*0.75</f>
        <v>0</v>
      </c>
      <c r="N158" s="250">
        <f t="shared" si="176"/>
        <v>0</v>
      </c>
      <c r="O158" s="246">
        <f t="shared" si="176"/>
        <v>0</v>
      </c>
      <c r="P158" s="246">
        <f t="shared" si="176"/>
        <v>0</v>
      </c>
      <c r="Q158" s="246">
        <f t="shared" si="176"/>
        <v>0</v>
      </c>
      <c r="R158" s="246">
        <f t="shared" si="176"/>
        <v>0</v>
      </c>
      <c r="S158" s="370"/>
      <c r="T158" s="246">
        <f>T157*0.75</f>
        <v>0</v>
      </c>
      <c r="U158" s="247"/>
      <c r="V158" s="247"/>
      <c r="W158" s="247"/>
      <c r="X158" s="246">
        <f>X157*0.75</f>
        <v>0</v>
      </c>
      <c r="AA158" s="229"/>
    </row>
    <row r="159" spans="1:27" s="228" customFormat="1" ht="39.75">
      <c r="A159" s="72"/>
      <c r="B159" s="249" t="s">
        <v>270</v>
      </c>
      <c r="C159" s="244"/>
      <c r="D159" s="193"/>
      <c r="E159" s="193"/>
      <c r="F159" s="193"/>
      <c r="G159" s="193"/>
      <c r="H159" s="193"/>
      <c r="I159" s="363">
        <f t="shared" ref="I159" si="177">+SUM(E159:H159)</f>
        <v>0</v>
      </c>
      <c r="J159" s="372"/>
      <c r="K159" s="370"/>
      <c r="L159" s="370"/>
      <c r="M159" s="193">
        <f>+SUM(C159:L159)</f>
        <v>0</v>
      </c>
      <c r="N159" s="196">
        <f>+SUM(C159:M159)</f>
        <v>0</v>
      </c>
      <c r="O159" s="193">
        <v>0</v>
      </c>
      <c r="P159" s="193">
        <v>0</v>
      </c>
      <c r="Q159" s="193">
        <f>+SUM(M159:P159)</f>
        <v>0</v>
      </c>
      <c r="R159" s="193">
        <v>0</v>
      </c>
      <c r="S159" s="370"/>
      <c r="T159" s="193">
        <v>0</v>
      </c>
      <c r="U159" s="247"/>
      <c r="V159" s="247"/>
      <c r="W159" s="247"/>
      <c r="X159" s="363">
        <f>+SUM(D159:W159)</f>
        <v>0</v>
      </c>
      <c r="AA159" s="229"/>
    </row>
    <row r="160" spans="1:27" s="228" customFormat="1" ht="39.75">
      <c r="A160" s="72"/>
      <c r="B160" s="248" t="s">
        <v>150</v>
      </c>
      <c r="C160" s="244"/>
      <c r="D160" s="246">
        <f>D159*1</f>
        <v>0</v>
      </c>
      <c r="E160" s="246">
        <f t="shared" ref="E160:I160" si="178">E159*1</f>
        <v>0</v>
      </c>
      <c r="F160" s="246">
        <f t="shared" si="178"/>
        <v>0</v>
      </c>
      <c r="G160" s="246">
        <f t="shared" si="178"/>
        <v>0</v>
      </c>
      <c r="H160" s="246">
        <f t="shared" si="178"/>
        <v>0</v>
      </c>
      <c r="I160" s="246">
        <f t="shared" si="178"/>
        <v>0</v>
      </c>
      <c r="J160" s="395"/>
      <c r="K160" s="394"/>
      <c r="L160" s="394"/>
      <c r="M160" s="246">
        <f t="shared" ref="M160:R160" si="179">M159*1</f>
        <v>0</v>
      </c>
      <c r="N160" s="250">
        <f t="shared" si="179"/>
        <v>0</v>
      </c>
      <c r="O160" s="246">
        <f t="shared" si="179"/>
        <v>0</v>
      </c>
      <c r="P160" s="246">
        <f t="shared" si="179"/>
        <v>0</v>
      </c>
      <c r="Q160" s="246">
        <f t="shared" si="179"/>
        <v>0</v>
      </c>
      <c r="R160" s="246">
        <f t="shared" si="179"/>
        <v>0</v>
      </c>
      <c r="S160" s="394"/>
      <c r="T160" s="246">
        <f>T159*1</f>
        <v>0</v>
      </c>
      <c r="U160" s="247"/>
      <c r="V160" s="247"/>
      <c r="W160" s="247"/>
      <c r="X160" s="246">
        <f>X159*1</f>
        <v>0</v>
      </c>
      <c r="AA160" s="229"/>
    </row>
    <row r="161" spans="1:27" s="464" customFormat="1" ht="39.75">
      <c r="A161" s="148"/>
      <c r="B161" s="369" t="s">
        <v>269</v>
      </c>
      <c r="C161" s="271"/>
      <c r="D161" s="193">
        <v>2</v>
      </c>
      <c r="E161" s="193"/>
      <c r="F161" s="193"/>
      <c r="G161" s="193"/>
      <c r="H161" s="193"/>
      <c r="I161" s="363">
        <f t="shared" ref="I161" si="180">+SUM(E161:H161)</f>
        <v>0</v>
      </c>
      <c r="J161" s="192"/>
      <c r="K161" s="192"/>
      <c r="L161" s="192"/>
      <c r="M161" s="193">
        <f>36+16</f>
        <v>52</v>
      </c>
      <c r="N161" s="196">
        <f>19+5</f>
        <v>24</v>
      </c>
      <c r="O161" s="192">
        <f>7+3</f>
        <v>10</v>
      </c>
      <c r="P161" s="193">
        <v>2</v>
      </c>
      <c r="Q161" s="193">
        <f>5+4</f>
        <v>9</v>
      </c>
      <c r="R161" s="193">
        <v>5</v>
      </c>
      <c r="S161" s="192"/>
      <c r="T161" s="192">
        <f>18+5</f>
        <v>23</v>
      </c>
      <c r="U161" s="698"/>
      <c r="V161" s="699"/>
      <c r="W161" s="699"/>
      <c r="X161" s="363">
        <f>+SUM(D161:W161)</f>
        <v>127</v>
      </c>
      <c r="Y161" s="700" t="s">
        <v>268</v>
      </c>
      <c r="AA161" s="465"/>
    </row>
    <row r="162" spans="1:27" s="73" customFormat="1" ht="55.5" customHeight="1">
      <c r="A162" s="85"/>
      <c r="B162" s="155" t="s">
        <v>267</v>
      </c>
      <c r="C162" s="96" t="s">
        <v>171</v>
      </c>
      <c r="D162" s="382" t="s">
        <v>266</v>
      </c>
      <c r="E162" s="205" t="e">
        <f t="shared" ref="E162:I162" si="181">+E164*100/E185</f>
        <v>#DIV/0!</v>
      </c>
      <c r="F162" s="205" t="e">
        <f t="shared" si="181"/>
        <v>#DIV/0!</v>
      </c>
      <c r="G162" s="205" t="e">
        <f t="shared" si="181"/>
        <v>#DIV/0!</v>
      </c>
      <c r="H162" s="205" t="e">
        <f t="shared" si="181"/>
        <v>#DIV/0!</v>
      </c>
      <c r="I162" s="205" t="e">
        <f t="shared" si="181"/>
        <v>#DIV/0!</v>
      </c>
      <c r="J162" s="382"/>
      <c r="K162" s="381">
        <v>0</v>
      </c>
      <c r="L162" s="381">
        <v>0</v>
      </c>
      <c r="M162" s="379">
        <f>M164*100/M185</f>
        <v>141.66666666666666</v>
      </c>
      <c r="N162" s="379">
        <f>N164*100/N185</f>
        <v>56.25</v>
      </c>
      <c r="O162" s="382" t="s">
        <v>266</v>
      </c>
      <c r="P162" s="379">
        <f>P164*100/P185</f>
        <v>10.714285714285714</v>
      </c>
      <c r="Q162" s="381">
        <v>0</v>
      </c>
      <c r="R162" s="379">
        <f>R164*100/R185</f>
        <v>20.833333333333332</v>
      </c>
      <c r="S162" s="381">
        <v>0</v>
      </c>
      <c r="T162" s="379">
        <f>T164*100/T185</f>
        <v>0</v>
      </c>
      <c r="U162" s="380"/>
      <c r="V162" s="380"/>
      <c r="W162" s="380"/>
      <c r="X162" s="379">
        <f>X164*100/X185</f>
        <v>49.03846153846154</v>
      </c>
      <c r="AA162" s="74"/>
    </row>
    <row r="163" spans="1:27" s="73" customFormat="1" ht="39.75">
      <c r="A163" s="81"/>
      <c r="B163" s="153"/>
      <c r="C163" s="95" t="s">
        <v>10</v>
      </c>
      <c r="D163" s="378">
        <v>0</v>
      </c>
      <c r="E163" s="132" t="e">
        <f>+IF(E162&lt;50,E162*5/50,IF(E162&gt;=50,5))</f>
        <v>#DIV/0!</v>
      </c>
      <c r="F163" s="132" t="e">
        <f t="shared" ref="F163:I163" si="182">+IF(F162&lt;50,F162*5/50,IF(F162&gt;=50,5))</f>
        <v>#DIV/0!</v>
      </c>
      <c r="G163" s="132" t="e">
        <f t="shared" si="182"/>
        <v>#DIV/0!</v>
      </c>
      <c r="H163" s="132" t="e">
        <f t="shared" si="182"/>
        <v>#DIV/0!</v>
      </c>
      <c r="I163" s="132" t="e">
        <f t="shared" si="182"/>
        <v>#DIV/0!</v>
      </c>
      <c r="J163" s="378"/>
      <c r="K163" s="378">
        <f>+IF(K162&lt;50,K162*5/50,IF(K162&gt;=50,5))</f>
        <v>0</v>
      </c>
      <c r="L163" s="378">
        <f>+IF(L162&lt;50,L162*5/50,IF(L162&gt;=50,5))</f>
        <v>0</v>
      </c>
      <c r="M163" s="132">
        <f>+IF(M162&lt;50,M162*5/50,IF(M162&gt;=50,5))</f>
        <v>5</v>
      </c>
      <c r="N163" s="132">
        <f>+IF(N162&lt;50,N162*5/50,IF(N162&gt;=50,5))</f>
        <v>5</v>
      </c>
      <c r="O163" s="378">
        <v>0</v>
      </c>
      <c r="P163" s="132">
        <f>+IF(P162&lt;50,P162*5/50,IF(P162&gt;=50,5))</f>
        <v>1.0714285714285714</v>
      </c>
      <c r="Q163" s="378">
        <f>+IF(Q162&lt;50,Q162*5/50,IF(Q162&gt;=50,5))</f>
        <v>0</v>
      </c>
      <c r="R163" s="132">
        <f>+IF(R162&lt;50,R162*5/50,IF(R162&gt;=50,5))</f>
        <v>2.083333333333333</v>
      </c>
      <c r="S163" s="378">
        <f>+IF(S162&lt;50,S162*5/50,IF(S162&gt;=50,5))</f>
        <v>0</v>
      </c>
      <c r="T163" s="132">
        <f>+IF(T162&lt;50,T162*5/50,IF(T162&gt;=50,5))</f>
        <v>0</v>
      </c>
      <c r="U163" s="377"/>
      <c r="V163" s="377"/>
      <c r="W163" s="377"/>
      <c r="X163" s="132">
        <f>+IF(X162&lt;50,X162*5/50,IF(X162&gt;=50,5))</f>
        <v>4.9038461538461542</v>
      </c>
      <c r="AA163" s="74"/>
    </row>
    <row r="164" spans="1:27" s="73" customFormat="1" ht="39.75">
      <c r="A164" s="75"/>
      <c r="B164" s="376" t="s">
        <v>265</v>
      </c>
      <c r="C164" s="244"/>
      <c r="D164" s="199">
        <f>D167+D169+D171+D173+D176+D178+D180+D182+D184</f>
        <v>0</v>
      </c>
      <c r="E164" s="199">
        <f t="shared" ref="E164:I164" si="183">E167+E169+E171+E173+E176+E178+E180+E182+E184</f>
        <v>0</v>
      </c>
      <c r="F164" s="199">
        <f t="shared" ref="F164:G164" si="184">F167+F169+F171+F173+F176+F178+F180+F182+F184</f>
        <v>0</v>
      </c>
      <c r="G164" s="199">
        <f t="shared" si="184"/>
        <v>0</v>
      </c>
      <c r="H164" s="199">
        <f t="shared" si="183"/>
        <v>0</v>
      </c>
      <c r="I164" s="199">
        <f t="shared" si="183"/>
        <v>0</v>
      </c>
      <c r="J164" s="199"/>
      <c r="K164" s="199">
        <f t="shared" ref="K164:T164" si="185">K167+K169+K171+K173+K176+K178+K180+K182+K184</f>
        <v>0</v>
      </c>
      <c r="L164" s="199">
        <f t="shared" si="185"/>
        <v>0</v>
      </c>
      <c r="M164" s="199">
        <f t="shared" si="185"/>
        <v>8.5</v>
      </c>
      <c r="N164" s="199">
        <f t="shared" si="185"/>
        <v>2.25</v>
      </c>
      <c r="O164" s="199">
        <f t="shared" si="185"/>
        <v>0</v>
      </c>
      <c r="P164" s="199">
        <f t="shared" si="185"/>
        <v>0.75</v>
      </c>
      <c r="Q164" s="199">
        <f t="shared" si="185"/>
        <v>0</v>
      </c>
      <c r="R164" s="199">
        <f t="shared" si="185"/>
        <v>1.25</v>
      </c>
      <c r="S164" s="199">
        <f t="shared" si="185"/>
        <v>0</v>
      </c>
      <c r="T164" s="199">
        <f t="shared" si="185"/>
        <v>0</v>
      </c>
      <c r="U164" s="373"/>
      <c r="V164" s="373"/>
      <c r="W164" s="373"/>
      <c r="X164" s="199">
        <f>X167+X169+X171+X173+X176+X178+X180+X182+X184</f>
        <v>12.75</v>
      </c>
      <c r="Y164" s="39"/>
      <c r="AA164" s="74"/>
    </row>
    <row r="165" spans="1:27" s="73" customFormat="1" ht="39.75">
      <c r="A165" s="75"/>
      <c r="B165" s="289" t="s">
        <v>188</v>
      </c>
      <c r="C165" s="375" t="s">
        <v>168</v>
      </c>
      <c r="D165" s="286">
        <f>D166+D168+D170+D172</f>
        <v>0</v>
      </c>
      <c r="E165" s="286">
        <f t="shared" ref="E165:I165" si="186">E166+E168+E170+E172</f>
        <v>0</v>
      </c>
      <c r="F165" s="286">
        <f t="shared" si="186"/>
        <v>0</v>
      </c>
      <c r="G165" s="286">
        <f t="shared" si="186"/>
        <v>0</v>
      </c>
      <c r="H165" s="286">
        <f t="shared" si="186"/>
        <v>0</v>
      </c>
      <c r="I165" s="286">
        <f t="shared" si="186"/>
        <v>0</v>
      </c>
      <c r="J165" s="286"/>
      <c r="K165" s="286">
        <f t="shared" ref="K165:T165" si="187">K166+K168+K170+K172</f>
        <v>0</v>
      </c>
      <c r="L165" s="286">
        <f t="shared" si="187"/>
        <v>0</v>
      </c>
      <c r="M165" s="286">
        <f t="shared" si="187"/>
        <v>12</v>
      </c>
      <c r="N165" s="286">
        <f t="shared" si="187"/>
        <v>5</v>
      </c>
      <c r="O165" s="286">
        <f t="shared" si="187"/>
        <v>0</v>
      </c>
      <c r="P165" s="286">
        <f t="shared" si="187"/>
        <v>3</v>
      </c>
      <c r="Q165" s="286">
        <f t="shared" si="187"/>
        <v>0</v>
      </c>
      <c r="R165" s="286">
        <f t="shared" si="187"/>
        <v>5</v>
      </c>
      <c r="S165" s="286">
        <f t="shared" si="187"/>
        <v>0</v>
      </c>
      <c r="T165" s="286">
        <f t="shared" si="187"/>
        <v>0</v>
      </c>
      <c r="U165" s="287"/>
      <c r="V165" s="287"/>
      <c r="W165" s="287"/>
      <c r="X165" s="286">
        <f>X166+X168+X170+X172</f>
        <v>25</v>
      </c>
      <c r="AA165" s="74"/>
    </row>
    <row r="166" spans="1:27" s="73" customFormat="1" ht="92.25">
      <c r="A166" s="75"/>
      <c r="B166" s="249" t="s">
        <v>264</v>
      </c>
      <c r="C166" s="244"/>
      <c r="D166" s="193">
        <v>0</v>
      </c>
      <c r="E166" s="193">
        <v>0</v>
      </c>
      <c r="F166" s="193">
        <v>0</v>
      </c>
      <c r="G166" s="193">
        <v>0</v>
      </c>
      <c r="H166" s="193">
        <v>0</v>
      </c>
      <c r="I166" s="363">
        <f t="shared" ref="I166" si="188">+SUM(E166:H166)</f>
        <v>0</v>
      </c>
      <c r="J166" s="372"/>
      <c r="K166" s="370"/>
      <c r="L166" s="370"/>
      <c r="M166" s="193">
        <v>4</v>
      </c>
      <c r="N166" s="196">
        <v>3</v>
      </c>
      <c r="O166" s="193">
        <v>0</v>
      </c>
      <c r="P166" s="193">
        <v>3</v>
      </c>
      <c r="Q166" s="370"/>
      <c r="R166" s="193">
        <v>5</v>
      </c>
      <c r="S166" s="370"/>
      <c r="T166" s="193">
        <v>0</v>
      </c>
      <c r="U166" s="197"/>
      <c r="V166" s="197"/>
      <c r="W166" s="197"/>
      <c r="X166" s="363">
        <f>+SUM(D166:W166)</f>
        <v>15</v>
      </c>
      <c r="AA166" s="74"/>
    </row>
    <row r="167" spans="1:27" s="73" customFormat="1" ht="39.75">
      <c r="A167" s="75"/>
      <c r="B167" s="248" t="s">
        <v>150</v>
      </c>
      <c r="C167" s="244"/>
      <c r="D167" s="68">
        <f>+D166*0.25</f>
        <v>0</v>
      </c>
      <c r="E167" s="68">
        <f t="shared" ref="E167:I167" si="189">+E166*0.25</f>
        <v>0</v>
      </c>
      <c r="F167" s="68">
        <f t="shared" si="189"/>
        <v>0</v>
      </c>
      <c r="G167" s="68">
        <f t="shared" si="189"/>
        <v>0</v>
      </c>
      <c r="H167" s="68">
        <f t="shared" si="189"/>
        <v>0</v>
      </c>
      <c r="I167" s="68">
        <f t="shared" si="189"/>
        <v>0</v>
      </c>
      <c r="J167" s="371"/>
      <c r="K167" s="370"/>
      <c r="L167" s="370"/>
      <c r="M167" s="68">
        <f>+M166*0.25</f>
        <v>1</v>
      </c>
      <c r="N167" s="69">
        <f>+N166*0.25</f>
        <v>0.75</v>
      </c>
      <c r="O167" s="68">
        <f>+O166*0.25</f>
        <v>0</v>
      </c>
      <c r="P167" s="68">
        <f>+P166*0.25</f>
        <v>0.75</v>
      </c>
      <c r="Q167" s="370"/>
      <c r="R167" s="68">
        <f>+R166*0.25</f>
        <v>1.25</v>
      </c>
      <c r="S167" s="370"/>
      <c r="T167" s="68">
        <f>+T166*0.25</f>
        <v>0</v>
      </c>
      <c r="U167" s="197"/>
      <c r="V167" s="197"/>
      <c r="W167" s="197"/>
      <c r="X167" s="68">
        <f>+X166*0.25</f>
        <v>3.75</v>
      </c>
      <c r="AA167" s="74"/>
    </row>
    <row r="168" spans="1:27" s="73" customFormat="1" ht="61.5">
      <c r="A168" s="75"/>
      <c r="B168" s="249" t="s">
        <v>263</v>
      </c>
      <c r="C168" s="244"/>
      <c r="D168" s="193">
        <v>0</v>
      </c>
      <c r="E168" s="193">
        <v>0</v>
      </c>
      <c r="F168" s="193">
        <v>0</v>
      </c>
      <c r="G168" s="193">
        <v>0</v>
      </c>
      <c r="H168" s="193">
        <v>0</v>
      </c>
      <c r="I168" s="363">
        <f t="shared" ref="I168" si="190">+SUM(E168:H168)</f>
        <v>0</v>
      </c>
      <c r="J168" s="372"/>
      <c r="K168" s="370"/>
      <c r="L168" s="370"/>
      <c r="M168" s="193">
        <v>1</v>
      </c>
      <c r="N168" s="196">
        <v>1</v>
      </c>
      <c r="O168" s="193">
        <v>0</v>
      </c>
      <c r="P168" s="193"/>
      <c r="Q168" s="370"/>
      <c r="R168" s="193">
        <v>0</v>
      </c>
      <c r="S168" s="370"/>
      <c r="T168" s="193">
        <v>0</v>
      </c>
      <c r="U168" s="197"/>
      <c r="V168" s="197"/>
      <c r="W168" s="197"/>
      <c r="X168" s="363">
        <f>+SUM(D168:W168)</f>
        <v>2</v>
      </c>
      <c r="AA168" s="74"/>
    </row>
    <row r="169" spans="1:27" s="73" customFormat="1" ht="39.75">
      <c r="A169" s="75"/>
      <c r="B169" s="248" t="s">
        <v>150</v>
      </c>
      <c r="C169" s="244"/>
      <c r="D169" s="68">
        <f>+D168*0.5</f>
        <v>0</v>
      </c>
      <c r="E169" s="68">
        <f t="shared" ref="E169:I169" si="191">+E168*0.5</f>
        <v>0</v>
      </c>
      <c r="F169" s="68">
        <f t="shared" si="191"/>
        <v>0</v>
      </c>
      <c r="G169" s="68">
        <f t="shared" si="191"/>
        <v>0</v>
      </c>
      <c r="H169" s="68">
        <f t="shared" si="191"/>
        <v>0</v>
      </c>
      <c r="I169" s="68">
        <f t="shared" si="191"/>
        <v>0</v>
      </c>
      <c r="J169" s="371"/>
      <c r="K169" s="370"/>
      <c r="L169" s="370"/>
      <c r="M169" s="68">
        <f>+M168*0.5</f>
        <v>0.5</v>
      </c>
      <c r="N169" s="69">
        <f>+N168*0.5</f>
        <v>0.5</v>
      </c>
      <c r="O169" s="68">
        <f>+O168*0.5</f>
        <v>0</v>
      </c>
      <c r="P169" s="68">
        <f>+P168*0.5</f>
        <v>0</v>
      </c>
      <c r="Q169" s="370"/>
      <c r="R169" s="68">
        <f>+R168*0.5</f>
        <v>0</v>
      </c>
      <c r="S169" s="370"/>
      <c r="T169" s="68">
        <f>+T168*0.5</f>
        <v>0</v>
      </c>
      <c r="U169" s="197"/>
      <c r="V169" s="197"/>
      <c r="W169" s="197"/>
      <c r="X169" s="68">
        <f>+X168*0.5</f>
        <v>1</v>
      </c>
      <c r="AA169" s="74"/>
    </row>
    <row r="170" spans="1:27" s="73" customFormat="1" ht="184.5">
      <c r="A170" s="75"/>
      <c r="B170" s="249" t="s">
        <v>185</v>
      </c>
      <c r="C170" s="244"/>
      <c r="D170" s="193">
        <v>0</v>
      </c>
      <c r="E170" s="193">
        <v>0</v>
      </c>
      <c r="F170" s="193">
        <v>0</v>
      </c>
      <c r="G170" s="193">
        <v>0</v>
      </c>
      <c r="H170" s="193">
        <v>0</v>
      </c>
      <c r="I170" s="363">
        <f t="shared" ref="I170" si="192">+SUM(E170:H170)</f>
        <v>0</v>
      </c>
      <c r="J170" s="372"/>
      <c r="K170" s="370"/>
      <c r="L170" s="370"/>
      <c r="M170" s="193">
        <v>0</v>
      </c>
      <c r="N170" s="196">
        <v>0</v>
      </c>
      <c r="O170" s="193">
        <v>0</v>
      </c>
      <c r="P170" s="193"/>
      <c r="Q170" s="370"/>
      <c r="R170" s="193">
        <v>0</v>
      </c>
      <c r="S170" s="370"/>
      <c r="T170" s="193">
        <v>0</v>
      </c>
      <c r="U170" s="197"/>
      <c r="V170" s="197"/>
      <c r="W170" s="197"/>
      <c r="X170" s="363">
        <f>+SUM(D170:W170)</f>
        <v>0</v>
      </c>
      <c r="AA170" s="74"/>
    </row>
    <row r="171" spans="1:27" s="73" customFormat="1" ht="39.75">
      <c r="A171" s="75"/>
      <c r="B171" s="249" t="s">
        <v>150</v>
      </c>
      <c r="C171" s="244"/>
      <c r="D171" s="68">
        <f>+D170*0.75</f>
        <v>0</v>
      </c>
      <c r="E171" s="68">
        <f t="shared" ref="E171:I171" si="193">+E170*0.75</f>
        <v>0</v>
      </c>
      <c r="F171" s="68">
        <f t="shared" si="193"/>
        <v>0</v>
      </c>
      <c r="G171" s="68">
        <f t="shared" si="193"/>
        <v>0</v>
      </c>
      <c r="H171" s="68">
        <f t="shared" si="193"/>
        <v>0</v>
      </c>
      <c r="I171" s="68">
        <f t="shared" si="193"/>
        <v>0</v>
      </c>
      <c r="J171" s="371"/>
      <c r="K171" s="370"/>
      <c r="L171" s="370"/>
      <c r="M171" s="68">
        <f>+M170*0.75</f>
        <v>0</v>
      </c>
      <c r="N171" s="69">
        <f>+N170*0.75</f>
        <v>0</v>
      </c>
      <c r="O171" s="68">
        <f>+O170*0.75</f>
        <v>0</v>
      </c>
      <c r="P171" s="68">
        <f>+P170*0.75</f>
        <v>0</v>
      </c>
      <c r="Q171" s="370"/>
      <c r="R171" s="68">
        <f>+R170*0.75</f>
        <v>0</v>
      </c>
      <c r="S171" s="370"/>
      <c r="T171" s="68">
        <f>+T170*0.75</f>
        <v>0</v>
      </c>
      <c r="U171" s="197"/>
      <c r="V171" s="197"/>
      <c r="W171" s="197"/>
      <c r="X171" s="68">
        <f>+X170*0.75</f>
        <v>0</v>
      </c>
      <c r="AA171" s="74"/>
    </row>
    <row r="172" spans="1:27" s="73" customFormat="1" ht="166.5">
      <c r="A172" s="75"/>
      <c r="B172" s="252" t="s">
        <v>262</v>
      </c>
      <c r="C172" s="244"/>
      <c r="D172" s="193">
        <v>0</v>
      </c>
      <c r="E172" s="193">
        <v>0</v>
      </c>
      <c r="F172" s="193">
        <v>0</v>
      </c>
      <c r="G172" s="193">
        <v>0</v>
      </c>
      <c r="H172" s="193">
        <v>0</v>
      </c>
      <c r="I172" s="193">
        <v>0</v>
      </c>
      <c r="J172" s="372"/>
      <c r="K172" s="370"/>
      <c r="L172" s="370"/>
      <c r="M172" s="193">
        <v>7</v>
      </c>
      <c r="N172" s="196">
        <v>1</v>
      </c>
      <c r="O172" s="193">
        <v>0</v>
      </c>
      <c r="P172" s="193"/>
      <c r="Q172" s="370"/>
      <c r="R172" s="193">
        <v>0</v>
      </c>
      <c r="S172" s="370"/>
      <c r="T172" s="193">
        <v>0</v>
      </c>
      <c r="U172" s="197"/>
      <c r="V172" s="197"/>
      <c r="W172" s="197"/>
      <c r="X172" s="363">
        <f>+SUM(D172:W172)</f>
        <v>8</v>
      </c>
      <c r="AA172" s="74"/>
    </row>
    <row r="173" spans="1:27" s="73" customFormat="1" ht="39.75">
      <c r="A173" s="75"/>
      <c r="B173" s="248" t="s">
        <v>150</v>
      </c>
      <c r="C173" s="244"/>
      <c r="D173" s="68">
        <f>+D172*1</f>
        <v>0</v>
      </c>
      <c r="E173" s="68">
        <f t="shared" ref="E173:I173" si="194">+E172*1</f>
        <v>0</v>
      </c>
      <c r="F173" s="68">
        <f t="shared" si="194"/>
        <v>0</v>
      </c>
      <c r="G173" s="68">
        <f t="shared" si="194"/>
        <v>0</v>
      </c>
      <c r="H173" s="68">
        <f t="shared" si="194"/>
        <v>0</v>
      </c>
      <c r="I173" s="68">
        <f t="shared" si="194"/>
        <v>0</v>
      </c>
      <c r="J173" s="371"/>
      <c r="K173" s="370"/>
      <c r="L173" s="370"/>
      <c r="M173" s="68">
        <f>+M172*1</f>
        <v>7</v>
      </c>
      <c r="N173" s="69">
        <f>+N172*1</f>
        <v>1</v>
      </c>
      <c r="O173" s="68">
        <f>+O172*1</f>
        <v>0</v>
      </c>
      <c r="P173" s="68">
        <f>+P172*1</f>
        <v>0</v>
      </c>
      <c r="Q173" s="370"/>
      <c r="R173" s="68">
        <f>+R172*1</f>
        <v>0</v>
      </c>
      <c r="S173" s="370"/>
      <c r="T173" s="68">
        <f>+T172*1</f>
        <v>0</v>
      </c>
      <c r="U173" s="197"/>
      <c r="V173" s="197"/>
      <c r="W173" s="197"/>
      <c r="X173" s="68">
        <f>+X172*1</f>
        <v>8</v>
      </c>
      <c r="AA173" s="74"/>
    </row>
    <row r="174" spans="1:27" s="73" customFormat="1" ht="39.75">
      <c r="A174" s="75"/>
      <c r="B174" s="289" t="s">
        <v>183</v>
      </c>
      <c r="C174" s="375" t="s">
        <v>168</v>
      </c>
      <c r="D174" s="199">
        <f>+D175+D177+D179+D181+D183</f>
        <v>0</v>
      </c>
      <c r="E174" s="199">
        <f t="shared" ref="E174:I174" si="195">+E175+E177+E179+E181+E183</f>
        <v>0</v>
      </c>
      <c r="F174" s="199">
        <f t="shared" si="195"/>
        <v>0</v>
      </c>
      <c r="G174" s="199">
        <f t="shared" si="195"/>
        <v>0</v>
      </c>
      <c r="H174" s="199">
        <f t="shared" si="195"/>
        <v>0</v>
      </c>
      <c r="I174" s="199">
        <f t="shared" si="195"/>
        <v>0</v>
      </c>
      <c r="J174" s="199"/>
      <c r="K174" s="199">
        <f t="shared" ref="K174:T174" si="196">+K175+K177+K179+K181+K183</f>
        <v>0</v>
      </c>
      <c r="L174" s="199">
        <f t="shared" si="196"/>
        <v>0</v>
      </c>
      <c r="M174" s="199">
        <f t="shared" si="196"/>
        <v>0</v>
      </c>
      <c r="N174" s="374">
        <f t="shared" si="196"/>
        <v>0</v>
      </c>
      <c r="O174" s="199">
        <f t="shared" si="196"/>
        <v>0</v>
      </c>
      <c r="P174" s="199">
        <f t="shared" si="196"/>
        <v>0</v>
      </c>
      <c r="Q174" s="199">
        <f t="shared" si="196"/>
        <v>0</v>
      </c>
      <c r="R174" s="199">
        <f t="shared" si="196"/>
        <v>0</v>
      </c>
      <c r="S174" s="199">
        <f t="shared" si="196"/>
        <v>0</v>
      </c>
      <c r="T174" s="199">
        <f t="shared" si="196"/>
        <v>0</v>
      </c>
      <c r="U174" s="373"/>
      <c r="V174" s="373"/>
      <c r="W174" s="373"/>
      <c r="X174" s="199">
        <f>+X175+X177+X179+X181+X183</f>
        <v>0</v>
      </c>
      <c r="AA174" s="74"/>
    </row>
    <row r="175" spans="1:27" s="73" customFormat="1" ht="61.5">
      <c r="A175" s="75"/>
      <c r="B175" s="249" t="s">
        <v>261</v>
      </c>
      <c r="C175" s="244"/>
      <c r="D175" s="193">
        <v>0</v>
      </c>
      <c r="E175" s="193">
        <v>0</v>
      </c>
      <c r="F175" s="193">
        <v>0</v>
      </c>
      <c r="G175" s="193">
        <v>0</v>
      </c>
      <c r="H175" s="193">
        <v>0</v>
      </c>
      <c r="I175" s="363">
        <f t="shared" ref="I175" si="197">+SUM(E175:H175)</f>
        <v>0</v>
      </c>
      <c r="J175" s="372"/>
      <c r="K175" s="370"/>
      <c r="L175" s="370"/>
      <c r="M175" s="193">
        <f>+SUM(C175:L175)</f>
        <v>0</v>
      </c>
      <c r="N175" s="196">
        <f>+SUM(C175:M175)</f>
        <v>0</v>
      </c>
      <c r="O175" s="193">
        <v>0</v>
      </c>
      <c r="P175" s="193"/>
      <c r="Q175" s="370"/>
      <c r="R175" s="193">
        <v>0</v>
      </c>
      <c r="S175" s="370"/>
      <c r="T175" s="193">
        <v>0</v>
      </c>
      <c r="U175" s="197"/>
      <c r="V175" s="197"/>
      <c r="W175" s="197"/>
      <c r="X175" s="363">
        <f>+SUM(D175:W175)</f>
        <v>0</v>
      </c>
      <c r="AA175" s="74"/>
    </row>
    <row r="176" spans="1:27" s="102" customFormat="1" ht="39.75">
      <c r="A176" s="75"/>
      <c r="B176" s="248" t="s">
        <v>150</v>
      </c>
      <c r="C176" s="244"/>
      <c r="D176" s="68">
        <f>+D175*0.125</f>
        <v>0</v>
      </c>
      <c r="E176" s="68">
        <f t="shared" ref="E176:I176" si="198">+E175*0.125</f>
        <v>0</v>
      </c>
      <c r="F176" s="68">
        <f t="shared" si="198"/>
        <v>0</v>
      </c>
      <c r="G176" s="68">
        <f t="shared" si="198"/>
        <v>0</v>
      </c>
      <c r="H176" s="68">
        <f t="shared" si="198"/>
        <v>0</v>
      </c>
      <c r="I176" s="68">
        <f t="shared" si="198"/>
        <v>0</v>
      </c>
      <c r="J176" s="371"/>
      <c r="K176" s="370"/>
      <c r="L176" s="370"/>
      <c r="M176" s="68">
        <f>+M175*0.125</f>
        <v>0</v>
      </c>
      <c r="N176" s="69">
        <f>+N175*0.125</f>
        <v>0</v>
      </c>
      <c r="O176" s="68">
        <f>+O175*0.125</f>
        <v>0</v>
      </c>
      <c r="P176" s="68">
        <f>+P175*0.125</f>
        <v>0</v>
      </c>
      <c r="Q176" s="370"/>
      <c r="R176" s="68">
        <f>+R175*0.125</f>
        <v>0</v>
      </c>
      <c r="S176" s="370"/>
      <c r="T176" s="68">
        <f>+T175*0.125</f>
        <v>0</v>
      </c>
      <c r="U176" s="197"/>
      <c r="V176" s="197"/>
      <c r="W176" s="197"/>
      <c r="X176" s="68">
        <f>+X175*0.125</f>
        <v>0</v>
      </c>
      <c r="AA176" s="103"/>
    </row>
    <row r="177" spans="1:27" s="228" customFormat="1" ht="39.75">
      <c r="A177" s="75"/>
      <c r="B177" s="249" t="s">
        <v>181</v>
      </c>
      <c r="C177" s="244"/>
      <c r="D177" s="193">
        <v>0</v>
      </c>
      <c r="E177" s="193">
        <v>0</v>
      </c>
      <c r="F177" s="193">
        <v>0</v>
      </c>
      <c r="G177" s="193">
        <v>0</v>
      </c>
      <c r="H177" s="193">
        <v>0</v>
      </c>
      <c r="I177" s="363">
        <f t="shared" ref="I177" si="199">+SUM(E177:H177)</f>
        <v>0</v>
      </c>
      <c r="J177" s="372"/>
      <c r="K177" s="370"/>
      <c r="L177" s="370"/>
      <c r="M177" s="193">
        <f>+SUM(C177:L177)</f>
        <v>0</v>
      </c>
      <c r="N177" s="196">
        <f>+SUM(C177:M177)</f>
        <v>0</v>
      </c>
      <c r="O177" s="193">
        <v>0</v>
      </c>
      <c r="P177" s="193"/>
      <c r="Q177" s="370"/>
      <c r="R177" s="193">
        <v>0</v>
      </c>
      <c r="S177" s="370"/>
      <c r="T177" s="193">
        <v>0</v>
      </c>
      <c r="U177" s="197"/>
      <c r="V177" s="197"/>
      <c r="W177" s="197"/>
      <c r="X177" s="363">
        <f>+SUM(D177:W177)</f>
        <v>0</v>
      </c>
      <c r="AA177" s="229"/>
    </row>
    <row r="178" spans="1:27" s="228" customFormat="1" ht="39.75">
      <c r="A178" s="75"/>
      <c r="B178" s="248" t="s">
        <v>150</v>
      </c>
      <c r="C178" s="244"/>
      <c r="D178" s="68">
        <f>+D177*0.25</f>
        <v>0</v>
      </c>
      <c r="E178" s="68">
        <f t="shared" ref="E178:I178" si="200">+E177*0.25</f>
        <v>0</v>
      </c>
      <c r="F178" s="68">
        <f t="shared" si="200"/>
        <v>0</v>
      </c>
      <c r="G178" s="68">
        <f t="shared" si="200"/>
        <v>0</v>
      </c>
      <c r="H178" s="68">
        <f t="shared" si="200"/>
        <v>0</v>
      </c>
      <c r="I178" s="68">
        <f t="shared" si="200"/>
        <v>0</v>
      </c>
      <c r="J178" s="371"/>
      <c r="K178" s="370"/>
      <c r="L178" s="370"/>
      <c r="M178" s="68">
        <f>+M177*0.25</f>
        <v>0</v>
      </c>
      <c r="N178" s="69">
        <f>+N177*0.25</f>
        <v>0</v>
      </c>
      <c r="O178" s="68">
        <f>+O177*0.25</f>
        <v>0</v>
      </c>
      <c r="P178" s="68">
        <f>+P177*0.25</f>
        <v>0</v>
      </c>
      <c r="Q178" s="370"/>
      <c r="R178" s="68">
        <f>+R177*0.25</f>
        <v>0</v>
      </c>
      <c r="S178" s="370"/>
      <c r="T178" s="68">
        <f>+T177*0.25</f>
        <v>0</v>
      </c>
      <c r="U178" s="197"/>
      <c r="V178" s="197"/>
      <c r="W178" s="197"/>
      <c r="X178" s="68">
        <f>+X177*0.25</f>
        <v>0</v>
      </c>
      <c r="AA178" s="229"/>
    </row>
    <row r="179" spans="1:27" s="228" customFormat="1" ht="61.5">
      <c r="A179" s="75"/>
      <c r="B179" s="249" t="s">
        <v>180</v>
      </c>
      <c r="C179" s="244"/>
      <c r="D179" s="193">
        <v>0</v>
      </c>
      <c r="E179" s="193">
        <v>0</v>
      </c>
      <c r="F179" s="193">
        <v>0</v>
      </c>
      <c r="G179" s="193">
        <v>0</v>
      </c>
      <c r="H179" s="193">
        <v>0</v>
      </c>
      <c r="I179" s="363">
        <f t="shared" ref="I179" si="201">+SUM(E179:H179)</f>
        <v>0</v>
      </c>
      <c r="J179" s="372"/>
      <c r="K179" s="370"/>
      <c r="L179" s="370"/>
      <c r="M179" s="193">
        <f>+SUM(C179:L179)</f>
        <v>0</v>
      </c>
      <c r="N179" s="196">
        <f>+SUM(C179:M179)</f>
        <v>0</v>
      </c>
      <c r="O179" s="193">
        <v>0</v>
      </c>
      <c r="P179" s="193"/>
      <c r="Q179" s="370"/>
      <c r="R179" s="193">
        <v>0</v>
      </c>
      <c r="S179" s="370"/>
      <c r="T179" s="193">
        <v>0</v>
      </c>
      <c r="U179" s="197"/>
      <c r="V179" s="197"/>
      <c r="W179" s="197"/>
      <c r="X179" s="363">
        <f>+SUM(D179:W179)</f>
        <v>0</v>
      </c>
      <c r="AA179" s="229"/>
    </row>
    <row r="180" spans="1:27" s="228" customFormat="1" ht="39.75">
      <c r="A180" s="75"/>
      <c r="B180" s="248" t="s">
        <v>150</v>
      </c>
      <c r="C180" s="244"/>
      <c r="D180" s="68">
        <f>+D179*0.5</f>
        <v>0</v>
      </c>
      <c r="E180" s="68">
        <f t="shared" ref="E180:I180" si="202">+E179*0.5</f>
        <v>0</v>
      </c>
      <c r="F180" s="68">
        <f t="shared" si="202"/>
        <v>0</v>
      </c>
      <c r="G180" s="68">
        <f t="shared" si="202"/>
        <v>0</v>
      </c>
      <c r="H180" s="68">
        <f t="shared" si="202"/>
        <v>0</v>
      </c>
      <c r="I180" s="68">
        <f t="shared" si="202"/>
        <v>0</v>
      </c>
      <c r="J180" s="371"/>
      <c r="K180" s="370"/>
      <c r="L180" s="370"/>
      <c r="M180" s="68">
        <f>+M179*0.5</f>
        <v>0</v>
      </c>
      <c r="N180" s="69">
        <f>+N179*0.5</f>
        <v>0</v>
      </c>
      <c r="O180" s="68">
        <f>+O179*0.5</f>
        <v>0</v>
      </c>
      <c r="P180" s="68">
        <f>+P179*0.5</f>
        <v>0</v>
      </c>
      <c r="Q180" s="370"/>
      <c r="R180" s="68">
        <f>+R179*0.5</f>
        <v>0</v>
      </c>
      <c r="S180" s="370"/>
      <c r="T180" s="68">
        <f>+T179*0.5</f>
        <v>0</v>
      </c>
      <c r="U180" s="197"/>
      <c r="V180" s="197"/>
      <c r="W180" s="197"/>
      <c r="X180" s="68">
        <f>+X179*0.5</f>
        <v>0</v>
      </c>
      <c r="AA180" s="229"/>
    </row>
    <row r="181" spans="1:27" s="228" customFormat="1" ht="39.75">
      <c r="A181" s="75"/>
      <c r="B181" s="252" t="s">
        <v>179</v>
      </c>
      <c r="C181" s="244"/>
      <c r="D181" s="193">
        <v>0</v>
      </c>
      <c r="E181" s="193">
        <v>0</v>
      </c>
      <c r="F181" s="193">
        <v>0</v>
      </c>
      <c r="G181" s="193">
        <v>0</v>
      </c>
      <c r="H181" s="193">
        <v>0</v>
      </c>
      <c r="I181" s="363">
        <f t="shared" ref="I181" si="203">+SUM(E181:H181)</f>
        <v>0</v>
      </c>
      <c r="J181" s="372"/>
      <c r="K181" s="370"/>
      <c r="L181" s="370"/>
      <c r="M181" s="193">
        <f>+SUM(C181:L181)</f>
        <v>0</v>
      </c>
      <c r="N181" s="196">
        <f>+SUM(C181:M181)</f>
        <v>0</v>
      </c>
      <c r="O181" s="193">
        <v>0</v>
      </c>
      <c r="P181" s="193"/>
      <c r="Q181" s="370"/>
      <c r="R181" s="193">
        <v>0</v>
      </c>
      <c r="S181" s="370"/>
      <c r="T181" s="193">
        <v>0</v>
      </c>
      <c r="U181" s="197"/>
      <c r="V181" s="197"/>
      <c r="W181" s="197"/>
      <c r="X181" s="363">
        <f>+SUM(D181:W181)</f>
        <v>0</v>
      </c>
      <c r="AA181" s="229"/>
    </row>
    <row r="182" spans="1:27" s="228" customFormat="1" ht="39.75">
      <c r="A182" s="75"/>
      <c r="B182" s="248" t="s">
        <v>150</v>
      </c>
      <c r="C182" s="244"/>
      <c r="D182" s="68">
        <f>+D181*0.75</f>
        <v>0</v>
      </c>
      <c r="E182" s="68">
        <f t="shared" ref="E182:I182" si="204">+E181*0.75</f>
        <v>0</v>
      </c>
      <c r="F182" s="68">
        <f t="shared" si="204"/>
        <v>0</v>
      </c>
      <c r="G182" s="68">
        <f t="shared" si="204"/>
        <v>0</v>
      </c>
      <c r="H182" s="68">
        <f t="shared" si="204"/>
        <v>0</v>
      </c>
      <c r="I182" s="68">
        <f t="shared" si="204"/>
        <v>0</v>
      </c>
      <c r="J182" s="371"/>
      <c r="K182" s="370"/>
      <c r="L182" s="370"/>
      <c r="M182" s="68">
        <f>+M181*0.75</f>
        <v>0</v>
      </c>
      <c r="N182" s="69">
        <f>+N181*0.75</f>
        <v>0</v>
      </c>
      <c r="O182" s="68">
        <f>+O181*0.75</f>
        <v>0</v>
      </c>
      <c r="P182" s="68">
        <f>+P181*0.75</f>
        <v>0</v>
      </c>
      <c r="Q182" s="370"/>
      <c r="R182" s="68">
        <f>+R181*0.75</f>
        <v>0</v>
      </c>
      <c r="S182" s="370"/>
      <c r="T182" s="68">
        <f>+T181*0.75</f>
        <v>0</v>
      </c>
      <c r="U182" s="197"/>
      <c r="V182" s="197"/>
      <c r="W182" s="197"/>
      <c r="X182" s="68">
        <f>+X181*0.75</f>
        <v>0</v>
      </c>
      <c r="AA182" s="229"/>
    </row>
    <row r="183" spans="1:27" s="228" customFormat="1" ht="39.75">
      <c r="A183" s="75"/>
      <c r="B183" s="249" t="s">
        <v>178</v>
      </c>
      <c r="C183" s="244"/>
      <c r="D183" s="193">
        <v>0</v>
      </c>
      <c r="E183" s="193">
        <v>0</v>
      </c>
      <c r="F183" s="193">
        <v>0</v>
      </c>
      <c r="G183" s="193">
        <v>0</v>
      </c>
      <c r="H183" s="193">
        <v>0</v>
      </c>
      <c r="I183" s="363">
        <f t="shared" ref="I183" si="205">+SUM(E183:H183)</f>
        <v>0</v>
      </c>
      <c r="J183" s="372"/>
      <c r="K183" s="370"/>
      <c r="L183" s="370"/>
      <c r="M183" s="193">
        <f>+SUM(C183:L183)</f>
        <v>0</v>
      </c>
      <c r="N183" s="196">
        <f>+SUM(C183:M183)</f>
        <v>0</v>
      </c>
      <c r="O183" s="193">
        <v>0</v>
      </c>
      <c r="P183" s="193"/>
      <c r="Q183" s="370"/>
      <c r="R183" s="193">
        <v>0</v>
      </c>
      <c r="S183" s="370"/>
      <c r="T183" s="193">
        <v>0</v>
      </c>
      <c r="U183" s="197"/>
      <c r="V183" s="197"/>
      <c r="W183" s="197"/>
      <c r="X183" s="363">
        <f>+SUM(D183:W183)</f>
        <v>0</v>
      </c>
      <c r="AA183" s="229"/>
    </row>
    <row r="184" spans="1:27" s="228" customFormat="1" ht="39.75">
      <c r="A184" s="75"/>
      <c r="B184" s="248" t="s">
        <v>150</v>
      </c>
      <c r="C184" s="244"/>
      <c r="D184" s="68">
        <f>+D183*1</f>
        <v>0</v>
      </c>
      <c r="E184" s="68">
        <f t="shared" ref="E184:I184" si="206">+E183*1</f>
        <v>0</v>
      </c>
      <c r="F184" s="68">
        <f t="shared" si="206"/>
        <v>0</v>
      </c>
      <c r="G184" s="68">
        <f t="shared" si="206"/>
        <v>0</v>
      </c>
      <c r="H184" s="68">
        <f t="shared" si="206"/>
        <v>0</v>
      </c>
      <c r="I184" s="68">
        <f t="shared" si="206"/>
        <v>0</v>
      </c>
      <c r="J184" s="371"/>
      <c r="K184" s="370"/>
      <c r="L184" s="370"/>
      <c r="M184" s="68">
        <f>+M183*1</f>
        <v>0</v>
      </c>
      <c r="N184" s="69">
        <f>+N183*1</f>
        <v>0</v>
      </c>
      <c r="O184" s="68">
        <f>+O183*1</f>
        <v>0</v>
      </c>
      <c r="P184" s="68">
        <f>+P183*1</f>
        <v>0</v>
      </c>
      <c r="Q184" s="370"/>
      <c r="R184" s="68">
        <f>+R183*1</f>
        <v>0</v>
      </c>
      <c r="S184" s="370"/>
      <c r="T184" s="68">
        <f>+T183*1</f>
        <v>0</v>
      </c>
      <c r="U184" s="197"/>
      <c r="V184" s="197"/>
      <c r="W184" s="197"/>
      <c r="X184" s="68">
        <f>+X183*1</f>
        <v>0</v>
      </c>
      <c r="AA184" s="229"/>
    </row>
    <row r="185" spans="1:27" s="228" customFormat="1" ht="39.75">
      <c r="A185" s="148"/>
      <c r="B185" s="369" t="s">
        <v>260</v>
      </c>
      <c r="C185" s="271"/>
      <c r="D185" s="192">
        <v>0</v>
      </c>
      <c r="E185" s="192">
        <v>0</v>
      </c>
      <c r="F185" s="192">
        <v>0</v>
      </c>
      <c r="G185" s="192">
        <v>0</v>
      </c>
      <c r="H185" s="192">
        <v>0</v>
      </c>
      <c r="I185" s="363">
        <f t="shared" ref="I185" si="207">+SUM(E185:H185)</f>
        <v>0</v>
      </c>
      <c r="J185" s="192"/>
      <c r="K185" s="192"/>
      <c r="L185" s="192"/>
      <c r="M185" s="193">
        <v>6</v>
      </c>
      <c r="N185" s="196">
        <v>4</v>
      </c>
      <c r="O185" s="192">
        <v>0</v>
      </c>
      <c r="P185" s="193">
        <v>7</v>
      </c>
      <c r="Q185" s="192"/>
      <c r="R185" s="193">
        <v>6</v>
      </c>
      <c r="S185" s="192"/>
      <c r="T185" s="192">
        <v>3</v>
      </c>
      <c r="U185" s="191"/>
      <c r="V185" s="191"/>
      <c r="W185" s="191"/>
      <c r="X185" s="363">
        <f>+SUM(D185:W185)</f>
        <v>26</v>
      </c>
      <c r="AA185" s="229"/>
    </row>
    <row r="186" spans="1:27" s="102" customFormat="1" ht="39.75">
      <c r="A186" s="84"/>
      <c r="B186" s="85" t="s">
        <v>259</v>
      </c>
      <c r="C186" s="96" t="s">
        <v>171</v>
      </c>
      <c r="D186" s="205">
        <f>+D212/D213</f>
        <v>4.1875</v>
      </c>
      <c r="E186" s="205" t="e">
        <f t="shared" ref="E186:I186" si="208">+E212/E213</f>
        <v>#DIV/0!</v>
      </c>
      <c r="F186" s="205" t="e">
        <f t="shared" ref="F186:G186" si="209">+F212/F213</f>
        <v>#DIV/0!</v>
      </c>
      <c r="G186" s="205" t="e">
        <f t="shared" si="209"/>
        <v>#DIV/0!</v>
      </c>
      <c r="H186" s="205" t="e">
        <f t="shared" si="208"/>
        <v>#DIV/0!</v>
      </c>
      <c r="I186" s="205" t="e">
        <f t="shared" si="208"/>
        <v>#DIV/0!</v>
      </c>
      <c r="J186" s="205"/>
      <c r="K186" s="205">
        <f t="shared" ref="K186:T186" si="210">+K212/K213</f>
        <v>3.21</v>
      </c>
      <c r="L186" s="205">
        <f t="shared" si="210"/>
        <v>3</v>
      </c>
      <c r="M186" s="205">
        <f t="shared" si="210"/>
        <v>4.4838709677419351</v>
      </c>
      <c r="N186" s="205">
        <f t="shared" si="210"/>
        <v>4.7402597402597406</v>
      </c>
      <c r="O186" s="205">
        <f t="shared" si="210"/>
        <v>5.0161290322580649</v>
      </c>
      <c r="P186" s="205">
        <f t="shared" si="210"/>
        <v>3.4285714285714284</v>
      </c>
      <c r="Q186" s="205">
        <f t="shared" si="210"/>
        <v>2.8897637795275593</v>
      </c>
      <c r="R186" s="205">
        <f t="shared" si="210"/>
        <v>2.7101449275362319</v>
      </c>
      <c r="S186" s="205">
        <f t="shared" si="210"/>
        <v>2.1923076923076925</v>
      </c>
      <c r="T186" s="205">
        <f t="shared" si="210"/>
        <v>3.1969696969696968</v>
      </c>
      <c r="U186" s="206"/>
      <c r="V186" s="206"/>
      <c r="W186" s="206"/>
      <c r="X186" s="205">
        <f>+X212/X213</f>
        <v>3.7307404637247568</v>
      </c>
      <c r="Y186" s="368"/>
      <c r="Z186" s="368"/>
      <c r="AA186" s="103"/>
    </row>
    <row r="187" spans="1:27" s="102" customFormat="1" ht="39.75">
      <c r="A187" s="80"/>
      <c r="B187" s="81"/>
      <c r="C187" s="95" t="s">
        <v>10</v>
      </c>
      <c r="D187" s="132">
        <f>+IF(D186&lt;6,D186*5/6,IF(D186&gt;=6,5))</f>
        <v>3.4895833333333335</v>
      </c>
      <c r="E187" s="132" t="e">
        <f t="shared" ref="E187:I187" si="211">+IF(E186&lt;6,E186*5/6,IF(E186&gt;=6,5))</f>
        <v>#DIV/0!</v>
      </c>
      <c r="F187" s="132" t="e">
        <f t="shared" si="211"/>
        <v>#DIV/0!</v>
      </c>
      <c r="G187" s="132" t="e">
        <f t="shared" si="211"/>
        <v>#DIV/0!</v>
      </c>
      <c r="H187" s="132" t="e">
        <f t="shared" si="211"/>
        <v>#DIV/0!</v>
      </c>
      <c r="I187" s="132" t="e">
        <f t="shared" si="211"/>
        <v>#DIV/0!</v>
      </c>
      <c r="J187" s="132"/>
      <c r="K187" s="132">
        <f t="shared" ref="K187:T187" si="212">+IF(K186&lt;6,K186*5/6,IF(K186&gt;=6,5))</f>
        <v>2.6750000000000003</v>
      </c>
      <c r="L187" s="132">
        <f t="shared" si="212"/>
        <v>2.5</v>
      </c>
      <c r="M187" s="132">
        <f t="shared" si="212"/>
        <v>3.736559139784946</v>
      </c>
      <c r="N187" s="132">
        <f t="shared" si="212"/>
        <v>3.9502164502164505</v>
      </c>
      <c r="O187" s="132">
        <f t="shared" si="212"/>
        <v>4.1801075268817209</v>
      </c>
      <c r="P187" s="132">
        <f t="shared" si="212"/>
        <v>2.8571428571428572</v>
      </c>
      <c r="Q187" s="132">
        <f t="shared" si="212"/>
        <v>2.4081364829396326</v>
      </c>
      <c r="R187" s="132">
        <f t="shared" si="212"/>
        <v>2.2584541062801935</v>
      </c>
      <c r="S187" s="132">
        <f t="shared" si="212"/>
        <v>1.8269230769230773</v>
      </c>
      <c r="T187" s="132">
        <f t="shared" si="212"/>
        <v>2.6641414141414139</v>
      </c>
      <c r="U187" s="264"/>
      <c r="V187" s="264"/>
      <c r="W187" s="264"/>
      <c r="X187" s="132">
        <f>+IF(X186&lt;6,X186*5/6,IF(X186&gt;=6,5))</f>
        <v>3.1089503864372969</v>
      </c>
      <c r="Y187" s="368"/>
      <c r="Z187" s="368"/>
      <c r="AA187" s="103"/>
    </row>
    <row r="188" spans="1:27" s="102" customFormat="1" ht="39.75">
      <c r="A188" s="72"/>
      <c r="B188" s="360" t="s">
        <v>258</v>
      </c>
      <c r="C188" s="70" t="s">
        <v>163</v>
      </c>
      <c r="D188" s="193">
        <v>10</v>
      </c>
      <c r="E188" s="193"/>
      <c r="F188" s="193"/>
      <c r="G188" s="193"/>
      <c r="H188" s="193"/>
      <c r="I188" s="363">
        <f t="shared" ref="I188" si="213">+SUM(E188:H188)</f>
        <v>0</v>
      </c>
      <c r="J188" s="193"/>
      <c r="K188" s="193">
        <v>1</v>
      </c>
      <c r="L188" s="193">
        <v>0</v>
      </c>
      <c r="M188" s="193">
        <v>1</v>
      </c>
      <c r="N188" s="196">
        <v>2</v>
      </c>
      <c r="O188" s="193">
        <v>1</v>
      </c>
      <c r="P188" s="193">
        <v>0</v>
      </c>
      <c r="Q188" s="193">
        <v>10</v>
      </c>
      <c r="R188" s="193">
        <v>0</v>
      </c>
      <c r="S188" s="193">
        <v>2</v>
      </c>
      <c r="T188" s="193">
        <v>0</v>
      </c>
      <c r="U188" s="197"/>
      <c r="V188" s="197"/>
      <c r="W188" s="197"/>
      <c r="X188" s="363">
        <f>+SUM(D188:W188)</f>
        <v>27</v>
      </c>
      <c r="Y188" s="39"/>
      <c r="Z188" s="368"/>
      <c r="AA188" s="103"/>
    </row>
    <row r="189" spans="1:27" s="228" customFormat="1" ht="39.75">
      <c r="A189" s="72"/>
      <c r="B189" s="248" t="s">
        <v>150</v>
      </c>
      <c r="C189" s="244"/>
      <c r="D189" s="361">
        <v>0</v>
      </c>
      <c r="E189" s="361">
        <v>0</v>
      </c>
      <c r="F189" s="361">
        <v>0</v>
      </c>
      <c r="G189" s="361">
        <v>0</v>
      </c>
      <c r="H189" s="361">
        <v>0</v>
      </c>
      <c r="I189" s="361">
        <v>0</v>
      </c>
      <c r="J189" s="361"/>
      <c r="K189" s="361">
        <v>0</v>
      </c>
      <c r="L189" s="361">
        <v>0</v>
      </c>
      <c r="M189" s="361">
        <v>0</v>
      </c>
      <c r="N189" s="364">
        <v>0</v>
      </c>
      <c r="O189" s="361">
        <v>0</v>
      </c>
      <c r="P189" s="361">
        <v>0</v>
      </c>
      <c r="Q189" s="361">
        <v>0</v>
      </c>
      <c r="R189" s="361">
        <v>0</v>
      </c>
      <c r="S189" s="361">
        <v>0</v>
      </c>
      <c r="T189" s="361">
        <v>0</v>
      </c>
      <c r="U189" s="362"/>
      <c r="V189" s="362"/>
      <c r="W189" s="362"/>
      <c r="X189" s="361">
        <v>0</v>
      </c>
      <c r="AA189" s="229"/>
    </row>
    <row r="190" spans="1:27" s="102" customFormat="1" ht="39.75">
      <c r="A190" s="72"/>
      <c r="B190" s="91" t="s">
        <v>257</v>
      </c>
      <c r="C190" s="70" t="s">
        <v>163</v>
      </c>
      <c r="D190" s="193">
        <v>11</v>
      </c>
      <c r="E190" s="193"/>
      <c r="F190" s="193"/>
      <c r="G190" s="193"/>
      <c r="H190" s="193"/>
      <c r="I190" s="363">
        <f t="shared" ref="I190" si="214">+SUM(E190:H190)</f>
        <v>0</v>
      </c>
      <c r="J190" s="193"/>
      <c r="K190" s="193">
        <v>28.5</v>
      </c>
      <c r="L190" s="193">
        <v>13</v>
      </c>
      <c r="M190" s="193">
        <v>30</v>
      </c>
      <c r="N190" s="196">
        <v>17</v>
      </c>
      <c r="O190" s="193">
        <v>8</v>
      </c>
      <c r="P190" s="193">
        <v>9.5</v>
      </c>
      <c r="Q190" s="193">
        <v>71</v>
      </c>
      <c r="R190" s="193">
        <v>51.5</v>
      </c>
      <c r="S190" s="193">
        <v>19</v>
      </c>
      <c r="T190" s="193">
        <v>24</v>
      </c>
      <c r="U190" s="197"/>
      <c r="V190" s="197"/>
      <c r="W190" s="197"/>
      <c r="X190" s="363">
        <f>+SUM(D190:W190)</f>
        <v>282.5</v>
      </c>
      <c r="AA190" s="103"/>
    </row>
    <row r="191" spans="1:27" s="102" customFormat="1" ht="39.75">
      <c r="A191" s="72"/>
      <c r="B191" s="248" t="s">
        <v>150</v>
      </c>
      <c r="C191" s="244"/>
      <c r="D191" s="365">
        <f>D190*2</f>
        <v>22</v>
      </c>
      <c r="E191" s="365">
        <f t="shared" ref="E191:I191" si="215">E190*2</f>
        <v>0</v>
      </c>
      <c r="F191" s="365">
        <f t="shared" si="215"/>
        <v>0</v>
      </c>
      <c r="G191" s="365">
        <f t="shared" si="215"/>
        <v>0</v>
      </c>
      <c r="H191" s="365">
        <f t="shared" si="215"/>
        <v>0</v>
      </c>
      <c r="I191" s="365">
        <f t="shared" si="215"/>
        <v>0</v>
      </c>
      <c r="J191" s="365"/>
      <c r="K191" s="365">
        <f t="shared" ref="K191:T191" si="216">K190*2</f>
        <v>57</v>
      </c>
      <c r="L191" s="365">
        <f t="shared" si="216"/>
        <v>26</v>
      </c>
      <c r="M191" s="365">
        <f t="shared" si="216"/>
        <v>60</v>
      </c>
      <c r="N191" s="367">
        <f t="shared" si="216"/>
        <v>34</v>
      </c>
      <c r="O191" s="365">
        <f t="shared" si="216"/>
        <v>16</v>
      </c>
      <c r="P191" s="365">
        <f t="shared" si="216"/>
        <v>19</v>
      </c>
      <c r="Q191" s="365">
        <f t="shared" si="216"/>
        <v>142</v>
      </c>
      <c r="R191" s="365">
        <f t="shared" si="216"/>
        <v>103</v>
      </c>
      <c r="S191" s="365">
        <f t="shared" si="216"/>
        <v>38</v>
      </c>
      <c r="T191" s="365">
        <f t="shared" si="216"/>
        <v>48</v>
      </c>
      <c r="U191" s="366"/>
      <c r="V191" s="366"/>
      <c r="W191" s="366"/>
      <c r="X191" s="365">
        <f>X190*2</f>
        <v>565</v>
      </c>
      <c r="AA191" s="103"/>
    </row>
    <row r="192" spans="1:27" s="102" customFormat="1" ht="39.75">
      <c r="A192" s="72"/>
      <c r="B192" s="91" t="s">
        <v>256</v>
      </c>
      <c r="C192" s="70" t="s">
        <v>163</v>
      </c>
      <c r="D192" s="193">
        <v>20</v>
      </c>
      <c r="E192" s="193"/>
      <c r="F192" s="193"/>
      <c r="G192" s="193"/>
      <c r="H192" s="193"/>
      <c r="I192" s="363">
        <f t="shared" ref="I192" si="217">+SUM(E192:H192)</f>
        <v>0</v>
      </c>
      <c r="J192" s="193"/>
      <c r="K192" s="193">
        <v>15.5</v>
      </c>
      <c r="L192" s="193">
        <v>3</v>
      </c>
      <c r="M192" s="193">
        <v>51</v>
      </c>
      <c r="N192" s="196">
        <v>15</v>
      </c>
      <c r="O192" s="193">
        <v>21</v>
      </c>
      <c r="P192" s="193">
        <v>2</v>
      </c>
      <c r="Q192" s="193">
        <v>25</v>
      </c>
      <c r="R192" s="193">
        <v>13</v>
      </c>
      <c r="S192" s="193">
        <v>2</v>
      </c>
      <c r="T192" s="193">
        <v>5.5</v>
      </c>
      <c r="U192" s="197"/>
      <c r="V192" s="197"/>
      <c r="W192" s="197"/>
      <c r="X192" s="363">
        <f>+SUM(D192:W192)</f>
        <v>173</v>
      </c>
      <c r="AA192" s="103"/>
    </row>
    <row r="193" spans="1:27" s="102" customFormat="1" ht="39.75">
      <c r="A193" s="72"/>
      <c r="B193" s="248" t="s">
        <v>150</v>
      </c>
      <c r="C193" s="244"/>
      <c r="D193" s="365">
        <f>D192*5</f>
        <v>100</v>
      </c>
      <c r="E193" s="365">
        <f t="shared" ref="E193:I193" si="218">E192*5</f>
        <v>0</v>
      </c>
      <c r="F193" s="365">
        <f t="shared" si="218"/>
        <v>0</v>
      </c>
      <c r="G193" s="365">
        <f t="shared" si="218"/>
        <v>0</v>
      </c>
      <c r="H193" s="365">
        <f t="shared" si="218"/>
        <v>0</v>
      </c>
      <c r="I193" s="365">
        <f t="shared" si="218"/>
        <v>0</v>
      </c>
      <c r="J193" s="365"/>
      <c r="K193" s="365">
        <f t="shared" ref="K193:T193" si="219">K192*5</f>
        <v>77.5</v>
      </c>
      <c r="L193" s="365">
        <f t="shared" si="219"/>
        <v>15</v>
      </c>
      <c r="M193" s="365">
        <f t="shared" si="219"/>
        <v>255</v>
      </c>
      <c r="N193" s="367">
        <f t="shared" si="219"/>
        <v>75</v>
      </c>
      <c r="O193" s="365">
        <f t="shared" si="219"/>
        <v>105</v>
      </c>
      <c r="P193" s="365">
        <f t="shared" si="219"/>
        <v>10</v>
      </c>
      <c r="Q193" s="365">
        <f t="shared" si="219"/>
        <v>125</v>
      </c>
      <c r="R193" s="365">
        <f t="shared" si="219"/>
        <v>65</v>
      </c>
      <c r="S193" s="365">
        <f t="shared" si="219"/>
        <v>10</v>
      </c>
      <c r="T193" s="365">
        <f t="shared" si="219"/>
        <v>27.5</v>
      </c>
      <c r="U193" s="366"/>
      <c r="V193" s="366"/>
      <c r="W193" s="366"/>
      <c r="X193" s="365">
        <f>X192*5</f>
        <v>865</v>
      </c>
      <c r="AA193" s="103"/>
    </row>
    <row r="194" spans="1:27" s="102" customFormat="1" ht="39.75">
      <c r="A194" s="72"/>
      <c r="B194" s="360" t="s">
        <v>255</v>
      </c>
      <c r="C194" s="70" t="s">
        <v>163</v>
      </c>
      <c r="D194" s="193">
        <v>0</v>
      </c>
      <c r="E194" s="193"/>
      <c r="F194" s="193"/>
      <c r="G194" s="193"/>
      <c r="H194" s="193"/>
      <c r="I194" s="363">
        <f t="shared" ref="I194" si="220">+SUM(E194:H194)</f>
        <v>0</v>
      </c>
      <c r="J194" s="193"/>
      <c r="K194" s="193">
        <v>0</v>
      </c>
      <c r="L194" s="193">
        <v>0</v>
      </c>
      <c r="M194" s="193">
        <v>0</v>
      </c>
      <c r="N194" s="196">
        <v>0</v>
      </c>
      <c r="O194" s="193">
        <v>0</v>
      </c>
      <c r="P194" s="193">
        <v>0</v>
      </c>
      <c r="Q194" s="193">
        <v>0</v>
      </c>
      <c r="R194" s="193">
        <v>0</v>
      </c>
      <c r="S194" s="193">
        <v>0</v>
      </c>
      <c r="T194" s="193">
        <v>0</v>
      </c>
      <c r="U194" s="197"/>
      <c r="V194" s="197"/>
      <c r="W194" s="197"/>
      <c r="X194" s="363">
        <f>+SUM(D194:W194)</f>
        <v>0</v>
      </c>
      <c r="AA194" s="103"/>
    </row>
    <row r="195" spans="1:27" s="102" customFormat="1" ht="39.75">
      <c r="A195" s="72"/>
      <c r="B195" s="248" t="s">
        <v>150</v>
      </c>
      <c r="C195" s="244"/>
      <c r="D195" s="361">
        <f>+D194*1</f>
        <v>0</v>
      </c>
      <c r="E195" s="361">
        <f t="shared" ref="E195:I195" si="221">+E194*1</f>
        <v>0</v>
      </c>
      <c r="F195" s="361">
        <f t="shared" si="221"/>
        <v>0</v>
      </c>
      <c r="G195" s="361">
        <f t="shared" si="221"/>
        <v>0</v>
      </c>
      <c r="H195" s="361">
        <f t="shared" si="221"/>
        <v>0</v>
      </c>
      <c r="I195" s="361">
        <f t="shared" si="221"/>
        <v>0</v>
      </c>
      <c r="J195" s="361"/>
      <c r="K195" s="361">
        <f t="shared" ref="K195:T195" si="222">+K194*1</f>
        <v>0</v>
      </c>
      <c r="L195" s="361">
        <f t="shared" si="222"/>
        <v>0</v>
      </c>
      <c r="M195" s="361">
        <f t="shared" si="222"/>
        <v>0</v>
      </c>
      <c r="N195" s="364">
        <f t="shared" si="222"/>
        <v>0</v>
      </c>
      <c r="O195" s="361">
        <f t="shared" si="222"/>
        <v>0</v>
      </c>
      <c r="P195" s="361">
        <f t="shared" si="222"/>
        <v>0</v>
      </c>
      <c r="Q195" s="361">
        <f t="shared" si="222"/>
        <v>0</v>
      </c>
      <c r="R195" s="361">
        <f t="shared" si="222"/>
        <v>0</v>
      </c>
      <c r="S195" s="361">
        <f t="shared" si="222"/>
        <v>0</v>
      </c>
      <c r="T195" s="361">
        <f t="shared" si="222"/>
        <v>0</v>
      </c>
      <c r="U195" s="362"/>
      <c r="V195" s="362"/>
      <c r="W195" s="362"/>
      <c r="X195" s="361">
        <f>+X194*1</f>
        <v>0</v>
      </c>
      <c r="AA195" s="103"/>
    </row>
    <row r="196" spans="1:27" s="102" customFormat="1" ht="39.75">
      <c r="A196" s="72"/>
      <c r="B196" s="91" t="s">
        <v>254</v>
      </c>
      <c r="C196" s="70" t="s">
        <v>163</v>
      </c>
      <c r="D196" s="193">
        <v>1</v>
      </c>
      <c r="E196" s="193"/>
      <c r="F196" s="193"/>
      <c r="G196" s="193"/>
      <c r="H196" s="193"/>
      <c r="I196" s="363">
        <f t="shared" ref="I196" si="223">+SUM(E196:H196)</f>
        <v>0</v>
      </c>
      <c r="J196" s="193"/>
      <c r="K196" s="193">
        <v>2</v>
      </c>
      <c r="L196" s="193">
        <v>0.5</v>
      </c>
      <c r="M196" s="193">
        <v>6</v>
      </c>
      <c r="N196" s="196">
        <v>4</v>
      </c>
      <c r="O196" s="193">
        <v>5</v>
      </c>
      <c r="P196" s="193">
        <v>1</v>
      </c>
      <c r="Q196" s="193">
        <v>8</v>
      </c>
      <c r="R196" s="193">
        <v>3</v>
      </c>
      <c r="S196" s="193">
        <v>3</v>
      </c>
      <c r="T196" s="193">
        <v>0</v>
      </c>
      <c r="U196" s="197"/>
      <c r="V196" s="197"/>
      <c r="W196" s="197"/>
      <c r="X196" s="363">
        <f>+SUM(D196:W196)</f>
        <v>33.5</v>
      </c>
      <c r="AA196" s="103"/>
    </row>
    <row r="197" spans="1:27" s="102" customFormat="1" ht="39.75">
      <c r="A197" s="72"/>
      <c r="B197" s="248" t="s">
        <v>150</v>
      </c>
      <c r="C197" s="244"/>
      <c r="D197" s="361">
        <f>+D196*3</f>
        <v>3</v>
      </c>
      <c r="E197" s="361">
        <f t="shared" ref="E197:I197" si="224">+E196*3</f>
        <v>0</v>
      </c>
      <c r="F197" s="361">
        <f t="shared" si="224"/>
        <v>0</v>
      </c>
      <c r="G197" s="361">
        <f t="shared" si="224"/>
        <v>0</v>
      </c>
      <c r="H197" s="361">
        <f t="shared" si="224"/>
        <v>0</v>
      </c>
      <c r="I197" s="361">
        <f t="shared" si="224"/>
        <v>0</v>
      </c>
      <c r="J197" s="361"/>
      <c r="K197" s="361">
        <f t="shared" ref="K197:T197" si="225">+K196*3</f>
        <v>6</v>
      </c>
      <c r="L197" s="361">
        <f t="shared" si="225"/>
        <v>1.5</v>
      </c>
      <c r="M197" s="361">
        <f t="shared" si="225"/>
        <v>18</v>
      </c>
      <c r="N197" s="364">
        <f t="shared" si="225"/>
        <v>12</v>
      </c>
      <c r="O197" s="361">
        <f t="shared" si="225"/>
        <v>15</v>
      </c>
      <c r="P197" s="361">
        <f t="shared" si="225"/>
        <v>3</v>
      </c>
      <c r="Q197" s="361">
        <f t="shared" si="225"/>
        <v>24</v>
      </c>
      <c r="R197" s="361">
        <f t="shared" si="225"/>
        <v>9</v>
      </c>
      <c r="S197" s="361">
        <f t="shared" si="225"/>
        <v>9</v>
      </c>
      <c r="T197" s="361">
        <f t="shared" si="225"/>
        <v>0</v>
      </c>
      <c r="U197" s="362"/>
      <c r="V197" s="362"/>
      <c r="W197" s="362"/>
      <c r="X197" s="361">
        <f>+X196*3</f>
        <v>100.5</v>
      </c>
      <c r="AA197" s="103"/>
    </row>
    <row r="198" spans="1:27" s="102" customFormat="1" ht="39.75">
      <c r="A198" s="72"/>
      <c r="B198" s="91" t="s">
        <v>253</v>
      </c>
      <c r="C198" s="70" t="s">
        <v>163</v>
      </c>
      <c r="D198" s="193">
        <v>15</v>
      </c>
      <c r="E198" s="193"/>
      <c r="F198" s="193"/>
      <c r="G198" s="193"/>
      <c r="H198" s="193"/>
      <c r="I198" s="363">
        <f t="shared" ref="I198" si="226">+SUM(E198:H198)</f>
        <v>0</v>
      </c>
      <c r="J198" s="193"/>
      <c r="K198" s="193">
        <v>2</v>
      </c>
      <c r="L198" s="193">
        <v>2</v>
      </c>
      <c r="M198" s="193">
        <v>28</v>
      </c>
      <c r="N198" s="196">
        <v>32</v>
      </c>
      <c r="O198" s="193">
        <v>19</v>
      </c>
      <c r="P198" s="193">
        <v>3</v>
      </c>
      <c r="Q198" s="193">
        <v>11</v>
      </c>
      <c r="R198" s="193">
        <v>1</v>
      </c>
      <c r="S198" s="193">
        <v>0</v>
      </c>
      <c r="T198" s="193">
        <v>0</v>
      </c>
      <c r="U198" s="197"/>
      <c r="V198" s="197"/>
      <c r="W198" s="197"/>
      <c r="X198" s="363">
        <f>+SUM(D198:W198)</f>
        <v>113</v>
      </c>
      <c r="AA198" s="103"/>
    </row>
    <row r="199" spans="1:27" s="102" customFormat="1" ht="39.75">
      <c r="A199" s="72"/>
      <c r="B199" s="248" t="s">
        <v>150</v>
      </c>
      <c r="C199" s="244"/>
      <c r="D199" s="361">
        <f>+D198*6</f>
        <v>90</v>
      </c>
      <c r="E199" s="361">
        <f t="shared" ref="E199:I199" si="227">+E198*6</f>
        <v>0</v>
      </c>
      <c r="F199" s="361">
        <f t="shared" si="227"/>
        <v>0</v>
      </c>
      <c r="G199" s="361">
        <f t="shared" si="227"/>
        <v>0</v>
      </c>
      <c r="H199" s="361">
        <f t="shared" si="227"/>
        <v>0</v>
      </c>
      <c r="I199" s="361">
        <f t="shared" si="227"/>
        <v>0</v>
      </c>
      <c r="J199" s="361"/>
      <c r="K199" s="361">
        <f t="shared" ref="K199:T199" si="228">+K198*6</f>
        <v>12</v>
      </c>
      <c r="L199" s="361">
        <f t="shared" si="228"/>
        <v>12</v>
      </c>
      <c r="M199" s="361">
        <f t="shared" si="228"/>
        <v>168</v>
      </c>
      <c r="N199" s="364">
        <f t="shared" si="228"/>
        <v>192</v>
      </c>
      <c r="O199" s="361">
        <f t="shared" si="228"/>
        <v>114</v>
      </c>
      <c r="P199" s="361">
        <f t="shared" si="228"/>
        <v>18</v>
      </c>
      <c r="Q199" s="361">
        <f t="shared" si="228"/>
        <v>66</v>
      </c>
      <c r="R199" s="361">
        <f t="shared" si="228"/>
        <v>6</v>
      </c>
      <c r="S199" s="361">
        <f t="shared" si="228"/>
        <v>0</v>
      </c>
      <c r="T199" s="361">
        <f t="shared" si="228"/>
        <v>0</v>
      </c>
      <c r="U199" s="362"/>
      <c r="V199" s="362"/>
      <c r="W199" s="362"/>
      <c r="X199" s="361">
        <f>+X198*6</f>
        <v>678</v>
      </c>
      <c r="AA199" s="103"/>
    </row>
    <row r="200" spans="1:27" s="102" customFormat="1" ht="39.75">
      <c r="A200" s="72"/>
      <c r="B200" s="360" t="s">
        <v>252</v>
      </c>
      <c r="C200" s="70" t="s">
        <v>163</v>
      </c>
      <c r="D200" s="193">
        <v>0</v>
      </c>
      <c r="E200" s="193"/>
      <c r="F200" s="193"/>
      <c r="G200" s="193"/>
      <c r="H200" s="193"/>
      <c r="I200" s="363">
        <f t="shared" ref="I200" si="229">+SUM(E200:H200)</f>
        <v>0</v>
      </c>
      <c r="J200" s="193"/>
      <c r="K200" s="193">
        <v>0</v>
      </c>
      <c r="L200" s="193">
        <v>0</v>
      </c>
      <c r="M200" s="193">
        <v>0</v>
      </c>
      <c r="N200" s="196">
        <v>0</v>
      </c>
      <c r="O200" s="193">
        <v>0</v>
      </c>
      <c r="P200" s="193">
        <v>0</v>
      </c>
      <c r="Q200" s="193">
        <v>0</v>
      </c>
      <c r="R200" s="193">
        <v>0</v>
      </c>
      <c r="S200" s="193">
        <v>0</v>
      </c>
      <c r="T200" s="193">
        <v>0</v>
      </c>
      <c r="U200" s="197"/>
      <c r="V200" s="197"/>
      <c r="W200" s="197"/>
      <c r="X200" s="363">
        <f>+SUM(D200:W200)</f>
        <v>0</v>
      </c>
      <c r="AA200" s="103"/>
    </row>
    <row r="201" spans="1:27" s="102" customFormat="1" ht="39.75">
      <c r="A201" s="72"/>
      <c r="B201" s="248" t="s">
        <v>150</v>
      </c>
      <c r="C201" s="244"/>
      <c r="D201" s="361">
        <f>+D200*3</f>
        <v>0</v>
      </c>
      <c r="E201" s="361">
        <f t="shared" ref="E201:I201" si="230">+E200*3</f>
        <v>0</v>
      </c>
      <c r="F201" s="361">
        <f t="shared" si="230"/>
        <v>0</v>
      </c>
      <c r="G201" s="361">
        <f t="shared" si="230"/>
        <v>0</v>
      </c>
      <c r="H201" s="361">
        <f t="shared" si="230"/>
        <v>0</v>
      </c>
      <c r="I201" s="361">
        <f t="shared" si="230"/>
        <v>0</v>
      </c>
      <c r="J201" s="361"/>
      <c r="K201" s="361">
        <f t="shared" ref="K201:T201" si="231">+K200*3</f>
        <v>0</v>
      </c>
      <c r="L201" s="361">
        <f t="shared" si="231"/>
        <v>0</v>
      </c>
      <c r="M201" s="361">
        <f t="shared" si="231"/>
        <v>0</v>
      </c>
      <c r="N201" s="364">
        <f t="shared" si="231"/>
        <v>0</v>
      </c>
      <c r="O201" s="361">
        <f t="shared" si="231"/>
        <v>0</v>
      </c>
      <c r="P201" s="361">
        <f t="shared" si="231"/>
        <v>0</v>
      </c>
      <c r="Q201" s="361">
        <f t="shared" si="231"/>
        <v>0</v>
      </c>
      <c r="R201" s="361">
        <f t="shared" si="231"/>
        <v>0</v>
      </c>
      <c r="S201" s="361">
        <f t="shared" si="231"/>
        <v>0</v>
      </c>
      <c r="T201" s="361">
        <f t="shared" si="231"/>
        <v>0</v>
      </c>
      <c r="U201" s="362"/>
      <c r="V201" s="362"/>
      <c r="W201" s="362"/>
      <c r="X201" s="361">
        <f>+X200*3</f>
        <v>0</v>
      </c>
      <c r="AA201" s="103"/>
    </row>
    <row r="202" spans="1:27" s="102" customFormat="1" ht="39.75">
      <c r="A202" s="72"/>
      <c r="B202" s="91" t="s">
        <v>251</v>
      </c>
      <c r="C202" s="70" t="s">
        <v>163</v>
      </c>
      <c r="D202" s="193">
        <v>1</v>
      </c>
      <c r="E202" s="193"/>
      <c r="F202" s="193"/>
      <c r="G202" s="193"/>
      <c r="H202" s="193"/>
      <c r="I202" s="363">
        <f t="shared" ref="I202" si="232">+SUM(E202:H202)</f>
        <v>0</v>
      </c>
      <c r="J202" s="193"/>
      <c r="K202" s="193">
        <v>0</v>
      </c>
      <c r="L202" s="193">
        <v>0.5</v>
      </c>
      <c r="M202" s="193">
        <v>3</v>
      </c>
      <c r="N202" s="196">
        <v>2</v>
      </c>
      <c r="O202" s="193">
        <v>1</v>
      </c>
      <c r="P202" s="194">
        <v>2</v>
      </c>
      <c r="Q202" s="193">
        <v>2</v>
      </c>
      <c r="R202" s="193">
        <v>0</v>
      </c>
      <c r="S202" s="193">
        <v>0</v>
      </c>
      <c r="T202" s="193">
        <v>0</v>
      </c>
      <c r="U202" s="197"/>
      <c r="V202" s="197"/>
      <c r="W202" s="197"/>
      <c r="X202" s="363">
        <f>+SUM(D202:W202)</f>
        <v>11.5</v>
      </c>
      <c r="AA202" s="103"/>
    </row>
    <row r="203" spans="1:27" s="102" customFormat="1" ht="39.75">
      <c r="A203" s="72"/>
      <c r="B203" s="248" t="s">
        <v>150</v>
      </c>
      <c r="C203" s="244"/>
      <c r="D203" s="361">
        <f>+D202*5</f>
        <v>5</v>
      </c>
      <c r="E203" s="361">
        <f t="shared" ref="E203:I203" si="233">+E202*5</f>
        <v>0</v>
      </c>
      <c r="F203" s="361">
        <f t="shared" si="233"/>
        <v>0</v>
      </c>
      <c r="G203" s="361">
        <f t="shared" si="233"/>
        <v>0</v>
      </c>
      <c r="H203" s="361">
        <f t="shared" si="233"/>
        <v>0</v>
      </c>
      <c r="I203" s="361">
        <f t="shared" si="233"/>
        <v>0</v>
      </c>
      <c r="J203" s="361"/>
      <c r="K203" s="361">
        <f t="shared" ref="K203:T203" si="234">+K202*5</f>
        <v>0</v>
      </c>
      <c r="L203" s="361">
        <f t="shared" si="234"/>
        <v>2.5</v>
      </c>
      <c r="M203" s="361">
        <f t="shared" si="234"/>
        <v>15</v>
      </c>
      <c r="N203" s="364">
        <f t="shared" si="234"/>
        <v>10</v>
      </c>
      <c r="O203" s="361">
        <f t="shared" si="234"/>
        <v>5</v>
      </c>
      <c r="P203" s="361">
        <f t="shared" si="234"/>
        <v>10</v>
      </c>
      <c r="Q203" s="361">
        <f t="shared" si="234"/>
        <v>10</v>
      </c>
      <c r="R203" s="361">
        <f t="shared" si="234"/>
        <v>0</v>
      </c>
      <c r="S203" s="361">
        <f t="shared" si="234"/>
        <v>0</v>
      </c>
      <c r="T203" s="361">
        <f t="shared" si="234"/>
        <v>0</v>
      </c>
      <c r="U203" s="362"/>
      <c r="V203" s="362"/>
      <c r="W203" s="362"/>
      <c r="X203" s="361">
        <f>+X202*5</f>
        <v>57.5</v>
      </c>
      <c r="AA203" s="103"/>
    </row>
    <row r="204" spans="1:27" s="102" customFormat="1" ht="39.75">
      <c r="A204" s="72"/>
      <c r="B204" s="91" t="s">
        <v>250</v>
      </c>
      <c r="C204" s="70" t="s">
        <v>163</v>
      </c>
      <c r="D204" s="193">
        <v>6</v>
      </c>
      <c r="E204" s="193"/>
      <c r="F204" s="193"/>
      <c r="G204" s="193"/>
      <c r="H204" s="193"/>
      <c r="I204" s="363">
        <f t="shared" ref="I204" si="235">+SUM(E204:H204)</f>
        <v>0</v>
      </c>
      <c r="J204" s="193"/>
      <c r="K204" s="193">
        <v>1</v>
      </c>
      <c r="L204" s="193">
        <v>0</v>
      </c>
      <c r="M204" s="193">
        <v>5</v>
      </c>
      <c r="N204" s="196">
        <v>4</v>
      </c>
      <c r="O204" s="193">
        <v>7</v>
      </c>
      <c r="P204" s="194">
        <v>0</v>
      </c>
      <c r="Q204" s="193">
        <v>0</v>
      </c>
      <c r="R204" s="193">
        <v>0.5</v>
      </c>
      <c r="S204" s="193">
        <v>0</v>
      </c>
      <c r="T204" s="193">
        <v>2.5</v>
      </c>
      <c r="U204" s="197"/>
      <c r="V204" s="197"/>
      <c r="W204" s="197"/>
      <c r="X204" s="363">
        <f>+SUM(D204:W204)</f>
        <v>26</v>
      </c>
      <c r="AA204" s="103"/>
    </row>
    <row r="205" spans="1:27" s="102" customFormat="1" ht="39.75">
      <c r="A205" s="72"/>
      <c r="B205" s="248" t="s">
        <v>150</v>
      </c>
      <c r="C205" s="70"/>
      <c r="D205" s="361">
        <f>+D204*8</f>
        <v>48</v>
      </c>
      <c r="E205" s="361">
        <f t="shared" ref="E205:I205" si="236">+E204*8</f>
        <v>0</v>
      </c>
      <c r="F205" s="361">
        <f t="shared" si="236"/>
        <v>0</v>
      </c>
      <c r="G205" s="361">
        <f t="shared" si="236"/>
        <v>0</v>
      </c>
      <c r="H205" s="361">
        <f t="shared" si="236"/>
        <v>0</v>
      </c>
      <c r="I205" s="361">
        <f t="shared" si="236"/>
        <v>0</v>
      </c>
      <c r="J205" s="361"/>
      <c r="K205" s="361">
        <f t="shared" ref="K205:T205" si="237">+K204*8</f>
        <v>8</v>
      </c>
      <c r="L205" s="361">
        <f t="shared" si="237"/>
        <v>0</v>
      </c>
      <c r="M205" s="361">
        <f t="shared" si="237"/>
        <v>40</v>
      </c>
      <c r="N205" s="364">
        <f t="shared" si="237"/>
        <v>32</v>
      </c>
      <c r="O205" s="361">
        <f t="shared" si="237"/>
        <v>56</v>
      </c>
      <c r="P205" s="361">
        <f t="shared" si="237"/>
        <v>0</v>
      </c>
      <c r="Q205" s="361">
        <f t="shared" si="237"/>
        <v>0</v>
      </c>
      <c r="R205" s="361">
        <f t="shared" si="237"/>
        <v>4</v>
      </c>
      <c r="S205" s="361">
        <f t="shared" si="237"/>
        <v>0</v>
      </c>
      <c r="T205" s="361">
        <f t="shared" si="237"/>
        <v>20</v>
      </c>
      <c r="U205" s="362"/>
      <c r="V205" s="362"/>
      <c r="W205" s="362"/>
      <c r="X205" s="361">
        <f>+X204*8</f>
        <v>208</v>
      </c>
      <c r="AA205" s="103"/>
    </row>
    <row r="206" spans="1:27" s="102" customFormat="1" ht="39.75">
      <c r="A206" s="72"/>
      <c r="B206" s="360" t="s">
        <v>249</v>
      </c>
      <c r="C206" s="70" t="s">
        <v>163</v>
      </c>
      <c r="D206" s="193">
        <v>0</v>
      </c>
      <c r="E206" s="193"/>
      <c r="F206" s="193"/>
      <c r="G206" s="193"/>
      <c r="H206" s="193"/>
      <c r="I206" s="363">
        <f t="shared" ref="I206" si="238">+SUM(E206:H206)</f>
        <v>0</v>
      </c>
      <c r="J206" s="193"/>
      <c r="K206" s="193">
        <v>0</v>
      </c>
      <c r="L206" s="193">
        <v>0</v>
      </c>
      <c r="M206" s="193">
        <v>0</v>
      </c>
      <c r="N206" s="196">
        <v>0</v>
      </c>
      <c r="O206" s="193">
        <v>0</v>
      </c>
      <c r="P206" s="193">
        <v>0</v>
      </c>
      <c r="Q206" s="193">
        <v>0</v>
      </c>
      <c r="R206" s="193">
        <v>0</v>
      </c>
      <c r="S206" s="193">
        <v>0</v>
      </c>
      <c r="T206" s="193">
        <v>0</v>
      </c>
      <c r="U206" s="197"/>
      <c r="V206" s="197"/>
      <c r="W206" s="197"/>
      <c r="X206" s="363">
        <f>+SUM(D206:W206)</f>
        <v>0</v>
      </c>
      <c r="AA206" s="103"/>
    </row>
    <row r="207" spans="1:27" s="102" customFormat="1" ht="39.75">
      <c r="A207" s="72"/>
      <c r="B207" s="248" t="s">
        <v>150</v>
      </c>
      <c r="C207" s="244"/>
      <c r="D207" s="361">
        <f>+D206*6</f>
        <v>0</v>
      </c>
      <c r="E207" s="361">
        <f t="shared" ref="E207:I207" si="239">+E206*6</f>
        <v>0</v>
      </c>
      <c r="F207" s="361">
        <f t="shared" si="239"/>
        <v>0</v>
      </c>
      <c r="G207" s="361">
        <f t="shared" si="239"/>
        <v>0</v>
      </c>
      <c r="H207" s="361">
        <f t="shared" si="239"/>
        <v>0</v>
      </c>
      <c r="I207" s="361">
        <f t="shared" si="239"/>
        <v>0</v>
      </c>
      <c r="J207" s="361"/>
      <c r="K207" s="361">
        <f t="shared" ref="K207:T207" si="240">+K206*6</f>
        <v>0</v>
      </c>
      <c r="L207" s="361">
        <f t="shared" si="240"/>
        <v>0</v>
      </c>
      <c r="M207" s="361">
        <f t="shared" si="240"/>
        <v>0</v>
      </c>
      <c r="N207" s="364">
        <f t="shared" si="240"/>
        <v>0</v>
      </c>
      <c r="O207" s="361">
        <f t="shared" si="240"/>
        <v>0</v>
      </c>
      <c r="P207" s="361">
        <f t="shared" si="240"/>
        <v>0</v>
      </c>
      <c r="Q207" s="361">
        <f t="shared" si="240"/>
        <v>0</v>
      </c>
      <c r="R207" s="361">
        <f t="shared" si="240"/>
        <v>0</v>
      </c>
      <c r="S207" s="361">
        <f t="shared" si="240"/>
        <v>0</v>
      </c>
      <c r="T207" s="361">
        <f t="shared" si="240"/>
        <v>0</v>
      </c>
      <c r="U207" s="362"/>
      <c r="V207" s="362"/>
      <c r="W207" s="362"/>
      <c r="X207" s="361">
        <f>+X206*6</f>
        <v>0</v>
      </c>
      <c r="AA207" s="103"/>
    </row>
    <row r="208" spans="1:27" s="102" customFormat="1" ht="39.75">
      <c r="A208" s="72"/>
      <c r="B208" s="91" t="s">
        <v>248</v>
      </c>
      <c r="C208" s="70" t="s">
        <v>163</v>
      </c>
      <c r="D208" s="193">
        <v>0</v>
      </c>
      <c r="E208" s="193"/>
      <c r="F208" s="193"/>
      <c r="G208" s="193"/>
      <c r="H208" s="193"/>
      <c r="I208" s="363">
        <f t="shared" ref="I208" si="241">+SUM(E208:H208)</f>
        <v>0</v>
      </c>
      <c r="J208" s="193"/>
      <c r="K208" s="193">
        <v>0</v>
      </c>
      <c r="L208" s="193">
        <v>0</v>
      </c>
      <c r="M208" s="193">
        <v>0</v>
      </c>
      <c r="N208" s="196">
        <v>0</v>
      </c>
      <c r="O208" s="193">
        <v>0</v>
      </c>
      <c r="P208" s="193">
        <v>0</v>
      </c>
      <c r="Q208" s="193">
        <v>0</v>
      </c>
      <c r="R208" s="193">
        <v>0</v>
      </c>
      <c r="S208" s="193">
        <v>0</v>
      </c>
      <c r="T208" s="193">
        <v>0</v>
      </c>
      <c r="U208" s="197"/>
      <c r="V208" s="197"/>
      <c r="W208" s="197"/>
      <c r="X208" s="363">
        <f>+SUM(D208:W208)</f>
        <v>0</v>
      </c>
      <c r="Z208" s="92"/>
      <c r="AA208" s="103"/>
    </row>
    <row r="209" spans="1:27" s="102" customFormat="1" ht="39.75">
      <c r="A209" s="72"/>
      <c r="B209" s="248" t="s">
        <v>150</v>
      </c>
      <c r="C209" s="244"/>
      <c r="D209" s="361">
        <f>+D208*8</f>
        <v>0</v>
      </c>
      <c r="E209" s="361">
        <f t="shared" ref="E209:I209" si="242">+E208*8</f>
        <v>0</v>
      </c>
      <c r="F209" s="361">
        <f t="shared" si="242"/>
        <v>0</v>
      </c>
      <c r="G209" s="361">
        <f t="shared" si="242"/>
        <v>0</v>
      </c>
      <c r="H209" s="361">
        <f t="shared" si="242"/>
        <v>0</v>
      </c>
      <c r="I209" s="361">
        <f t="shared" si="242"/>
        <v>0</v>
      </c>
      <c r="J209" s="361"/>
      <c r="K209" s="361">
        <f t="shared" ref="K209:T209" si="243">+K208*8</f>
        <v>0</v>
      </c>
      <c r="L209" s="361">
        <f t="shared" si="243"/>
        <v>0</v>
      </c>
      <c r="M209" s="361">
        <f t="shared" si="243"/>
        <v>0</v>
      </c>
      <c r="N209" s="364">
        <f t="shared" si="243"/>
        <v>0</v>
      </c>
      <c r="O209" s="361">
        <f t="shared" si="243"/>
        <v>0</v>
      </c>
      <c r="P209" s="361">
        <f t="shared" si="243"/>
        <v>0</v>
      </c>
      <c r="Q209" s="361">
        <f t="shared" si="243"/>
        <v>0</v>
      </c>
      <c r="R209" s="361">
        <f t="shared" si="243"/>
        <v>0</v>
      </c>
      <c r="S209" s="361">
        <f t="shared" si="243"/>
        <v>0</v>
      </c>
      <c r="T209" s="361">
        <f t="shared" si="243"/>
        <v>0</v>
      </c>
      <c r="U209" s="362"/>
      <c r="V209" s="362"/>
      <c r="W209" s="362"/>
      <c r="X209" s="361">
        <f>+X208*8</f>
        <v>0</v>
      </c>
      <c r="Z209" s="92"/>
      <c r="AA209" s="103"/>
    </row>
    <row r="210" spans="1:27" s="102" customFormat="1" ht="39.75">
      <c r="A210" s="72"/>
      <c r="B210" s="91" t="s">
        <v>247</v>
      </c>
      <c r="C210" s="70" t="s">
        <v>163</v>
      </c>
      <c r="D210" s="193">
        <v>0</v>
      </c>
      <c r="E210" s="193"/>
      <c r="F210" s="193"/>
      <c r="G210" s="193"/>
      <c r="H210" s="193"/>
      <c r="I210" s="363">
        <f t="shared" ref="I210" si="244">+SUM(E210:H210)</f>
        <v>0</v>
      </c>
      <c r="J210" s="193"/>
      <c r="K210" s="193">
        <v>0</v>
      </c>
      <c r="L210" s="193">
        <v>0</v>
      </c>
      <c r="M210" s="193">
        <v>0</v>
      </c>
      <c r="N210" s="196">
        <v>1</v>
      </c>
      <c r="O210" s="193">
        <v>0</v>
      </c>
      <c r="P210" s="193">
        <v>0</v>
      </c>
      <c r="Q210" s="193">
        <v>0</v>
      </c>
      <c r="R210" s="193">
        <v>0</v>
      </c>
      <c r="S210" s="193">
        <v>0</v>
      </c>
      <c r="T210" s="193">
        <v>1</v>
      </c>
      <c r="U210" s="197"/>
      <c r="V210" s="197"/>
      <c r="W210" s="197"/>
      <c r="X210" s="363">
        <f>+SUM(D210:W210)</f>
        <v>2</v>
      </c>
      <c r="Z210" s="92"/>
      <c r="AA210" s="103"/>
    </row>
    <row r="211" spans="1:27" s="102" customFormat="1" ht="39.75">
      <c r="A211" s="72"/>
      <c r="B211" s="248" t="s">
        <v>150</v>
      </c>
      <c r="C211" s="244"/>
      <c r="D211" s="361">
        <f>+D210*10</f>
        <v>0</v>
      </c>
      <c r="E211" s="361">
        <f t="shared" ref="E211:I211" si="245">+E210*10</f>
        <v>0</v>
      </c>
      <c r="F211" s="361">
        <f t="shared" si="245"/>
        <v>0</v>
      </c>
      <c r="G211" s="361">
        <f t="shared" si="245"/>
        <v>0</v>
      </c>
      <c r="H211" s="361">
        <f t="shared" si="245"/>
        <v>0</v>
      </c>
      <c r="I211" s="361">
        <f t="shared" si="245"/>
        <v>0</v>
      </c>
      <c r="J211" s="361"/>
      <c r="K211" s="361">
        <f t="shared" ref="K211:T211" si="246">+K210*10</f>
        <v>0</v>
      </c>
      <c r="L211" s="361">
        <f t="shared" si="246"/>
        <v>0</v>
      </c>
      <c r="M211" s="361">
        <f t="shared" si="246"/>
        <v>0</v>
      </c>
      <c r="N211" s="361">
        <f t="shared" si="246"/>
        <v>10</v>
      </c>
      <c r="O211" s="361">
        <f t="shared" si="246"/>
        <v>0</v>
      </c>
      <c r="P211" s="361">
        <f t="shared" si="246"/>
        <v>0</v>
      </c>
      <c r="Q211" s="361">
        <f t="shared" si="246"/>
        <v>0</v>
      </c>
      <c r="R211" s="361">
        <f t="shared" si="246"/>
        <v>0</v>
      </c>
      <c r="S211" s="361">
        <f t="shared" si="246"/>
        <v>0</v>
      </c>
      <c r="T211" s="361">
        <f t="shared" si="246"/>
        <v>10</v>
      </c>
      <c r="U211" s="362"/>
      <c r="V211" s="362"/>
      <c r="W211" s="362"/>
      <c r="X211" s="361">
        <f>+X210*10</f>
        <v>20</v>
      </c>
      <c r="Z211" s="92"/>
      <c r="AA211" s="103"/>
    </row>
    <row r="212" spans="1:27" s="102" customFormat="1" ht="39.75">
      <c r="A212" s="72"/>
      <c r="B212" s="360" t="s">
        <v>246</v>
      </c>
      <c r="C212" s="70"/>
      <c r="D212" s="68">
        <f>SUM(D189,D195,D201,D207,D191,D197,D203,D209,D193,D199,D205,D211)</f>
        <v>268</v>
      </c>
      <c r="E212" s="68">
        <f t="shared" ref="E212:I212" si="247">SUM(E189,E195,E201,E207,E191,E197,E203,E209,E193,E199,E205,E211)</f>
        <v>0</v>
      </c>
      <c r="F212" s="68">
        <f t="shared" si="247"/>
        <v>0</v>
      </c>
      <c r="G212" s="68">
        <f t="shared" si="247"/>
        <v>0</v>
      </c>
      <c r="H212" s="68">
        <f t="shared" si="247"/>
        <v>0</v>
      </c>
      <c r="I212" s="68">
        <f t="shared" si="247"/>
        <v>0</v>
      </c>
      <c r="J212" s="68"/>
      <c r="K212" s="68">
        <f t="shared" ref="K212:T212" si="248">SUM(K189,K195,K201,K207,K191,K197,K203,K209,K193,K199,K205,K211)</f>
        <v>160.5</v>
      </c>
      <c r="L212" s="68">
        <f t="shared" si="248"/>
        <v>57</v>
      </c>
      <c r="M212" s="68">
        <f t="shared" si="248"/>
        <v>556</v>
      </c>
      <c r="N212" s="68">
        <f t="shared" si="248"/>
        <v>365</v>
      </c>
      <c r="O212" s="68">
        <f t="shared" si="248"/>
        <v>311</v>
      </c>
      <c r="P212" s="68">
        <f t="shared" si="248"/>
        <v>60</v>
      </c>
      <c r="Q212" s="68">
        <f t="shared" si="248"/>
        <v>367</v>
      </c>
      <c r="R212" s="68">
        <f t="shared" si="248"/>
        <v>187</v>
      </c>
      <c r="S212" s="68">
        <f t="shared" si="248"/>
        <v>57</v>
      </c>
      <c r="T212" s="68">
        <f t="shared" si="248"/>
        <v>105.5</v>
      </c>
      <c r="U212" s="197"/>
      <c r="V212" s="197"/>
      <c r="W212" s="197"/>
      <c r="X212" s="68">
        <f>SUM(X189,X195,X201,X207,X191,X197,X203,X209,X193,X199,X205,X211)</f>
        <v>2494</v>
      </c>
      <c r="AA212" s="103"/>
    </row>
    <row r="213" spans="1:27" s="102" customFormat="1" ht="39.75">
      <c r="A213" s="128"/>
      <c r="B213" s="147" t="s">
        <v>245</v>
      </c>
      <c r="C213" s="124"/>
      <c r="D213" s="677">
        <f>SUM(D188,D190,D196,D202,D208,D192,D198,D204,D210,D194,D200,D206)</f>
        <v>64</v>
      </c>
      <c r="E213" s="677">
        <f t="shared" ref="E213:I213" si="249">SUM(E188,E190,E196,E202,E208,E192,E198,E204,E210,E194,E200,E206)</f>
        <v>0</v>
      </c>
      <c r="F213" s="677">
        <f t="shared" ref="F213:G213" si="250">SUM(F188,F190,F196,F202,F208,F192,F198,F204,F210,F194,F200,F206)</f>
        <v>0</v>
      </c>
      <c r="G213" s="677">
        <f t="shared" si="250"/>
        <v>0</v>
      </c>
      <c r="H213" s="677">
        <f t="shared" si="249"/>
        <v>0</v>
      </c>
      <c r="I213" s="677">
        <f t="shared" si="249"/>
        <v>0</v>
      </c>
      <c r="J213" s="677"/>
      <c r="K213" s="677">
        <f t="shared" ref="K213:T213" si="251">SUM(K188,K190,K196,K202,K208,K192,K198,K204,K210,K194,K200,K206)</f>
        <v>50</v>
      </c>
      <c r="L213" s="677">
        <f t="shared" si="251"/>
        <v>19</v>
      </c>
      <c r="M213" s="677">
        <f t="shared" si="251"/>
        <v>124</v>
      </c>
      <c r="N213" s="677">
        <f t="shared" si="251"/>
        <v>77</v>
      </c>
      <c r="O213" s="677">
        <f t="shared" si="251"/>
        <v>62</v>
      </c>
      <c r="P213" s="677">
        <f t="shared" si="251"/>
        <v>17.5</v>
      </c>
      <c r="Q213" s="677">
        <f t="shared" si="251"/>
        <v>127</v>
      </c>
      <c r="R213" s="677">
        <f t="shared" si="251"/>
        <v>69</v>
      </c>
      <c r="S213" s="677">
        <f t="shared" si="251"/>
        <v>26</v>
      </c>
      <c r="T213" s="677">
        <f t="shared" si="251"/>
        <v>33</v>
      </c>
      <c r="U213" s="191"/>
      <c r="V213" s="191"/>
      <c r="W213" s="191"/>
      <c r="X213" s="359">
        <f>SUM(X188,X190,X196,X202,X208,X192,X198,X204,X210,X194,X200,X206)</f>
        <v>668.5</v>
      </c>
      <c r="AA213" s="103"/>
    </row>
    <row r="214" spans="1:27" ht="39.75">
      <c r="A214" s="145" t="s">
        <v>244</v>
      </c>
      <c r="B214" s="145"/>
      <c r="C214" s="144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1"/>
      <c r="U214" s="211"/>
      <c r="V214" s="211"/>
      <c r="W214" s="211"/>
      <c r="X214" s="141"/>
      <c r="AA214" s="20"/>
    </row>
    <row r="215" spans="1:27" ht="39.75">
      <c r="A215" s="140" t="s">
        <v>86</v>
      </c>
      <c r="B215" s="358"/>
      <c r="C215" s="357"/>
      <c r="D215" s="356">
        <f>+SUM(D217,D226)/2</f>
        <v>5</v>
      </c>
      <c r="E215" s="356"/>
      <c r="F215" s="356"/>
      <c r="G215" s="356"/>
      <c r="H215" s="356"/>
      <c r="I215" s="356">
        <f t="shared" ref="I215" si="252">+SUM(I217,I226)/2</f>
        <v>0</v>
      </c>
      <c r="J215" s="356"/>
      <c r="K215" s="356">
        <f t="shared" ref="K215:T215" si="253">+SUM(K217,K226)/2</f>
        <v>5</v>
      </c>
      <c r="L215" s="356">
        <f t="shared" si="253"/>
        <v>4</v>
      </c>
      <c r="M215" s="356">
        <f t="shared" si="253"/>
        <v>5</v>
      </c>
      <c r="N215" s="356">
        <f t="shared" si="253"/>
        <v>4.5</v>
      </c>
      <c r="O215" s="356">
        <f t="shared" si="253"/>
        <v>5</v>
      </c>
      <c r="P215" s="356">
        <f t="shared" si="253"/>
        <v>5</v>
      </c>
      <c r="Q215" s="356">
        <f t="shared" si="253"/>
        <v>5</v>
      </c>
      <c r="R215" s="356">
        <f t="shared" si="253"/>
        <v>4</v>
      </c>
      <c r="S215" s="356">
        <f t="shared" si="253"/>
        <v>5</v>
      </c>
      <c r="T215" s="356">
        <f t="shared" si="253"/>
        <v>4</v>
      </c>
      <c r="U215" s="355"/>
      <c r="V215" s="355"/>
      <c r="W215" s="355"/>
      <c r="X215" s="136">
        <f>+SUM(X217,X226)/2</f>
        <v>5</v>
      </c>
      <c r="AA215" s="20"/>
    </row>
    <row r="216" spans="1:27" s="73" customFormat="1" ht="39.75">
      <c r="A216" s="85">
        <v>3.1</v>
      </c>
      <c r="B216" s="84" t="s">
        <v>243</v>
      </c>
      <c r="C216" s="96" t="s">
        <v>30</v>
      </c>
      <c r="D216" s="324">
        <f>+SUM(D218:D224)</f>
        <v>7</v>
      </c>
      <c r="E216" s="324"/>
      <c r="F216" s="324"/>
      <c r="G216" s="324"/>
      <c r="H216" s="324"/>
      <c r="I216" s="324">
        <f t="shared" ref="I216" si="254">+SUM(I218:I224)</f>
        <v>0</v>
      </c>
      <c r="J216" s="324"/>
      <c r="K216" s="324">
        <f t="shared" ref="K216:T216" si="255">+SUM(K218:K224)</f>
        <v>7</v>
      </c>
      <c r="L216" s="324">
        <f t="shared" si="255"/>
        <v>7</v>
      </c>
      <c r="M216" s="324">
        <f t="shared" si="255"/>
        <v>7</v>
      </c>
      <c r="N216" s="324">
        <f t="shared" si="255"/>
        <v>7</v>
      </c>
      <c r="O216" s="324">
        <f t="shared" si="255"/>
        <v>7</v>
      </c>
      <c r="P216" s="324">
        <f t="shared" si="255"/>
        <v>7</v>
      </c>
      <c r="Q216" s="324">
        <f t="shared" si="255"/>
        <v>7</v>
      </c>
      <c r="R216" s="324">
        <f t="shared" si="255"/>
        <v>7</v>
      </c>
      <c r="S216" s="324">
        <f t="shared" si="255"/>
        <v>7</v>
      </c>
      <c r="T216" s="324">
        <f t="shared" si="255"/>
        <v>7</v>
      </c>
      <c r="U216" s="154"/>
      <c r="V216" s="154"/>
      <c r="W216" s="154"/>
      <c r="X216" s="324">
        <f>+SUM(X218:X224)</f>
        <v>7</v>
      </c>
      <c r="AA216" s="74"/>
    </row>
    <row r="217" spans="1:27" s="73" customFormat="1" ht="39.75">
      <c r="A217" s="81"/>
      <c r="B217" s="80"/>
      <c r="C217" s="95" t="s">
        <v>10</v>
      </c>
      <c r="D217" s="94">
        <f>IF(D216&lt;1,0,IF(D216&lt;2,1,IF(D216&lt;4,2,IF(D216&lt;6,3,IF(D216&lt;7,4,IF(D216&gt;=7,5))))))</f>
        <v>5</v>
      </c>
      <c r="E217" s="94"/>
      <c r="F217" s="94"/>
      <c r="G217" s="94"/>
      <c r="H217" s="94"/>
      <c r="I217" s="94">
        <f t="shared" ref="I217" si="256">IF(I216&lt;1,0,IF(I216&lt;2,1,IF(I216&lt;4,2,IF(I216&lt;6,3,IF(I216&lt;7,4,IF(I216&gt;=7,5))))))</f>
        <v>0</v>
      </c>
      <c r="J217" s="94"/>
      <c r="K217" s="94">
        <f t="shared" ref="K217:T217" si="257">IF(K216&lt;1,0,IF(K216&lt;2,1,IF(K216&lt;4,2,IF(K216&lt;6,3,IF(K216&lt;7,4,IF(K216&gt;=7,5))))))</f>
        <v>5</v>
      </c>
      <c r="L217" s="94">
        <f t="shared" si="257"/>
        <v>5</v>
      </c>
      <c r="M217" s="94">
        <f t="shared" si="257"/>
        <v>5</v>
      </c>
      <c r="N217" s="94">
        <f t="shared" si="257"/>
        <v>5</v>
      </c>
      <c r="O217" s="94">
        <f t="shared" si="257"/>
        <v>5</v>
      </c>
      <c r="P217" s="94">
        <f t="shared" si="257"/>
        <v>5</v>
      </c>
      <c r="Q217" s="94">
        <f t="shared" si="257"/>
        <v>5</v>
      </c>
      <c r="R217" s="94">
        <f t="shared" si="257"/>
        <v>5</v>
      </c>
      <c r="S217" s="94">
        <f t="shared" si="257"/>
        <v>5</v>
      </c>
      <c r="T217" s="94">
        <f t="shared" si="257"/>
        <v>5</v>
      </c>
      <c r="U217" s="152"/>
      <c r="V217" s="152"/>
      <c r="W217" s="152"/>
      <c r="X217" s="94">
        <f>IF(X216&lt;1,0,IF(X216&lt;2,1,IF(X216&lt;4,2,IF(X216&lt;6,3,IF(X216&lt;7,4,IF(X216&gt;=7,5))))))</f>
        <v>5</v>
      </c>
      <c r="AA217" s="74"/>
    </row>
    <row r="218" spans="1:27" s="73" customFormat="1" ht="61.5">
      <c r="A218" s="75"/>
      <c r="B218" s="71" t="s">
        <v>242</v>
      </c>
      <c r="C218" s="70"/>
      <c r="D218" s="68">
        <v>1</v>
      </c>
      <c r="E218" s="68"/>
      <c r="F218" s="68"/>
      <c r="G218" s="68"/>
      <c r="H218" s="68"/>
      <c r="I218" s="68"/>
      <c r="J218" s="68"/>
      <c r="K218" s="68">
        <v>1</v>
      </c>
      <c r="L218" s="68">
        <v>1</v>
      </c>
      <c r="M218" s="68">
        <v>1</v>
      </c>
      <c r="N218" s="69">
        <v>1</v>
      </c>
      <c r="O218" s="68">
        <v>1</v>
      </c>
      <c r="P218" s="68">
        <v>1</v>
      </c>
      <c r="Q218" s="68">
        <v>1</v>
      </c>
      <c r="R218" s="68">
        <v>1</v>
      </c>
      <c r="S218" s="68">
        <v>1</v>
      </c>
      <c r="T218" s="68">
        <v>1</v>
      </c>
      <c r="U218" s="149"/>
      <c r="V218" s="149"/>
      <c r="W218" s="149"/>
      <c r="X218" s="68">
        <v>1</v>
      </c>
      <c r="AA218" s="74"/>
    </row>
    <row r="219" spans="1:27" s="73" customFormat="1" ht="39.75">
      <c r="A219" s="75"/>
      <c r="B219" s="71" t="s">
        <v>241</v>
      </c>
      <c r="C219" s="70"/>
      <c r="D219" s="68">
        <v>1</v>
      </c>
      <c r="E219" s="68"/>
      <c r="F219" s="68"/>
      <c r="G219" s="68"/>
      <c r="H219" s="68"/>
      <c r="I219" s="68"/>
      <c r="J219" s="68"/>
      <c r="K219" s="68">
        <v>1</v>
      </c>
      <c r="L219" s="68">
        <v>1</v>
      </c>
      <c r="M219" s="68">
        <v>1</v>
      </c>
      <c r="N219" s="69">
        <v>1</v>
      </c>
      <c r="O219" s="68">
        <v>1</v>
      </c>
      <c r="P219" s="68">
        <v>1</v>
      </c>
      <c r="Q219" s="68">
        <v>1</v>
      </c>
      <c r="R219" s="68">
        <v>1</v>
      </c>
      <c r="S219" s="68">
        <v>1</v>
      </c>
      <c r="T219" s="68">
        <v>1</v>
      </c>
      <c r="U219" s="149"/>
      <c r="V219" s="149"/>
      <c r="W219" s="149"/>
      <c r="X219" s="68">
        <v>1</v>
      </c>
      <c r="AA219" s="74"/>
    </row>
    <row r="220" spans="1:27" s="73" customFormat="1" ht="61.5">
      <c r="A220" s="75"/>
      <c r="B220" s="71" t="s">
        <v>240</v>
      </c>
      <c r="C220" s="70"/>
      <c r="D220" s="68">
        <v>1</v>
      </c>
      <c r="E220" s="68"/>
      <c r="F220" s="68"/>
      <c r="G220" s="68"/>
      <c r="H220" s="68"/>
      <c r="I220" s="68"/>
      <c r="J220" s="68"/>
      <c r="K220" s="68">
        <v>1</v>
      </c>
      <c r="L220" s="68">
        <v>1</v>
      </c>
      <c r="M220" s="68">
        <v>1</v>
      </c>
      <c r="N220" s="69">
        <v>1</v>
      </c>
      <c r="O220" s="68">
        <v>1</v>
      </c>
      <c r="P220" s="68">
        <v>1</v>
      </c>
      <c r="Q220" s="68">
        <v>1</v>
      </c>
      <c r="R220" s="68">
        <v>1</v>
      </c>
      <c r="S220" s="68">
        <v>1</v>
      </c>
      <c r="T220" s="68">
        <v>1</v>
      </c>
      <c r="U220" s="149"/>
      <c r="V220" s="149"/>
      <c r="W220" s="149"/>
      <c r="X220" s="68">
        <v>1</v>
      </c>
      <c r="AA220" s="74"/>
    </row>
    <row r="221" spans="1:27" s="73" customFormat="1" ht="39.75">
      <c r="A221" s="75"/>
      <c r="B221" s="71" t="s">
        <v>239</v>
      </c>
      <c r="C221" s="70"/>
      <c r="D221" s="68">
        <v>1</v>
      </c>
      <c r="E221" s="68"/>
      <c r="F221" s="68"/>
      <c r="G221" s="68"/>
      <c r="H221" s="68"/>
      <c r="I221" s="68"/>
      <c r="J221" s="68"/>
      <c r="K221" s="68">
        <v>1</v>
      </c>
      <c r="L221" s="68">
        <v>1</v>
      </c>
      <c r="M221" s="68">
        <v>1</v>
      </c>
      <c r="N221" s="69">
        <v>1</v>
      </c>
      <c r="O221" s="68">
        <v>1</v>
      </c>
      <c r="P221" s="68">
        <v>1</v>
      </c>
      <c r="Q221" s="68">
        <v>1</v>
      </c>
      <c r="R221" s="68">
        <v>1</v>
      </c>
      <c r="S221" s="68">
        <v>1</v>
      </c>
      <c r="T221" s="68">
        <v>1</v>
      </c>
      <c r="U221" s="149"/>
      <c r="V221" s="149"/>
      <c r="W221" s="149"/>
      <c r="X221" s="68">
        <v>1</v>
      </c>
      <c r="AA221" s="74"/>
    </row>
    <row r="222" spans="1:27" s="73" customFormat="1" ht="61.5">
      <c r="A222" s="75"/>
      <c r="B222" s="71" t="s">
        <v>238</v>
      </c>
      <c r="C222" s="70"/>
      <c r="D222" s="68">
        <v>1</v>
      </c>
      <c r="E222" s="68"/>
      <c r="F222" s="68"/>
      <c r="G222" s="68"/>
      <c r="H222" s="68"/>
      <c r="I222" s="68"/>
      <c r="J222" s="68"/>
      <c r="K222" s="68">
        <v>1</v>
      </c>
      <c r="L222" s="68">
        <v>1</v>
      </c>
      <c r="M222" s="68">
        <v>1</v>
      </c>
      <c r="N222" s="69">
        <v>1</v>
      </c>
      <c r="O222" s="68">
        <v>1</v>
      </c>
      <c r="P222" s="68">
        <v>1</v>
      </c>
      <c r="Q222" s="68">
        <v>1</v>
      </c>
      <c r="R222" s="68">
        <v>1</v>
      </c>
      <c r="S222" s="68">
        <v>1</v>
      </c>
      <c r="T222" s="68">
        <v>1</v>
      </c>
      <c r="U222" s="149"/>
      <c r="V222" s="149"/>
      <c r="W222" s="149"/>
      <c r="X222" s="68">
        <v>1</v>
      </c>
      <c r="AA222" s="74"/>
    </row>
    <row r="223" spans="1:27" s="73" customFormat="1" ht="61.5">
      <c r="A223" s="75"/>
      <c r="B223" s="71" t="s">
        <v>237</v>
      </c>
      <c r="C223" s="70"/>
      <c r="D223" s="68">
        <v>1</v>
      </c>
      <c r="E223" s="68"/>
      <c r="F223" s="68"/>
      <c r="G223" s="68"/>
      <c r="H223" s="68"/>
      <c r="I223" s="68"/>
      <c r="J223" s="68"/>
      <c r="K223" s="68">
        <v>1</v>
      </c>
      <c r="L223" s="68">
        <v>1</v>
      </c>
      <c r="M223" s="68">
        <v>1</v>
      </c>
      <c r="N223" s="69">
        <v>1</v>
      </c>
      <c r="O223" s="68">
        <v>1</v>
      </c>
      <c r="P223" s="68">
        <v>1</v>
      </c>
      <c r="Q223" s="68">
        <v>1</v>
      </c>
      <c r="R223" s="68">
        <v>1</v>
      </c>
      <c r="S223" s="68">
        <v>1</v>
      </c>
      <c r="T223" s="68">
        <v>1</v>
      </c>
      <c r="U223" s="149"/>
      <c r="V223" s="149"/>
      <c r="W223" s="149"/>
      <c r="X223" s="68">
        <v>1</v>
      </c>
      <c r="AA223" s="74"/>
    </row>
    <row r="224" spans="1:27" s="73" customFormat="1" ht="92.25">
      <c r="A224" s="148"/>
      <c r="B224" s="127" t="s">
        <v>236</v>
      </c>
      <c r="C224" s="124"/>
      <c r="D224" s="68">
        <v>1</v>
      </c>
      <c r="E224" s="68"/>
      <c r="F224" s="68"/>
      <c r="G224" s="68"/>
      <c r="H224" s="68"/>
      <c r="I224" s="68"/>
      <c r="J224" s="68"/>
      <c r="K224" s="68">
        <v>1</v>
      </c>
      <c r="L224" s="68">
        <v>1</v>
      </c>
      <c r="M224" s="68">
        <v>1</v>
      </c>
      <c r="N224" s="69">
        <v>1</v>
      </c>
      <c r="O224" s="68">
        <v>1</v>
      </c>
      <c r="P224" s="68">
        <v>1</v>
      </c>
      <c r="Q224" s="68">
        <v>1</v>
      </c>
      <c r="R224" s="68">
        <v>1</v>
      </c>
      <c r="S224" s="68">
        <v>1</v>
      </c>
      <c r="T224" s="677">
        <v>1</v>
      </c>
      <c r="U224" s="146"/>
      <c r="V224" s="146"/>
      <c r="W224" s="146"/>
      <c r="X224" s="677">
        <v>1</v>
      </c>
      <c r="AA224" s="74"/>
    </row>
    <row r="225" spans="1:27" ht="39.75">
      <c r="A225" s="84">
        <v>3.2</v>
      </c>
      <c r="B225" s="84" t="s">
        <v>235</v>
      </c>
      <c r="C225" s="96" t="s">
        <v>30</v>
      </c>
      <c r="D225" s="82">
        <f>SUM(D227:D237)</f>
        <v>6</v>
      </c>
      <c r="E225" s="82"/>
      <c r="F225" s="82"/>
      <c r="G225" s="82"/>
      <c r="H225" s="82"/>
      <c r="I225" s="82">
        <f t="shared" ref="I225" si="258">SUM(I227:I237)</f>
        <v>0</v>
      </c>
      <c r="J225" s="82"/>
      <c r="K225" s="82">
        <f t="shared" ref="K225:T225" si="259">SUM(K227:K237)</f>
        <v>6</v>
      </c>
      <c r="L225" s="82">
        <f t="shared" si="259"/>
        <v>3</v>
      </c>
      <c r="M225" s="82">
        <f t="shared" si="259"/>
        <v>6</v>
      </c>
      <c r="N225" s="82">
        <f t="shared" si="259"/>
        <v>5</v>
      </c>
      <c r="O225" s="82">
        <f t="shared" si="259"/>
        <v>6</v>
      </c>
      <c r="P225" s="82">
        <f t="shared" si="259"/>
        <v>6</v>
      </c>
      <c r="Q225" s="82">
        <f t="shared" si="259"/>
        <v>6</v>
      </c>
      <c r="R225" s="82">
        <f t="shared" si="259"/>
        <v>4</v>
      </c>
      <c r="S225" s="82">
        <f t="shared" si="259"/>
        <v>6</v>
      </c>
      <c r="T225" s="82">
        <f t="shared" si="259"/>
        <v>3</v>
      </c>
      <c r="U225" s="154"/>
      <c r="V225" s="154"/>
      <c r="W225" s="154"/>
      <c r="X225" s="82">
        <f>SUM(X227:X237)</f>
        <v>6</v>
      </c>
      <c r="AA225" s="20"/>
    </row>
    <row r="226" spans="1:27" ht="39.75">
      <c r="A226" s="81"/>
      <c r="B226" s="80"/>
      <c r="C226" s="95" t="s">
        <v>10</v>
      </c>
      <c r="D226" s="132">
        <f>IF(D225&lt;1,0,IF(D225&lt;2,1,IF(D225&lt;3,2,IF(D225&lt;5,3,IF(D225=5,4,IF(D225=6,5,))))))</f>
        <v>5</v>
      </c>
      <c r="E226" s="132"/>
      <c r="F226" s="132"/>
      <c r="G226" s="132"/>
      <c r="H226" s="132"/>
      <c r="I226" s="132">
        <f t="shared" ref="I226" si="260">IF(I225&lt;1,0,IF(I225&lt;2,1,IF(I225&lt;3,2,IF(I225&lt;5,3,IF(I225=5,4,IF(I225=6,5,))))))</f>
        <v>0</v>
      </c>
      <c r="J226" s="132"/>
      <c r="K226" s="132">
        <f t="shared" ref="K226:T226" si="261">IF(K225&lt;1,0,IF(K225&lt;2,1,IF(K225&lt;3,2,IF(K225&lt;5,3,IF(K225=5,4,IF(K225=6,5,))))))</f>
        <v>5</v>
      </c>
      <c r="L226" s="132">
        <f t="shared" si="261"/>
        <v>3</v>
      </c>
      <c r="M226" s="132">
        <f t="shared" si="261"/>
        <v>5</v>
      </c>
      <c r="N226" s="132">
        <f t="shared" si="261"/>
        <v>4</v>
      </c>
      <c r="O226" s="132">
        <f t="shared" si="261"/>
        <v>5</v>
      </c>
      <c r="P226" s="132">
        <f t="shared" si="261"/>
        <v>5</v>
      </c>
      <c r="Q226" s="132">
        <f t="shared" si="261"/>
        <v>5</v>
      </c>
      <c r="R226" s="132">
        <f t="shared" si="261"/>
        <v>3</v>
      </c>
      <c r="S226" s="132">
        <f t="shared" si="261"/>
        <v>5</v>
      </c>
      <c r="T226" s="132">
        <f t="shared" si="261"/>
        <v>3</v>
      </c>
      <c r="U226" s="330"/>
      <c r="V226" s="330"/>
      <c r="W226" s="330"/>
      <c r="X226" s="132">
        <f>IF(X225&lt;1,0,IF(X225&lt;2,1,IF(X225&lt;3,2,IF(X225&lt;5,3,IF(X225=5,4,IF(X225=6,5,))))))</f>
        <v>5</v>
      </c>
      <c r="AA226" s="20"/>
    </row>
    <row r="227" spans="1:27" ht="55.5">
      <c r="A227" s="317"/>
      <c r="B227" s="354" t="s">
        <v>234</v>
      </c>
      <c r="C227" s="353"/>
      <c r="D227" s="68">
        <v>1</v>
      </c>
      <c r="E227" s="68"/>
      <c r="F227" s="68"/>
      <c r="G227" s="68"/>
      <c r="H227" s="68"/>
      <c r="I227" s="68"/>
      <c r="J227" s="68"/>
      <c r="K227" s="68">
        <v>1</v>
      </c>
      <c r="L227" s="68">
        <v>1</v>
      </c>
      <c r="M227" s="68">
        <v>1</v>
      </c>
      <c r="N227" s="69">
        <v>1</v>
      </c>
      <c r="O227" s="68">
        <v>1</v>
      </c>
      <c r="P227" s="68">
        <v>1</v>
      </c>
      <c r="Q227" s="68">
        <v>1</v>
      </c>
      <c r="R227" s="68">
        <v>1</v>
      </c>
      <c r="S227" s="68">
        <v>1</v>
      </c>
      <c r="T227" s="679">
        <v>1</v>
      </c>
      <c r="U227" s="152"/>
      <c r="V227" s="152"/>
      <c r="W227" s="152"/>
      <c r="X227" s="679">
        <v>1</v>
      </c>
      <c r="AA227" s="20"/>
    </row>
    <row r="228" spans="1:27" ht="39.75">
      <c r="A228" s="72"/>
      <c r="B228" s="210" t="s">
        <v>233</v>
      </c>
      <c r="C228" s="150"/>
      <c r="D228" s="68">
        <v>1</v>
      </c>
      <c r="E228" s="68"/>
      <c r="F228" s="68"/>
      <c r="G228" s="68"/>
      <c r="H228" s="68"/>
      <c r="I228" s="68"/>
      <c r="J228" s="68"/>
      <c r="K228" s="68">
        <v>1</v>
      </c>
      <c r="L228" s="68">
        <v>1</v>
      </c>
      <c r="M228" s="68">
        <v>1</v>
      </c>
      <c r="N228" s="69">
        <v>1</v>
      </c>
      <c r="O228" s="68">
        <v>1</v>
      </c>
      <c r="P228" s="68">
        <v>1</v>
      </c>
      <c r="Q228" s="68">
        <v>1</v>
      </c>
      <c r="R228" s="68">
        <v>1</v>
      </c>
      <c r="S228" s="68">
        <v>1</v>
      </c>
      <c r="T228" s="68">
        <v>0</v>
      </c>
      <c r="U228" s="149"/>
      <c r="V228" s="149"/>
      <c r="W228" s="149"/>
      <c r="X228" s="68">
        <v>1</v>
      </c>
      <c r="AA228" s="20"/>
    </row>
    <row r="229" spans="1:27" ht="123">
      <c r="A229" s="72"/>
      <c r="B229" s="71" t="s">
        <v>232</v>
      </c>
      <c r="C229" s="124"/>
      <c r="D229" s="711">
        <v>1</v>
      </c>
      <c r="E229" s="711"/>
      <c r="F229" s="711"/>
      <c r="G229" s="711"/>
      <c r="H229" s="711"/>
      <c r="I229" s="711"/>
      <c r="J229" s="677"/>
      <c r="K229" s="711">
        <v>1</v>
      </c>
      <c r="L229" s="711">
        <v>0</v>
      </c>
      <c r="M229" s="711">
        <v>1</v>
      </c>
      <c r="N229" s="711">
        <v>1</v>
      </c>
      <c r="O229" s="711">
        <v>1</v>
      </c>
      <c r="P229" s="711">
        <v>1</v>
      </c>
      <c r="Q229" s="711">
        <v>1</v>
      </c>
      <c r="R229" s="711">
        <v>1</v>
      </c>
      <c r="S229" s="711">
        <v>1</v>
      </c>
      <c r="T229" s="711">
        <v>1</v>
      </c>
      <c r="U229" s="146"/>
      <c r="V229" s="146"/>
      <c r="W229" s="146"/>
      <c r="X229" s="711">
        <v>1</v>
      </c>
      <c r="Y229" s="44"/>
      <c r="AA229" s="20"/>
    </row>
    <row r="230" spans="1:27" ht="39.75">
      <c r="A230" s="72"/>
      <c r="B230" s="351" t="s">
        <v>231</v>
      </c>
      <c r="C230" s="352"/>
      <c r="D230" s="712"/>
      <c r="E230" s="712"/>
      <c r="F230" s="712"/>
      <c r="G230" s="712"/>
      <c r="H230" s="712"/>
      <c r="I230" s="712"/>
      <c r="J230" s="678"/>
      <c r="K230" s="712"/>
      <c r="L230" s="712"/>
      <c r="M230" s="712"/>
      <c r="N230" s="712"/>
      <c r="O230" s="712"/>
      <c r="P230" s="712"/>
      <c r="Q230" s="712"/>
      <c r="R230" s="712"/>
      <c r="S230" s="712"/>
      <c r="T230" s="712"/>
      <c r="U230" s="330"/>
      <c r="V230" s="330"/>
      <c r="W230" s="330"/>
      <c r="X230" s="712"/>
      <c r="AA230" s="20"/>
    </row>
    <row r="231" spans="1:27" ht="39.75">
      <c r="A231" s="72"/>
      <c r="B231" s="351" t="s">
        <v>230</v>
      </c>
      <c r="C231" s="352"/>
      <c r="D231" s="712"/>
      <c r="E231" s="712"/>
      <c r="F231" s="712"/>
      <c r="G231" s="712"/>
      <c r="H231" s="712"/>
      <c r="I231" s="712"/>
      <c r="J231" s="678"/>
      <c r="K231" s="712"/>
      <c r="L231" s="712"/>
      <c r="M231" s="712"/>
      <c r="N231" s="712"/>
      <c r="O231" s="712"/>
      <c r="P231" s="712"/>
      <c r="Q231" s="712"/>
      <c r="R231" s="712"/>
      <c r="S231" s="712"/>
      <c r="T231" s="712"/>
      <c r="U231" s="330"/>
      <c r="V231" s="330"/>
      <c r="W231" s="330"/>
      <c r="X231" s="712"/>
      <c r="AA231" s="20"/>
    </row>
    <row r="232" spans="1:27" ht="39.75">
      <c r="A232" s="72"/>
      <c r="B232" s="351" t="s">
        <v>229</v>
      </c>
      <c r="C232" s="352"/>
      <c r="D232" s="712"/>
      <c r="E232" s="712"/>
      <c r="F232" s="712"/>
      <c r="G232" s="712"/>
      <c r="H232" s="712"/>
      <c r="I232" s="712"/>
      <c r="J232" s="678"/>
      <c r="K232" s="712"/>
      <c r="L232" s="712"/>
      <c r="M232" s="712"/>
      <c r="N232" s="712"/>
      <c r="O232" s="712"/>
      <c r="P232" s="712"/>
      <c r="Q232" s="712"/>
      <c r="R232" s="712"/>
      <c r="S232" s="712"/>
      <c r="T232" s="712"/>
      <c r="U232" s="330"/>
      <c r="V232" s="330"/>
      <c r="W232" s="330"/>
      <c r="X232" s="712"/>
      <c r="AA232" s="20"/>
    </row>
    <row r="233" spans="1:27" ht="39.75">
      <c r="A233" s="72"/>
      <c r="B233" s="351" t="s">
        <v>228</v>
      </c>
      <c r="C233" s="352"/>
      <c r="D233" s="712"/>
      <c r="E233" s="712"/>
      <c r="F233" s="712"/>
      <c r="G233" s="712"/>
      <c r="H233" s="712"/>
      <c r="I233" s="712"/>
      <c r="J233" s="678"/>
      <c r="K233" s="712"/>
      <c r="L233" s="712"/>
      <c r="M233" s="712"/>
      <c r="N233" s="712"/>
      <c r="O233" s="712"/>
      <c r="P233" s="712"/>
      <c r="Q233" s="712"/>
      <c r="R233" s="712"/>
      <c r="S233" s="712"/>
      <c r="T233" s="712"/>
      <c r="U233" s="330"/>
      <c r="V233" s="330"/>
      <c r="W233" s="330"/>
      <c r="X233" s="712"/>
      <c r="AA233" s="20"/>
    </row>
    <row r="234" spans="1:27" ht="39.75">
      <c r="A234" s="72"/>
      <c r="B234" s="351" t="s">
        <v>227</v>
      </c>
      <c r="C234" s="350"/>
      <c r="D234" s="713"/>
      <c r="E234" s="713"/>
      <c r="F234" s="713"/>
      <c r="G234" s="713"/>
      <c r="H234" s="713"/>
      <c r="I234" s="713"/>
      <c r="J234" s="679"/>
      <c r="K234" s="713"/>
      <c r="L234" s="713"/>
      <c r="M234" s="713"/>
      <c r="N234" s="713"/>
      <c r="O234" s="713"/>
      <c r="P234" s="713"/>
      <c r="Q234" s="713"/>
      <c r="R234" s="713"/>
      <c r="S234" s="713"/>
      <c r="T234" s="713"/>
      <c r="U234" s="152"/>
      <c r="V234" s="152"/>
      <c r="W234" s="152"/>
      <c r="X234" s="713"/>
      <c r="AA234" s="20"/>
    </row>
    <row r="235" spans="1:27" ht="61.5">
      <c r="A235" s="72"/>
      <c r="B235" s="71" t="s">
        <v>226</v>
      </c>
      <c r="C235" s="70"/>
      <c r="D235" s="68">
        <v>1</v>
      </c>
      <c r="E235" s="68"/>
      <c r="F235" s="68"/>
      <c r="G235" s="68"/>
      <c r="H235" s="68"/>
      <c r="I235" s="68"/>
      <c r="J235" s="68"/>
      <c r="K235" s="68">
        <v>1</v>
      </c>
      <c r="L235" s="68">
        <v>1</v>
      </c>
      <c r="M235" s="68">
        <v>1</v>
      </c>
      <c r="N235" s="69">
        <v>1</v>
      </c>
      <c r="O235" s="68">
        <v>1</v>
      </c>
      <c r="P235" s="68">
        <v>1</v>
      </c>
      <c r="Q235" s="68">
        <v>1</v>
      </c>
      <c r="R235" s="68">
        <v>0</v>
      </c>
      <c r="S235" s="68">
        <v>1</v>
      </c>
      <c r="T235" s="68">
        <v>1</v>
      </c>
      <c r="U235" s="149"/>
      <c r="V235" s="149"/>
      <c r="W235" s="149"/>
      <c r="X235" s="68">
        <v>1</v>
      </c>
      <c r="AA235" s="20"/>
    </row>
    <row r="236" spans="1:27" ht="61.5">
      <c r="A236" s="72"/>
      <c r="B236" s="71" t="s">
        <v>225</v>
      </c>
      <c r="C236" s="70"/>
      <c r="D236" s="68">
        <v>1</v>
      </c>
      <c r="E236" s="68"/>
      <c r="F236" s="68"/>
      <c r="G236" s="68"/>
      <c r="H236" s="68"/>
      <c r="I236" s="68"/>
      <c r="J236" s="68"/>
      <c r="K236" s="68">
        <v>1</v>
      </c>
      <c r="L236" s="68">
        <v>0</v>
      </c>
      <c r="M236" s="68">
        <v>1</v>
      </c>
      <c r="N236" s="69">
        <v>1</v>
      </c>
      <c r="O236" s="68">
        <v>1</v>
      </c>
      <c r="P236" s="68">
        <v>1</v>
      </c>
      <c r="Q236" s="68">
        <v>1</v>
      </c>
      <c r="R236" s="68">
        <v>0</v>
      </c>
      <c r="S236" s="68">
        <v>1</v>
      </c>
      <c r="T236" s="68">
        <v>0</v>
      </c>
      <c r="U236" s="149"/>
      <c r="V236" s="149"/>
      <c r="W236" s="149"/>
      <c r="X236" s="68">
        <v>1</v>
      </c>
      <c r="AA236" s="20"/>
    </row>
    <row r="237" spans="1:27" ht="61.5">
      <c r="A237" s="128"/>
      <c r="B237" s="127" t="s">
        <v>224</v>
      </c>
      <c r="C237" s="124"/>
      <c r="D237" s="677">
        <v>1</v>
      </c>
      <c r="E237" s="677"/>
      <c r="F237" s="677"/>
      <c r="G237" s="677"/>
      <c r="H237" s="677"/>
      <c r="I237" s="677"/>
      <c r="J237" s="677"/>
      <c r="K237" s="677">
        <v>1</v>
      </c>
      <c r="L237" s="677">
        <v>0</v>
      </c>
      <c r="M237" s="677">
        <v>1</v>
      </c>
      <c r="N237" s="677">
        <v>0</v>
      </c>
      <c r="O237" s="677">
        <v>1</v>
      </c>
      <c r="P237" s="677">
        <v>1</v>
      </c>
      <c r="Q237" s="677">
        <v>1</v>
      </c>
      <c r="R237" s="68">
        <v>1</v>
      </c>
      <c r="S237" s="677">
        <v>1</v>
      </c>
      <c r="T237" s="677">
        <v>0</v>
      </c>
      <c r="U237" s="146"/>
      <c r="V237" s="146"/>
      <c r="W237" s="146"/>
      <c r="X237" s="677">
        <v>1</v>
      </c>
      <c r="AA237" s="20"/>
    </row>
    <row r="238" spans="1:27" ht="39.75">
      <c r="A238" s="145" t="s">
        <v>223</v>
      </c>
      <c r="B238" s="145"/>
      <c r="C238" s="144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1"/>
      <c r="U238" s="211"/>
      <c r="V238" s="211"/>
      <c r="W238" s="211"/>
      <c r="X238" s="141"/>
      <c r="AA238" s="20"/>
    </row>
    <row r="239" spans="1:27" ht="39.75">
      <c r="A239" s="140" t="s">
        <v>86</v>
      </c>
      <c r="B239" s="139"/>
      <c r="C239" s="138"/>
      <c r="D239" s="137">
        <f>+SUM(D249,D264,D271)/3</f>
        <v>5</v>
      </c>
      <c r="E239" s="137" t="e">
        <f t="shared" ref="E239:I239" si="262">+SUM(E249,E264,E271)/3</f>
        <v>#DIV/0!</v>
      </c>
      <c r="F239" s="137" t="e">
        <f t="shared" ref="F239:G239" si="263">+SUM(F249,F264,F271)/3</f>
        <v>#DIV/0!</v>
      </c>
      <c r="G239" s="137" t="e">
        <f t="shared" si="263"/>
        <v>#DIV/0!</v>
      </c>
      <c r="H239" s="137" t="e">
        <f t="shared" si="262"/>
        <v>#DIV/0!</v>
      </c>
      <c r="I239" s="137" t="e">
        <f t="shared" si="262"/>
        <v>#DIV/0!</v>
      </c>
      <c r="J239" s="137"/>
      <c r="K239" s="137">
        <f t="shared" ref="K239:T239" si="264">+SUM(K249,K264,K271)/3</f>
        <v>4.6628888888888893</v>
      </c>
      <c r="L239" s="137">
        <f t="shared" si="264"/>
        <v>3.4548245614035089</v>
      </c>
      <c r="M239" s="137">
        <f t="shared" si="264"/>
        <v>5</v>
      </c>
      <c r="N239" s="137">
        <f t="shared" si="264"/>
        <v>4</v>
      </c>
      <c r="O239" s="137">
        <f t="shared" si="264"/>
        <v>5</v>
      </c>
      <c r="P239" s="137">
        <f t="shared" si="264"/>
        <v>4</v>
      </c>
      <c r="Q239" s="137">
        <f t="shared" si="264"/>
        <v>5</v>
      </c>
      <c r="R239" s="137">
        <f t="shared" si="264"/>
        <v>5</v>
      </c>
      <c r="S239" s="137">
        <f t="shared" si="264"/>
        <v>3.7246376811594204</v>
      </c>
      <c r="T239" s="137">
        <f t="shared" si="264"/>
        <v>5</v>
      </c>
      <c r="U239" s="168"/>
      <c r="V239" s="168"/>
      <c r="W239" s="168"/>
      <c r="X239" s="136" t="e">
        <f>+SUM(X249,X264,X271)/3</f>
        <v>#DIV/0!</v>
      </c>
      <c r="AA239" s="20"/>
    </row>
    <row r="240" spans="1:27" ht="39.75">
      <c r="A240" s="140" t="s">
        <v>85</v>
      </c>
      <c r="B240" s="139"/>
      <c r="C240" s="138"/>
      <c r="D240" s="137">
        <f>+SUM(D280,D305,D311)/3</f>
        <v>2.3177083333333335</v>
      </c>
      <c r="E240" s="137" t="e">
        <f t="shared" ref="E240:I240" si="265">+SUM(E280,E305,E311)/3</f>
        <v>#DIV/0!</v>
      </c>
      <c r="F240" s="137" t="e">
        <f t="shared" ref="F240:G240" si="266">+SUM(F280,F305,F311)/3</f>
        <v>#DIV/0!</v>
      </c>
      <c r="G240" s="137" t="e">
        <f t="shared" si="266"/>
        <v>#DIV/0!</v>
      </c>
      <c r="H240" s="137" t="e">
        <f t="shared" si="265"/>
        <v>#DIV/0!</v>
      </c>
      <c r="I240" s="137" t="e">
        <f t="shared" si="265"/>
        <v>#DIV/0!</v>
      </c>
      <c r="J240" s="137"/>
      <c r="K240" s="137">
        <f t="shared" ref="K240:T240" si="267">+SUM(K280,K305,K311)/3</f>
        <v>2.0751633986928106</v>
      </c>
      <c r="L240" s="137">
        <f t="shared" si="267"/>
        <v>1.8640350877192986</v>
      </c>
      <c r="M240" s="137">
        <f t="shared" si="267"/>
        <v>2.741935483870968</v>
      </c>
      <c r="N240" s="137">
        <f t="shared" si="267"/>
        <v>3.7662337662337664</v>
      </c>
      <c r="O240" s="137">
        <f t="shared" si="267"/>
        <v>2.419354838709677</v>
      </c>
      <c r="P240" s="137">
        <f t="shared" si="267"/>
        <v>3.8095238095238098</v>
      </c>
      <c r="Q240" s="137">
        <f t="shared" si="267"/>
        <v>1.1811023622047243</v>
      </c>
      <c r="R240" s="137">
        <f t="shared" si="267"/>
        <v>3.3212560386473431</v>
      </c>
      <c r="S240" s="137">
        <f t="shared" si="267"/>
        <v>2.2435897435897432</v>
      </c>
      <c r="T240" s="137">
        <f t="shared" si="267"/>
        <v>0.75757575757575746</v>
      </c>
      <c r="U240" s="168"/>
      <c r="V240" s="168"/>
      <c r="W240" s="168"/>
      <c r="X240" s="136" t="e">
        <f>+SUM(X280,X305,X311)/3</f>
        <v>#DIV/0!</v>
      </c>
      <c r="AA240" s="20"/>
    </row>
    <row r="241" spans="1:27" ht="39.75">
      <c r="A241" s="140" t="s">
        <v>84</v>
      </c>
      <c r="B241" s="139"/>
      <c r="C241" s="138"/>
      <c r="D241" s="137">
        <f>+SUM(D249,D264,D271,D280,D305,D311)/6</f>
        <v>3.6588541666666665</v>
      </c>
      <c r="E241" s="137" t="e">
        <f t="shared" ref="E241:I241" si="268">+SUM(E249,E264,E271,E280,E305,E311)/6</f>
        <v>#DIV/0!</v>
      </c>
      <c r="F241" s="137" t="e">
        <f t="shared" ref="F241:G241" si="269">+SUM(F249,F264,F271,F280,F305,F311)/6</f>
        <v>#DIV/0!</v>
      </c>
      <c r="G241" s="137" t="e">
        <f t="shared" si="269"/>
        <v>#DIV/0!</v>
      </c>
      <c r="H241" s="137" t="e">
        <f t="shared" si="268"/>
        <v>#DIV/0!</v>
      </c>
      <c r="I241" s="137" t="e">
        <f t="shared" si="268"/>
        <v>#DIV/0!</v>
      </c>
      <c r="J241" s="137"/>
      <c r="K241" s="137">
        <f t="shared" ref="K241:T241" si="270">+SUM(K249,K264,K271,K280,K305,K311)/6</f>
        <v>3.3690261437908497</v>
      </c>
      <c r="L241" s="137">
        <f t="shared" si="270"/>
        <v>2.6594298245614039</v>
      </c>
      <c r="M241" s="137">
        <f t="shared" si="270"/>
        <v>3.870967741935484</v>
      </c>
      <c r="N241" s="137">
        <f t="shared" si="270"/>
        <v>3.8831168831168834</v>
      </c>
      <c r="O241" s="137">
        <f t="shared" si="270"/>
        <v>3.7096774193548385</v>
      </c>
      <c r="P241" s="137">
        <f t="shared" si="270"/>
        <v>3.9047619047619051</v>
      </c>
      <c r="Q241" s="137">
        <f t="shared" si="270"/>
        <v>3.0905511811023625</v>
      </c>
      <c r="R241" s="137">
        <f t="shared" si="270"/>
        <v>4.1606280193236715</v>
      </c>
      <c r="S241" s="137">
        <f t="shared" si="270"/>
        <v>2.9841137123745818</v>
      </c>
      <c r="T241" s="137">
        <f t="shared" si="270"/>
        <v>2.8787878787878789</v>
      </c>
      <c r="U241" s="168"/>
      <c r="V241" s="168"/>
      <c r="W241" s="168"/>
      <c r="X241" s="136" t="e">
        <f>+SUM(X249,X264,X271,X280,X305,X311)/6</f>
        <v>#DIV/0!</v>
      </c>
      <c r="AA241" s="20"/>
    </row>
    <row r="242" spans="1:27" s="102" customFormat="1" ht="39.75">
      <c r="A242" s="349">
        <v>4.0999999999999996</v>
      </c>
      <c r="B242" s="349" t="s">
        <v>222</v>
      </c>
      <c r="C242" s="348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7"/>
      <c r="S242" s="347"/>
      <c r="T242" s="346"/>
      <c r="U242" s="156"/>
      <c r="V242" s="156"/>
      <c r="W242" s="156"/>
      <c r="X242" s="346"/>
      <c r="AA242" s="103"/>
    </row>
    <row r="243" spans="1:27" s="102" customFormat="1" ht="39.75">
      <c r="A243" s="187"/>
      <c r="B243" s="345" t="s">
        <v>221</v>
      </c>
      <c r="C243" s="185" t="s">
        <v>30</v>
      </c>
      <c r="D243" s="183">
        <f>+SUM(D250:D260)</f>
        <v>7</v>
      </c>
      <c r="E243" s="183"/>
      <c r="F243" s="183"/>
      <c r="G243" s="183"/>
      <c r="H243" s="183"/>
      <c r="I243" s="183">
        <f t="shared" ref="I243" si="271">+SUM(I250:I260)</f>
        <v>0</v>
      </c>
      <c r="J243" s="183"/>
      <c r="K243" s="183">
        <f t="shared" ref="K243:T243" si="272">+SUM(K250:K260)</f>
        <v>7</v>
      </c>
      <c r="L243" s="183">
        <f t="shared" si="272"/>
        <v>5</v>
      </c>
      <c r="M243" s="183">
        <f t="shared" si="272"/>
        <v>7</v>
      </c>
      <c r="N243" s="183">
        <f t="shared" si="272"/>
        <v>6</v>
      </c>
      <c r="O243" s="183">
        <f t="shared" si="272"/>
        <v>7</v>
      </c>
      <c r="P243" s="183">
        <f t="shared" si="272"/>
        <v>5</v>
      </c>
      <c r="Q243" s="183">
        <f t="shared" si="272"/>
        <v>7</v>
      </c>
      <c r="R243" s="183">
        <f t="shared" si="272"/>
        <v>7</v>
      </c>
      <c r="S243" s="183">
        <f t="shared" si="272"/>
        <v>6</v>
      </c>
      <c r="T243" s="183">
        <f t="shared" si="272"/>
        <v>7</v>
      </c>
      <c r="U243" s="149"/>
      <c r="V243" s="149"/>
      <c r="W243" s="149"/>
      <c r="X243" s="183">
        <f>+SUM(X250:X260)</f>
        <v>7</v>
      </c>
      <c r="AA243" s="103"/>
    </row>
    <row r="244" spans="1:27" s="102" customFormat="1" ht="39.75">
      <c r="A244" s="344"/>
      <c r="B244" s="343" t="s">
        <v>220</v>
      </c>
      <c r="C244" s="342" t="s">
        <v>30</v>
      </c>
      <c r="D244" s="340">
        <f>+D262</f>
        <v>1</v>
      </c>
      <c r="E244" s="340"/>
      <c r="F244" s="340"/>
      <c r="G244" s="340"/>
      <c r="H244" s="340"/>
      <c r="I244" s="340">
        <f t="shared" ref="I244" si="273">+I262</f>
        <v>0</v>
      </c>
      <c r="J244" s="340"/>
      <c r="K244" s="340">
        <f t="shared" ref="K244:T244" si="274">+K262</f>
        <v>0</v>
      </c>
      <c r="L244" s="340">
        <f t="shared" si="274"/>
        <v>0</v>
      </c>
      <c r="M244" s="340">
        <f t="shared" si="274"/>
        <v>1</v>
      </c>
      <c r="N244" s="340">
        <f t="shared" si="274"/>
        <v>0</v>
      </c>
      <c r="O244" s="340">
        <f t="shared" si="274"/>
        <v>1</v>
      </c>
      <c r="P244" s="340">
        <f t="shared" si="274"/>
        <v>0</v>
      </c>
      <c r="Q244" s="340">
        <f t="shared" si="274"/>
        <v>1</v>
      </c>
      <c r="R244" s="340">
        <f t="shared" si="274"/>
        <v>1</v>
      </c>
      <c r="S244" s="340">
        <f t="shared" si="274"/>
        <v>1</v>
      </c>
      <c r="T244" s="340">
        <f t="shared" si="274"/>
        <v>1</v>
      </c>
      <c r="U244" s="341"/>
      <c r="V244" s="341"/>
      <c r="W244" s="341"/>
      <c r="X244" s="340">
        <f>+X262</f>
        <v>1</v>
      </c>
      <c r="AA244" s="103"/>
    </row>
    <row r="245" spans="1:27" s="102" customFormat="1" ht="39.75" hidden="1" customHeight="1">
      <c r="A245" s="339"/>
      <c r="B245" s="339"/>
      <c r="C245" s="338"/>
      <c r="D245" s="337">
        <f>IF(D243&lt;1,0,IF(D243&lt;2,1,IF(D243&lt;4,2,IF(D243&lt;6,3,IF(D243&lt;=7,4)))))</f>
        <v>4</v>
      </c>
      <c r="E245" s="337"/>
      <c r="F245" s="337"/>
      <c r="G245" s="337"/>
      <c r="H245" s="337"/>
      <c r="I245" s="337">
        <f t="shared" ref="I245" si="275">IF(I243&lt;1,0,IF(I243&lt;2,1,IF(I243&lt;4,2,IF(I243&lt;6,3,IF(I243&lt;=7,4)))))</f>
        <v>0</v>
      </c>
      <c r="J245" s="337"/>
      <c r="K245" s="337">
        <f t="shared" ref="K245:T245" si="276">IF(K243&lt;1,0,IF(K243&lt;2,1,IF(K243&lt;4,2,IF(K243&lt;6,3,IF(K243&lt;=7,4)))))</f>
        <v>4</v>
      </c>
      <c r="L245" s="337">
        <f t="shared" si="276"/>
        <v>3</v>
      </c>
      <c r="M245" s="337">
        <f t="shared" si="276"/>
        <v>4</v>
      </c>
      <c r="N245" s="337">
        <f t="shared" si="276"/>
        <v>4</v>
      </c>
      <c r="O245" s="337">
        <f t="shared" si="276"/>
        <v>4</v>
      </c>
      <c r="P245" s="337">
        <f t="shared" si="276"/>
        <v>3</v>
      </c>
      <c r="Q245" s="337">
        <f t="shared" si="276"/>
        <v>4</v>
      </c>
      <c r="R245" s="337">
        <f t="shared" si="276"/>
        <v>4</v>
      </c>
      <c r="S245" s="337">
        <f t="shared" si="276"/>
        <v>4</v>
      </c>
      <c r="T245" s="337">
        <f t="shared" si="276"/>
        <v>4</v>
      </c>
      <c r="U245" s="152"/>
      <c r="V245" s="152"/>
      <c r="W245" s="152"/>
      <c r="X245" s="337">
        <f>IF(X243&lt;1,0,IF(X243&lt;2,1,IF(X243&lt;4,2,IF(X243&lt;6,3,IF(X243&lt;=7,4)))))</f>
        <v>4</v>
      </c>
      <c r="AA245" s="103"/>
    </row>
    <row r="246" spans="1:27" s="102" customFormat="1" ht="39.75" hidden="1" customHeight="1">
      <c r="A246" s="187"/>
      <c r="B246" s="187"/>
      <c r="C246" s="185"/>
      <c r="D246" s="336">
        <f>IF(D245&lt;1,0,IF(D245=1,1,IF(D245=2,2,IF(D245=3,3,IF(D245=4,4)))))</f>
        <v>4</v>
      </c>
      <c r="E246" s="336"/>
      <c r="F246" s="336"/>
      <c r="G246" s="336"/>
      <c r="H246" s="336"/>
      <c r="I246" s="336">
        <f t="shared" ref="I246" si="277">IF(I245&lt;1,0,IF(I245=1,1,IF(I245=2,2,IF(I245=3,3,IF(I245=4,4)))))</f>
        <v>0</v>
      </c>
      <c r="J246" s="336"/>
      <c r="K246" s="336">
        <f t="shared" ref="K246:T246" si="278">IF(K245&lt;1,0,IF(K245=1,1,IF(K245=2,2,IF(K245=3,3,IF(K245=4,4)))))</f>
        <v>4</v>
      </c>
      <c r="L246" s="336">
        <f t="shared" si="278"/>
        <v>3</v>
      </c>
      <c r="M246" s="336">
        <f t="shared" si="278"/>
        <v>4</v>
      </c>
      <c r="N246" s="336">
        <f t="shared" si="278"/>
        <v>4</v>
      </c>
      <c r="O246" s="336">
        <f t="shared" si="278"/>
        <v>4</v>
      </c>
      <c r="P246" s="336">
        <f t="shared" si="278"/>
        <v>3</v>
      </c>
      <c r="Q246" s="336">
        <f t="shared" si="278"/>
        <v>4</v>
      </c>
      <c r="R246" s="336">
        <f t="shared" si="278"/>
        <v>4</v>
      </c>
      <c r="S246" s="336">
        <f t="shared" si="278"/>
        <v>4</v>
      </c>
      <c r="T246" s="336">
        <f t="shared" si="278"/>
        <v>4</v>
      </c>
      <c r="U246" s="149"/>
      <c r="V246" s="149"/>
      <c r="W246" s="149"/>
      <c r="X246" s="336">
        <f>IF(X245&lt;1,0,IF(X245=1,1,IF(X245=2,2,IF(X245=3,3,IF(X245=4,4)))))</f>
        <v>4</v>
      </c>
      <c r="AA246" s="103"/>
    </row>
    <row r="247" spans="1:27" s="102" customFormat="1" ht="39.75" hidden="1" customHeight="1">
      <c r="A247" s="187"/>
      <c r="B247" s="187"/>
      <c r="C247" s="185"/>
      <c r="D247" s="336">
        <f>+D244</f>
        <v>1</v>
      </c>
      <c r="E247" s="336"/>
      <c r="F247" s="336"/>
      <c r="G247" s="336"/>
      <c r="H247" s="336"/>
      <c r="I247" s="336">
        <f t="shared" ref="I247" si="279">+I244</f>
        <v>0</v>
      </c>
      <c r="J247" s="336"/>
      <c r="K247" s="336">
        <f t="shared" ref="K247:T247" si="280">+K244</f>
        <v>0</v>
      </c>
      <c r="L247" s="336">
        <f t="shared" si="280"/>
        <v>0</v>
      </c>
      <c r="M247" s="336">
        <f t="shared" si="280"/>
        <v>1</v>
      </c>
      <c r="N247" s="336">
        <f t="shared" si="280"/>
        <v>0</v>
      </c>
      <c r="O247" s="336">
        <f t="shared" si="280"/>
        <v>1</v>
      </c>
      <c r="P247" s="336">
        <f t="shared" si="280"/>
        <v>0</v>
      </c>
      <c r="Q247" s="336">
        <f t="shared" si="280"/>
        <v>1</v>
      </c>
      <c r="R247" s="336">
        <f t="shared" si="280"/>
        <v>1</v>
      </c>
      <c r="S247" s="336">
        <f t="shared" si="280"/>
        <v>1</v>
      </c>
      <c r="T247" s="336">
        <f t="shared" si="280"/>
        <v>1</v>
      </c>
      <c r="U247" s="149"/>
      <c r="V247" s="149"/>
      <c r="W247" s="149"/>
      <c r="X247" s="336">
        <f>+X244</f>
        <v>1</v>
      </c>
      <c r="AA247" s="103"/>
    </row>
    <row r="248" spans="1:27" s="102" customFormat="1" ht="39.75" hidden="1" customHeight="1">
      <c r="A248" s="187"/>
      <c r="B248" s="187"/>
      <c r="C248" s="185"/>
      <c r="D248" s="335">
        <f>+D243+D244</f>
        <v>8</v>
      </c>
      <c r="E248" s="335"/>
      <c r="F248" s="335"/>
      <c r="G248" s="335"/>
      <c r="H248" s="335"/>
      <c r="I248" s="335">
        <f t="shared" ref="I248" si="281">+I243+I244</f>
        <v>0</v>
      </c>
      <c r="J248" s="335"/>
      <c r="K248" s="335">
        <f t="shared" ref="K248:T248" si="282">+K243+K244</f>
        <v>7</v>
      </c>
      <c r="L248" s="335">
        <f t="shared" si="282"/>
        <v>5</v>
      </c>
      <c r="M248" s="335">
        <f t="shared" si="282"/>
        <v>8</v>
      </c>
      <c r="N248" s="335">
        <f t="shared" si="282"/>
        <v>6</v>
      </c>
      <c r="O248" s="335">
        <f t="shared" si="282"/>
        <v>8</v>
      </c>
      <c r="P248" s="335">
        <f t="shared" si="282"/>
        <v>5</v>
      </c>
      <c r="Q248" s="335">
        <f t="shared" si="282"/>
        <v>8</v>
      </c>
      <c r="R248" s="335">
        <f t="shared" si="282"/>
        <v>8</v>
      </c>
      <c r="S248" s="335">
        <f t="shared" si="282"/>
        <v>7</v>
      </c>
      <c r="T248" s="335">
        <f t="shared" si="282"/>
        <v>8</v>
      </c>
      <c r="U248" s="149"/>
      <c r="V248" s="149"/>
      <c r="W248" s="149"/>
      <c r="X248" s="335">
        <f>+X243+X244</f>
        <v>8</v>
      </c>
      <c r="AA248" s="103"/>
    </row>
    <row r="249" spans="1:27" s="102" customFormat="1" ht="39.75">
      <c r="A249" s="334"/>
      <c r="B249" s="334"/>
      <c r="C249" s="333" t="s">
        <v>10</v>
      </c>
      <c r="D249" s="332">
        <f>+D247+D246</f>
        <v>5</v>
      </c>
      <c r="E249" s="332"/>
      <c r="F249" s="332"/>
      <c r="G249" s="332"/>
      <c r="H249" s="332"/>
      <c r="I249" s="332">
        <f t="shared" ref="I249" si="283">+I247+I246</f>
        <v>0</v>
      </c>
      <c r="J249" s="332"/>
      <c r="K249" s="332">
        <f t="shared" ref="K249:R249" si="284">+K247+K246</f>
        <v>4</v>
      </c>
      <c r="L249" s="332">
        <f t="shared" si="284"/>
        <v>3</v>
      </c>
      <c r="M249" s="332">
        <f t="shared" si="284"/>
        <v>5</v>
      </c>
      <c r="N249" s="332">
        <f t="shared" si="284"/>
        <v>4</v>
      </c>
      <c r="O249" s="332">
        <f t="shared" si="284"/>
        <v>5</v>
      </c>
      <c r="P249" s="332">
        <f t="shared" si="284"/>
        <v>3</v>
      </c>
      <c r="Q249" s="332">
        <f t="shared" si="284"/>
        <v>5</v>
      </c>
      <c r="R249" s="332">
        <f t="shared" si="284"/>
        <v>5</v>
      </c>
      <c r="S249" s="332">
        <v>4</v>
      </c>
      <c r="T249" s="332">
        <f>+T247+T246</f>
        <v>5</v>
      </c>
      <c r="U249" s="149"/>
      <c r="V249" s="149"/>
      <c r="W249" s="149"/>
      <c r="X249" s="332">
        <f>+X247+X246</f>
        <v>5</v>
      </c>
      <c r="AA249" s="103"/>
    </row>
    <row r="250" spans="1:27" s="228" customFormat="1" ht="85.5">
      <c r="A250" s="72"/>
      <c r="B250" s="135" t="s">
        <v>219</v>
      </c>
      <c r="C250" s="134"/>
      <c r="D250" s="679">
        <v>1</v>
      </c>
      <c r="E250" s="679"/>
      <c r="F250" s="679"/>
      <c r="G250" s="679"/>
      <c r="H250" s="679"/>
      <c r="I250" s="679"/>
      <c r="J250" s="679"/>
      <c r="K250" s="679">
        <v>1</v>
      </c>
      <c r="L250" s="679">
        <v>1</v>
      </c>
      <c r="M250" s="679">
        <v>1</v>
      </c>
      <c r="N250" s="331">
        <v>1</v>
      </c>
      <c r="O250" s="679">
        <v>1</v>
      </c>
      <c r="P250" s="679">
        <v>1</v>
      </c>
      <c r="Q250" s="679">
        <v>1</v>
      </c>
      <c r="R250" s="679">
        <v>1</v>
      </c>
      <c r="S250" s="679">
        <v>1</v>
      </c>
      <c r="T250" s="68">
        <v>1</v>
      </c>
      <c r="U250" s="149"/>
      <c r="V250" s="149"/>
      <c r="W250" s="149"/>
      <c r="X250" s="68">
        <v>1</v>
      </c>
      <c r="AA250" s="229"/>
    </row>
    <row r="251" spans="1:27" s="228" customFormat="1" ht="57">
      <c r="A251" s="72"/>
      <c r="B251" s="135" t="s">
        <v>218</v>
      </c>
      <c r="C251" s="134"/>
      <c r="D251" s="68">
        <v>1</v>
      </c>
      <c r="E251" s="68"/>
      <c r="F251" s="68"/>
      <c r="G251" s="68"/>
      <c r="H251" s="68"/>
      <c r="I251" s="68"/>
      <c r="J251" s="68"/>
      <c r="K251" s="68">
        <v>1</v>
      </c>
      <c r="L251" s="68">
        <v>0</v>
      </c>
      <c r="M251" s="68">
        <v>1</v>
      </c>
      <c r="N251" s="69">
        <v>1</v>
      </c>
      <c r="O251" s="68">
        <v>1</v>
      </c>
      <c r="P251" s="68">
        <v>1</v>
      </c>
      <c r="Q251" s="68">
        <v>1</v>
      </c>
      <c r="R251" s="68">
        <v>1</v>
      </c>
      <c r="S251" s="68">
        <v>1</v>
      </c>
      <c r="T251" s="68">
        <v>1</v>
      </c>
      <c r="U251" s="149"/>
      <c r="V251" s="149"/>
      <c r="W251" s="149"/>
      <c r="X251" s="68">
        <v>1</v>
      </c>
      <c r="AA251" s="229"/>
    </row>
    <row r="252" spans="1:27" s="228" customFormat="1" ht="55.5">
      <c r="A252" s="72"/>
      <c r="B252" s="210" t="s">
        <v>217</v>
      </c>
      <c r="C252" s="150"/>
      <c r="D252" s="68">
        <v>1</v>
      </c>
      <c r="E252" s="68"/>
      <c r="F252" s="68"/>
      <c r="G252" s="68"/>
      <c r="H252" s="68"/>
      <c r="I252" s="68"/>
      <c r="J252" s="68"/>
      <c r="K252" s="68">
        <v>1</v>
      </c>
      <c r="L252" s="68">
        <v>1</v>
      </c>
      <c r="M252" s="68">
        <v>1</v>
      </c>
      <c r="N252" s="69">
        <v>1</v>
      </c>
      <c r="O252" s="68">
        <v>1</v>
      </c>
      <c r="P252" s="68">
        <v>0</v>
      </c>
      <c r="Q252" s="68">
        <v>1</v>
      </c>
      <c r="R252" s="68">
        <v>1</v>
      </c>
      <c r="S252" s="68">
        <v>1</v>
      </c>
      <c r="T252" s="68">
        <v>1</v>
      </c>
      <c r="U252" s="149"/>
      <c r="V252" s="149"/>
      <c r="W252" s="149"/>
      <c r="X252" s="68">
        <v>1</v>
      </c>
      <c r="AA252" s="229"/>
    </row>
    <row r="253" spans="1:27" s="228" customFormat="1" ht="61.5">
      <c r="A253" s="72"/>
      <c r="B253" s="71" t="s">
        <v>216</v>
      </c>
      <c r="C253" s="70"/>
      <c r="D253" s="68">
        <v>1</v>
      </c>
      <c r="E253" s="68"/>
      <c r="F253" s="68"/>
      <c r="G253" s="68"/>
      <c r="H253" s="68"/>
      <c r="I253" s="68"/>
      <c r="J253" s="68"/>
      <c r="K253" s="68">
        <v>1</v>
      </c>
      <c r="L253" s="68">
        <v>1</v>
      </c>
      <c r="M253" s="68">
        <v>1</v>
      </c>
      <c r="N253" s="69">
        <v>1</v>
      </c>
      <c r="O253" s="68">
        <v>1</v>
      </c>
      <c r="P253" s="68">
        <v>1</v>
      </c>
      <c r="Q253" s="68">
        <v>1</v>
      </c>
      <c r="R253" s="68">
        <v>1</v>
      </c>
      <c r="S253" s="68">
        <v>1</v>
      </c>
      <c r="T253" s="68">
        <v>1</v>
      </c>
      <c r="U253" s="149"/>
      <c r="V253" s="149"/>
      <c r="W253" s="149"/>
      <c r="X253" s="68">
        <v>1</v>
      </c>
      <c r="AA253" s="229"/>
    </row>
    <row r="254" spans="1:27" s="228" customFormat="1" ht="61.5">
      <c r="A254" s="72"/>
      <c r="B254" s="71" t="s">
        <v>215</v>
      </c>
      <c r="C254" s="124"/>
      <c r="D254" s="711">
        <v>1</v>
      </c>
      <c r="E254" s="711"/>
      <c r="F254" s="711"/>
      <c r="G254" s="711"/>
      <c r="H254" s="711"/>
      <c r="I254" s="711"/>
      <c r="J254" s="677"/>
      <c r="K254" s="711">
        <v>1</v>
      </c>
      <c r="L254" s="711">
        <v>1</v>
      </c>
      <c r="M254" s="711">
        <v>1</v>
      </c>
      <c r="N254" s="711">
        <v>1</v>
      </c>
      <c r="O254" s="711">
        <v>1</v>
      </c>
      <c r="P254" s="711">
        <v>1</v>
      </c>
      <c r="Q254" s="711">
        <v>1</v>
      </c>
      <c r="R254" s="711">
        <v>1</v>
      </c>
      <c r="S254" s="711">
        <v>1</v>
      </c>
      <c r="T254" s="711">
        <v>1</v>
      </c>
      <c r="U254" s="146"/>
      <c r="V254" s="146"/>
      <c r="W254" s="146"/>
      <c r="X254" s="711">
        <v>1</v>
      </c>
      <c r="AA254" s="229"/>
    </row>
    <row r="255" spans="1:27" s="228" customFormat="1" ht="48">
      <c r="A255" s="72"/>
      <c r="B255" s="121" t="s">
        <v>214</v>
      </c>
      <c r="C255" s="123"/>
      <c r="D255" s="712"/>
      <c r="E255" s="712"/>
      <c r="F255" s="712"/>
      <c r="G255" s="712"/>
      <c r="H255" s="712"/>
      <c r="I255" s="712"/>
      <c r="J255" s="678"/>
      <c r="K255" s="712"/>
      <c r="L255" s="712"/>
      <c r="M255" s="712"/>
      <c r="N255" s="712"/>
      <c r="O255" s="712"/>
      <c r="P255" s="712"/>
      <c r="Q255" s="712"/>
      <c r="R255" s="712"/>
      <c r="S255" s="712"/>
      <c r="T255" s="712"/>
      <c r="U255" s="330"/>
      <c r="V255" s="330"/>
      <c r="W255" s="330"/>
      <c r="X255" s="712"/>
      <c r="AA255" s="229"/>
    </row>
    <row r="256" spans="1:27" s="228" customFormat="1" ht="39.75">
      <c r="A256" s="72"/>
      <c r="B256" s="121" t="s">
        <v>213</v>
      </c>
      <c r="C256" s="123"/>
      <c r="D256" s="712"/>
      <c r="E256" s="712"/>
      <c r="F256" s="712"/>
      <c r="G256" s="712"/>
      <c r="H256" s="712"/>
      <c r="I256" s="712"/>
      <c r="J256" s="678"/>
      <c r="K256" s="712"/>
      <c r="L256" s="712"/>
      <c r="M256" s="712"/>
      <c r="N256" s="712"/>
      <c r="O256" s="712"/>
      <c r="P256" s="712"/>
      <c r="Q256" s="712"/>
      <c r="R256" s="712"/>
      <c r="S256" s="712"/>
      <c r="T256" s="712"/>
      <c r="U256" s="330"/>
      <c r="V256" s="330"/>
      <c r="W256" s="330"/>
      <c r="X256" s="712"/>
      <c r="AA256" s="229"/>
    </row>
    <row r="257" spans="1:27" s="228" customFormat="1" ht="48">
      <c r="A257" s="72"/>
      <c r="B257" s="121" t="s">
        <v>212</v>
      </c>
      <c r="C257" s="123"/>
      <c r="D257" s="712"/>
      <c r="E257" s="712"/>
      <c r="F257" s="712"/>
      <c r="G257" s="712"/>
      <c r="H257" s="712"/>
      <c r="I257" s="712"/>
      <c r="J257" s="678"/>
      <c r="K257" s="712"/>
      <c r="L257" s="712"/>
      <c r="M257" s="712"/>
      <c r="N257" s="712"/>
      <c r="O257" s="712"/>
      <c r="P257" s="712"/>
      <c r="Q257" s="712"/>
      <c r="R257" s="712"/>
      <c r="S257" s="712"/>
      <c r="T257" s="712"/>
      <c r="U257" s="330"/>
      <c r="V257" s="330"/>
      <c r="W257" s="330"/>
      <c r="X257" s="712"/>
      <c r="AA257" s="229"/>
    </row>
    <row r="258" spans="1:27" s="228" customFormat="1" ht="72">
      <c r="A258" s="72"/>
      <c r="B258" s="121" t="s">
        <v>211</v>
      </c>
      <c r="C258" s="120"/>
      <c r="D258" s="713"/>
      <c r="E258" s="713"/>
      <c r="F258" s="713"/>
      <c r="G258" s="713"/>
      <c r="H258" s="713"/>
      <c r="I258" s="713"/>
      <c r="J258" s="679"/>
      <c r="K258" s="713"/>
      <c r="L258" s="713"/>
      <c r="M258" s="713"/>
      <c r="N258" s="713"/>
      <c r="O258" s="713"/>
      <c r="P258" s="713"/>
      <c r="Q258" s="713"/>
      <c r="R258" s="713"/>
      <c r="S258" s="713"/>
      <c r="T258" s="713"/>
      <c r="U258" s="152"/>
      <c r="V258" s="152"/>
      <c r="W258" s="152"/>
      <c r="X258" s="713"/>
      <c r="AA258" s="229"/>
    </row>
    <row r="259" spans="1:27" s="228" customFormat="1" ht="61.5">
      <c r="A259" s="72"/>
      <c r="B259" s="71" t="s">
        <v>210</v>
      </c>
      <c r="C259" s="70"/>
      <c r="D259" s="68">
        <v>1</v>
      </c>
      <c r="E259" s="68"/>
      <c r="F259" s="68"/>
      <c r="G259" s="68"/>
      <c r="H259" s="68"/>
      <c r="I259" s="68"/>
      <c r="J259" s="68"/>
      <c r="K259" s="68">
        <v>1</v>
      </c>
      <c r="L259" s="68">
        <v>0</v>
      </c>
      <c r="M259" s="68">
        <v>1</v>
      </c>
      <c r="N259" s="69">
        <v>1</v>
      </c>
      <c r="O259" s="68">
        <v>1</v>
      </c>
      <c r="P259" s="68">
        <v>1</v>
      </c>
      <c r="Q259" s="68">
        <v>1</v>
      </c>
      <c r="R259" s="68">
        <v>1</v>
      </c>
      <c r="S259" s="68">
        <v>0</v>
      </c>
      <c r="T259" s="68">
        <v>1</v>
      </c>
      <c r="U259" s="149"/>
      <c r="V259" s="149"/>
      <c r="W259" s="149"/>
      <c r="X259" s="68">
        <v>1</v>
      </c>
      <c r="AA259" s="229"/>
    </row>
    <row r="260" spans="1:27" s="228" customFormat="1" ht="61.5">
      <c r="A260" s="72"/>
      <c r="B260" s="71" t="s">
        <v>209</v>
      </c>
      <c r="C260" s="70"/>
      <c r="D260" s="68">
        <v>1</v>
      </c>
      <c r="E260" s="68"/>
      <c r="F260" s="68"/>
      <c r="G260" s="68"/>
      <c r="H260" s="68"/>
      <c r="I260" s="68"/>
      <c r="J260" s="68"/>
      <c r="K260" s="68">
        <v>1</v>
      </c>
      <c r="L260" s="68">
        <v>1</v>
      </c>
      <c r="M260" s="68">
        <v>1</v>
      </c>
      <c r="N260" s="69">
        <v>0</v>
      </c>
      <c r="O260" s="68">
        <v>1</v>
      </c>
      <c r="P260" s="68">
        <v>0</v>
      </c>
      <c r="Q260" s="68">
        <v>1</v>
      </c>
      <c r="R260" s="68">
        <v>1</v>
      </c>
      <c r="S260" s="68">
        <v>1</v>
      </c>
      <c r="T260" s="68">
        <v>1</v>
      </c>
      <c r="U260" s="149"/>
      <c r="V260" s="149"/>
      <c r="W260" s="149"/>
      <c r="X260" s="68">
        <v>1</v>
      </c>
      <c r="AA260" s="229"/>
    </row>
    <row r="261" spans="1:27" s="228" customFormat="1" ht="39.75">
      <c r="A261" s="329"/>
      <c r="B261" s="328" t="s">
        <v>208</v>
      </c>
      <c r="C261" s="327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5"/>
      <c r="P261" s="325"/>
      <c r="Q261" s="325"/>
      <c r="R261" s="325"/>
      <c r="S261" s="325"/>
      <c r="T261" s="325"/>
      <c r="U261" s="149"/>
      <c r="V261" s="149"/>
      <c r="W261" s="149"/>
      <c r="X261" s="325"/>
      <c r="AA261" s="229"/>
    </row>
    <row r="262" spans="1:27" s="228" customFormat="1" ht="123">
      <c r="A262" s="128"/>
      <c r="B262" s="128" t="s">
        <v>207</v>
      </c>
      <c r="C262" s="124"/>
      <c r="D262" s="90">
        <v>1</v>
      </c>
      <c r="E262" s="90"/>
      <c r="F262" s="90"/>
      <c r="G262" s="90"/>
      <c r="H262" s="90"/>
      <c r="I262" s="90"/>
      <c r="J262" s="90"/>
      <c r="K262" s="90">
        <v>0</v>
      </c>
      <c r="L262" s="68">
        <v>0</v>
      </c>
      <c r="M262" s="68">
        <v>1</v>
      </c>
      <c r="N262" s="69">
        <v>0</v>
      </c>
      <c r="O262" s="68">
        <v>1</v>
      </c>
      <c r="P262" s="68">
        <v>0</v>
      </c>
      <c r="Q262" s="68">
        <v>1</v>
      </c>
      <c r="R262" s="68">
        <v>1</v>
      </c>
      <c r="S262" s="68">
        <v>1</v>
      </c>
      <c r="T262" s="677">
        <v>1</v>
      </c>
      <c r="U262" s="146"/>
      <c r="V262" s="146"/>
      <c r="W262" s="146"/>
      <c r="X262" s="677">
        <v>1</v>
      </c>
      <c r="AA262" s="229"/>
    </row>
    <row r="263" spans="1:27" s="228" customFormat="1" ht="39.75">
      <c r="A263" s="84">
        <v>4.2</v>
      </c>
      <c r="B263" s="84" t="s">
        <v>206</v>
      </c>
      <c r="C263" s="96" t="s">
        <v>30</v>
      </c>
      <c r="D263" s="324">
        <f>+SUM(D265:D269)</f>
        <v>5</v>
      </c>
      <c r="E263" s="324"/>
      <c r="F263" s="324"/>
      <c r="G263" s="324"/>
      <c r="H263" s="324"/>
      <c r="I263" s="324">
        <f t="shared" ref="I263" si="285">+SUM(I265:I269)</f>
        <v>0</v>
      </c>
      <c r="J263" s="324"/>
      <c r="K263" s="324">
        <f t="shared" ref="K263:T263" si="286">+SUM(K265:K269)</f>
        <v>5</v>
      </c>
      <c r="L263" s="324">
        <f t="shared" si="286"/>
        <v>3</v>
      </c>
      <c r="M263" s="324">
        <f t="shared" si="286"/>
        <v>5</v>
      </c>
      <c r="N263" s="324">
        <f t="shared" si="286"/>
        <v>3</v>
      </c>
      <c r="O263" s="324">
        <f t="shared" si="286"/>
        <v>5</v>
      </c>
      <c r="P263" s="324">
        <f t="shared" si="286"/>
        <v>4</v>
      </c>
      <c r="Q263" s="324">
        <f t="shared" si="286"/>
        <v>5</v>
      </c>
      <c r="R263" s="324">
        <f t="shared" si="286"/>
        <v>5</v>
      </c>
      <c r="S263" s="324">
        <f t="shared" si="286"/>
        <v>5</v>
      </c>
      <c r="T263" s="324">
        <f t="shared" si="286"/>
        <v>5</v>
      </c>
      <c r="U263" s="154"/>
      <c r="V263" s="154"/>
      <c r="W263" s="154"/>
      <c r="X263" s="324">
        <f>+SUM(X265:X269)</f>
        <v>5</v>
      </c>
      <c r="AA263" s="229"/>
    </row>
    <row r="264" spans="1:27" s="228" customFormat="1" ht="39.75">
      <c r="A264" s="80"/>
      <c r="B264" s="80"/>
      <c r="C264" s="95" t="s">
        <v>10</v>
      </c>
      <c r="D264" s="94">
        <f>IF(D263&lt;1,0,IF(D263&lt;2,1,IF(D263&lt;3,2,IF(D263&lt;4,3,IF(D263&lt;5,4,IF(D263=5,5,))))))</f>
        <v>5</v>
      </c>
      <c r="E264" s="94"/>
      <c r="F264" s="94"/>
      <c r="G264" s="94"/>
      <c r="H264" s="94"/>
      <c r="I264" s="94">
        <f t="shared" ref="I264" si="287">IF(I263&lt;1,0,IF(I263&lt;2,1,IF(I263&lt;3,2,IF(I263&lt;4,3,IF(I263&lt;5,4,IF(I263=5,5,))))))</f>
        <v>0</v>
      </c>
      <c r="J264" s="94"/>
      <c r="K264" s="94">
        <f t="shared" ref="K264:T264" si="288">IF(K263&lt;1,0,IF(K263&lt;2,1,IF(K263&lt;3,2,IF(K263&lt;4,3,IF(K263&lt;5,4,IF(K263=5,5,))))))</f>
        <v>5</v>
      </c>
      <c r="L264" s="94">
        <f t="shared" si="288"/>
        <v>3</v>
      </c>
      <c r="M264" s="94">
        <f t="shared" si="288"/>
        <v>5</v>
      </c>
      <c r="N264" s="94">
        <f t="shared" si="288"/>
        <v>3</v>
      </c>
      <c r="O264" s="94">
        <f t="shared" si="288"/>
        <v>5</v>
      </c>
      <c r="P264" s="94">
        <f t="shared" si="288"/>
        <v>4</v>
      </c>
      <c r="Q264" s="94">
        <f t="shared" si="288"/>
        <v>5</v>
      </c>
      <c r="R264" s="94">
        <f t="shared" si="288"/>
        <v>5</v>
      </c>
      <c r="S264" s="94">
        <f t="shared" si="288"/>
        <v>5</v>
      </c>
      <c r="T264" s="94">
        <f t="shared" si="288"/>
        <v>5</v>
      </c>
      <c r="U264" s="152"/>
      <c r="V264" s="152"/>
      <c r="W264" s="152"/>
      <c r="X264" s="94">
        <f>IF(X263&lt;1,0,IF(X263&lt;2,1,IF(X263&lt;3,2,IF(X263&lt;4,3,IF(X263&lt;5,4,IF(X263=5,5,))))))</f>
        <v>5</v>
      </c>
      <c r="AA264" s="229"/>
    </row>
    <row r="265" spans="1:27" s="228" customFormat="1" ht="111">
      <c r="A265" s="72"/>
      <c r="B265" s="210" t="s">
        <v>205</v>
      </c>
      <c r="C265" s="150"/>
      <c r="D265" s="68">
        <v>1</v>
      </c>
      <c r="E265" s="68"/>
      <c r="F265" s="68"/>
      <c r="G265" s="68"/>
      <c r="H265" s="68"/>
      <c r="I265" s="68"/>
      <c r="J265" s="68"/>
      <c r="K265" s="68">
        <v>1</v>
      </c>
      <c r="L265" s="68">
        <v>1</v>
      </c>
      <c r="M265" s="68">
        <v>1</v>
      </c>
      <c r="N265" s="69">
        <v>1</v>
      </c>
      <c r="O265" s="68">
        <v>1</v>
      </c>
      <c r="P265" s="68">
        <v>1</v>
      </c>
      <c r="Q265" s="68">
        <v>1</v>
      </c>
      <c r="R265" s="68">
        <v>1</v>
      </c>
      <c r="S265" s="68">
        <v>1</v>
      </c>
      <c r="T265" s="68">
        <v>1</v>
      </c>
      <c r="U265" s="149"/>
      <c r="V265" s="149"/>
      <c r="W265" s="149"/>
      <c r="X265" s="68">
        <v>1</v>
      </c>
      <c r="AA265" s="229"/>
    </row>
    <row r="266" spans="1:27" s="228" customFormat="1" ht="83.25">
      <c r="A266" s="72"/>
      <c r="B266" s="151" t="s">
        <v>204</v>
      </c>
      <c r="C266" s="150"/>
      <c r="D266" s="68">
        <v>1</v>
      </c>
      <c r="E266" s="68"/>
      <c r="F266" s="68"/>
      <c r="G266" s="68"/>
      <c r="H266" s="68"/>
      <c r="I266" s="68"/>
      <c r="J266" s="68"/>
      <c r="K266" s="68">
        <v>1</v>
      </c>
      <c r="L266" s="68">
        <v>0</v>
      </c>
      <c r="M266" s="68">
        <v>1</v>
      </c>
      <c r="N266" s="69">
        <v>0</v>
      </c>
      <c r="O266" s="68">
        <v>1</v>
      </c>
      <c r="P266" s="68">
        <v>0</v>
      </c>
      <c r="Q266" s="68">
        <v>1</v>
      </c>
      <c r="R266" s="68">
        <v>1</v>
      </c>
      <c r="S266" s="68">
        <v>1</v>
      </c>
      <c r="T266" s="68">
        <v>1</v>
      </c>
      <c r="U266" s="149"/>
      <c r="V266" s="149"/>
      <c r="W266" s="149"/>
      <c r="X266" s="68">
        <v>1</v>
      </c>
      <c r="Y266" s="323"/>
      <c r="AA266" s="229"/>
    </row>
    <row r="267" spans="1:27" s="228" customFormat="1" ht="61.5">
      <c r="A267" s="72"/>
      <c r="B267" s="71" t="s">
        <v>203</v>
      </c>
      <c r="C267" s="70"/>
      <c r="D267" s="68">
        <v>1</v>
      </c>
      <c r="E267" s="68"/>
      <c r="F267" s="68"/>
      <c r="G267" s="68"/>
      <c r="H267" s="68"/>
      <c r="I267" s="68"/>
      <c r="J267" s="68"/>
      <c r="K267" s="68">
        <v>1</v>
      </c>
      <c r="L267" s="68">
        <v>0</v>
      </c>
      <c r="M267" s="68">
        <v>1</v>
      </c>
      <c r="N267" s="69">
        <v>0</v>
      </c>
      <c r="O267" s="68">
        <v>1</v>
      </c>
      <c r="P267" s="68">
        <v>1</v>
      </c>
      <c r="Q267" s="68">
        <v>1</v>
      </c>
      <c r="R267" s="68">
        <v>1</v>
      </c>
      <c r="S267" s="68">
        <v>1</v>
      </c>
      <c r="T267" s="68">
        <v>1</v>
      </c>
      <c r="U267" s="149"/>
      <c r="V267" s="149"/>
      <c r="W267" s="149"/>
      <c r="X267" s="68">
        <v>1</v>
      </c>
      <c r="AA267" s="229"/>
    </row>
    <row r="268" spans="1:27" s="228" customFormat="1" ht="55.5">
      <c r="A268" s="72"/>
      <c r="B268" s="210" t="s">
        <v>202</v>
      </c>
      <c r="C268" s="150"/>
      <c r="D268" s="68">
        <v>1</v>
      </c>
      <c r="E268" s="68"/>
      <c r="F268" s="68"/>
      <c r="G268" s="68"/>
      <c r="H268" s="68"/>
      <c r="I268" s="68"/>
      <c r="J268" s="68"/>
      <c r="K268" s="68">
        <v>1</v>
      </c>
      <c r="L268" s="68">
        <v>1</v>
      </c>
      <c r="M268" s="68">
        <v>1</v>
      </c>
      <c r="N268" s="69">
        <v>1</v>
      </c>
      <c r="O268" s="68">
        <v>1</v>
      </c>
      <c r="P268" s="68">
        <v>1</v>
      </c>
      <c r="Q268" s="68">
        <v>1</v>
      </c>
      <c r="R268" s="68">
        <v>1</v>
      </c>
      <c r="S268" s="68">
        <v>1</v>
      </c>
      <c r="T268" s="68">
        <v>1</v>
      </c>
      <c r="U268" s="149"/>
      <c r="V268" s="149"/>
      <c r="W268" s="149"/>
      <c r="X268" s="68">
        <v>1</v>
      </c>
      <c r="AA268" s="229"/>
    </row>
    <row r="269" spans="1:27" s="228" customFormat="1" ht="55.5">
      <c r="A269" s="128"/>
      <c r="B269" s="322" t="s">
        <v>201</v>
      </c>
      <c r="C269" s="321"/>
      <c r="D269" s="68">
        <v>1</v>
      </c>
      <c r="E269" s="68"/>
      <c r="F269" s="68"/>
      <c r="G269" s="68"/>
      <c r="H269" s="68"/>
      <c r="I269" s="68"/>
      <c r="J269" s="68"/>
      <c r="K269" s="68">
        <v>1</v>
      </c>
      <c r="L269" s="68">
        <v>1</v>
      </c>
      <c r="M269" s="68">
        <v>1</v>
      </c>
      <c r="N269" s="69">
        <v>1</v>
      </c>
      <c r="O269" s="68">
        <v>1</v>
      </c>
      <c r="P269" s="68">
        <v>1</v>
      </c>
      <c r="Q269" s="68">
        <v>1</v>
      </c>
      <c r="R269" s="68">
        <v>1</v>
      </c>
      <c r="S269" s="68">
        <v>1</v>
      </c>
      <c r="T269" s="677">
        <v>1</v>
      </c>
      <c r="U269" s="146"/>
      <c r="V269" s="146"/>
      <c r="W269" s="146"/>
      <c r="X269" s="677">
        <v>1</v>
      </c>
      <c r="AA269" s="229"/>
    </row>
    <row r="270" spans="1:27" s="228" customFormat="1" ht="61.5">
      <c r="A270" s="85">
        <v>4.3</v>
      </c>
      <c r="B270" s="85" t="s">
        <v>200</v>
      </c>
      <c r="C270" s="96" t="s">
        <v>171</v>
      </c>
      <c r="D270" s="319">
        <f>+D272/D275</f>
        <v>69464.629629629635</v>
      </c>
      <c r="E270" s="319" t="e">
        <f t="shared" ref="E270:I270" si="289">+E272/E275</f>
        <v>#DIV/0!</v>
      </c>
      <c r="F270" s="319" t="e">
        <f t="shared" ref="F270:G270" si="290">+F272/F275</f>
        <v>#DIV/0!</v>
      </c>
      <c r="G270" s="319" t="e">
        <f t="shared" si="290"/>
        <v>#DIV/0!</v>
      </c>
      <c r="H270" s="319" t="e">
        <f t="shared" si="289"/>
        <v>#DIV/0!</v>
      </c>
      <c r="I270" s="319" t="e">
        <f t="shared" si="289"/>
        <v>#DIV/0!</v>
      </c>
      <c r="J270" s="319"/>
      <c r="K270" s="319">
        <f t="shared" ref="K270:T270" si="291">+K272/K275</f>
        <v>49886.666666666664</v>
      </c>
      <c r="L270" s="319">
        <f t="shared" si="291"/>
        <v>43644.73684210526</v>
      </c>
      <c r="M270" s="319">
        <f t="shared" si="291"/>
        <v>85824.705882352937</v>
      </c>
      <c r="N270" s="319">
        <f t="shared" si="291"/>
        <v>108858.90410958904</v>
      </c>
      <c r="O270" s="319">
        <f t="shared" si="291"/>
        <v>147354.55172413794</v>
      </c>
      <c r="P270" s="319">
        <f t="shared" si="291"/>
        <v>30297.142857142859</v>
      </c>
      <c r="Q270" s="319">
        <f t="shared" si="291"/>
        <v>26319.557522123894</v>
      </c>
      <c r="R270" s="319">
        <f t="shared" si="291"/>
        <v>55990.62295081967</v>
      </c>
      <c r="S270" s="319">
        <f t="shared" si="291"/>
        <v>10869.565217391304</v>
      </c>
      <c r="T270" s="319">
        <f t="shared" si="291"/>
        <v>46363.045454545456</v>
      </c>
      <c r="U270" s="320"/>
      <c r="V270" s="320"/>
      <c r="W270" s="320"/>
      <c r="X270" s="319">
        <f>+X272/X275</f>
        <v>69017.980148883376</v>
      </c>
      <c r="Y270" s="213"/>
      <c r="Z270" s="312">
        <v>50000</v>
      </c>
      <c r="AA270" s="229"/>
    </row>
    <row r="271" spans="1:27" s="228" customFormat="1" ht="39.75">
      <c r="A271" s="81"/>
      <c r="B271" s="81"/>
      <c r="C271" s="95" t="s">
        <v>10</v>
      </c>
      <c r="D271" s="94">
        <f>+IF(D270&lt;50000,D270*5/50000,IF(D270&gt;=50000,5))</f>
        <v>5</v>
      </c>
      <c r="E271" s="94" t="e">
        <f>+IF(E270&lt;60000,E270*5/60000,IF(E270&gt;=60000,5))</f>
        <v>#DIV/0!</v>
      </c>
      <c r="F271" s="94" t="e">
        <f t="shared" ref="F271:H271" si="292">+IF(F270&lt;60000,F270*5/60000,IF(F270&gt;=60000,5))</f>
        <v>#DIV/0!</v>
      </c>
      <c r="G271" s="94" t="e">
        <f t="shared" si="292"/>
        <v>#DIV/0!</v>
      </c>
      <c r="H271" s="94" t="e">
        <f t="shared" si="292"/>
        <v>#DIV/0!</v>
      </c>
      <c r="I271" s="94" t="e">
        <f t="shared" ref="I271" si="293">+IF(I270&lt;50000,I270*5/50000,IF(I270&gt;=50000,5))</f>
        <v>#DIV/0!</v>
      </c>
      <c r="J271" s="94"/>
      <c r="K271" s="94">
        <f>+IF(K270&lt;50000,K270*5/50000,IF(K270&gt;=50000,5))</f>
        <v>4.9886666666666661</v>
      </c>
      <c r="L271" s="94">
        <f>+IF(L270&lt;50000,L270*5/50000,IF(L270&gt;=50000,5))</f>
        <v>4.3644736842105258</v>
      </c>
      <c r="M271" s="94">
        <f>+IF(M270&lt;60000,M270*5/60000,IF(M270&gt;=60000,5))</f>
        <v>5</v>
      </c>
      <c r="N271" s="94">
        <f>+IF(N270&lt;60000,N270*5/60000,IF(N270&gt;=60000,5))</f>
        <v>5</v>
      </c>
      <c r="O271" s="94">
        <f>+IF(O270&lt;60000,O270*5/60000,IF(O270&gt;=60000,5))</f>
        <v>5</v>
      </c>
      <c r="P271" s="94">
        <f>+IF(P270&lt;25000,P270*5/25000,IF(P270&gt;=25000,5))</f>
        <v>5</v>
      </c>
      <c r="Q271" s="94">
        <f>+IF(Q270&lt;25000,Q270*5/25000,IF(Q270&gt;=25000,5))</f>
        <v>5</v>
      </c>
      <c r="R271" s="94">
        <f>+IF(R270&lt;25000,R270*5/25000,IF(R270&gt;=25000,5))</f>
        <v>5</v>
      </c>
      <c r="S271" s="94">
        <f>+IF(S270&lt;25000,S270*5/25000,IF(S270&gt;=25000,5))</f>
        <v>2.1739130434782608</v>
      </c>
      <c r="T271" s="94">
        <f>+IF(T270&lt;25000,T270*5/25000,IF(T270&gt;=25000,5))</f>
        <v>5</v>
      </c>
      <c r="U271" s="318"/>
      <c r="V271" s="318"/>
      <c r="W271" s="318"/>
      <c r="X271" s="293" t="e">
        <f>+SUM(D271:T271)/11</f>
        <v>#DIV/0!</v>
      </c>
      <c r="Y271" s="213"/>
      <c r="Z271" s="312"/>
      <c r="AA271" s="229"/>
    </row>
    <row r="272" spans="1:27" s="228" customFormat="1" ht="39.75">
      <c r="A272" s="317"/>
      <c r="B272" s="166" t="s">
        <v>199</v>
      </c>
      <c r="C272" s="164" t="s">
        <v>196</v>
      </c>
      <c r="D272" s="313">
        <f>+D273+D274</f>
        <v>3751090</v>
      </c>
      <c r="E272" s="313">
        <f t="shared" ref="E272:I272" si="294">+E273+E274</f>
        <v>0</v>
      </c>
      <c r="F272" s="313">
        <f t="shared" si="294"/>
        <v>0</v>
      </c>
      <c r="G272" s="313">
        <f t="shared" si="294"/>
        <v>0</v>
      </c>
      <c r="H272" s="313">
        <f t="shared" si="294"/>
        <v>0</v>
      </c>
      <c r="I272" s="313">
        <f t="shared" si="294"/>
        <v>0</v>
      </c>
      <c r="J272" s="313"/>
      <c r="K272" s="313">
        <f t="shared" ref="K272:T272" si="295">+K273+K274</f>
        <v>2244900</v>
      </c>
      <c r="L272" s="313">
        <f t="shared" si="295"/>
        <v>829250</v>
      </c>
      <c r="M272" s="313">
        <f t="shared" si="295"/>
        <v>10213140</v>
      </c>
      <c r="N272" s="315">
        <f t="shared" si="295"/>
        <v>7946700</v>
      </c>
      <c r="O272" s="313">
        <f t="shared" si="295"/>
        <v>8546564</v>
      </c>
      <c r="P272" s="313">
        <f t="shared" si="295"/>
        <v>530200</v>
      </c>
      <c r="Q272" s="315">
        <f t="shared" si="295"/>
        <v>2974110</v>
      </c>
      <c r="R272" s="315">
        <f t="shared" si="295"/>
        <v>3415428</v>
      </c>
      <c r="S272" s="315">
        <f t="shared" si="295"/>
        <v>250000</v>
      </c>
      <c r="T272" s="313">
        <f t="shared" si="295"/>
        <v>1019987</v>
      </c>
      <c r="U272" s="314"/>
      <c r="V272" s="314"/>
      <c r="W272" s="314"/>
      <c r="X272" s="313">
        <f>+X273+X274</f>
        <v>41721369</v>
      </c>
      <c r="Y272" s="213"/>
      <c r="Z272" s="312">
        <v>60000</v>
      </c>
      <c r="AA272" s="229"/>
    </row>
    <row r="273" spans="1:27" s="228" customFormat="1" ht="39.75">
      <c r="A273" s="72"/>
      <c r="B273" s="311" t="s">
        <v>198</v>
      </c>
      <c r="C273" s="244" t="s">
        <v>196</v>
      </c>
      <c r="D273" s="307">
        <v>1983400</v>
      </c>
      <c r="E273" s="307"/>
      <c r="F273" s="307"/>
      <c r="G273" s="307"/>
      <c r="H273" s="307"/>
      <c r="I273" s="701">
        <f t="shared" ref="I273:I274" si="296">+SUM(E273:H273)</f>
        <v>0</v>
      </c>
      <c r="J273" s="310"/>
      <c r="K273" s="310">
        <v>805400</v>
      </c>
      <c r="L273" s="307">
        <v>629250</v>
      </c>
      <c r="M273" s="307">
        <v>2681300</v>
      </c>
      <c r="N273" s="310">
        <v>5380100</v>
      </c>
      <c r="O273" s="310">
        <v>3710400</v>
      </c>
      <c r="P273" s="307">
        <v>530200</v>
      </c>
      <c r="Q273" s="307">
        <v>1558000</v>
      </c>
      <c r="R273" s="307">
        <v>1345060</v>
      </c>
      <c r="S273" s="307">
        <v>50000</v>
      </c>
      <c r="T273" s="307">
        <v>263000</v>
      </c>
      <c r="U273" s="309"/>
      <c r="V273" s="309"/>
      <c r="W273" s="309"/>
      <c r="X273" s="307">
        <f>+SUM(D273:W273)</f>
        <v>18936110</v>
      </c>
      <c r="Y273" s="213"/>
      <c r="Z273" s="312">
        <v>25000</v>
      </c>
      <c r="AA273" s="229"/>
    </row>
    <row r="274" spans="1:27" s="228" customFormat="1" ht="39.75">
      <c r="A274" s="72"/>
      <c r="B274" s="311" t="s">
        <v>197</v>
      </c>
      <c r="C274" s="244" t="s">
        <v>196</v>
      </c>
      <c r="D274" s="307">
        <v>1767690</v>
      </c>
      <c r="E274" s="307"/>
      <c r="F274" s="307"/>
      <c r="G274" s="307"/>
      <c r="H274" s="307"/>
      <c r="I274" s="701">
        <f t="shared" si="296"/>
        <v>0</v>
      </c>
      <c r="J274" s="310"/>
      <c r="K274" s="310">
        <v>1439500</v>
      </c>
      <c r="L274" s="307">
        <v>200000</v>
      </c>
      <c r="M274" s="307">
        <v>7531840</v>
      </c>
      <c r="N274" s="310">
        <v>2566600</v>
      </c>
      <c r="O274" s="310">
        <v>4836164</v>
      </c>
      <c r="P274" s="307">
        <v>0</v>
      </c>
      <c r="Q274" s="307">
        <v>1416110</v>
      </c>
      <c r="R274" s="307">
        <v>2070368</v>
      </c>
      <c r="S274" s="307">
        <v>200000</v>
      </c>
      <c r="T274" s="307">
        <v>756987</v>
      </c>
      <c r="U274" s="309"/>
      <c r="V274" s="308"/>
      <c r="W274" s="308"/>
      <c r="X274" s="307">
        <f>+SUM(D274:W274)</f>
        <v>22785259</v>
      </c>
      <c r="Y274" s="39"/>
      <c r="AA274" s="229"/>
    </row>
    <row r="275" spans="1:27" s="278" customFormat="1" ht="39.75">
      <c r="A275" s="306"/>
      <c r="B275" s="305" t="s">
        <v>195</v>
      </c>
      <c r="C275" s="244" t="s">
        <v>163</v>
      </c>
      <c r="D275" s="304">
        <f>+D276+D277</f>
        <v>54</v>
      </c>
      <c r="E275" s="304">
        <f t="shared" ref="E275:I275" si="297">+E276+E277</f>
        <v>0</v>
      </c>
      <c r="F275" s="304">
        <f t="shared" si="297"/>
        <v>0</v>
      </c>
      <c r="G275" s="304">
        <f t="shared" si="297"/>
        <v>0</v>
      </c>
      <c r="H275" s="304">
        <f t="shared" si="297"/>
        <v>0</v>
      </c>
      <c r="I275" s="304">
        <f t="shared" si="297"/>
        <v>0</v>
      </c>
      <c r="J275" s="304"/>
      <c r="K275" s="304">
        <f t="shared" ref="K275:T275" si="298">+K276+K277</f>
        <v>45</v>
      </c>
      <c r="L275" s="304">
        <f t="shared" si="298"/>
        <v>19</v>
      </c>
      <c r="M275" s="304">
        <f t="shared" si="298"/>
        <v>119</v>
      </c>
      <c r="N275" s="304">
        <f t="shared" si="298"/>
        <v>73</v>
      </c>
      <c r="O275" s="304">
        <f t="shared" si="298"/>
        <v>58</v>
      </c>
      <c r="P275" s="304">
        <f t="shared" si="298"/>
        <v>17.5</v>
      </c>
      <c r="Q275" s="304">
        <f t="shared" si="298"/>
        <v>113</v>
      </c>
      <c r="R275" s="304">
        <f t="shared" si="298"/>
        <v>61</v>
      </c>
      <c r="S275" s="304">
        <f t="shared" si="298"/>
        <v>23</v>
      </c>
      <c r="T275" s="304">
        <f t="shared" si="298"/>
        <v>22</v>
      </c>
      <c r="U275" s="297"/>
      <c r="V275" s="297"/>
      <c r="W275" s="297"/>
      <c r="X275" s="303">
        <f>+X276+X277</f>
        <v>604.5</v>
      </c>
      <c r="AA275" s="279"/>
    </row>
    <row r="276" spans="1:27" s="278" customFormat="1" ht="39.75">
      <c r="A276" s="285"/>
      <c r="B276" s="300" t="s">
        <v>194</v>
      </c>
      <c r="C276" s="271"/>
      <c r="D276" s="303">
        <f>+D39</f>
        <v>54</v>
      </c>
      <c r="E276" s="303">
        <f t="shared" ref="E276:I276" si="299">+E39</f>
        <v>0</v>
      </c>
      <c r="F276" s="303">
        <f t="shared" ref="F276:G276" si="300">+F39</f>
        <v>0</v>
      </c>
      <c r="G276" s="303">
        <f t="shared" si="300"/>
        <v>0</v>
      </c>
      <c r="H276" s="303">
        <f t="shared" si="299"/>
        <v>0</v>
      </c>
      <c r="I276" s="303">
        <f t="shared" si="299"/>
        <v>0</v>
      </c>
      <c r="J276" s="303"/>
      <c r="K276" s="303">
        <f t="shared" ref="K276:T276" si="301">+K39</f>
        <v>44</v>
      </c>
      <c r="L276" s="303">
        <f t="shared" si="301"/>
        <v>19</v>
      </c>
      <c r="M276" s="303">
        <f t="shared" si="301"/>
        <v>119</v>
      </c>
      <c r="N276" s="303">
        <f t="shared" si="301"/>
        <v>73</v>
      </c>
      <c r="O276" s="303">
        <f t="shared" si="301"/>
        <v>58</v>
      </c>
      <c r="P276" s="303">
        <f t="shared" si="301"/>
        <v>17.5</v>
      </c>
      <c r="Q276" s="303">
        <f t="shared" si="301"/>
        <v>113</v>
      </c>
      <c r="R276" s="303">
        <f t="shared" si="301"/>
        <v>61</v>
      </c>
      <c r="S276" s="303">
        <f t="shared" si="301"/>
        <v>23</v>
      </c>
      <c r="T276" s="303">
        <f t="shared" si="301"/>
        <v>22</v>
      </c>
      <c r="U276" s="302"/>
      <c r="V276" s="302"/>
      <c r="W276" s="302"/>
      <c r="X276" s="301">
        <f>+SUM(D276:W276)</f>
        <v>603.5</v>
      </c>
      <c r="AA276" s="279"/>
    </row>
    <row r="277" spans="1:27" s="278" customFormat="1" ht="39.75">
      <c r="A277" s="285"/>
      <c r="B277" s="300" t="s">
        <v>193</v>
      </c>
      <c r="C277" s="271"/>
      <c r="D277" s="299">
        <v>0</v>
      </c>
      <c r="E277" s="299">
        <v>0</v>
      </c>
      <c r="F277" s="299">
        <v>0</v>
      </c>
      <c r="G277" s="299">
        <v>0</v>
      </c>
      <c r="H277" s="299">
        <v>0</v>
      </c>
      <c r="I277" s="299">
        <v>0</v>
      </c>
      <c r="J277" s="299"/>
      <c r="K277" s="299">
        <v>1</v>
      </c>
      <c r="L277" s="299">
        <v>0</v>
      </c>
      <c r="M277" s="299">
        <v>0</v>
      </c>
      <c r="N277" s="299">
        <v>0</v>
      </c>
      <c r="O277" s="299">
        <v>0</v>
      </c>
      <c r="P277" s="299">
        <v>0</v>
      </c>
      <c r="Q277" s="299">
        <v>0</v>
      </c>
      <c r="R277" s="299">
        <v>0</v>
      </c>
      <c r="S277" s="299">
        <v>0</v>
      </c>
      <c r="T277" s="298">
        <v>0</v>
      </c>
      <c r="U277" s="297"/>
      <c r="V277" s="297"/>
      <c r="W277" s="297"/>
      <c r="X277" s="296">
        <f>+SUM(D277:W277)</f>
        <v>1</v>
      </c>
      <c r="AA277" s="279"/>
    </row>
    <row r="278" spans="1:27" s="228" customFormat="1" ht="39.75">
      <c r="A278" s="295">
        <v>4.4000000000000004</v>
      </c>
      <c r="B278" s="162" t="s">
        <v>192</v>
      </c>
      <c r="C278" s="161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59"/>
      <c r="U278" s="294"/>
      <c r="V278" s="294"/>
      <c r="W278" s="294"/>
      <c r="X278" s="159"/>
      <c r="AA278" s="229"/>
    </row>
    <row r="279" spans="1:27" s="253" customFormat="1" ht="39.75">
      <c r="A279" s="270"/>
      <c r="B279" s="277" t="s">
        <v>191</v>
      </c>
      <c r="C279" s="96" t="s">
        <v>171</v>
      </c>
      <c r="D279" s="205">
        <f>+D281*100/D303</f>
        <v>20.703125</v>
      </c>
      <c r="E279" s="205" t="e">
        <f t="shared" ref="E279:I279" si="302">+E281*100/E303</f>
        <v>#DIV/0!</v>
      </c>
      <c r="F279" s="205" t="e">
        <f t="shared" ref="F279:G279" si="303">+F281*100/F303</f>
        <v>#DIV/0!</v>
      </c>
      <c r="G279" s="205" t="e">
        <f t="shared" si="303"/>
        <v>#DIV/0!</v>
      </c>
      <c r="H279" s="205" t="e">
        <f t="shared" si="302"/>
        <v>#DIV/0!</v>
      </c>
      <c r="I279" s="205" t="e">
        <f t="shared" si="302"/>
        <v>#DIV/0!</v>
      </c>
      <c r="J279" s="205"/>
      <c r="K279" s="205">
        <f t="shared" ref="K279:T279" si="304">+K281*100/K303</f>
        <v>21.568627450980394</v>
      </c>
      <c r="L279" s="205">
        <f t="shared" si="304"/>
        <v>1.3157894736842106</v>
      </c>
      <c r="M279" s="205">
        <f t="shared" si="304"/>
        <v>32.258064516129032</v>
      </c>
      <c r="N279" s="205">
        <f t="shared" si="304"/>
        <v>28.896103896103895</v>
      </c>
      <c r="O279" s="205">
        <f t="shared" si="304"/>
        <v>16.93548387096774</v>
      </c>
      <c r="P279" s="205">
        <f t="shared" si="304"/>
        <v>2.8571428571428572</v>
      </c>
      <c r="Q279" s="205">
        <f t="shared" si="304"/>
        <v>2.7559055118110236</v>
      </c>
      <c r="R279" s="205">
        <f t="shared" si="304"/>
        <v>8.695652173913043</v>
      </c>
      <c r="S279" s="205">
        <f t="shared" si="304"/>
        <v>1.9230769230769231</v>
      </c>
      <c r="T279" s="205">
        <f t="shared" si="304"/>
        <v>1.5151515151515151</v>
      </c>
      <c r="U279" s="206"/>
      <c r="V279" s="206"/>
      <c r="W279" s="206"/>
      <c r="X279" s="205">
        <f>+X281*100/X303</f>
        <v>16.192969334330591</v>
      </c>
      <c r="Y279" s="213"/>
      <c r="Z279" s="212">
        <v>20</v>
      </c>
      <c r="AA279" s="254"/>
    </row>
    <row r="280" spans="1:27" s="253" customFormat="1" ht="39.75">
      <c r="A280" s="267"/>
      <c r="B280" s="276"/>
      <c r="C280" s="95" t="s">
        <v>10</v>
      </c>
      <c r="D280" s="94">
        <f>+IF(D279&lt;20,D279*5/20,IF(D279&gt;=20,5))</f>
        <v>5</v>
      </c>
      <c r="E280" s="94" t="e">
        <f t="shared" ref="E280:I280" si="305">+IF(E279&lt;20,E279*5/20,IF(E279&gt;=20,5))</f>
        <v>#DIV/0!</v>
      </c>
      <c r="F280" s="94" t="e">
        <f t="shared" si="305"/>
        <v>#DIV/0!</v>
      </c>
      <c r="G280" s="94" t="e">
        <f t="shared" si="305"/>
        <v>#DIV/0!</v>
      </c>
      <c r="H280" s="94" t="e">
        <f t="shared" si="305"/>
        <v>#DIV/0!</v>
      </c>
      <c r="I280" s="94" t="e">
        <f t="shared" si="305"/>
        <v>#DIV/0!</v>
      </c>
      <c r="J280" s="94"/>
      <c r="K280" s="94">
        <f>+IF(K279&lt;20,K279*5/20,IF(K279&gt;=20,5))</f>
        <v>5</v>
      </c>
      <c r="L280" s="94">
        <f>+IF(L279&lt;20,L279*5/20,IF(L279&gt;=20,5))</f>
        <v>0.32894736842105265</v>
      </c>
      <c r="M280" s="94">
        <f>+IF(M279&lt;20,M279*5/20,IF(M279&gt;=20,5))</f>
        <v>5</v>
      </c>
      <c r="N280" s="94">
        <f>+IF(N279&lt;20,N279*5/20,IF(N279&gt;=20,5))</f>
        <v>5</v>
      </c>
      <c r="O280" s="94">
        <f>+IF(O279&lt;20,O279*5/20,IF(O279&gt;=20,5))</f>
        <v>4.2338709677419351</v>
      </c>
      <c r="P280" s="94">
        <f>+IF(P279&lt;10,P279*5/10,IF(P279&gt;=10,5))</f>
        <v>1.4285714285714286</v>
      </c>
      <c r="Q280" s="94">
        <f>+IF(Q279&lt;10,Q279*5/10,IF(Q279&gt;=10,5))</f>
        <v>1.3779527559055118</v>
      </c>
      <c r="R280" s="94">
        <f>+IF(R279&lt;10,R279*5/10,IF(R279&gt;=10,5))</f>
        <v>4.3478260869565215</v>
      </c>
      <c r="S280" s="94">
        <f>+IF(S279&lt;10,S279*5/10,IF(S279&gt;=10,5))</f>
        <v>0.96153846153846145</v>
      </c>
      <c r="T280" s="94">
        <f>+IF(T279&lt;10,T279*5/10,IF(T279&gt;=10,5))</f>
        <v>0.75757575757575757</v>
      </c>
      <c r="U280" s="264"/>
      <c r="V280" s="264"/>
      <c r="W280" s="264"/>
      <c r="X280" s="293" t="e">
        <f>+SUM(D280:T280)/11</f>
        <v>#DIV/0!</v>
      </c>
      <c r="Y280" s="213"/>
      <c r="Z280" s="212"/>
      <c r="AA280" s="254"/>
    </row>
    <row r="281" spans="1:27" s="102" customFormat="1" ht="39.75">
      <c r="A281" s="75"/>
      <c r="B281" s="249" t="s">
        <v>190</v>
      </c>
      <c r="C281" s="244"/>
      <c r="D281" s="291">
        <f>D285+D287+D289+D291+D294+D296+D298+D300+D302</f>
        <v>13.25</v>
      </c>
      <c r="E281" s="291">
        <f t="shared" ref="E281:I281" si="306">E285+E287+E289+E291+E294+E296+E298+E300+E302</f>
        <v>0</v>
      </c>
      <c r="F281" s="291">
        <f t="shared" ref="F281:G281" si="307">F285+F287+F289+F291+F294+F296+F298+F300+F302</f>
        <v>0</v>
      </c>
      <c r="G281" s="291">
        <f t="shared" si="307"/>
        <v>0</v>
      </c>
      <c r="H281" s="291">
        <f t="shared" si="306"/>
        <v>0</v>
      </c>
      <c r="I281" s="291">
        <f t="shared" si="306"/>
        <v>0</v>
      </c>
      <c r="J281" s="291"/>
      <c r="K281" s="292">
        <f t="shared" ref="K281:T281" si="308">K285+K287+K289+K291+K294+K296+K298+K300+K302</f>
        <v>11</v>
      </c>
      <c r="L281" s="292">
        <f t="shared" si="308"/>
        <v>0.25</v>
      </c>
      <c r="M281" s="292">
        <f t="shared" si="308"/>
        <v>40</v>
      </c>
      <c r="N281" s="292">
        <f t="shared" si="308"/>
        <v>22.25</v>
      </c>
      <c r="O281" s="292">
        <f t="shared" si="308"/>
        <v>10.5</v>
      </c>
      <c r="P281" s="292">
        <f t="shared" si="308"/>
        <v>0.5</v>
      </c>
      <c r="Q281" s="292">
        <f t="shared" si="308"/>
        <v>3.5</v>
      </c>
      <c r="R281" s="292">
        <f t="shared" si="308"/>
        <v>6</v>
      </c>
      <c r="S281" s="292">
        <f t="shared" si="308"/>
        <v>0.5</v>
      </c>
      <c r="T281" s="292">
        <f t="shared" si="308"/>
        <v>0.5</v>
      </c>
      <c r="U281" s="261"/>
      <c r="V281" s="261"/>
      <c r="W281" s="261"/>
      <c r="X281" s="292">
        <f>X285+X287+X289+X291+X294+X296+X298+X300+X302</f>
        <v>108.25</v>
      </c>
      <c r="Y281" s="213"/>
      <c r="Z281" s="212">
        <v>20</v>
      </c>
      <c r="AA281" s="103"/>
    </row>
    <row r="282" spans="1:27" s="102" customFormat="1" ht="39.75">
      <c r="A282" s="75"/>
      <c r="B282" s="249" t="s">
        <v>189</v>
      </c>
      <c r="C282" s="244"/>
      <c r="D282" s="291">
        <f>+D283+D292</f>
        <v>25</v>
      </c>
      <c r="E282" s="291">
        <f t="shared" ref="E282:I282" si="309">+E283+E292</f>
        <v>0</v>
      </c>
      <c r="F282" s="291">
        <f t="shared" si="309"/>
        <v>0</v>
      </c>
      <c r="G282" s="291">
        <f t="shared" si="309"/>
        <v>0</v>
      </c>
      <c r="H282" s="291">
        <f t="shared" si="309"/>
        <v>0</v>
      </c>
      <c r="I282" s="291">
        <f t="shared" si="309"/>
        <v>0</v>
      </c>
      <c r="J282" s="291"/>
      <c r="K282" s="291">
        <f t="shared" ref="K282:X282" si="310">+K283+K292</f>
        <v>20</v>
      </c>
      <c r="L282" s="291">
        <f t="shared" si="310"/>
        <v>1</v>
      </c>
      <c r="M282" s="291">
        <f t="shared" si="310"/>
        <v>57</v>
      </c>
      <c r="N282" s="291">
        <f t="shared" si="310"/>
        <v>55</v>
      </c>
      <c r="O282" s="291">
        <f t="shared" si="310"/>
        <v>21</v>
      </c>
      <c r="P282" s="291">
        <f t="shared" si="310"/>
        <v>2</v>
      </c>
      <c r="Q282" s="291">
        <f t="shared" si="310"/>
        <v>12</v>
      </c>
      <c r="R282" s="291">
        <f t="shared" si="310"/>
        <v>17</v>
      </c>
      <c r="S282" s="291">
        <f t="shared" si="310"/>
        <v>2</v>
      </c>
      <c r="T282" s="291">
        <f t="shared" si="310"/>
        <v>2</v>
      </c>
      <c r="U282" s="291">
        <f t="shared" si="310"/>
        <v>0</v>
      </c>
      <c r="V282" s="291">
        <f t="shared" si="310"/>
        <v>0</v>
      </c>
      <c r="W282" s="291">
        <f t="shared" si="310"/>
        <v>0</v>
      </c>
      <c r="X282" s="291">
        <f t="shared" si="310"/>
        <v>214</v>
      </c>
      <c r="Y282" s="213"/>
      <c r="Z282" s="212"/>
      <c r="AA282" s="103"/>
    </row>
    <row r="283" spans="1:27" s="228" customFormat="1" ht="39.75">
      <c r="A283" s="72"/>
      <c r="B283" s="289" t="s">
        <v>188</v>
      </c>
      <c r="C283" s="288" t="s">
        <v>168</v>
      </c>
      <c r="D283" s="290">
        <f>+D284+D286+D288+D290</f>
        <v>25</v>
      </c>
      <c r="E283" s="290">
        <f t="shared" ref="E283:I283" si="311">+E284+E286+E288+E290</f>
        <v>0</v>
      </c>
      <c r="F283" s="290">
        <f t="shared" si="311"/>
        <v>0</v>
      </c>
      <c r="G283" s="290">
        <f t="shared" si="311"/>
        <v>0</v>
      </c>
      <c r="H283" s="290">
        <f t="shared" si="311"/>
        <v>0</v>
      </c>
      <c r="I283" s="290">
        <f t="shared" si="311"/>
        <v>0</v>
      </c>
      <c r="J283" s="290"/>
      <c r="K283" s="290">
        <f t="shared" ref="K283:T283" si="312">+K284+K286+K288+K290</f>
        <v>20</v>
      </c>
      <c r="L283" s="290">
        <f t="shared" si="312"/>
        <v>1</v>
      </c>
      <c r="M283" s="290">
        <f t="shared" si="312"/>
        <v>57</v>
      </c>
      <c r="N283" s="290">
        <f t="shared" si="312"/>
        <v>55</v>
      </c>
      <c r="O283" s="290">
        <f t="shared" si="312"/>
        <v>21</v>
      </c>
      <c r="P283" s="290">
        <f t="shared" si="312"/>
        <v>1</v>
      </c>
      <c r="Q283" s="290">
        <f t="shared" si="312"/>
        <v>12</v>
      </c>
      <c r="R283" s="290">
        <f t="shared" si="312"/>
        <v>17</v>
      </c>
      <c r="S283" s="290">
        <f t="shared" si="312"/>
        <v>2</v>
      </c>
      <c r="T283" s="290">
        <f t="shared" si="312"/>
        <v>2</v>
      </c>
      <c r="U283" s="275"/>
      <c r="V283" s="275"/>
      <c r="W283" s="275"/>
      <c r="X283" s="290">
        <f>+X284+X286+X288+X290</f>
        <v>213</v>
      </c>
      <c r="Y283" s="213"/>
      <c r="Z283" s="212">
        <v>10</v>
      </c>
      <c r="AA283" s="229"/>
    </row>
    <row r="284" spans="1:27" s="228" customFormat="1" ht="92.25">
      <c r="A284" s="72"/>
      <c r="B284" s="249" t="s">
        <v>187</v>
      </c>
      <c r="C284" s="244"/>
      <c r="D284" s="193">
        <v>15</v>
      </c>
      <c r="E284" s="193"/>
      <c r="F284" s="193"/>
      <c r="G284" s="193"/>
      <c r="H284" s="193"/>
      <c r="I284" s="193">
        <f>+SUM(E284:H284)</f>
        <v>0</v>
      </c>
      <c r="J284" s="193"/>
      <c r="K284" s="193">
        <v>12</v>
      </c>
      <c r="L284" s="193">
        <v>1</v>
      </c>
      <c r="M284" s="193">
        <v>20</v>
      </c>
      <c r="N284" s="196">
        <v>43</v>
      </c>
      <c r="O284" s="193">
        <v>12</v>
      </c>
      <c r="P284" s="193">
        <v>1</v>
      </c>
      <c r="Q284" s="193">
        <v>10</v>
      </c>
      <c r="R284" s="194">
        <v>14</v>
      </c>
      <c r="S284" s="193">
        <v>2</v>
      </c>
      <c r="T284" s="193">
        <v>2</v>
      </c>
      <c r="U284" s="197"/>
      <c r="V284" s="197"/>
      <c r="W284" s="197"/>
      <c r="X284" s="190">
        <f>+SUM(D284:W284)</f>
        <v>132</v>
      </c>
      <c r="Y284" s="39"/>
      <c r="AA284" s="229"/>
    </row>
    <row r="285" spans="1:27" s="228" customFormat="1" ht="39.75">
      <c r="A285" s="72"/>
      <c r="B285" s="248" t="s">
        <v>150</v>
      </c>
      <c r="C285" s="244"/>
      <c r="D285" s="68">
        <f>+D284*0.25</f>
        <v>3.75</v>
      </c>
      <c r="E285" s="68">
        <f t="shared" ref="E285:I285" si="313">+E284*0.25</f>
        <v>0</v>
      </c>
      <c r="F285" s="68">
        <f t="shared" si="313"/>
        <v>0</v>
      </c>
      <c r="G285" s="68">
        <f t="shared" si="313"/>
        <v>0</v>
      </c>
      <c r="H285" s="68">
        <f t="shared" si="313"/>
        <v>0</v>
      </c>
      <c r="I285" s="68">
        <f t="shared" si="313"/>
        <v>0</v>
      </c>
      <c r="J285" s="68"/>
      <c r="K285" s="68">
        <f t="shared" ref="K285:T285" si="314">+K284*0.25</f>
        <v>3</v>
      </c>
      <c r="L285" s="68">
        <f t="shared" si="314"/>
        <v>0.25</v>
      </c>
      <c r="M285" s="68">
        <f t="shared" si="314"/>
        <v>5</v>
      </c>
      <c r="N285" s="69">
        <f t="shared" si="314"/>
        <v>10.75</v>
      </c>
      <c r="O285" s="68">
        <f t="shared" si="314"/>
        <v>3</v>
      </c>
      <c r="P285" s="68">
        <f t="shared" si="314"/>
        <v>0.25</v>
      </c>
      <c r="Q285" s="68">
        <f t="shared" si="314"/>
        <v>2.5</v>
      </c>
      <c r="R285" s="68">
        <f t="shared" si="314"/>
        <v>3.5</v>
      </c>
      <c r="S285" s="68">
        <f t="shared" si="314"/>
        <v>0.5</v>
      </c>
      <c r="T285" s="68">
        <f t="shared" si="314"/>
        <v>0.5</v>
      </c>
      <c r="U285" s="197"/>
      <c r="V285" s="197"/>
      <c r="W285" s="197"/>
      <c r="X285" s="68">
        <f>+X284*0.25</f>
        <v>33</v>
      </c>
      <c r="AA285" s="229"/>
    </row>
    <row r="286" spans="1:27" s="228" customFormat="1" ht="61.5">
      <c r="A286" s="72"/>
      <c r="B286" s="249" t="s">
        <v>186</v>
      </c>
      <c r="C286" s="244"/>
      <c r="D286" s="193">
        <v>1</v>
      </c>
      <c r="E286" s="193"/>
      <c r="F286" s="193"/>
      <c r="G286" s="193"/>
      <c r="H286" s="193"/>
      <c r="I286" s="193">
        <f>+SUM(E286:H286)</f>
        <v>0</v>
      </c>
      <c r="J286" s="193"/>
      <c r="K286" s="193">
        <v>0</v>
      </c>
      <c r="L286" s="193"/>
      <c r="M286" s="193">
        <v>3</v>
      </c>
      <c r="N286" s="196">
        <v>1</v>
      </c>
      <c r="O286" s="193">
        <v>3</v>
      </c>
      <c r="P286" s="193"/>
      <c r="Q286" s="193">
        <v>2</v>
      </c>
      <c r="R286" s="193">
        <v>1</v>
      </c>
      <c r="S286" s="193"/>
      <c r="T286" s="193">
        <v>0</v>
      </c>
      <c r="U286" s="197"/>
      <c r="V286" s="197"/>
      <c r="W286" s="197"/>
      <c r="X286" s="190">
        <f>+SUM(D286:W286)</f>
        <v>11</v>
      </c>
      <c r="AA286" s="229"/>
    </row>
    <row r="287" spans="1:27" s="228" customFormat="1" ht="39.75">
      <c r="A287" s="72"/>
      <c r="B287" s="248" t="s">
        <v>150</v>
      </c>
      <c r="C287" s="244"/>
      <c r="D287" s="68">
        <f>+D286*0.5</f>
        <v>0.5</v>
      </c>
      <c r="E287" s="68">
        <f t="shared" ref="E287:I287" si="315">+E286*0.5</f>
        <v>0</v>
      </c>
      <c r="F287" s="68">
        <f t="shared" si="315"/>
        <v>0</v>
      </c>
      <c r="G287" s="68">
        <f t="shared" si="315"/>
        <v>0</v>
      </c>
      <c r="H287" s="68">
        <f t="shared" si="315"/>
        <v>0</v>
      </c>
      <c r="I287" s="68">
        <f t="shared" si="315"/>
        <v>0</v>
      </c>
      <c r="J287" s="68"/>
      <c r="K287" s="68">
        <f t="shared" ref="K287:T287" si="316">+K286*0.5</f>
        <v>0</v>
      </c>
      <c r="L287" s="68">
        <f t="shared" si="316"/>
        <v>0</v>
      </c>
      <c r="M287" s="68">
        <f t="shared" si="316"/>
        <v>1.5</v>
      </c>
      <c r="N287" s="69">
        <f t="shared" si="316"/>
        <v>0.5</v>
      </c>
      <c r="O287" s="68">
        <f t="shared" si="316"/>
        <v>1.5</v>
      </c>
      <c r="P287" s="68">
        <f t="shared" si="316"/>
        <v>0</v>
      </c>
      <c r="Q287" s="68">
        <f t="shared" si="316"/>
        <v>1</v>
      </c>
      <c r="R287" s="68">
        <f t="shared" si="316"/>
        <v>0.5</v>
      </c>
      <c r="S287" s="68">
        <f t="shared" si="316"/>
        <v>0</v>
      </c>
      <c r="T287" s="68">
        <f t="shared" si="316"/>
        <v>0</v>
      </c>
      <c r="U287" s="197"/>
      <c r="V287" s="197"/>
      <c r="W287" s="197"/>
      <c r="X287" s="68">
        <f>+X286*0.5</f>
        <v>5.5</v>
      </c>
      <c r="AA287" s="229"/>
    </row>
    <row r="288" spans="1:27" s="228" customFormat="1" ht="184.5">
      <c r="A288" s="72"/>
      <c r="B288" s="249" t="s">
        <v>185</v>
      </c>
      <c r="C288" s="244"/>
      <c r="D288" s="193">
        <v>0</v>
      </c>
      <c r="E288" s="193"/>
      <c r="F288" s="193"/>
      <c r="G288" s="193"/>
      <c r="H288" s="193"/>
      <c r="I288" s="193">
        <f>+SUM(E288:H288)</f>
        <v>0</v>
      </c>
      <c r="J288" s="193"/>
      <c r="K288" s="193">
        <v>0</v>
      </c>
      <c r="L288" s="193">
        <v>0</v>
      </c>
      <c r="M288" s="193">
        <v>2</v>
      </c>
      <c r="N288" s="196">
        <v>0</v>
      </c>
      <c r="O288" s="193">
        <v>0</v>
      </c>
      <c r="P288" s="193"/>
      <c r="Q288" s="193">
        <v>0</v>
      </c>
      <c r="R288" s="193">
        <v>0</v>
      </c>
      <c r="S288" s="193"/>
      <c r="T288" s="193">
        <v>0</v>
      </c>
      <c r="U288" s="197"/>
      <c r="V288" s="197"/>
      <c r="W288" s="197"/>
      <c r="X288" s="190">
        <f>+SUM(D288:W288)</f>
        <v>2</v>
      </c>
      <c r="AA288" s="229"/>
    </row>
    <row r="289" spans="1:27" s="228" customFormat="1" ht="39.75">
      <c r="A289" s="72"/>
      <c r="B289" s="248" t="s">
        <v>150</v>
      </c>
      <c r="C289" s="244"/>
      <c r="D289" s="68">
        <f>+D288*0.75</f>
        <v>0</v>
      </c>
      <c r="E289" s="68">
        <f t="shared" ref="E289:I289" si="317">+E288*0.75</f>
        <v>0</v>
      </c>
      <c r="F289" s="68">
        <f t="shared" si="317"/>
        <v>0</v>
      </c>
      <c r="G289" s="68">
        <f t="shared" si="317"/>
        <v>0</v>
      </c>
      <c r="H289" s="68">
        <f t="shared" si="317"/>
        <v>0</v>
      </c>
      <c r="I289" s="68">
        <f t="shared" si="317"/>
        <v>0</v>
      </c>
      <c r="J289" s="68"/>
      <c r="K289" s="68">
        <f t="shared" ref="K289:T289" si="318">+K288*0.75</f>
        <v>0</v>
      </c>
      <c r="L289" s="68">
        <f t="shared" si="318"/>
        <v>0</v>
      </c>
      <c r="M289" s="68">
        <f t="shared" si="318"/>
        <v>1.5</v>
      </c>
      <c r="N289" s="69">
        <f t="shared" si="318"/>
        <v>0</v>
      </c>
      <c r="O289" s="68">
        <f t="shared" si="318"/>
        <v>0</v>
      </c>
      <c r="P289" s="68">
        <f t="shared" si="318"/>
        <v>0</v>
      </c>
      <c r="Q289" s="68">
        <f t="shared" si="318"/>
        <v>0</v>
      </c>
      <c r="R289" s="68">
        <f t="shared" si="318"/>
        <v>0</v>
      </c>
      <c r="S289" s="68">
        <f t="shared" si="318"/>
        <v>0</v>
      </c>
      <c r="T289" s="68">
        <f t="shared" si="318"/>
        <v>0</v>
      </c>
      <c r="U289" s="197"/>
      <c r="V289" s="197"/>
      <c r="W289" s="197"/>
      <c r="X289" s="68">
        <f>+X288*0.75</f>
        <v>1.5</v>
      </c>
      <c r="AA289" s="229"/>
    </row>
    <row r="290" spans="1:27" s="228" customFormat="1" ht="215.25">
      <c r="A290" s="72"/>
      <c r="B290" s="249" t="s">
        <v>184</v>
      </c>
      <c r="C290" s="244"/>
      <c r="D290" s="193">
        <v>9</v>
      </c>
      <c r="E290" s="193"/>
      <c r="F290" s="193"/>
      <c r="G290" s="193"/>
      <c r="H290" s="193"/>
      <c r="I290" s="193">
        <f>+SUM(E290:H290)</f>
        <v>0</v>
      </c>
      <c r="J290" s="193"/>
      <c r="K290" s="193">
        <v>8</v>
      </c>
      <c r="L290" s="193">
        <v>0</v>
      </c>
      <c r="M290" s="193">
        <v>32</v>
      </c>
      <c r="N290" s="196">
        <v>11</v>
      </c>
      <c r="O290" s="193">
        <v>6</v>
      </c>
      <c r="P290" s="193"/>
      <c r="Q290" s="193">
        <v>0</v>
      </c>
      <c r="R290" s="193">
        <v>2</v>
      </c>
      <c r="S290" s="193"/>
      <c r="T290" s="193">
        <v>0</v>
      </c>
      <c r="U290" s="197"/>
      <c r="V290" s="197"/>
      <c r="W290" s="197"/>
      <c r="X290" s="190">
        <f>+SUM(D290:W290)</f>
        <v>68</v>
      </c>
      <c r="Y290" s="39"/>
      <c r="AA290" s="229"/>
    </row>
    <row r="291" spans="1:27" s="228" customFormat="1" ht="39.75">
      <c r="A291" s="72"/>
      <c r="B291" s="248" t="s">
        <v>150</v>
      </c>
      <c r="C291" s="244"/>
      <c r="D291" s="68">
        <f>+D290*1</f>
        <v>9</v>
      </c>
      <c r="E291" s="68">
        <f t="shared" ref="E291:I291" si="319">+E290*1</f>
        <v>0</v>
      </c>
      <c r="F291" s="68">
        <f t="shared" si="319"/>
        <v>0</v>
      </c>
      <c r="G291" s="68">
        <f t="shared" si="319"/>
        <v>0</v>
      </c>
      <c r="H291" s="68">
        <f t="shared" si="319"/>
        <v>0</v>
      </c>
      <c r="I291" s="68">
        <f t="shared" si="319"/>
        <v>0</v>
      </c>
      <c r="J291" s="68"/>
      <c r="K291" s="68">
        <f t="shared" ref="K291:T291" si="320">+K290*1</f>
        <v>8</v>
      </c>
      <c r="L291" s="68">
        <f t="shared" si="320"/>
        <v>0</v>
      </c>
      <c r="M291" s="68">
        <f t="shared" si="320"/>
        <v>32</v>
      </c>
      <c r="N291" s="68">
        <f t="shared" si="320"/>
        <v>11</v>
      </c>
      <c r="O291" s="68">
        <f t="shared" si="320"/>
        <v>6</v>
      </c>
      <c r="P291" s="68">
        <f t="shared" si="320"/>
        <v>0</v>
      </c>
      <c r="Q291" s="68">
        <f t="shared" si="320"/>
        <v>0</v>
      </c>
      <c r="R291" s="68">
        <f t="shared" si="320"/>
        <v>2</v>
      </c>
      <c r="S291" s="68">
        <f t="shared" si="320"/>
        <v>0</v>
      </c>
      <c r="T291" s="68">
        <f t="shared" si="320"/>
        <v>0</v>
      </c>
      <c r="U291" s="197"/>
      <c r="V291" s="197"/>
      <c r="W291" s="197"/>
      <c r="X291" s="68">
        <f>+X290*1</f>
        <v>68</v>
      </c>
      <c r="AA291" s="229"/>
    </row>
    <row r="292" spans="1:27" s="228" customFormat="1" ht="39.75">
      <c r="A292" s="72"/>
      <c r="B292" s="289" t="s">
        <v>183</v>
      </c>
      <c r="C292" s="288" t="s">
        <v>168</v>
      </c>
      <c r="D292" s="286">
        <f>+D293+D295+D297+D299+D301</f>
        <v>0</v>
      </c>
      <c r="E292" s="286">
        <f t="shared" ref="E292:I292" si="321">+E293+E295+E297+E299+E301</f>
        <v>0</v>
      </c>
      <c r="F292" s="286">
        <f t="shared" si="321"/>
        <v>0</v>
      </c>
      <c r="G292" s="286">
        <f t="shared" si="321"/>
        <v>0</v>
      </c>
      <c r="H292" s="286">
        <f t="shared" si="321"/>
        <v>0</v>
      </c>
      <c r="I292" s="286">
        <f t="shared" si="321"/>
        <v>0</v>
      </c>
      <c r="J292" s="286"/>
      <c r="K292" s="286">
        <f t="shared" ref="K292:T292" si="322">+K293+K295+K297+K299+K301</f>
        <v>0</v>
      </c>
      <c r="L292" s="286">
        <f t="shared" si="322"/>
        <v>0</v>
      </c>
      <c r="M292" s="286">
        <f t="shared" si="322"/>
        <v>0</v>
      </c>
      <c r="N292" s="286">
        <f t="shared" si="322"/>
        <v>0</v>
      </c>
      <c r="O292" s="286">
        <f t="shared" si="322"/>
        <v>0</v>
      </c>
      <c r="P292" s="286">
        <f t="shared" si="322"/>
        <v>1</v>
      </c>
      <c r="Q292" s="286">
        <f t="shared" si="322"/>
        <v>0</v>
      </c>
      <c r="R292" s="286">
        <f t="shared" si="322"/>
        <v>0</v>
      </c>
      <c r="S292" s="286">
        <f t="shared" si="322"/>
        <v>0</v>
      </c>
      <c r="T292" s="286">
        <f t="shared" si="322"/>
        <v>0</v>
      </c>
      <c r="U292" s="287"/>
      <c r="V292" s="287"/>
      <c r="W292" s="287"/>
      <c r="X292" s="286">
        <f>+X293+X295+X297+X299+X301</f>
        <v>1</v>
      </c>
      <c r="AA292" s="229"/>
    </row>
    <row r="293" spans="1:27" s="228" customFormat="1" ht="39.75">
      <c r="A293" s="72"/>
      <c r="B293" s="252" t="s">
        <v>182</v>
      </c>
      <c r="C293" s="251"/>
      <c r="D293" s="193"/>
      <c r="E293" s="193"/>
      <c r="F293" s="193"/>
      <c r="G293" s="193"/>
      <c r="H293" s="193"/>
      <c r="I293" s="193">
        <f>+SUM(E293:H293)</f>
        <v>0</v>
      </c>
      <c r="J293" s="193"/>
      <c r="K293" s="193">
        <v>0</v>
      </c>
      <c r="L293" s="193">
        <v>0</v>
      </c>
      <c r="M293" s="193">
        <v>0</v>
      </c>
      <c r="N293" s="193">
        <v>0</v>
      </c>
      <c r="O293" s="193">
        <v>0</v>
      </c>
      <c r="P293" s="193"/>
      <c r="Q293" s="193">
        <v>0</v>
      </c>
      <c r="R293" s="193">
        <v>0</v>
      </c>
      <c r="S293" s="193">
        <v>0</v>
      </c>
      <c r="T293" s="193">
        <v>0</v>
      </c>
      <c r="U293" s="197"/>
      <c r="V293" s="197"/>
      <c r="W293" s="197"/>
      <c r="X293" s="190">
        <f>+SUM(D293:W293)</f>
        <v>0</v>
      </c>
      <c r="AA293" s="229"/>
    </row>
    <row r="294" spans="1:27" s="228" customFormat="1" ht="39.75">
      <c r="A294" s="72"/>
      <c r="B294" s="248" t="s">
        <v>150</v>
      </c>
      <c r="C294" s="244"/>
      <c r="D294" s="68">
        <f>+D293*0.125</f>
        <v>0</v>
      </c>
      <c r="E294" s="68">
        <f t="shared" ref="E294:I294" si="323">+E293*0.125</f>
        <v>0</v>
      </c>
      <c r="F294" s="68">
        <f t="shared" si="323"/>
        <v>0</v>
      </c>
      <c r="G294" s="68">
        <f t="shared" si="323"/>
        <v>0</v>
      </c>
      <c r="H294" s="68">
        <f t="shared" si="323"/>
        <v>0</v>
      </c>
      <c r="I294" s="68">
        <f t="shared" si="323"/>
        <v>0</v>
      </c>
      <c r="J294" s="68"/>
      <c r="K294" s="68">
        <f t="shared" ref="K294:T294" si="324">+K293*0.125</f>
        <v>0</v>
      </c>
      <c r="L294" s="68">
        <f t="shared" si="324"/>
        <v>0</v>
      </c>
      <c r="M294" s="68">
        <f t="shared" si="324"/>
        <v>0</v>
      </c>
      <c r="N294" s="68">
        <f t="shared" si="324"/>
        <v>0</v>
      </c>
      <c r="O294" s="68">
        <f t="shared" si="324"/>
        <v>0</v>
      </c>
      <c r="P294" s="68">
        <f t="shared" si="324"/>
        <v>0</v>
      </c>
      <c r="Q294" s="68">
        <f t="shared" si="324"/>
        <v>0</v>
      </c>
      <c r="R294" s="68">
        <f t="shared" si="324"/>
        <v>0</v>
      </c>
      <c r="S294" s="68">
        <f t="shared" si="324"/>
        <v>0</v>
      </c>
      <c r="T294" s="68">
        <f t="shared" si="324"/>
        <v>0</v>
      </c>
      <c r="U294" s="197"/>
      <c r="V294" s="197"/>
      <c r="W294" s="197"/>
      <c r="X294" s="68">
        <f>+X293*0.125</f>
        <v>0</v>
      </c>
      <c r="AA294" s="229"/>
    </row>
    <row r="295" spans="1:27" s="228" customFormat="1" ht="39.75">
      <c r="A295" s="72"/>
      <c r="B295" s="249" t="s">
        <v>181</v>
      </c>
      <c r="C295" s="244"/>
      <c r="D295" s="193"/>
      <c r="E295" s="193"/>
      <c r="F295" s="193"/>
      <c r="G295" s="193"/>
      <c r="H295" s="193"/>
      <c r="I295" s="193">
        <f>+SUM(E295:H295)</f>
        <v>0</v>
      </c>
      <c r="J295" s="193"/>
      <c r="K295" s="193">
        <v>0</v>
      </c>
      <c r="L295" s="193">
        <v>0</v>
      </c>
      <c r="M295" s="193">
        <v>0</v>
      </c>
      <c r="N295" s="193">
        <v>0</v>
      </c>
      <c r="O295" s="193">
        <v>0</v>
      </c>
      <c r="P295" s="193">
        <v>1</v>
      </c>
      <c r="Q295" s="193">
        <v>0</v>
      </c>
      <c r="R295" s="193">
        <v>0</v>
      </c>
      <c r="S295" s="193">
        <v>0</v>
      </c>
      <c r="T295" s="193">
        <v>0</v>
      </c>
      <c r="U295" s="197"/>
      <c r="V295" s="197"/>
      <c r="W295" s="197"/>
      <c r="X295" s="190">
        <f>+SUM(D295:W295)</f>
        <v>1</v>
      </c>
      <c r="AA295" s="229"/>
    </row>
    <row r="296" spans="1:27" s="228" customFormat="1" ht="39.75">
      <c r="A296" s="72"/>
      <c r="B296" s="248" t="s">
        <v>150</v>
      </c>
      <c r="C296" s="244"/>
      <c r="D296" s="68">
        <f>+D295*0.25</f>
        <v>0</v>
      </c>
      <c r="E296" s="68">
        <f t="shared" ref="E296:I296" si="325">+E295*0.25</f>
        <v>0</v>
      </c>
      <c r="F296" s="68">
        <f t="shared" si="325"/>
        <v>0</v>
      </c>
      <c r="G296" s="68">
        <f t="shared" si="325"/>
        <v>0</v>
      </c>
      <c r="H296" s="68">
        <f t="shared" si="325"/>
        <v>0</v>
      </c>
      <c r="I296" s="68">
        <f t="shared" si="325"/>
        <v>0</v>
      </c>
      <c r="J296" s="68"/>
      <c r="K296" s="68">
        <f t="shared" ref="K296:T296" si="326">+K295*0.25</f>
        <v>0</v>
      </c>
      <c r="L296" s="68">
        <f t="shared" si="326"/>
        <v>0</v>
      </c>
      <c r="M296" s="68">
        <f t="shared" si="326"/>
        <v>0</v>
      </c>
      <c r="N296" s="68">
        <f t="shared" si="326"/>
        <v>0</v>
      </c>
      <c r="O296" s="68">
        <f t="shared" si="326"/>
        <v>0</v>
      </c>
      <c r="P296" s="68">
        <f t="shared" si="326"/>
        <v>0.25</v>
      </c>
      <c r="Q296" s="68">
        <f t="shared" si="326"/>
        <v>0</v>
      </c>
      <c r="R296" s="68">
        <f t="shared" si="326"/>
        <v>0</v>
      </c>
      <c r="S296" s="68">
        <f t="shared" si="326"/>
        <v>0</v>
      </c>
      <c r="T296" s="68">
        <f t="shared" si="326"/>
        <v>0</v>
      </c>
      <c r="U296" s="197"/>
      <c r="V296" s="197"/>
      <c r="W296" s="197"/>
      <c r="X296" s="68">
        <f>+X295*0.25</f>
        <v>0.25</v>
      </c>
      <c r="AA296" s="229"/>
    </row>
    <row r="297" spans="1:27" s="228" customFormat="1" ht="61.5">
      <c r="A297" s="72"/>
      <c r="B297" s="249" t="s">
        <v>180</v>
      </c>
      <c r="C297" s="244"/>
      <c r="D297" s="193"/>
      <c r="E297" s="193"/>
      <c r="F297" s="193"/>
      <c r="G297" s="193"/>
      <c r="H297" s="193"/>
      <c r="I297" s="193">
        <f>+SUM(E297:H297)</f>
        <v>0</v>
      </c>
      <c r="J297" s="193"/>
      <c r="K297" s="193">
        <v>0</v>
      </c>
      <c r="L297" s="193">
        <v>0</v>
      </c>
      <c r="M297" s="193">
        <v>0</v>
      </c>
      <c r="N297" s="193">
        <v>0</v>
      </c>
      <c r="O297" s="193">
        <v>0</v>
      </c>
      <c r="P297" s="193"/>
      <c r="Q297" s="193">
        <v>0</v>
      </c>
      <c r="R297" s="193">
        <v>0</v>
      </c>
      <c r="S297" s="193">
        <v>0</v>
      </c>
      <c r="T297" s="193">
        <v>0</v>
      </c>
      <c r="U297" s="197"/>
      <c r="V297" s="197"/>
      <c r="W297" s="197"/>
      <c r="X297" s="190">
        <f>+SUM(D297:W297)</f>
        <v>0</v>
      </c>
      <c r="AA297" s="229"/>
    </row>
    <row r="298" spans="1:27" s="228" customFormat="1" ht="39.75">
      <c r="A298" s="72"/>
      <c r="B298" s="248" t="s">
        <v>150</v>
      </c>
      <c r="C298" s="244"/>
      <c r="D298" s="68">
        <f>+D297*0.5</f>
        <v>0</v>
      </c>
      <c r="E298" s="68">
        <f t="shared" ref="E298:I298" si="327">+E297*0.5</f>
        <v>0</v>
      </c>
      <c r="F298" s="68">
        <f t="shared" si="327"/>
        <v>0</v>
      </c>
      <c r="G298" s="68">
        <f t="shared" si="327"/>
        <v>0</v>
      </c>
      <c r="H298" s="68">
        <f t="shared" si="327"/>
        <v>0</v>
      </c>
      <c r="I298" s="68">
        <f t="shared" si="327"/>
        <v>0</v>
      </c>
      <c r="J298" s="68"/>
      <c r="K298" s="68">
        <f t="shared" ref="K298:T298" si="328">+K297*0.5</f>
        <v>0</v>
      </c>
      <c r="L298" s="68">
        <f t="shared" si="328"/>
        <v>0</v>
      </c>
      <c r="M298" s="68">
        <f t="shared" si="328"/>
        <v>0</v>
      </c>
      <c r="N298" s="68">
        <f t="shared" si="328"/>
        <v>0</v>
      </c>
      <c r="O298" s="68">
        <f t="shared" si="328"/>
        <v>0</v>
      </c>
      <c r="P298" s="68">
        <f t="shared" si="328"/>
        <v>0</v>
      </c>
      <c r="Q298" s="68">
        <f t="shared" si="328"/>
        <v>0</v>
      </c>
      <c r="R298" s="68">
        <f t="shared" si="328"/>
        <v>0</v>
      </c>
      <c r="S298" s="68">
        <f t="shared" si="328"/>
        <v>0</v>
      </c>
      <c r="T298" s="68">
        <f t="shared" si="328"/>
        <v>0</v>
      </c>
      <c r="U298" s="197"/>
      <c r="V298" s="197"/>
      <c r="W298" s="197"/>
      <c r="X298" s="68">
        <f>+X297*0.5</f>
        <v>0</v>
      </c>
      <c r="AA298" s="229"/>
    </row>
    <row r="299" spans="1:27" s="228" customFormat="1" ht="39.75">
      <c r="A299" s="72"/>
      <c r="B299" s="252" t="s">
        <v>179</v>
      </c>
      <c r="C299" s="251"/>
      <c r="D299" s="193"/>
      <c r="E299" s="193"/>
      <c r="F299" s="193"/>
      <c r="G299" s="193"/>
      <c r="H299" s="193"/>
      <c r="I299" s="193">
        <f>+SUM(E299:H299)</f>
        <v>0</v>
      </c>
      <c r="J299" s="193"/>
      <c r="K299" s="193">
        <v>0</v>
      </c>
      <c r="L299" s="193">
        <v>0</v>
      </c>
      <c r="M299" s="193">
        <v>0</v>
      </c>
      <c r="N299" s="193">
        <v>0</v>
      </c>
      <c r="O299" s="193">
        <v>0</v>
      </c>
      <c r="P299" s="193"/>
      <c r="Q299" s="193">
        <v>0</v>
      </c>
      <c r="R299" s="193">
        <v>0</v>
      </c>
      <c r="S299" s="193">
        <v>0</v>
      </c>
      <c r="T299" s="193">
        <v>0</v>
      </c>
      <c r="U299" s="197"/>
      <c r="V299" s="197"/>
      <c r="W299" s="197"/>
      <c r="X299" s="190">
        <f>+SUM(D299:W299)</f>
        <v>0</v>
      </c>
      <c r="AA299" s="229"/>
    </row>
    <row r="300" spans="1:27" s="228" customFormat="1" ht="39.75">
      <c r="A300" s="72"/>
      <c r="B300" s="248" t="s">
        <v>150</v>
      </c>
      <c r="C300" s="244"/>
      <c r="D300" s="68">
        <f>+D299*0.75</f>
        <v>0</v>
      </c>
      <c r="E300" s="68">
        <f t="shared" ref="E300:I300" si="329">+E299*0.75</f>
        <v>0</v>
      </c>
      <c r="F300" s="68">
        <f t="shared" si="329"/>
        <v>0</v>
      </c>
      <c r="G300" s="68">
        <f t="shared" si="329"/>
        <v>0</v>
      </c>
      <c r="H300" s="68">
        <f t="shared" si="329"/>
        <v>0</v>
      </c>
      <c r="I300" s="68">
        <f t="shared" si="329"/>
        <v>0</v>
      </c>
      <c r="J300" s="68"/>
      <c r="K300" s="68">
        <f t="shared" ref="K300:T300" si="330">+K299*0.75</f>
        <v>0</v>
      </c>
      <c r="L300" s="68">
        <f t="shared" si="330"/>
        <v>0</v>
      </c>
      <c r="M300" s="68">
        <f t="shared" si="330"/>
        <v>0</v>
      </c>
      <c r="N300" s="68">
        <f t="shared" si="330"/>
        <v>0</v>
      </c>
      <c r="O300" s="68">
        <f t="shared" si="330"/>
        <v>0</v>
      </c>
      <c r="P300" s="68">
        <f t="shared" si="330"/>
        <v>0</v>
      </c>
      <c r="Q300" s="68">
        <f t="shared" si="330"/>
        <v>0</v>
      </c>
      <c r="R300" s="68">
        <f t="shared" si="330"/>
        <v>0</v>
      </c>
      <c r="S300" s="68">
        <f t="shared" si="330"/>
        <v>0</v>
      </c>
      <c r="T300" s="68">
        <f t="shared" si="330"/>
        <v>0</v>
      </c>
      <c r="U300" s="197"/>
      <c r="V300" s="197"/>
      <c r="W300" s="197"/>
      <c r="X300" s="68">
        <f>+X299*0.75</f>
        <v>0</v>
      </c>
      <c r="AA300" s="229"/>
    </row>
    <row r="301" spans="1:27" s="228" customFormat="1" ht="39.75">
      <c r="A301" s="72"/>
      <c r="B301" s="249" t="s">
        <v>178</v>
      </c>
      <c r="C301" s="244"/>
      <c r="D301" s="193"/>
      <c r="E301" s="193"/>
      <c r="F301" s="193"/>
      <c r="G301" s="193"/>
      <c r="H301" s="193"/>
      <c r="I301" s="193">
        <f>+SUM(E301:H301)</f>
        <v>0</v>
      </c>
      <c r="J301" s="193"/>
      <c r="K301" s="193">
        <v>0</v>
      </c>
      <c r="L301" s="193">
        <v>0</v>
      </c>
      <c r="M301" s="193">
        <v>0</v>
      </c>
      <c r="N301" s="193">
        <v>0</v>
      </c>
      <c r="O301" s="193">
        <v>0</v>
      </c>
      <c r="P301" s="193"/>
      <c r="Q301" s="193">
        <v>0</v>
      </c>
      <c r="R301" s="193">
        <v>0</v>
      </c>
      <c r="S301" s="193">
        <v>0</v>
      </c>
      <c r="T301" s="193">
        <v>0</v>
      </c>
      <c r="U301" s="197"/>
      <c r="V301" s="197"/>
      <c r="W301" s="197"/>
      <c r="X301" s="190">
        <f>+SUM(D301:W301)</f>
        <v>0</v>
      </c>
      <c r="AA301" s="229"/>
    </row>
    <row r="302" spans="1:27" s="228" customFormat="1" ht="39.75">
      <c r="A302" s="72"/>
      <c r="B302" s="248" t="s">
        <v>150</v>
      </c>
      <c r="C302" s="244"/>
      <c r="D302" s="68">
        <f>+D301*1</f>
        <v>0</v>
      </c>
      <c r="E302" s="68">
        <f t="shared" ref="E302:I302" si="331">+E301*1</f>
        <v>0</v>
      </c>
      <c r="F302" s="68">
        <f t="shared" si="331"/>
        <v>0</v>
      </c>
      <c r="G302" s="68">
        <f t="shared" si="331"/>
        <v>0</v>
      </c>
      <c r="H302" s="68">
        <f t="shared" si="331"/>
        <v>0</v>
      </c>
      <c r="I302" s="68">
        <f t="shared" si="331"/>
        <v>0</v>
      </c>
      <c r="J302" s="68"/>
      <c r="K302" s="68">
        <f t="shared" ref="K302:T302" si="332">+K301*1</f>
        <v>0</v>
      </c>
      <c r="L302" s="68">
        <f t="shared" si="332"/>
        <v>0</v>
      </c>
      <c r="M302" s="68">
        <f t="shared" si="332"/>
        <v>0</v>
      </c>
      <c r="N302" s="68">
        <f t="shared" si="332"/>
        <v>0</v>
      </c>
      <c r="O302" s="68">
        <f t="shared" si="332"/>
        <v>0</v>
      </c>
      <c r="P302" s="68">
        <f t="shared" si="332"/>
        <v>0</v>
      </c>
      <c r="Q302" s="68">
        <f t="shared" si="332"/>
        <v>0</v>
      </c>
      <c r="R302" s="68">
        <f t="shared" si="332"/>
        <v>0</v>
      </c>
      <c r="S302" s="68">
        <f t="shared" si="332"/>
        <v>0</v>
      </c>
      <c r="T302" s="68">
        <f t="shared" si="332"/>
        <v>0</v>
      </c>
      <c r="U302" s="197"/>
      <c r="V302" s="197"/>
      <c r="W302" s="197"/>
      <c r="X302" s="68">
        <f>+X301*1</f>
        <v>0</v>
      </c>
      <c r="AA302" s="229"/>
    </row>
    <row r="303" spans="1:27" s="278" customFormat="1" ht="39.75">
      <c r="A303" s="285"/>
      <c r="B303" s="284" t="s">
        <v>157</v>
      </c>
      <c r="C303" s="271" t="s">
        <v>163</v>
      </c>
      <c r="D303" s="280">
        <f>+D56</f>
        <v>64</v>
      </c>
      <c r="E303" s="280">
        <f t="shared" ref="E303:I303" si="333">+E56</f>
        <v>0</v>
      </c>
      <c r="F303" s="280">
        <f t="shared" ref="F303:G303" si="334">+F56</f>
        <v>0</v>
      </c>
      <c r="G303" s="280">
        <f t="shared" si="334"/>
        <v>0</v>
      </c>
      <c r="H303" s="280">
        <f t="shared" si="333"/>
        <v>0</v>
      </c>
      <c r="I303" s="280">
        <f t="shared" si="333"/>
        <v>0</v>
      </c>
      <c r="J303" s="280"/>
      <c r="K303" s="283">
        <f>+K56+K277</f>
        <v>51</v>
      </c>
      <c r="L303" s="280">
        <f t="shared" ref="L303:T303" si="335">+L56</f>
        <v>19</v>
      </c>
      <c r="M303" s="280">
        <f t="shared" si="335"/>
        <v>124</v>
      </c>
      <c r="N303" s="280">
        <f t="shared" si="335"/>
        <v>77</v>
      </c>
      <c r="O303" s="280">
        <f t="shared" si="335"/>
        <v>62</v>
      </c>
      <c r="P303" s="280">
        <f t="shared" si="335"/>
        <v>17.5</v>
      </c>
      <c r="Q303" s="280">
        <f t="shared" si="335"/>
        <v>127</v>
      </c>
      <c r="R303" s="280">
        <f t="shared" si="335"/>
        <v>69</v>
      </c>
      <c r="S303" s="280">
        <f t="shared" si="335"/>
        <v>26</v>
      </c>
      <c r="T303" s="280">
        <f t="shared" si="335"/>
        <v>33</v>
      </c>
      <c r="U303" s="282"/>
      <c r="V303" s="281"/>
      <c r="W303" s="281"/>
      <c r="X303" s="280">
        <f>+X56</f>
        <v>668.5</v>
      </c>
      <c r="AA303" s="279"/>
    </row>
    <row r="304" spans="1:27" s="253" customFormat="1" ht="39.75">
      <c r="A304" s="270"/>
      <c r="B304" s="277" t="s">
        <v>177</v>
      </c>
      <c r="C304" s="268" t="s">
        <v>176</v>
      </c>
      <c r="D304" s="205">
        <f>+D306*100/D309</f>
        <v>0</v>
      </c>
      <c r="E304" s="205" t="e">
        <f t="shared" ref="E304:I304" si="336">+E306*100/E309</f>
        <v>#DIV/0!</v>
      </c>
      <c r="F304" s="205" t="e">
        <f t="shared" ref="F304:G304" si="337">+F306*100/F309</f>
        <v>#DIV/0!</v>
      </c>
      <c r="G304" s="205" t="e">
        <f t="shared" si="337"/>
        <v>#DIV/0!</v>
      </c>
      <c r="H304" s="205" t="e">
        <f t="shared" si="336"/>
        <v>#DIV/0!</v>
      </c>
      <c r="I304" s="205" t="e">
        <f t="shared" si="336"/>
        <v>#DIV/0!</v>
      </c>
      <c r="J304" s="205"/>
      <c r="K304" s="205">
        <f t="shared" ref="K304:T304" si="338">+K306*100/K309</f>
        <v>3.9215686274509802</v>
      </c>
      <c r="L304" s="205">
        <f t="shared" si="338"/>
        <v>10.526315789473685</v>
      </c>
      <c r="M304" s="205">
        <f t="shared" si="338"/>
        <v>5.645161290322581</v>
      </c>
      <c r="N304" s="205">
        <f t="shared" si="338"/>
        <v>20.779220779220779</v>
      </c>
      <c r="O304" s="205">
        <f t="shared" si="338"/>
        <v>9.67741935483871</v>
      </c>
      <c r="P304" s="205">
        <f t="shared" si="338"/>
        <v>34.285714285714285</v>
      </c>
      <c r="Q304" s="205">
        <f t="shared" si="338"/>
        <v>6.2992125984251972</v>
      </c>
      <c r="R304" s="205">
        <f t="shared" si="338"/>
        <v>14.492753623188406</v>
      </c>
      <c r="S304" s="205">
        <f t="shared" si="338"/>
        <v>11.538461538461538</v>
      </c>
      <c r="T304" s="205">
        <f t="shared" si="338"/>
        <v>6.0606060606060606</v>
      </c>
      <c r="U304" s="206"/>
      <c r="V304" s="206"/>
      <c r="W304" s="206"/>
      <c r="X304" s="205">
        <f>+X306*100/X309</f>
        <v>9.2744951383694847</v>
      </c>
      <c r="Y304" s="39"/>
      <c r="AA304" s="254"/>
    </row>
    <row r="305" spans="1:27" s="253" customFormat="1" ht="39.75">
      <c r="A305" s="267"/>
      <c r="B305" s="276"/>
      <c r="C305" s="265" t="s">
        <v>10</v>
      </c>
      <c r="D305" s="94">
        <f>+IF(D304&lt;20,D304*5/20,IF(D304&gt;=20,5))</f>
        <v>0</v>
      </c>
      <c r="E305" s="94" t="e">
        <f t="shared" ref="E305:I305" si="339">+IF(E304&lt;20,E304*5/20,IF(E304&gt;=20,5))</f>
        <v>#DIV/0!</v>
      </c>
      <c r="F305" s="94" t="e">
        <f t="shared" si="339"/>
        <v>#DIV/0!</v>
      </c>
      <c r="G305" s="94" t="e">
        <f t="shared" si="339"/>
        <v>#DIV/0!</v>
      </c>
      <c r="H305" s="94" t="e">
        <f t="shared" si="339"/>
        <v>#DIV/0!</v>
      </c>
      <c r="I305" s="94" t="e">
        <f t="shared" si="339"/>
        <v>#DIV/0!</v>
      </c>
      <c r="J305" s="94"/>
      <c r="K305" s="94">
        <f t="shared" ref="K305:T305" si="340">+IF(K304&lt;20,K304*5/20,IF(K304&gt;=20,5))</f>
        <v>0.98039215686274495</v>
      </c>
      <c r="L305" s="94">
        <f t="shared" si="340"/>
        <v>2.6315789473684212</v>
      </c>
      <c r="M305" s="94">
        <f t="shared" si="340"/>
        <v>1.4112903225806452</v>
      </c>
      <c r="N305" s="94">
        <f t="shared" si="340"/>
        <v>5</v>
      </c>
      <c r="O305" s="94">
        <f t="shared" si="340"/>
        <v>2.4193548387096775</v>
      </c>
      <c r="P305" s="94">
        <f t="shared" si="340"/>
        <v>5</v>
      </c>
      <c r="Q305" s="94">
        <f t="shared" si="340"/>
        <v>1.5748031496062993</v>
      </c>
      <c r="R305" s="94">
        <f t="shared" si="340"/>
        <v>3.6231884057971016</v>
      </c>
      <c r="S305" s="94">
        <f t="shared" si="340"/>
        <v>2.8846153846153846</v>
      </c>
      <c r="T305" s="94">
        <f t="shared" si="340"/>
        <v>1.5151515151515151</v>
      </c>
      <c r="U305" s="264"/>
      <c r="V305" s="264"/>
      <c r="W305" s="264"/>
      <c r="X305" s="94">
        <f>+IF(X304&lt;20,X304*5/20,IF(X304&gt;=20,5))</f>
        <v>2.3186237845923712</v>
      </c>
      <c r="Y305" s="39"/>
      <c r="AA305" s="254"/>
    </row>
    <row r="306" spans="1:27" s="228" customFormat="1" ht="61.5">
      <c r="A306" s="72"/>
      <c r="B306" s="249" t="s">
        <v>175</v>
      </c>
      <c r="C306" s="244" t="s">
        <v>168</v>
      </c>
      <c r="D306" s="274">
        <f>+D307+D308</f>
        <v>0</v>
      </c>
      <c r="E306" s="274">
        <f t="shared" ref="E306:I306" si="341">+E307+E308</f>
        <v>0</v>
      </c>
      <c r="F306" s="274">
        <f t="shared" si="341"/>
        <v>0</v>
      </c>
      <c r="G306" s="274">
        <f t="shared" si="341"/>
        <v>0</v>
      </c>
      <c r="H306" s="274">
        <f t="shared" si="341"/>
        <v>0</v>
      </c>
      <c r="I306" s="274">
        <f t="shared" si="341"/>
        <v>0</v>
      </c>
      <c r="J306" s="274"/>
      <c r="K306" s="274">
        <f t="shared" ref="K306:T306" si="342">+K307+K308</f>
        <v>2</v>
      </c>
      <c r="L306" s="274">
        <f t="shared" si="342"/>
        <v>2</v>
      </c>
      <c r="M306" s="274">
        <f t="shared" si="342"/>
        <v>7</v>
      </c>
      <c r="N306" s="274">
        <f t="shared" si="342"/>
        <v>16</v>
      </c>
      <c r="O306" s="274">
        <f t="shared" si="342"/>
        <v>6</v>
      </c>
      <c r="P306" s="274">
        <f t="shared" si="342"/>
        <v>6</v>
      </c>
      <c r="Q306" s="274">
        <f t="shared" si="342"/>
        <v>8</v>
      </c>
      <c r="R306" s="274">
        <f t="shared" si="342"/>
        <v>10</v>
      </c>
      <c r="S306" s="274">
        <f t="shared" si="342"/>
        <v>3</v>
      </c>
      <c r="T306" s="274">
        <f t="shared" si="342"/>
        <v>2</v>
      </c>
      <c r="U306" s="275"/>
      <c r="V306" s="275"/>
      <c r="W306" s="275"/>
      <c r="X306" s="274">
        <f>+X307+X308</f>
        <v>62</v>
      </c>
      <c r="AA306" s="229"/>
    </row>
    <row r="307" spans="1:27" s="228" customFormat="1" ht="39.75">
      <c r="A307" s="72"/>
      <c r="B307" s="273" t="s">
        <v>174</v>
      </c>
      <c r="C307" s="244" t="s">
        <v>168</v>
      </c>
      <c r="D307" s="193">
        <v>0</v>
      </c>
      <c r="E307" s="193"/>
      <c r="F307" s="193"/>
      <c r="G307" s="193"/>
      <c r="H307" s="193"/>
      <c r="I307" s="193">
        <f>+SUM(E307:H307)</f>
        <v>0</v>
      </c>
      <c r="J307" s="196"/>
      <c r="K307" s="196">
        <v>2</v>
      </c>
      <c r="L307" s="196">
        <v>2</v>
      </c>
      <c r="M307" s="193">
        <v>6</v>
      </c>
      <c r="N307" s="196">
        <v>16</v>
      </c>
      <c r="O307" s="196">
        <v>6</v>
      </c>
      <c r="P307" s="193">
        <v>6</v>
      </c>
      <c r="Q307" s="193">
        <v>8</v>
      </c>
      <c r="R307" s="193">
        <v>10</v>
      </c>
      <c r="S307" s="193">
        <v>3</v>
      </c>
      <c r="T307" s="193">
        <v>2</v>
      </c>
      <c r="U307" s="197"/>
      <c r="V307" s="197"/>
      <c r="W307" s="197"/>
      <c r="X307" s="190">
        <f>+SUM(D307:W307)</f>
        <v>61</v>
      </c>
      <c r="AA307" s="229"/>
    </row>
    <row r="308" spans="1:27" s="228" customFormat="1" ht="39.75">
      <c r="A308" s="72"/>
      <c r="B308" s="273" t="s">
        <v>173</v>
      </c>
      <c r="C308" s="244" t="s">
        <v>168</v>
      </c>
      <c r="D308" s="193">
        <v>0</v>
      </c>
      <c r="E308" s="193"/>
      <c r="F308" s="193"/>
      <c r="G308" s="193"/>
      <c r="H308" s="193"/>
      <c r="I308" s="193">
        <f>+SUM(E308:H308)</f>
        <v>0</v>
      </c>
      <c r="J308" s="196"/>
      <c r="K308" s="196">
        <v>0</v>
      </c>
      <c r="L308" s="196">
        <v>0</v>
      </c>
      <c r="M308" s="193">
        <v>1</v>
      </c>
      <c r="N308" s="196">
        <v>0</v>
      </c>
      <c r="O308" s="196">
        <v>0</v>
      </c>
      <c r="P308" s="193">
        <v>0</v>
      </c>
      <c r="Q308" s="193">
        <v>0</v>
      </c>
      <c r="R308" s="193">
        <v>0</v>
      </c>
      <c r="S308" s="193">
        <v>0</v>
      </c>
      <c r="T308" s="193">
        <v>0</v>
      </c>
      <c r="U308" s="197"/>
      <c r="V308" s="197"/>
      <c r="W308" s="197"/>
      <c r="X308" s="190">
        <f>+SUM(D308:W308)</f>
        <v>1</v>
      </c>
      <c r="AA308" s="229"/>
    </row>
    <row r="309" spans="1:27" s="228" customFormat="1" ht="39.75">
      <c r="A309" s="128"/>
      <c r="B309" s="272" t="s">
        <v>157</v>
      </c>
      <c r="C309" s="271" t="s">
        <v>163</v>
      </c>
      <c r="D309" s="677">
        <f>+D303</f>
        <v>64</v>
      </c>
      <c r="E309" s="677">
        <f t="shared" ref="E309:I309" si="343">+E303</f>
        <v>0</v>
      </c>
      <c r="F309" s="677">
        <f t="shared" ref="F309:G309" si="344">+F303</f>
        <v>0</v>
      </c>
      <c r="G309" s="677">
        <f t="shared" si="344"/>
        <v>0</v>
      </c>
      <c r="H309" s="677">
        <f t="shared" si="343"/>
        <v>0</v>
      </c>
      <c r="I309" s="677">
        <f t="shared" si="343"/>
        <v>0</v>
      </c>
      <c r="J309" s="677"/>
      <c r="K309" s="677">
        <f t="shared" ref="K309:T309" si="345">+K303</f>
        <v>51</v>
      </c>
      <c r="L309" s="677">
        <f t="shared" si="345"/>
        <v>19</v>
      </c>
      <c r="M309" s="677">
        <f t="shared" si="345"/>
        <v>124</v>
      </c>
      <c r="N309" s="677">
        <f t="shared" si="345"/>
        <v>77</v>
      </c>
      <c r="O309" s="677">
        <f t="shared" si="345"/>
        <v>62</v>
      </c>
      <c r="P309" s="677">
        <f t="shared" si="345"/>
        <v>17.5</v>
      </c>
      <c r="Q309" s="677">
        <f t="shared" si="345"/>
        <v>127</v>
      </c>
      <c r="R309" s="677">
        <f t="shared" si="345"/>
        <v>69</v>
      </c>
      <c r="S309" s="677">
        <f t="shared" si="345"/>
        <v>26</v>
      </c>
      <c r="T309" s="677">
        <f t="shared" si="345"/>
        <v>33</v>
      </c>
      <c r="U309" s="191"/>
      <c r="V309" s="191"/>
      <c r="W309" s="191"/>
      <c r="X309" s="677">
        <f>+X303</f>
        <v>668.5</v>
      </c>
      <c r="AA309" s="229"/>
    </row>
    <row r="310" spans="1:27" s="253" customFormat="1" ht="39.75">
      <c r="A310" s="270"/>
      <c r="B310" s="269" t="s">
        <v>172</v>
      </c>
      <c r="C310" s="268" t="s">
        <v>171</v>
      </c>
      <c r="D310" s="205">
        <f>+D312*100/D322</f>
        <v>3.90625</v>
      </c>
      <c r="E310" s="205" t="e">
        <f t="shared" ref="E310:I310" si="346">+E312*100/E322</f>
        <v>#DIV/0!</v>
      </c>
      <c r="F310" s="205" t="e">
        <f t="shared" ref="F310:G310" si="347">+F312*100/F322</f>
        <v>#DIV/0!</v>
      </c>
      <c r="G310" s="205" t="e">
        <f t="shared" si="347"/>
        <v>#DIV/0!</v>
      </c>
      <c r="H310" s="205" t="e">
        <f t="shared" si="346"/>
        <v>#DIV/0!</v>
      </c>
      <c r="I310" s="205" t="e">
        <f t="shared" si="346"/>
        <v>#DIV/0!</v>
      </c>
      <c r="J310" s="205"/>
      <c r="K310" s="205">
        <f t="shared" ref="K310:T310" si="348">+K312*100/K322</f>
        <v>0.49019607843137253</v>
      </c>
      <c r="L310" s="205">
        <f t="shared" si="348"/>
        <v>5.2631578947368425</v>
      </c>
      <c r="M310" s="205">
        <f t="shared" si="348"/>
        <v>3.629032258064516</v>
      </c>
      <c r="N310" s="205">
        <f t="shared" si="348"/>
        <v>2.5974025974025974</v>
      </c>
      <c r="O310" s="205">
        <f t="shared" si="348"/>
        <v>1.2096774193548387</v>
      </c>
      <c r="P310" s="205">
        <f t="shared" si="348"/>
        <v>15.714285714285714</v>
      </c>
      <c r="Q310" s="205">
        <f t="shared" si="348"/>
        <v>1.1811023622047243</v>
      </c>
      <c r="R310" s="205">
        <f t="shared" si="348"/>
        <v>3.9855072463768115</v>
      </c>
      <c r="S310" s="205">
        <f t="shared" si="348"/>
        <v>5.7692307692307692</v>
      </c>
      <c r="T310" s="205">
        <f t="shared" si="348"/>
        <v>0</v>
      </c>
      <c r="U310" s="206"/>
      <c r="V310" s="206"/>
      <c r="W310" s="206"/>
      <c r="X310" s="205">
        <f>+X312*100/X322</f>
        <v>2.9169783096484667</v>
      </c>
      <c r="Y310" s="39"/>
      <c r="AA310" s="254"/>
    </row>
    <row r="311" spans="1:27" s="253" customFormat="1" ht="39.75">
      <c r="A311" s="267"/>
      <c r="B311" s="266"/>
      <c r="C311" s="265" t="s">
        <v>10</v>
      </c>
      <c r="D311" s="94">
        <f>+IF(D310&lt;10,D310*5/10,IF(D310&gt;=10,5))</f>
        <v>1.953125</v>
      </c>
      <c r="E311" s="94" t="e">
        <f t="shared" ref="E311:I311" si="349">+IF(E310&lt;10,E310*5/10,IF(E310&gt;=10,5))</f>
        <v>#DIV/0!</v>
      </c>
      <c r="F311" s="94" t="e">
        <f t="shared" si="349"/>
        <v>#DIV/0!</v>
      </c>
      <c r="G311" s="94" t="e">
        <f t="shared" si="349"/>
        <v>#DIV/0!</v>
      </c>
      <c r="H311" s="94" t="e">
        <f t="shared" si="349"/>
        <v>#DIV/0!</v>
      </c>
      <c r="I311" s="94" t="e">
        <f t="shared" si="349"/>
        <v>#DIV/0!</v>
      </c>
      <c r="J311" s="94"/>
      <c r="K311" s="94">
        <f t="shared" ref="K311:T311" si="350">+IF(K310&lt;10,K310*5/10,IF(K310&gt;=10,5))</f>
        <v>0.24509803921568624</v>
      </c>
      <c r="L311" s="94">
        <f t="shared" si="350"/>
        <v>2.6315789473684212</v>
      </c>
      <c r="M311" s="94">
        <f t="shared" si="350"/>
        <v>1.814516129032258</v>
      </c>
      <c r="N311" s="94">
        <f t="shared" si="350"/>
        <v>1.2987012987012987</v>
      </c>
      <c r="O311" s="94">
        <f t="shared" si="350"/>
        <v>0.60483870967741937</v>
      </c>
      <c r="P311" s="94">
        <f t="shared" si="350"/>
        <v>5</v>
      </c>
      <c r="Q311" s="94">
        <f t="shared" si="350"/>
        <v>0.59055118110236215</v>
      </c>
      <c r="R311" s="94">
        <f t="shared" si="350"/>
        <v>1.9927536231884058</v>
      </c>
      <c r="S311" s="94">
        <f t="shared" si="350"/>
        <v>2.8846153846153846</v>
      </c>
      <c r="T311" s="94">
        <f t="shared" si="350"/>
        <v>0</v>
      </c>
      <c r="U311" s="264"/>
      <c r="V311" s="264"/>
      <c r="W311" s="264"/>
      <c r="X311" s="94">
        <f>+IF(X310&lt;10,X310*5/10,IF(X310&gt;=10,5))</f>
        <v>1.4584891548242334</v>
      </c>
      <c r="Y311" s="39"/>
      <c r="AA311" s="254"/>
    </row>
    <row r="312" spans="1:27" s="228" customFormat="1" ht="39.75">
      <c r="A312" s="72"/>
      <c r="B312" s="263" t="s">
        <v>170</v>
      </c>
      <c r="C312" s="262"/>
      <c r="D312" s="260">
        <f>+SUM(D315+D317+D319+D321)</f>
        <v>2.5</v>
      </c>
      <c r="E312" s="260">
        <f t="shared" ref="E312:I312" si="351">+SUM(E315+E317+E319+E321)</f>
        <v>0</v>
      </c>
      <c r="F312" s="260">
        <f t="shared" ref="F312:G312" si="352">+SUM(F315+F317+F319+F321)</f>
        <v>0</v>
      </c>
      <c r="G312" s="260">
        <f t="shared" si="352"/>
        <v>0</v>
      </c>
      <c r="H312" s="260">
        <f t="shared" si="351"/>
        <v>0</v>
      </c>
      <c r="I312" s="260">
        <f t="shared" si="351"/>
        <v>0</v>
      </c>
      <c r="J312" s="260"/>
      <c r="K312" s="260">
        <f t="shared" ref="K312:T312" si="353">+SUM(K315+K317+K319+K321)</f>
        <v>0.25</v>
      </c>
      <c r="L312" s="260">
        <f t="shared" si="353"/>
        <v>1</v>
      </c>
      <c r="M312" s="260">
        <f t="shared" si="353"/>
        <v>4.5</v>
      </c>
      <c r="N312" s="260">
        <f t="shared" si="353"/>
        <v>2</v>
      </c>
      <c r="O312" s="260">
        <f t="shared" si="353"/>
        <v>0.75</v>
      </c>
      <c r="P312" s="260">
        <f t="shared" si="353"/>
        <v>2.75</v>
      </c>
      <c r="Q312" s="260">
        <f t="shared" si="353"/>
        <v>1.5</v>
      </c>
      <c r="R312" s="260">
        <f t="shared" si="353"/>
        <v>2.75</v>
      </c>
      <c r="S312" s="260">
        <f t="shared" si="353"/>
        <v>1.5</v>
      </c>
      <c r="T312" s="260">
        <f t="shared" si="353"/>
        <v>0</v>
      </c>
      <c r="U312" s="261"/>
      <c r="V312" s="261"/>
      <c r="W312" s="261"/>
      <c r="X312" s="260">
        <f>+SUM(X315+X317+X319+X321)</f>
        <v>19.5</v>
      </c>
      <c r="AA312" s="229"/>
    </row>
    <row r="313" spans="1:27" s="253" customFormat="1" ht="39.75">
      <c r="A313" s="259"/>
      <c r="B313" s="258" t="s">
        <v>169</v>
      </c>
      <c r="C313" s="257" t="s">
        <v>168</v>
      </c>
      <c r="D313" s="255">
        <f>+D314+D316+D318+D320</f>
        <v>5</v>
      </c>
      <c r="E313" s="255">
        <f t="shared" ref="E313:I313" si="354">+E314+E316+E318+E320</f>
        <v>0</v>
      </c>
      <c r="F313" s="255">
        <f t="shared" si="354"/>
        <v>0</v>
      </c>
      <c r="G313" s="255">
        <f t="shared" si="354"/>
        <v>0</v>
      </c>
      <c r="H313" s="255">
        <f t="shared" si="354"/>
        <v>0</v>
      </c>
      <c r="I313" s="255">
        <f t="shared" si="354"/>
        <v>0</v>
      </c>
      <c r="J313" s="255"/>
      <c r="K313" s="255">
        <f t="shared" ref="K313:T313" si="355">+K314+K316+K318+K320</f>
        <v>1</v>
      </c>
      <c r="L313" s="255">
        <f t="shared" si="355"/>
        <v>1</v>
      </c>
      <c r="M313" s="255">
        <f t="shared" si="355"/>
        <v>12</v>
      </c>
      <c r="N313" s="255">
        <f t="shared" si="355"/>
        <v>5</v>
      </c>
      <c r="O313" s="255">
        <f t="shared" si="355"/>
        <v>2</v>
      </c>
      <c r="P313" s="255">
        <f t="shared" si="355"/>
        <v>11</v>
      </c>
      <c r="Q313" s="255">
        <f t="shared" si="355"/>
        <v>4</v>
      </c>
      <c r="R313" s="255">
        <f t="shared" si="355"/>
        <v>5</v>
      </c>
      <c r="S313" s="255">
        <f t="shared" si="355"/>
        <v>6</v>
      </c>
      <c r="T313" s="255">
        <f t="shared" si="355"/>
        <v>0</v>
      </c>
      <c r="U313" s="256"/>
      <c r="V313" s="256"/>
      <c r="W313" s="256"/>
      <c r="X313" s="255">
        <f>+X314+X316+X318+X320</f>
        <v>52</v>
      </c>
      <c r="AA313" s="254"/>
    </row>
    <row r="314" spans="1:27" s="228" customFormat="1" ht="39.75">
      <c r="A314" s="72"/>
      <c r="B314" s="249" t="s">
        <v>167</v>
      </c>
      <c r="C314" s="244"/>
      <c r="D314" s="193">
        <v>2</v>
      </c>
      <c r="E314" s="193"/>
      <c r="F314" s="193"/>
      <c r="G314" s="193"/>
      <c r="H314" s="193"/>
      <c r="I314" s="193">
        <f>+SUM(E314:H314)</f>
        <v>0</v>
      </c>
      <c r="J314" s="193"/>
      <c r="K314" s="193">
        <v>1</v>
      </c>
      <c r="L314" s="193">
        <v>0</v>
      </c>
      <c r="M314" s="193">
        <v>10</v>
      </c>
      <c r="N314" s="196">
        <v>3</v>
      </c>
      <c r="O314" s="193">
        <v>1</v>
      </c>
      <c r="P314" s="193">
        <v>11</v>
      </c>
      <c r="Q314" s="193">
        <v>3</v>
      </c>
      <c r="R314" s="193">
        <v>2</v>
      </c>
      <c r="S314" s="193">
        <v>6</v>
      </c>
      <c r="T314" s="193">
        <v>0</v>
      </c>
      <c r="U314" s="197"/>
      <c r="V314" s="197"/>
      <c r="W314" s="197"/>
      <c r="X314" s="190">
        <f>+SUM(D314:W314)</f>
        <v>39</v>
      </c>
      <c r="AA314" s="229"/>
    </row>
    <row r="315" spans="1:27" s="228" customFormat="1" ht="39.75">
      <c r="A315" s="72"/>
      <c r="B315" s="248" t="s">
        <v>150</v>
      </c>
      <c r="C315" s="244"/>
      <c r="D315" s="246">
        <f>D314*0.25</f>
        <v>0.5</v>
      </c>
      <c r="E315" s="246">
        <f t="shared" ref="E315:I315" si="356">E314*0.25</f>
        <v>0</v>
      </c>
      <c r="F315" s="246">
        <f t="shared" si="356"/>
        <v>0</v>
      </c>
      <c r="G315" s="246">
        <f t="shared" si="356"/>
        <v>0</v>
      </c>
      <c r="H315" s="246">
        <f t="shared" si="356"/>
        <v>0</v>
      </c>
      <c r="I315" s="246">
        <f t="shared" si="356"/>
        <v>0</v>
      </c>
      <c r="J315" s="246"/>
      <c r="K315" s="246">
        <f t="shared" ref="K315:T315" si="357">K314*0.25</f>
        <v>0.25</v>
      </c>
      <c r="L315" s="246">
        <f t="shared" si="357"/>
        <v>0</v>
      </c>
      <c r="M315" s="246">
        <f t="shared" si="357"/>
        <v>2.5</v>
      </c>
      <c r="N315" s="250">
        <f t="shared" si="357"/>
        <v>0.75</v>
      </c>
      <c r="O315" s="246">
        <f t="shared" si="357"/>
        <v>0.25</v>
      </c>
      <c r="P315" s="246">
        <f t="shared" si="357"/>
        <v>2.75</v>
      </c>
      <c r="Q315" s="246">
        <f t="shared" si="357"/>
        <v>0.75</v>
      </c>
      <c r="R315" s="246">
        <f t="shared" si="357"/>
        <v>0.5</v>
      </c>
      <c r="S315" s="246">
        <f t="shared" si="357"/>
        <v>1.5</v>
      </c>
      <c r="T315" s="246">
        <f t="shared" si="357"/>
        <v>0</v>
      </c>
      <c r="U315" s="247"/>
      <c r="V315" s="247"/>
      <c r="W315" s="247"/>
      <c r="X315" s="246">
        <f>X314*0.25</f>
        <v>9.75</v>
      </c>
      <c r="AA315" s="229"/>
    </row>
    <row r="316" spans="1:27" s="228" customFormat="1" ht="39.75">
      <c r="A316" s="72"/>
      <c r="B316" s="252" t="s">
        <v>166</v>
      </c>
      <c r="C316" s="251"/>
      <c r="D316" s="193">
        <v>2</v>
      </c>
      <c r="E316" s="193"/>
      <c r="F316" s="193"/>
      <c r="G316" s="193"/>
      <c r="H316" s="193"/>
      <c r="I316" s="193">
        <f>+SUM(E316:H316)</f>
        <v>0</v>
      </c>
      <c r="J316" s="193"/>
      <c r="K316" s="193">
        <v>0</v>
      </c>
      <c r="L316" s="193">
        <v>0</v>
      </c>
      <c r="M316" s="193">
        <v>0</v>
      </c>
      <c r="N316" s="196">
        <v>1</v>
      </c>
      <c r="O316" s="193">
        <v>1</v>
      </c>
      <c r="P316" s="193"/>
      <c r="Q316" s="193">
        <v>0</v>
      </c>
      <c r="R316" s="193">
        <v>0</v>
      </c>
      <c r="S316" s="193"/>
      <c r="T316" s="193">
        <v>0</v>
      </c>
      <c r="U316" s="197"/>
      <c r="V316" s="197"/>
      <c r="W316" s="197"/>
      <c r="X316" s="190">
        <f>+SUM(D316:W316)</f>
        <v>4</v>
      </c>
      <c r="AA316" s="229"/>
    </row>
    <row r="317" spans="1:27" s="228" customFormat="1" ht="39.75">
      <c r="A317" s="72"/>
      <c r="B317" s="248" t="s">
        <v>150</v>
      </c>
      <c r="C317" s="244"/>
      <c r="D317" s="246">
        <f>D316*0.5</f>
        <v>1</v>
      </c>
      <c r="E317" s="246">
        <f t="shared" ref="E317:I317" si="358">E316*0.5</f>
        <v>0</v>
      </c>
      <c r="F317" s="246">
        <f t="shared" si="358"/>
        <v>0</v>
      </c>
      <c r="G317" s="246">
        <f t="shared" si="358"/>
        <v>0</v>
      </c>
      <c r="H317" s="246">
        <f t="shared" si="358"/>
        <v>0</v>
      </c>
      <c r="I317" s="246">
        <f t="shared" si="358"/>
        <v>0</v>
      </c>
      <c r="J317" s="246"/>
      <c r="K317" s="246">
        <f t="shared" ref="K317:T317" si="359">K316*0.5</f>
        <v>0</v>
      </c>
      <c r="L317" s="246">
        <f t="shared" si="359"/>
        <v>0</v>
      </c>
      <c r="M317" s="246">
        <f t="shared" si="359"/>
        <v>0</v>
      </c>
      <c r="N317" s="250">
        <f t="shared" si="359"/>
        <v>0.5</v>
      </c>
      <c r="O317" s="246">
        <f t="shared" si="359"/>
        <v>0.5</v>
      </c>
      <c r="P317" s="246">
        <f t="shared" si="359"/>
        <v>0</v>
      </c>
      <c r="Q317" s="246">
        <f t="shared" si="359"/>
        <v>0</v>
      </c>
      <c r="R317" s="246">
        <f t="shared" si="359"/>
        <v>0</v>
      </c>
      <c r="S317" s="246">
        <f t="shared" si="359"/>
        <v>0</v>
      </c>
      <c r="T317" s="246">
        <f t="shared" si="359"/>
        <v>0</v>
      </c>
      <c r="U317" s="247"/>
      <c r="V317" s="247"/>
      <c r="W317" s="247"/>
      <c r="X317" s="246">
        <f>X316*0.5</f>
        <v>2</v>
      </c>
      <c r="AA317" s="229"/>
    </row>
    <row r="318" spans="1:27" s="228" customFormat="1" ht="61.5">
      <c r="A318" s="72"/>
      <c r="B318" s="249" t="s">
        <v>165</v>
      </c>
      <c r="C318" s="244"/>
      <c r="D318" s="193">
        <v>0</v>
      </c>
      <c r="E318" s="193"/>
      <c r="F318" s="193"/>
      <c r="G318" s="193"/>
      <c r="H318" s="193"/>
      <c r="I318" s="193">
        <f>+SUM(E318:H318)</f>
        <v>0</v>
      </c>
      <c r="J318" s="193"/>
      <c r="K318" s="193">
        <v>0</v>
      </c>
      <c r="L318" s="193">
        <v>0</v>
      </c>
      <c r="M318" s="193">
        <v>0</v>
      </c>
      <c r="N318" s="196">
        <v>1</v>
      </c>
      <c r="O318" s="193">
        <v>0</v>
      </c>
      <c r="P318" s="193"/>
      <c r="Q318" s="193">
        <v>1</v>
      </c>
      <c r="R318" s="193">
        <v>3</v>
      </c>
      <c r="S318" s="193"/>
      <c r="T318" s="193">
        <v>0</v>
      </c>
      <c r="U318" s="197"/>
      <c r="V318" s="197"/>
      <c r="W318" s="197"/>
      <c r="X318" s="190">
        <f>+SUM(D318:W318)</f>
        <v>5</v>
      </c>
      <c r="AA318" s="229"/>
    </row>
    <row r="319" spans="1:27" s="228" customFormat="1" ht="39.75">
      <c r="A319" s="72"/>
      <c r="B319" s="248" t="s">
        <v>150</v>
      </c>
      <c r="C319" s="244"/>
      <c r="D319" s="246">
        <f>D318*0.75</f>
        <v>0</v>
      </c>
      <c r="E319" s="246">
        <f t="shared" ref="E319:I319" si="360">E318*0.75</f>
        <v>0</v>
      </c>
      <c r="F319" s="246">
        <f t="shared" si="360"/>
        <v>0</v>
      </c>
      <c r="G319" s="246">
        <f t="shared" si="360"/>
        <v>0</v>
      </c>
      <c r="H319" s="246">
        <f t="shared" si="360"/>
        <v>0</v>
      </c>
      <c r="I319" s="246">
        <f t="shared" si="360"/>
        <v>0</v>
      </c>
      <c r="J319" s="246"/>
      <c r="K319" s="246">
        <f t="shared" ref="K319:T319" si="361">K318*0.75</f>
        <v>0</v>
      </c>
      <c r="L319" s="246">
        <f t="shared" si="361"/>
        <v>0</v>
      </c>
      <c r="M319" s="246">
        <f t="shared" si="361"/>
        <v>0</v>
      </c>
      <c r="N319" s="250">
        <f t="shared" si="361"/>
        <v>0.75</v>
      </c>
      <c r="O319" s="246">
        <f t="shared" si="361"/>
        <v>0</v>
      </c>
      <c r="P319" s="246">
        <f t="shared" si="361"/>
        <v>0</v>
      </c>
      <c r="Q319" s="246">
        <f t="shared" si="361"/>
        <v>0.75</v>
      </c>
      <c r="R319" s="246">
        <f t="shared" si="361"/>
        <v>2.25</v>
      </c>
      <c r="S319" s="246">
        <f t="shared" si="361"/>
        <v>0</v>
      </c>
      <c r="T319" s="246">
        <f t="shared" si="361"/>
        <v>0</v>
      </c>
      <c r="U319" s="247"/>
      <c r="V319" s="247"/>
      <c r="W319" s="247"/>
      <c r="X319" s="246">
        <f>X318*0.75</f>
        <v>3.75</v>
      </c>
      <c r="AA319" s="229"/>
    </row>
    <row r="320" spans="1:27" s="228" customFormat="1" ht="123">
      <c r="A320" s="72"/>
      <c r="B320" s="249" t="s">
        <v>164</v>
      </c>
      <c r="C320" s="244"/>
      <c r="D320" s="193">
        <v>1</v>
      </c>
      <c r="E320" s="193"/>
      <c r="F320" s="193"/>
      <c r="G320" s="193"/>
      <c r="H320" s="193"/>
      <c r="I320" s="193">
        <f>+SUM(E320:H320)</f>
        <v>0</v>
      </c>
      <c r="J320" s="193"/>
      <c r="K320" s="193">
        <v>0</v>
      </c>
      <c r="L320" s="193">
        <v>1</v>
      </c>
      <c r="M320" s="193">
        <v>2</v>
      </c>
      <c r="N320" s="196">
        <v>0</v>
      </c>
      <c r="O320" s="193">
        <v>0</v>
      </c>
      <c r="P320" s="193"/>
      <c r="Q320" s="193">
        <v>0</v>
      </c>
      <c r="R320" s="193">
        <v>0</v>
      </c>
      <c r="S320" s="193"/>
      <c r="T320" s="193">
        <v>0</v>
      </c>
      <c r="U320" s="197"/>
      <c r="V320" s="197"/>
      <c r="W320" s="197"/>
      <c r="X320" s="190">
        <f>+SUM(D320:W320)</f>
        <v>4</v>
      </c>
      <c r="AA320" s="229"/>
    </row>
    <row r="321" spans="1:27" s="228" customFormat="1" ht="39.75">
      <c r="A321" s="72"/>
      <c r="B321" s="248" t="s">
        <v>150</v>
      </c>
      <c r="C321" s="244"/>
      <c r="D321" s="246">
        <f>D320*1</f>
        <v>1</v>
      </c>
      <c r="E321" s="246">
        <f t="shared" ref="E321:I321" si="362">E320*1</f>
        <v>0</v>
      </c>
      <c r="F321" s="246">
        <f t="shared" si="362"/>
        <v>0</v>
      </c>
      <c r="G321" s="246">
        <f t="shared" si="362"/>
        <v>0</v>
      </c>
      <c r="H321" s="246">
        <f t="shared" si="362"/>
        <v>0</v>
      </c>
      <c r="I321" s="246">
        <f t="shared" si="362"/>
        <v>0</v>
      </c>
      <c r="J321" s="246"/>
      <c r="K321" s="246">
        <f t="shared" ref="K321:T321" si="363">K320*1</f>
        <v>0</v>
      </c>
      <c r="L321" s="246">
        <f t="shared" si="363"/>
        <v>1</v>
      </c>
      <c r="M321" s="246">
        <f t="shared" si="363"/>
        <v>2</v>
      </c>
      <c r="N321" s="246">
        <f t="shared" si="363"/>
        <v>0</v>
      </c>
      <c r="O321" s="246">
        <f t="shared" si="363"/>
        <v>0</v>
      </c>
      <c r="P321" s="246">
        <f t="shared" si="363"/>
        <v>0</v>
      </c>
      <c r="Q321" s="246">
        <f t="shared" si="363"/>
        <v>0</v>
      </c>
      <c r="R321" s="246">
        <f t="shared" si="363"/>
        <v>0</v>
      </c>
      <c r="S321" s="246">
        <f t="shared" si="363"/>
        <v>0</v>
      </c>
      <c r="T321" s="246">
        <f t="shared" si="363"/>
        <v>0</v>
      </c>
      <c r="U321" s="247"/>
      <c r="V321" s="247"/>
      <c r="W321" s="247"/>
      <c r="X321" s="246">
        <f>X320*1</f>
        <v>4</v>
      </c>
      <c r="AA321" s="229"/>
    </row>
    <row r="322" spans="1:27" s="228" customFormat="1" ht="39.75">
      <c r="A322" s="72"/>
      <c r="B322" s="245" t="s">
        <v>157</v>
      </c>
      <c r="C322" s="244" t="s">
        <v>163</v>
      </c>
      <c r="D322" s="68">
        <f>+D309</f>
        <v>64</v>
      </c>
      <c r="E322" s="68">
        <f t="shared" ref="E322:I322" si="364">+E309</f>
        <v>0</v>
      </c>
      <c r="F322" s="68">
        <f t="shared" ref="F322:G322" si="365">+F309</f>
        <v>0</v>
      </c>
      <c r="G322" s="68">
        <f t="shared" si="365"/>
        <v>0</v>
      </c>
      <c r="H322" s="68">
        <f t="shared" si="364"/>
        <v>0</v>
      </c>
      <c r="I322" s="68">
        <f t="shared" si="364"/>
        <v>0</v>
      </c>
      <c r="J322" s="68"/>
      <c r="K322" s="68">
        <f t="shared" ref="K322:T322" si="366">+K309</f>
        <v>51</v>
      </c>
      <c r="L322" s="68">
        <f t="shared" si="366"/>
        <v>19</v>
      </c>
      <c r="M322" s="68">
        <f t="shared" si="366"/>
        <v>124</v>
      </c>
      <c r="N322" s="68">
        <f t="shared" si="366"/>
        <v>77</v>
      </c>
      <c r="O322" s="68">
        <f t="shared" si="366"/>
        <v>62</v>
      </c>
      <c r="P322" s="68">
        <f t="shared" si="366"/>
        <v>17.5</v>
      </c>
      <c r="Q322" s="68">
        <f t="shared" si="366"/>
        <v>127</v>
      </c>
      <c r="R322" s="68">
        <f t="shared" si="366"/>
        <v>69</v>
      </c>
      <c r="S322" s="68">
        <f t="shared" si="366"/>
        <v>26</v>
      </c>
      <c r="T322" s="68">
        <f t="shared" si="366"/>
        <v>33</v>
      </c>
      <c r="U322" s="197"/>
      <c r="V322" s="197"/>
      <c r="W322" s="197"/>
      <c r="X322" s="68">
        <f>+X309</f>
        <v>668.5</v>
      </c>
      <c r="AA322" s="229"/>
    </row>
    <row r="323" spans="1:27" ht="39.75">
      <c r="A323" s="145" t="s">
        <v>145</v>
      </c>
      <c r="B323" s="145"/>
      <c r="C323" s="144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1"/>
      <c r="U323" s="211"/>
      <c r="V323" s="211"/>
      <c r="W323" s="211"/>
      <c r="X323" s="141"/>
      <c r="AA323" s="20"/>
    </row>
    <row r="324" spans="1:27" ht="39.75">
      <c r="A324" s="140" t="s">
        <v>86</v>
      </c>
      <c r="B324" s="139"/>
      <c r="C324" s="138"/>
      <c r="D324" s="137">
        <f>+SUM(D328,D335)/2</f>
        <v>5</v>
      </c>
      <c r="E324" s="137"/>
      <c r="F324" s="137"/>
      <c r="G324" s="137"/>
      <c r="H324" s="137"/>
      <c r="I324" s="137">
        <f t="shared" ref="I324" si="367">+SUM(I328,I335)/2</f>
        <v>0</v>
      </c>
      <c r="J324" s="137"/>
      <c r="K324" s="137">
        <f t="shared" ref="K324:T324" si="368">+SUM(K328,K335)/2</f>
        <v>5</v>
      </c>
      <c r="L324" s="137">
        <f t="shared" si="368"/>
        <v>5</v>
      </c>
      <c r="M324" s="137">
        <f t="shared" si="368"/>
        <v>5</v>
      </c>
      <c r="N324" s="137">
        <f t="shared" si="368"/>
        <v>4</v>
      </c>
      <c r="O324" s="137">
        <f t="shared" si="368"/>
        <v>5</v>
      </c>
      <c r="P324" s="137">
        <f t="shared" si="368"/>
        <v>3</v>
      </c>
      <c r="Q324" s="137">
        <f t="shared" si="368"/>
        <v>3</v>
      </c>
      <c r="R324" s="137">
        <f t="shared" si="368"/>
        <v>5</v>
      </c>
      <c r="S324" s="137">
        <f t="shared" si="368"/>
        <v>4.5</v>
      </c>
      <c r="T324" s="137">
        <f t="shared" si="368"/>
        <v>5</v>
      </c>
      <c r="U324" s="168"/>
      <c r="V324" s="168"/>
      <c r="W324" s="168"/>
      <c r="X324" s="136">
        <f>+SUM(X328,X335)/2</f>
        <v>5</v>
      </c>
      <c r="AA324" s="20"/>
    </row>
    <row r="325" spans="1:27" ht="39.75">
      <c r="A325" s="140" t="s">
        <v>85</v>
      </c>
      <c r="B325" s="139"/>
      <c r="C325" s="138"/>
      <c r="D325" s="137">
        <f>+SUM(D343,D350)/2</f>
        <v>5</v>
      </c>
      <c r="E325" s="137" t="e">
        <f>+SUM(E343)/1</f>
        <v>#DIV/0!</v>
      </c>
      <c r="F325" s="137" t="e">
        <f>+SUM(F343)/1</f>
        <v>#DIV/0!</v>
      </c>
      <c r="G325" s="137" t="e">
        <f>+SUM(G343)/1</f>
        <v>#DIV/0!</v>
      </c>
      <c r="H325" s="137" t="e">
        <f>+SUM(H343)/1</f>
        <v>#DIV/0!</v>
      </c>
      <c r="I325" s="137" t="e">
        <f t="shared" ref="I325" si="369">+SUM(I343,I350)/2</f>
        <v>#DIV/0!</v>
      </c>
      <c r="J325" s="137"/>
      <c r="K325" s="137">
        <f t="shared" ref="K325:T325" si="370">+SUM(K343,K350)/2</f>
        <v>4</v>
      </c>
      <c r="L325" s="137">
        <f t="shared" si="370"/>
        <v>5</v>
      </c>
      <c r="M325" s="137">
        <f t="shared" si="370"/>
        <v>5</v>
      </c>
      <c r="N325" s="137">
        <f t="shared" si="370"/>
        <v>5</v>
      </c>
      <c r="O325" s="137">
        <f t="shared" si="370"/>
        <v>5</v>
      </c>
      <c r="P325" s="137">
        <f t="shared" si="370"/>
        <v>4</v>
      </c>
      <c r="Q325" s="137">
        <f t="shared" si="370"/>
        <v>3.5</v>
      </c>
      <c r="R325" s="137">
        <f t="shared" si="370"/>
        <v>5</v>
      </c>
      <c r="S325" s="137">
        <f t="shared" si="370"/>
        <v>5</v>
      </c>
      <c r="T325" s="137">
        <f t="shared" si="370"/>
        <v>5</v>
      </c>
      <c r="U325" s="168"/>
      <c r="V325" s="168"/>
      <c r="W325" s="168"/>
      <c r="X325" s="136">
        <f>+SUM(X343,X350)/2</f>
        <v>5</v>
      </c>
      <c r="AA325" s="20"/>
    </row>
    <row r="326" spans="1:27" ht="39.75">
      <c r="A326" s="140" t="s">
        <v>84</v>
      </c>
      <c r="B326" s="139"/>
      <c r="C326" s="138"/>
      <c r="D326" s="137">
        <f>+SUM(D328,D335,D343,D350)/4</f>
        <v>5</v>
      </c>
      <c r="E326" s="137"/>
      <c r="F326" s="137"/>
      <c r="G326" s="137"/>
      <c r="H326" s="137"/>
      <c r="I326" s="137" t="e">
        <f t="shared" ref="I326" si="371">+SUM(I328,I335,I343,I350)/4</f>
        <v>#DIV/0!</v>
      </c>
      <c r="J326" s="137"/>
      <c r="K326" s="137">
        <f t="shared" ref="K326:T326" si="372">+SUM(K328,K335,K343,K350)/4</f>
        <v>4.5</v>
      </c>
      <c r="L326" s="137">
        <f t="shared" si="372"/>
        <v>5</v>
      </c>
      <c r="M326" s="137">
        <f t="shared" si="372"/>
        <v>5</v>
      </c>
      <c r="N326" s="137">
        <f t="shared" si="372"/>
        <v>4.5</v>
      </c>
      <c r="O326" s="137">
        <f t="shared" si="372"/>
        <v>5</v>
      </c>
      <c r="P326" s="137">
        <f t="shared" si="372"/>
        <v>3.5</v>
      </c>
      <c r="Q326" s="137">
        <f t="shared" si="372"/>
        <v>3.25</v>
      </c>
      <c r="R326" s="137">
        <f t="shared" si="372"/>
        <v>5</v>
      </c>
      <c r="S326" s="137">
        <f t="shared" si="372"/>
        <v>4.75</v>
      </c>
      <c r="T326" s="137">
        <f t="shared" si="372"/>
        <v>5</v>
      </c>
      <c r="U326" s="168"/>
      <c r="V326" s="168"/>
      <c r="W326" s="168"/>
      <c r="X326" s="136">
        <f>+SUM(X328,X335,X343,X350)/4</f>
        <v>5</v>
      </c>
      <c r="AA326" s="20"/>
    </row>
    <row r="327" spans="1:27" s="102" customFormat="1" ht="39.75">
      <c r="A327" s="84">
        <v>5.0999999999999996</v>
      </c>
      <c r="B327" s="84" t="s">
        <v>144</v>
      </c>
      <c r="C327" s="96" t="s">
        <v>30</v>
      </c>
      <c r="D327" s="82">
        <f>+SUM(D329:D333)</f>
        <v>5</v>
      </c>
      <c r="E327" s="82"/>
      <c r="F327" s="82"/>
      <c r="G327" s="82"/>
      <c r="H327" s="82"/>
      <c r="I327" s="82">
        <f t="shared" ref="I327" si="373">+SUM(I329:I333)</f>
        <v>0</v>
      </c>
      <c r="J327" s="82"/>
      <c r="K327" s="82">
        <f t="shared" ref="K327:T327" si="374">+SUM(K329:K333)</f>
        <v>5</v>
      </c>
      <c r="L327" s="82">
        <f t="shared" si="374"/>
        <v>5</v>
      </c>
      <c r="M327" s="82">
        <f t="shared" si="374"/>
        <v>5</v>
      </c>
      <c r="N327" s="82">
        <f t="shared" si="374"/>
        <v>3</v>
      </c>
      <c r="O327" s="82">
        <f t="shared" si="374"/>
        <v>5</v>
      </c>
      <c r="P327" s="82">
        <f t="shared" si="374"/>
        <v>2</v>
      </c>
      <c r="Q327" s="82">
        <f t="shared" si="374"/>
        <v>3</v>
      </c>
      <c r="R327" s="82">
        <f t="shared" si="374"/>
        <v>5</v>
      </c>
      <c r="S327" s="82">
        <f t="shared" si="374"/>
        <v>4</v>
      </c>
      <c r="T327" s="82">
        <f t="shared" si="374"/>
        <v>5</v>
      </c>
      <c r="U327" s="154"/>
      <c r="V327" s="154"/>
      <c r="W327" s="154"/>
      <c r="X327" s="82">
        <f>+SUM(X329:X333)</f>
        <v>5</v>
      </c>
      <c r="AA327" s="103"/>
    </row>
    <row r="328" spans="1:27" s="102" customFormat="1" ht="39.75">
      <c r="A328" s="80"/>
      <c r="B328" s="80"/>
      <c r="C328" s="95" t="s">
        <v>10</v>
      </c>
      <c r="D328" s="94">
        <f>IF(D327&lt;1,0,IF(D327&lt;2,1,IF(D327&lt;3,2,IF(D327&lt;4,3,IF(D327&lt;5,4,IF(D327&gt;=5,5,))))))</f>
        <v>5</v>
      </c>
      <c r="E328" s="94"/>
      <c r="F328" s="94"/>
      <c r="G328" s="94"/>
      <c r="H328" s="94"/>
      <c r="I328" s="94">
        <f t="shared" ref="I328" si="375">IF(I327&lt;1,0,IF(I327&lt;2,1,IF(I327&lt;3,2,IF(I327&lt;4,3,IF(I327&lt;5,4,IF(I327&gt;=5,5,))))))</f>
        <v>0</v>
      </c>
      <c r="J328" s="94"/>
      <c r="K328" s="94">
        <f t="shared" ref="K328:T328" si="376">IF(K327&lt;1,0,IF(K327&lt;2,1,IF(K327&lt;3,2,IF(K327&lt;4,3,IF(K327&lt;5,4,IF(K327&gt;=5,5,))))))</f>
        <v>5</v>
      </c>
      <c r="L328" s="94">
        <f t="shared" si="376"/>
        <v>5</v>
      </c>
      <c r="M328" s="94">
        <f t="shared" si="376"/>
        <v>5</v>
      </c>
      <c r="N328" s="94">
        <f t="shared" si="376"/>
        <v>3</v>
      </c>
      <c r="O328" s="94">
        <f t="shared" si="376"/>
        <v>5</v>
      </c>
      <c r="P328" s="94">
        <f t="shared" si="376"/>
        <v>2</v>
      </c>
      <c r="Q328" s="94">
        <f t="shared" si="376"/>
        <v>3</v>
      </c>
      <c r="R328" s="94">
        <f t="shared" si="376"/>
        <v>5</v>
      </c>
      <c r="S328" s="94">
        <f t="shared" si="376"/>
        <v>4</v>
      </c>
      <c r="T328" s="94">
        <f t="shared" si="376"/>
        <v>5</v>
      </c>
      <c r="U328" s="152"/>
      <c r="V328" s="152"/>
      <c r="W328" s="152"/>
      <c r="X328" s="94">
        <f>IF(X327&lt;1,0,IF(X327&lt;2,1,IF(X327&lt;3,2,IF(X327&lt;4,3,IF(X327&lt;5,4,IF(X327&gt;=5,5,))))))</f>
        <v>5</v>
      </c>
      <c r="AA328" s="103"/>
    </row>
    <row r="329" spans="1:27" s="102" customFormat="1" ht="61.5">
      <c r="A329" s="72"/>
      <c r="B329" s="71" t="s">
        <v>143</v>
      </c>
      <c r="C329" s="70"/>
      <c r="D329" s="68">
        <v>1</v>
      </c>
      <c r="E329" s="68"/>
      <c r="F329" s="68"/>
      <c r="G329" s="68"/>
      <c r="H329" s="68"/>
      <c r="I329" s="68"/>
      <c r="J329" s="68"/>
      <c r="K329" s="68">
        <v>1</v>
      </c>
      <c r="L329" s="68">
        <v>1</v>
      </c>
      <c r="M329" s="68">
        <v>1</v>
      </c>
      <c r="N329" s="69">
        <v>1</v>
      </c>
      <c r="O329" s="68">
        <v>1</v>
      </c>
      <c r="P329" s="68">
        <v>1</v>
      </c>
      <c r="Q329" s="68">
        <v>1</v>
      </c>
      <c r="R329" s="68">
        <v>1</v>
      </c>
      <c r="S329" s="68">
        <v>1</v>
      </c>
      <c r="T329" s="68">
        <v>1</v>
      </c>
      <c r="U329" s="149"/>
      <c r="V329" s="149"/>
      <c r="W329" s="149"/>
      <c r="X329" s="68">
        <v>1</v>
      </c>
      <c r="AA329" s="103"/>
    </row>
    <row r="330" spans="1:27" s="102" customFormat="1" ht="61.5">
      <c r="A330" s="72"/>
      <c r="B330" s="71" t="s">
        <v>142</v>
      </c>
      <c r="C330" s="70"/>
      <c r="D330" s="68">
        <v>1</v>
      </c>
      <c r="E330" s="68"/>
      <c r="F330" s="68"/>
      <c r="G330" s="68"/>
      <c r="H330" s="68"/>
      <c r="I330" s="68"/>
      <c r="J330" s="68"/>
      <c r="K330" s="68">
        <v>1</v>
      </c>
      <c r="L330" s="68">
        <v>1</v>
      </c>
      <c r="M330" s="68">
        <v>1</v>
      </c>
      <c r="N330" s="69">
        <v>1</v>
      </c>
      <c r="O330" s="68">
        <v>1</v>
      </c>
      <c r="P330" s="68">
        <v>1</v>
      </c>
      <c r="Q330" s="68">
        <v>1</v>
      </c>
      <c r="R330" s="68">
        <v>1</v>
      </c>
      <c r="S330" s="68">
        <v>1</v>
      </c>
      <c r="T330" s="68">
        <v>1</v>
      </c>
      <c r="U330" s="149"/>
      <c r="V330" s="149"/>
      <c r="W330" s="149"/>
      <c r="X330" s="68">
        <v>1</v>
      </c>
      <c r="AA330" s="103"/>
    </row>
    <row r="331" spans="1:27" s="102" customFormat="1" ht="39.75">
      <c r="A331" s="72"/>
      <c r="B331" s="71" t="s">
        <v>141</v>
      </c>
      <c r="C331" s="70"/>
      <c r="D331" s="68">
        <v>1</v>
      </c>
      <c r="E331" s="68"/>
      <c r="F331" s="68"/>
      <c r="G331" s="68"/>
      <c r="H331" s="68"/>
      <c r="I331" s="68"/>
      <c r="J331" s="68"/>
      <c r="K331" s="68">
        <v>1</v>
      </c>
      <c r="L331" s="68">
        <v>1</v>
      </c>
      <c r="M331" s="68">
        <v>1</v>
      </c>
      <c r="N331" s="69">
        <v>1</v>
      </c>
      <c r="O331" s="68">
        <v>1</v>
      </c>
      <c r="P331" s="68">
        <v>0</v>
      </c>
      <c r="Q331" s="68">
        <v>1</v>
      </c>
      <c r="R331" s="68">
        <v>1</v>
      </c>
      <c r="S331" s="68">
        <v>1</v>
      </c>
      <c r="T331" s="68">
        <v>1</v>
      </c>
      <c r="U331" s="149"/>
      <c r="V331" s="149"/>
      <c r="W331" s="149"/>
      <c r="X331" s="68">
        <v>1</v>
      </c>
      <c r="AA331" s="103"/>
    </row>
    <row r="332" spans="1:27" s="102" customFormat="1" ht="61.5">
      <c r="A332" s="72"/>
      <c r="B332" s="71" t="s">
        <v>140</v>
      </c>
      <c r="C332" s="70"/>
      <c r="D332" s="68">
        <v>1</v>
      </c>
      <c r="E332" s="68"/>
      <c r="F332" s="68"/>
      <c r="G332" s="68"/>
      <c r="H332" s="68"/>
      <c r="I332" s="68"/>
      <c r="J332" s="68"/>
      <c r="K332" s="68">
        <v>1</v>
      </c>
      <c r="L332" s="68">
        <v>1</v>
      </c>
      <c r="M332" s="68">
        <v>1</v>
      </c>
      <c r="N332" s="68">
        <v>0</v>
      </c>
      <c r="O332" s="68">
        <v>1</v>
      </c>
      <c r="P332" s="68">
        <v>0</v>
      </c>
      <c r="Q332" s="68">
        <v>0</v>
      </c>
      <c r="R332" s="68">
        <v>1</v>
      </c>
      <c r="S332" s="68">
        <v>1</v>
      </c>
      <c r="T332" s="68">
        <v>1</v>
      </c>
      <c r="U332" s="149"/>
      <c r="V332" s="149"/>
      <c r="W332" s="149"/>
      <c r="X332" s="68">
        <v>1</v>
      </c>
      <c r="AA332" s="103"/>
    </row>
    <row r="333" spans="1:27" s="102" customFormat="1" ht="61.5">
      <c r="A333" s="128"/>
      <c r="B333" s="127" t="s">
        <v>139</v>
      </c>
      <c r="C333" s="124"/>
      <c r="D333" s="68">
        <v>1</v>
      </c>
      <c r="E333" s="68"/>
      <c r="F333" s="68"/>
      <c r="G333" s="68"/>
      <c r="H333" s="68"/>
      <c r="I333" s="68"/>
      <c r="J333" s="68"/>
      <c r="K333" s="68">
        <v>1</v>
      </c>
      <c r="L333" s="68">
        <v>1</v>
      </c>
      <c r="M333" s="68">
        <v>1</v>
      </c>
      <c r="N333" s="68">
        <v>0</v>
      </c>
      <c r="O333" s="68">
        <v>1</v>
      </c>
      <c r="P333" s="68">
        <v>0</v>
      </c>
      <c r="Q333" s="68">
        <v>0</v>
      </c>
      <c r="R333" s="68">
        <v>1</v>
      </c>
      <c r="S333" s="68">
        <v>0</v>
      </c>
      <c r="T333" s="677">
        <v>1</v>
      </c>
      <c r="U333" s="146"/>
      <c r="V333" s="146"/>
      <c r="W333" s="146"/>
      <c r="X333" s="677">
        <v>1</v>
      </c>
      <c r="AA333" s="103"/>
    </row>
    <row r="334" spans="1:27" s="102" customFormat="1" ht="39.75">
      <c r="A334" s="84">
        <v>5.2</v>
      </c>
      <c r="B334" s="84" t="s">
        <v>138</v>
      </c>
      <c r="C334" s="96" t="s">
        <v>30</v>
      </c>
      <c r="D334" s="82">
        <f>+SUM(D336:D340)</f>
        <v>5</v>
      </c>
      <c r="E334" s="82"/>
      <c r="F334" s="82"/>
      <c r="G334" s="82"/>
      <c r="H334" s="82"/>
      <c r="I334" s="82">
        <f t="shared" ref="I334" si="377">+SUM(I336:I340)</f>
        <v>0</v>
      </c>
      <c r="J334" s="82"/>
      <c r="K334" s="82">
        <f t="shared" ref="K334:T334" si="378">+SUM(K336:K340)</f>
        <v>5</v>
      </c>
      <c r="L334" s="82">
        <f t="shared" si="378"/>
        <v>5</v>
      </c>
      <c r="M334" s="82">
        <f t="shared" si="378"/>
        <v>5</v>
      </c>
      <c r="N334" s="82">
        <f t="shared" si="378"/>
        <v>5</v>
      </c>
      <c r="O334" s="82">
        <f t="shared" si="378"/>
        <v>5</v>
      </c>
      <c r="P334" s="82">
        <f t="shared" si="378"/>
        <v>4</v>
      </c>
      <c r="Q334" s="82">
        <f t="shared" si="378"/>
        <v>3</v>
      </c>
      <c r="R334" s="82">
        <f t="shared" si="378"/>
        <v>5</v>
      </c>
      <c r="S334" s="82">
        <f t="shared" si="378"/>
        <v>5</v>
      </c>
      <c r="T334" s="82">
        <f t="shared" si="378"/>
        <v>5</v>
      </c>
      <c r="U334" s="154"/>
      <c r="V334" s="154"/>
      <c r="W334" s="154"/>
      <c r="X334" s="82">
        <f>+SUM(X336:X340)</f>
        <v>5</v>
      </c>
      <c r="AA334" s="103"/>
    </row>
    <row r="335" spans="1:27" s="102" customFormat="1" ht="39.75">
      <c r="A335" s="80"/>
      <c r="B335" s="80"/>
      <c r="C335" s="95" t="s">
        <v>10</v>
      </c>
      <c r="D335" s="94">
        <f>IF(D334&lt;1,0,IF(D334&lt;2,1,IF(D334&lt;3,2,IF(D334&lt;4,3,IF(D334&lt;5,4,IF(D334&gt;=5,5))))))</f>
        <v>5</v>
      </c>
      <c r="E335" s="94"/>
      <c r="F335" s="94"/>
      <c r="G335" s="94"/>
      <c r="H335" s="94"/>
      <c r="I335" s="94">
        <f t="shared" ref="I335" si="379">IF(I334&lt;1,0,IF(I334&lt;2,1,IF(I334&lt;3,2,IF(I334&lt;4,3,IF(I334&lt;5,4,IF(I334&gt;=5,5))))))</f>
        <v>0</v>
      </c>
      <c r="J335" s="94"/>
      <c r="K335" s="94">
        <f t="shared" ref="K335:T335" si="380">IF(K334&lt;1,0,IF(K334&lt;2,1,IF(K334&lt;3,2,IF(K334&lt;4,3,IF(K334&lt;5,4,IF(K334&gt;=5,5))))))</f>
        <v>5</v>
      </c>
      <c r="L335" s="94">
        <f t="shared" si="380"/>
        <v>5</v>
      </c>
      <c r="M335" s="94">
        <f t="shared" si="380"/>
        <v>5</v>
      </c>
      <c r="N335" s="94">
        <f t="shared" si="380"/>
        <v>5</v>
      </c>
      <c r="O335" s="94">
        <f t="shared" si="380"/>
        <v>5</v>
      </c>
      <c r="P335" s="94">
        <f t="shared" si="380"/>
        <v>4</v>
      </c>
      <c r="Q335" s="94">
        <f t="shared" si="380"/>
        <v>3</v>
      </c>
      <c r="R335" s="94">
        <f t="shared" si="380"/>
        <v>5</v>
      </c>
      <c r="S335" s="94">
        <f t="shared" si="380"/>
        <v>5</v>
      </c>
      <c r="T335" s="94">
        <f t="shared" si="380"/>
        <v>5</v>
      </c>
      <c r="U335" s="152"/>
      <c r="V335" s="152"/>
      <c r="W335" s="152"/>
      <c r="X335" s="94">
        <f>IF(X334&lt;1,0,IF(X334&lt;2,1,IF(X334&lt;3,2,IF(X334&lt;4,3,IF(X334&lt;5,4,IF(X334&gt;=5,5))))))</f>
        <v>5</v>
      </c>
      <c r="AA335" s="103"/>
    </row>
    <row r="336" spans="1:27" s="102" customFormat="1" ht="83.25">
      <c r="A336" s="72"/>
      <c r="B336" s="210" t="s">
        <v>137</v>
      </c>
      <c r="C336" s="150"/>
      <c r="D336" s="68">
        <v>1</v>
      </c>
      <c r="E336" s="68"/>
      <c r="F336" s="68"/>
      <c r="G336" s="68"/>
      <c r="H336" s="68"/>
      <c r="I336" s="68"/>
      <c r="J336" s="68"/>
      <c r="K336" s="68">
        <v>1</v>
      </c>
      <c r="L336" s="68">
        <v>1</v>
      </c>
      <c r="M336" s="68">
        <v>1</v>
      </c>
      <c r="N336" s="69">
        <v>1</v>
      </c>
      <c r="O336" s="68">
        <v>1</v>
      </c>
      <c r="P336" s="68">
        <v>1</v>
      </c>
      <c r="Q336" s="68">
        <v>1</v>
      </c>
      <c r="R336" s="68">
        <v>1</v>
      </c>
      <c r="S336" s="68">
        <v>1</v>
      </c>
      <c r="T336" s="68">
        <v>1</v>
      </c>
      <c r="U336" s="149"/>
      <c r="V336" s="149"/>
      <c r="W336" s="149"/>
      <c r="X336" s="68">
        <v>1</v>
      </c>
      <c r="AA336" s="103"/>
    </row>
    <row r="337" spans="1:27" s="102" customFormat="1" ht="92.25">
      <c r="A337" s="72"/>
      <c r="B337" s="71" t="s">
        <v>136</v>
      </c>
      <c r="C337" s="70"/>
      <c r="D337" s="68">
        <v>1</v>
      </c>
      <c r="E337" s="68"/>
      <c r="F337" s="68"/>
      <c r="G337" s="68"/>
      <c r="H337" s="68"/>
      <c r="I337" s="68"/>
      <c r="J337" s="68"/>
      <c r="K337" s="68">
        <v>1</v>
      </c>
      <c r="L337" s="68">
        <v>1</v>
      </c>
      <c r="M337" s="68">
        <v>1</v>
      </c>
      <c r="N337" s="69">
        <v>1</v>
      </c>
      <c r="O337" s="68">
        <v>1</v>
      </c>
      <c r="P337" s="68">
        <v>1</v>
      </c>
      <c r="Q337" s="68">
        <v>1</v>
      </c>
      <c r="R337" s="68">
        <v>1</v>
      </c>
      <c r="S337" s="68">
        <v>1</v>
      </c>
      <c r="T337" s="68">
        <v>1</v>
      </c>
      <c r="U337" s="149"/>
      <c r="V337" s="149"/>
      <c r="W337" s="149"/>
      <c r="X337" s="68">
        <v>1</v>
      </c>
      <c r="AA337" s="103"/>
    </row>
    <row r="338" spans="1:27" s="102" customFormat="1" ht="61.5">
      <c r="A338" s="72"/>
      <c r="B338" s="71" t="s">
        <v>135</v>
      </c>
      <c r="C338" s="70"/>
      <c r="D338" s="68">
        <v>1</v>
      </c>
      <c r="E338" s="68"/>
      <c r="F338" s="68"/>
      <c r="G338" s="68"/>
      <c r="H338" s="68"/>
      <c r="I338" s="68"/>
      <c r="J338" s="68"/>
      <c r="K338" s="68">
        <v>1</v>
      </c>
      <c r="L338" s="68">
        <v>1</v>
      </c>
      <c r="M338" s="68">
        <v>1</v>
      </c>
      <c r="N338" s="69">
        <v>1</v>
      </c>
      <c r="O338" s="68">
        <v>1</v>
      </c>
      <c r="P338" s="68">
        <v>1</v>
      </c>
      <c r="Q338" s="68">
        <v>1</v>
      </c>
      <c r="R338" s="68">
        <v>1</v>
      </c>
      <c r="S338" s="68">
        <v>1</v>
      </c>
      <c r="T338" s="68">
        <v>1</v>
      </c>
      <c r="U338" s="149"/>
      <c r="V338" s="149"/>
      <c r="W338" s="149"/>
      <c r="X338" s="68">
        <v>1</v>
      </c>
      <c r="AA338" s="103"/>
    </row>
    <row r="339" spans="1:27" s="102" customFormat="1" ht="61.5">
      <c r="A339" s="72"/>
      <c r="B339" s="71" t="s">
        <v>134</v>
      </c>
      <c r="C339" s="70"/>
      <c r="D339" s="68">
        <v>1</v>
      </c>
      <c r="E339" s="68"/>
      <c r="F339" s="68"/>
      <c r="G339" s="68"/>
      <c r="H339" s="68"/>
      <c r="I339" s="68"/>
      <c r="J339" s="68"/>
      <c r="K339" s="68">
        <v>1</v>
      </c>
      <c r="L339" s="68">
        <v>1</v>
      </c>
      <c r="M339" s="68">
        <v>1</v>
      </c>
      <c r="N339" s="69">
        <v>1</v>
      </c>
      <c r="O339" s="68">
        <v>1</v>
      </c>
      <c r="P339" s="68">
        <v>1</v>
      </c>
      <c r="Q339" s="68">
        <v>0</v>
      </c>
      <c r="R339" s="68">
        <v>1</v>
      </c>
      <c r="S339" s="68">
        <v>1</v>
      </c>
      <c r="T339" s="68">
        <v>1</v>
      </c>
      <c r="U339" s="149"/>
      <c r="V339" s="149"/>
      <c r="W339" s="149"/>
      <c r="X339" s="68">
        <v>1</v>
      </c>
      <c r="AA339" s="103"/>
    </row>
    <row r="340" spans="1:27" s="102" customFormat="1" ht="57">
      <c r="A340" s="72"/>
      <c r="B340" s="135" t="s">
        <v>133</v>
      </c>
      <c r="C340" s="134"/>
      <c r="D340" s="68">
        <v>1</v>
      </c>
      <c r="E340" s="68"/>
      <c r="F340" s="68"/>
      <c r="G340" s="68"/>
      <c r="H340" s="68"/>
      <c r="I340" s="68"/>
      <c r="J340" s="68"/>
      <c r="K340" s="68">
        <v>1</v>
      </c>
      <c r="L340" s="68">
        <v>1</v>
      </c>
      <c r="M340" s="68">
        <v>1</v>
      </c>
      <c r="N340" s="69">
        <v>1</v>
      </c>
      <c r="O340" s="68">
        <v>1</v>
      </c>
      <c r="P340" s="68">
        <v>0</v>
      </c>
      <c r="Q340" s="68">
        <v>0</v>
      </c>
      <c r="R340" s="68">
        <v>1</v>
      </c>
      <c r="S340" s="68">
        <v>1</v>
      </c>
      <c r="T340" s="68">
        <v>1</v>
      </c>
      <c r="U340" s="149"/>
      <c r="V340" s="149"/>
      <c r="W340" s="149"/>
      <c r="X340" s="68">
        <v>1</v>
      </c>
      <c r="AA340" s="103"/>
    </row>
    <row r="341" spans="1:27" s="102" customFormat="1" ht="39.75">
      <c r="A341" s="118">
        <v>5.3</v>
      </c>
      <c r="B341" s="118" t="s">
        <v>132</v>
      </c>
      <c r="C341" s="116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114"/>
      <c r="U341" s="208"/>
      <c r="V341" s="208"/>
      <c r="W341" s="208"/>
      <c r="X341" s="114"/>
      <c r="AA341" s="103"/>
    </row>
    <row r="342" spans="1:27" s="102" customFormat="1" ht="61.5">
      <c r="A342" s="84"/>
      <c r="B342" s="207" t="s">
        <v>131</v>
      </c>
      <c r="C342" s="83" t="s">
        <v>130</v>
      </c>
      <c r="D342" s="205">
        <f>+D344*100/D348</f>
        <v>75</v>
      </c>
      <c r="E342" s="205" t="e">
        <f t="shared" ref="E342:I342" si="381">+E344*100/E348</f>
        <v>#DIV/0!</v>
      </c>
      <c r="F342" s="205" t="e">
        <f t="shared" ref="F342:G342" si="382">+F344*100/F348</f>
        <v>#DIV/0!</v>
      </c>
      <c r="G342" s="205" t="e">
        <f t="shared" si="382"/>
        <v>#DIV/0!</v>
      </c>
      <c r="H342" s="205" t="e">
        <f t="shared" si="381"/>
        <v>#DIV/0!</v>
      </c>
      <c r="I342" s="205" t="e">
        <f t="shared" si="381"/>
        <v>#DIV/0!</v>
      </c>
      <c r="J342" s="205"/>
      <c r="K342" s="205">
        <f t="shared" ref="K342:T342" si="383">+K344*100/K348</f>
        <v>71.428571428571431</v>
      </c>
      <c r="L342" s="205">
        <f t="shared" si="383"/>
        <v>50</v>
      </c>
      <c r="M342" s="205">
        <f t="shared" si="383"/>
        <v>68.181818181818187</v>
      </c>
      <c r="N342" s="205">
        <f t="shared" si="383"/>
        <v>86.666666666666671</v>
      </c>
      <c r="O342" s="205">
        <f t="shared" si="383"/>
        <v>64.285714285714292</v>
      </c>
      <c r="P342" s="205">
        <f t="shared" si="383"/>
        <v>33.333333333333336</v>
      </c>
      <c r="Q342" s="205">
        <f t="shared" si="383"/>
        <v>90</v>
      </c>
      <c r="R342" s="205">
        <f t="shared" si="383"/>
        <v>61.53846153846154</v>
      </c>
      <c r="S342" s="205">
        <f t="shared" si="383"/>
        <v>50</v>
      </c>
      <c r="T342" s="205">
        <f t="shared" si="383"/>
        <v>40</v>
      </c>
      <c r="U342" s="206"/>
      <c r="V342" s="206"/>
      <c r="W342" s="206"/>
      <c r="X342" s="205">
        <f>+X344*100/X348</f>
        <v>66.165413533834581</v>
      </c>
      <c r="Y342" s="39"/>
      <c r="AA342" s="103"/>
    </row>
    <row r="343" spans="1:27" s="102" customFormat="1" ht="39.75">
      <c r="A343" s="80"/>
      <c r="B343" s="204"/>
      <c r="C343" s="79" t="s">
        <v>10</v>
      </c>
      <c r="D343" s="94">
        <f>+IF(D342&lt;30,D342*5/30,IF(D342&gt;=30,5))</f>
        <v>5</v>
      </c>
      <c r="E343" s="94" t="e">
        <f t="shared" ref="E343:I343" si="384">+IF(E342&lt;30,E342*5/30,IF(E342&gt;=30,5))</f>
        <v>#DIV/0!</v>
      </c>
      <c r="F343" s="94" t="e">
        <f t="shared" si="384"/>
        <v>#DIV/0!</v>
      </c>
      <c r="G343" s="94" t="e">
        <f t="shared" si="384"/>
        <v>#DIV/0!</v>
      </c>
      <c r="H343" s="94" t="e">
        <f t="shared" si="384"/>
        <v>#DIV/0!</v>
      </c>
      <c r="I343" s="94" t="e">
        <f t="shared" si="384"/>
        <v>#DIV/0!</v>
      </c>
      <c r="J343" s="94"/>
      <c r="K343" s="94">
        <f t="shared" ref="K343:T343" si="385">+IF(K342&lt;30,K342*5/30,IF(K342&gt;=30,5))</f>
        <v>5</v>
      </c>
      <c r="L343" s="94">
        <f t="shared" si="385"/>
        <v>5</v>
      </c>
      <c r="M343" s="203">
        <f t="shared" si="385"/>
        <v>5</v>
      </c>
      <c r="N343" s="94">
        <f t="shared" si="385"/>
        <v>5</v>
      </c>
      <c r="O343" s="94">
        <f t="shared" si="385"/>
        <v>5</v>
      </c>
      <c r="P343" s="94">
        <f t="shared" si="385"/>
        <v>5</v>
      </c>
      <c r="Q343" s="203">
        <f t="shared" si="385"/>
        <v>5</v>
      </c>
      <c r="R343" s="94">
        <f t="shared" si="385"/>
        <v>5</v>
      </c>
      <c r="S343" s="94">
        <f t="shared" si="385"/>
        <v>5</v>
      </c>
      <c r="T343" s="94">
        <f t="shared" si="385"/>
        <v>5</v>
      </c>
      <c r="U343" s="202"/>
      <c r="V343" s="202"/>
      <c r="W343" s="202"/>
      <c r="X343" s="94">
        <f>+IF(X342&lt;30,X342*5/30,IF(X342&gt;=30,5))</f>
        <v>5</v>
      </c>
      <c r="Y343" s="39"/>
      <c r="AA343" s="103"/>
    </row>
    <row r="344" spans="1:27" s="102" customFormat="1" ht="61.5">
      <c r="A344" s="72"/>
      <c r="B344" s="91" t="s">
        <v>129</v>
      </c>
      <c r="C344" s="70"/>
      <c r="D344" s="199">
        <f>+D345+D346+D347</f>
        <v>6</v>
      </c>
      <c r="E344" s="199">
        <f t="shared" ref="E344:I344" si="386">+E345+E346+E347</f>
        <v>0</v>
      </c>
      <c r="F344" s="199">
        <f t="shared" si="386"/>
        <v>0</v>
      </c>
      <c r="G344" s="199">
        <f t="shared" si="386"/>
        <v>0</v>
      </c>
      <c r="H344" s="199">
        <f t="shared" si="386"/>
        <v>0</v>
      </c>
      <c r="I344" s="199">
        <f t="shared" si="386"/>
        <v>0</v>
      </c>
      <c r="J344" s="199"/>
      <c r="K344" s="199">
        <f t="shared" ref="K344:T344" si="387">+K345+K346+K347</f>
        <v>5</v>
      </c>
      <c r="L344" s="199">
        <f t="shared" si="387"/>
        <v>1</v>
      </c>
      <c r="M344" s="201">
        <f t="shared" si="387"/>
        <v>15</v>
      </c>
      <c r="N344" s="199">
        <f t="shared" si="387"/>
        <v>13</v>
      </c>
      <c r="O344" s="199">
        <f t="shared" si="387"/>
        <v>9</v>
      </c>
      <c r="P344" s="199">
        <f t="shared" si="387"/>
        <v>3</v>
      </c>
      <c r="Q344" s="199">
        <f t="shared" si="387"/>
        <v>9</v>
      </c>
      <c r="R344" s="199">
        <f t="shared" si="387"/>
        <v>24</v>
      </c>
      <c r="S344" s="199">
        <f t="shared" si="387"/>
        <v>1</v>
      </c>
      <c r="T344" s="199">
        <f t="shared" si="387"/>
        <v>2</v>
      </c>
      <c r="U344" s="200"/>
      <c r="V344" s="200"/>
      <c r="W344" s="200"/>
      <c r="X344" s="199">
        <f>+X345+X346+X347</f>
        <v>88</v>
      </c>
      <c r="Y344" s="39"/>
      <c r="AA344" s="103"/>
    </row>
    <row r="345" spans="1:27" s="102" customFormat="1" ht="39.75">
      <c r="A345" s="72"/>
      <c r="B345" s="198" t="s">
        <v>128</v>
      </c>
      <c r="C345" s="150"/>
      <c r="D345" s="193">
        <v>5</v>
      </c>
      <c r="E345" s="193"/>
      <c r="F345" s="193"/>
      <c r="G345" s="193"/>
      <c r="H345" s="193"/>
      <c r="I345" s="193">
        <f t="shared" ref="I345:I348" si="388">+SUM(E345:H345)</f>
        <v>0</v>
      </c>
      <c r="J345" s="193"/>
      <c r="K345" s="193">
        <v>2</v>
      </c>
      <c r="L345" s="193">
        <v>0</v>
      </c>
      <c r="M345" s="194">
        <v>9</v>
      </c>
      <c r="N345" s="196">
        <v>3</v>
      </c>
      <c r="O345" s="193">
        <v>7</v>
      </c>
      <c r="P345" s="193">
        <v>2</v>
      </c>
      <c r="Q345" s="193">
        <v>5</v>
      </c>
      <c r="R345" s="193">
        <v>18</v>
      </c>
      <c r="S345" s="193">
        <v>0</v>
      </c>
      <c r="T345" s="193">
        <v>1</v>
      </c>
      <c r="U345" s="197"/>
      <c r="V345" s="197"/>
      <c r="W345" s="197"/>
      <c r="X345" s="190">
        <f>+SUM(D345:W345)</f>
        <v>52</v>
      </c>
      <c r="AA345" s="103"/>
    </row>
    <row r="346" spans="1:27" s="102" customFormat="1" ht="39.75">
      <c r="A346" s="72"/>
      <c r="B346" s="198" t="s">
        <v>127</v>
      </c>
      <c r="C346" s="150"/>
      <c r="D346" s="193">
        <v>0</v>
      </c>
      <c r="E346" s="193"/>
      <c r="F346" s="193"/>
      <c r="G346" s="193"/>
      <c r="H346" s="193"/>
      <c r="I346" s="193">
        <f t="shared" si="388"/>
        <v>0</v>
      </c>
      <c r="J346" s="193"/>
      <c r="K346" s="193">
        <v>3</v>
      </c>
      <c r="L346" s="193">
        <v>0</v>
      </c>
      <c r="M346" s="194">
        <v>4</v>
      </c>
      <c r="N346" s="196">
        <v>4</v>
      </c>
      <c r="O346" s="193">
        <v>0</v>
      </c>
      <c r="P346" s="193">
        <v>0</v>
      </c>
      <c r="Q346" s="193">
        <v>3</v>
      </c>
      <c r="R346" s="193">
        <v>2</v>
      </c>
      <c r="S346" s="193">
        <v>0</v>
      </c>
      <c r="T346" s="193">
        <f>+SUM(A346:B346)</f>
        <v>0</v>
      </c>
      <c r="U346" s="197"/>
      <c r="V346" s="197"/>
      <c r="W346" s="197"/>
      <c r="X346" s="190">
        <f>+SUM(D346:W346)</f>
        <v>16</v>
      </c>
      <c r="AA346" s="103"/>
    </row>
    <row r="347" spans="1:27" s="102" customFormat="1" ht="39.75">
      <c r="A347" s="72"/>
      <c r="B347" s="198" t="s">
        <v>126</v>
      </c>
      <c r="C347" s="150"/>
      <c r="D347" s="193">
        <v>1</v>
      </c>
      <c r="E347" s="193"/>
      <c r="F347" s="193"/>
      <c r="G347" s="193"/>
      <c r="H347" s="193"/>
      <c r="I347" s="193">
        <f t="shared" si="388"/>
        <v>0</v>
      </c>
      <c r="J347" s="193"/>
      <c r="K347" s="193">
        <v>0</v>
      </c>
      <c r="L347" s="193">
        <v>1</v>
      </c>
      <c r="M347" s="194">
        <v>2</v>
      </c>
      <c r="N347" s="196">
        <v>6</v>
      </c>
      <c r="O347" s="193">
        <v>2</v>
      </c>
      <c r="P347" s="193">
        <v>1</v>
      </c>
      <c r="Q347" s="193">
        <v>1</v>
      </c>
      <c r="R347" s="193">
        <v>4</v>
      </c>
      <c r="S347" s="193">
        <v>1</v>
      </c>
      <c r="T347" s="193">
        <v>1</v>
      </c>
      <c r="U347" s="197"/>
      <c r="V347" s="197"/>
      <c r="W347" s="197"/>
      <c r="X347" s="190">
        <f>+SUM(D347:W347)</f>
        <v>20</v>
      </c>
      <c r="AA347" s="103"/>
    </row>
    <row r="348" spans="1:27" s="102" customFormat="1" ht="61.5">
      <c r="A348" s="128"/>
      <c r="B348" s="147" t="s">
        <v>125</v>
      </c>
      <c r="C348" s="124"/>
      <c r="D348" s="193">
        <v>8</v>
      </c>
      <c r="E348" s="193"/>
      <c r="F348" s="193"/>
      <c r="G348" s="193"/>
      <c r="H348" s="193"/>
      <c r="I348" s="193">
        <f t="shared" si="388"/>
        <v>0</v>
      </c>
      <c r="J348" s="193"/>
      <c r="K348" s="193">
        <v>7</v>
      </c>
      <c r="L348" s="193">
        <v>2</v>
      </c>
      <c r="M348" s="194">
        <v>22</v>
      </c>
      <c r="N348" s="196">
        <v>15</v>
      </c>
      <c r="O348" s="195">
        <v>14</v>
      </c>
      <c r="P348" s="193">
        <v>9</v>
      </c>
      <c r="Q348" s="194">
        <v>10</v>
      </c>
      <c r="R348" s="193">
        <v>39</v>
      </c>
      <c r="S348" s="193">
        <v>2</v>
      </c>
      <c r="T348" s="192">
        <v>5</v>
      </c>
      <c r="U348" s="191"/>
      <c r="V348" s="191"/>
      <c r="W348" s="191"/>
      <c r="X348" s="190">
        <f>+SUM(D348:W348)</f>
        <v>133</v>
      </c>
      <c r="AA348" s="103"/>
    </row>
    <row r="349" spans="1:27" s="102" customFormat="1" ht="61.5">
      <c r="A349" s="84"/>
      <c r="B349" s="155" t="s">
        <v>124</v>
      </c>
      <c r="C349" s="83" t="s">
        <v>30</v>
      </c>
      <c r="D349" s="82">
        <f>+SUM(D351:D355)</f>
        <v>5</v>
      </c>
      <c r="E349" s="82"/>
      <c r="F349" s="82"/>
      <c r="G349" s="82"/>
      <c r="H349" s="82"/>
      <c r="I349" s="82">
        <f t="shared" ref="I349" si="389">+SUM(I351:I355)</f>
        <v>0</v>
      </c>
      <c r="J349" s="82"/>
      <c r="K349" s="82">
        <f t="shared" ref="K349:T349" si="390">+SUM(K351:K355)</f>
        <v>3</v>
      </c>
      <c r="L349" s="82">
        <f t="shared" si="390"/>
        <v>5</v>
      </c>
      <c r="M349" s="82">
        <f t="shared" si="390"/>
        <v>5</v>
      </c>
      <c r="N349" s="82">
        <f t="shared" si="390"/>
        <v>5</v>
      </c>
      <c r="O349" s="82">
        <f t="shared" si="390"/>
        <v>5</v>
      </c>
      <c r="P349" s="82">
        <f t="shared" si="390"/>
        <v>3</v>
      </c>
      <c r="Q349" s="82">
        <f t="shared" si="390"/>
        <v>2</v>
      </c>
      <c r="R349" s="82">
        <f t="shared" si="390"/>
        <v>5</v>
      </c>
      <c r="S349" s="82">
        <f t="shared" si="390"/>
        <v>5</v>
      </c>
      <c r="T349" s="82">
        <f t="shared" si="390"/>
        <v>5</v>
      </c>
      <c r="U349" s="154"/>
      <c r="V349" s="154"/>
      <c r="W349" s="154"/>
      <c r="X349" s="82">
        <f>+SUM(X351:X355)</f>
        <v>5</v>
      </c>
      <c r="AA349" s="103"/>
    </row>
    <row r="350" spans="1:27" s="102" customFormat="1" ht="39.75">
      <c r="A350" s="80"/>
      <c r="B350" s="153"/>
      <c r="C350" s="79" t="s">
        <v>10</v>
      </c>
      <c r="D350" s="132">
        <f>IF(D349&lt;1,0,IF(D349&lt;2,1,IF(D349&lt;3,2,IF(D349&lt;4,3,IF(D349&lt;5,4,IF(D349=5,5,))))))</f>
        <v>5</v>
      </c>
      <c r="E350" s="132"/>
      <c r="F350" s="132"/>
      <c r="G350" s="132"/>
      <c r="H350" s="132"/>
      <c r="I350" s="132">
        <f t="shared" ref="I350" si="391">IF(I349&lt;1,0,IF(I349&lt;2,1,IF(I349&lt;3,2,IF(I349&lt;4,3,IF(I349&lt;5,4,IF(I349=5,5,))))))</f>
        <v>0</v>
      </c>
      <c r="J350" s="132"/>
      <c r="K350" s="132">
        <f t="shared" ref="K350:T350" si="392">IF(K349&lt;1,0,IF(K349&lt;2,1,IF(K349&lt;3,2,IF(K349&lt;4,3,IF(K349&lt;5,4,IF(K349=5,5,))))))</f>
        <v>3</v>
      </c>
      <c r="L350" s="132">
        <f t="shared" si="392"/>
        <v>5</v>
      </c>
      <c r="M350" s="132">
        <f t="shared" si="392"/>
        <v>5</v>
      </c>
      <c r="N350" s="132">
        <f t="shared" si="392"/>
        <v>5</v>
      </c>
      <c r="O350" s="132">
        <f t="shared" si="392"/>
        <v>5</v>
      </c>
      <c r="P350" s="132">
        <f t="shared" si="392"/>
        <v>3</v>
      </c>
      <c r="Q350" s="132">
        <f t="shared" si="392"/>
        <v>2</v>
      </c>
      <c r="R350" s="132">
        <f t="shared" si="392"/>
        <v>5</v>
      </c>
      <c r="S350" s="132">
        <f t="shared" si="392"/>
        <v>5</v>
      </c>
      <c r="T350" s="132">
        <f t="shared" si="392"/>
        <v>5</v>
      </c>
      <c r="U350" s="152"/>
      <c r="V350" s="152"/>
      <c r="W350" s="152"/>
      <c r="X350" s="132">
        <f>IF(X349&lt;1,0,IF(X349&lt;2,1,IF(X349&lt;3,2,IF(X349&lt;4,3,IF(X349&lt;5,4,IF(X349=5,5,))))))</f>
        <v>5</v>
      </c>
      <c r="AA350" s="103"/>
    </row>
    <row r="351" spans="1:27" s="102" customFormat="1" ht="61.5">
      <c r="A351" s="72"/>
      <c r="B351" s="165" t="s">
        <v>123</v>
      </c>
      <c r="C351" s="164"/>
      <c r="D351" s="68">
        <v>1</v>
      </c>
      <c r="E351" s="68"/>
      <c r="F351" s="68"/>
      <c r="G351" s="68"/>
      <c r="H351" s="68"/>
      <c r="I351" s="68"/>
      <c r="J351" s="68"/>
      <c r="K351" s="68">
        <v>1</v>
      </c>
      <c r="L351" s="68">
        <v>1</v>
      </c>
      <c r="M351" s="68">
        <v>1</v>
      </c>
      <c r="N351" s="69">
        <v>1</v>
      </c>
      <c r="O351" s="68">
        <v>1</v>
      </c>
      <c r="P351" s="68">
        <v>1</v>
      </c>
      <c r="Q351" s="68">
        <v>1</v>
      </c>
      <c r="R351" s="68">
        <v>1</v>
      </c>
      <c r="S351" s="68">
        <v>1</v>
      </c>
      <c r="T351" s="68">
        <v>1</v>
      </c>
      <c r="U351" s="149"/>
      <c r="V351" s="149"/>
      <c r="W351" s="149"/>
      <c r="X351" s="68">
        <v>1</v>
      </c>
      <c r="AA351" s="103"/>
    </row>
    <row r="352" spans="1:27" s="102" customFormat="1" ht="39.75">
      <c r="A352" s="72"/>
      <c r="B352" s="91" t="s">
        <v>122</v>
      </c>
      <c r="C352" s="70"/>
      <c r="D352" s="68">
        <v>1</v>
      </c>
      <c r="E352" s="68"/>
      <c r="F352" s="68"/>
      <c r="G352" s="68"/>
      <c r="H352" s="68"/>
      <c r="I352" s="68"/>
      <c r="J352" s="68"/>
      <c r="K352" s="68">
        <v>1</v>
      </c>
      <c r="L352" s="68">
        <v>1</v>
      </c>
      <c r="M352" s="68">
        <v>1</v>
      </c>
      <c r="N352" s="69">
        <v>1</v>
      </c>
      <c r="O352" s="68">
        <v>1</v>
      </c>
      <c r="P352" s="68">
        <v>1</v>
      </c>
      <c r="Q352" s="68">
        <v>0</v>
      </c>
      <c r="R352" s="68">
        <v>1</v>
      </c>
      <c r="S352" s="68">
        <v>1</v>
      </c>
      <c r="T352" s="68">
        <v>1</v>
      </c>
      <c r="U352" s="149"/>
      <c r="V352" s="149"/>
      <c r="W352" s="149"/>
      <c r="X352" s="68">
        <v>1</v>
      </c>
      <c r="AA352" s="103"/>
    </row>
    <row r="353" spans="1:27" s="102" customFormat="1" ht="61.5">
      <c r="A353" s="72"/>
      <c r="B353" s="91" t="s">
        <v>121</v>
      </c>
      <c r="C353" s="70"/>
      <c r="D353" s="68">
        <v>1</v>
      </c>
      <c r="E353" s="68"/>
      <c r="F353" s="68"/>
      <c r="G353" s="68"/>
      <c r="H353" s="68"/>
      <c r="I353" s="68"/>
      <c r="J353" s="68"/>
      <c r="K353" s="68">
        <v>1</v>
      </c>
      <c r="L353" s="68">
        <v>1</v>
      </c>
      <c r="M353" s="68">
        <v>1</v>
      </c>
      <c r="N353" s="69">
        <v>1</v>
      </c>
      <c r="O353" s="68">
        <v>1</v>
      </c>
      <c r="P353" s="68">
        <v>1</v>
      </c>
      <c r="Q353" s="68">
        <v>0</v>
      </c>
      <c r="R353" s="68">
        <v>1</v>
      </c>
      <c r="S353" s="68">
        <v>1</v>
      </c>
      <c r="T353" s="68">
        <v>1</v>
      </c>
      <c r="U353" s="149"/>
      <c r="V353" s="149"/>
      <c r="W353" s="149"/>
      <c r="X353" s="68">
        <v>1</v>
      </c>
      <c r="AA353" s="103"/>
    </row>
    <row r="354" spans="1:27" s="102" customFormat="1" ht="57">
      <c r="A354" s="72"/>
      <c r="B354" s="163" t="s">
        <v>120</v>
      </c>
      <c r="C354" s="134"/>
      <c r="D354" s="68">
        <v>1</v>
      </c>
      <c r="E354" s="68"/>
      <c r="F354" s="68"/>
      <c r="G354" s="68"/>
      <c r="H354" s="68"/>
      <c r="I354" s="68"/>
      <c r="J354" s="68"/>
      <c r="K354" s="68">
        <v>0</v>
      </c>
      <c r="L354" s="68">
        <v>1</v>
      </c>
      <c r="M354" s="68">
        <v>1</v>
      </c>
      <c r="N354" s="90">
        <v>1</v>
      </c>
      <c r="O354" s="68">
        <v>1</v>
      </c>
      <c r="P354" s="68">
        <v>0</v>
      </c>
      <c r="Q354" s="68">
        <v>0</v>
      </c>
      <c r="R354" s="68">
        <v>1</v>
      </c>
      <c r="S354" s="68">
        <v>1</v>
      </c>
      <c r="T354" s="68">
        <v>1</v>
      </c>
      <c r="U354" s="149"/>
      <c r="V354" s="149"/>
      <c r="W354" s="149"/>
      <c r="X354" s="68">
        <v>1</v>
      </c>
      <c r="AA354" s="103"/>
    </row>
    <row r="355" spans="1:27" s="102" customFormat="1" ht="61.5">
      <c r="A355" s="72"/>
      <c r="B355" s="91" t="s">
        <v>119</v>
      </c>
      <c r="C355" s="70"/>
      <c r="D355" s="68">
        <v>1</v>
      </c>
      <c r="E355" s="68"/>
      <c r="F355" s="68"/>
      <c r="G355" s="68"/>
      <c r="H355" s="68"/>
      <c r="I355" s="68"/>
      <c r="J355" s="68"/>
      <c r="K355" s="68">
        <v>0</v>
      </c>
      <c r="L355" s="68">
        <v>1</v>
      </c>
      <c r="M355" s="68">
        <v>1</v>
      </c>
      <c r="N355" s="69">
        <v>1</v>
      </c>
      <c r="O355" s="68">
        <v>1</v>
      </c>
      <c r="P355" s="68">
        <v>0</v>
      </c>
      <c r="Q355" s="68">
        <v>1</v>
      </c>
      <c r="R355" s="68">
        <v>1</v>
      </c>
      <c r="S355" s="68">
        <v>1</v>
      </c>
      <c r="T355" s="68">
        <v>1</v>
      </c>
      <c r="U355" s="149"/>
      <c r="V355" s="149"/>
      <c r="W355" s="149"/>
      <c r="X355" s="68">
        <v>1</v>
      </c>
      <c r="AA355" s="103"/>
    </row>
    <row r="356" spans="1:27" ht="39.75">
      <c r="A356" s="173" t="s">
        <v>108</v>
      </c>
      <c r="B356" s="173"/>
      <c r="C356" s="172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69"/>
      <c r="U356" s="170"/>
      <c r="V356" s="170"/>
      <c r="W356" s="170"/>
      <c r="X356" s="169"/>
      <c r="AA356" s="20"/>
    </row>
    <row r="357" spans="1:27" ht="39.75">
      <c r="A357" s="140" t="s">
        <v>86</v>
      </c>
      <c r="B357" s="139"/>
      <c r="C357" s="138"/>
      <c r="D357" s="137">
        <f>+D361</f>
        <v>5</v>
      </c>
      <c r="E357" s="137"/>
      <c r="F357" s="137"/>
      <c r="G357" s="137"/>
      <c r="H357" s="137"/>
      <c r="I357" s="137">
        <f t="shared" ref="I357" si="393">+I361</f>
        <v>0</v>
      </c>
      <c r="J357" s="137"/>
      <c r="K357" s="137">
        <f t="shared" ref="K357:T357" si="394">+K361</f>
        <v>4</v>
      </c>
      <c r="L357" s="137">
        <f t="shared" si="394"/>
        <v>4</v>
      </c>
      <c r="M357" s="137">
        <f t="shared" si="394"/>
        <v>5</v>
      </c>
      <c r="N357" s="137">
        <f t="shared" si="394"/>
        <v>3</v>
      </c>
      <c r="O357" s="137">
        <f t="shared" si="394"/>
        <v>4</v>
      </c>
      <c r="P357" s="137">
        <f t="shared" si="394"/>
        <v>2</v>
      </c>
      <c r="Q357" s="137">
        <f t="shared" si="394"/>
        <v>3</v>
      </c>
      <c r="R357" s="137">
        <f t="shared" si="394"/>
        <v>5</v>
      </c>
      <c r="S357" s="137">
        <f t="shared" si="394"/>
        <v>5</v>
      </c>
      <c r="T357" s="137">
        <f t="shared" si="394"/>
        <v>5</v>
      </c>
      <c r="U357" s="168"/>
      <c r="V357" s="168"/>
      <c r="W357" s="168"/>
      <c r="X357" s="136">
        <f>+X361</f>
        <v>5</v>
      </c>
      <c r="AA357" s="20"/>
    </row>
    <row r="358" spans="1:27" ht="39.75">
      <c r="A358" s="140" t="s">
        <v>85</v>
      </c>
      <c r="B358" s="139"/>
      <c r="C358" s="138"/>
      <c r="D358" s="137">
        <f>+SUM(D370,D377)/2</f>
        <v>4.5</v>
      </c>
      <c r="E358" s="137"/>
      <c r="F358" s="137"/>
      <c r="G358" s="137"/>
      <c r="H358" s="137"/>
      <c r="I358" s="137">
        <f t="shared" ref="I358" si="395">+SUM(I370,I377)/2</f>
        <v>0</v>
      </c>
      <c r="J358" s="137"/>
      <c r="K358" s="137">
        <f t="shared" ref="K358:T358" si="396">+SUM(K370,K377)/2</f>
        <v>4.5</v>
      </c>
      <c r="L358" s="137">
        <f t="shared" si="396"/>
        <v>4.5</v>
      </c>
      <c r="M358" s="137">
        <f t="shared" si="396"/>
        <v>4.5</v>
      </c>
      <c r="N358" s="137">
        <f t="shared" si="396"/>
        <v>4.5</v>
      </c>
      <c r="O358" s="137">
        <f t="shared" si="396"/>
        <v>4.5</v>
      </c>
      <c r="P358" s="137">
        <f t="shared" si="396"/>
        <v>3.5</v>
      </c>
      <c r="Q358" s="137">
        <f t="shared" si="396"/>
        <v>3.5</v>
      </c>
      <c r="R358" s="137">
        <f t="shared" si="396"/>
        <v>4</v>
      </c>
      <c r="S358" s="137">
        <f t="shared" si="396"/>
        <v>4</v>
      </c>
      <c r="T358" s="137">
        <f t="shared" si="396"/>
        <v>3</v>
      </c>
      <c r="U358" s="168"/>
      <c r="V358" s="168"/>
      <c r="W358" s="168"/>
      <c r="X358" s="136">
        <f>+SUM(X370,X377)/2</f>
        <v>5</v>
      </c>
      <c r="AA358" s="20"/>
    </row>
    <row r="359" spans="1:27" ht="39.75">
      <c r="A359" s="140" t="s">
        <v>84</v>
      </c>
      <c r="B359" s="139"/>
      <c r="C359" s="138"/>
      <c r="D359" s="137">
        <f>+SUM(D361,D370,D377)/3</f>
        <v>4.666666666666667</v>
      </c>
      <c r="E359" s="137"/>
      <c r="F359" s="137"/>
      <c r="G359" s="137"/>
      <c r="H359" s="137"/>
      <c r="I359" s="137">
        <f t="shared" ref="I359" si="397">+SUM(I361,I370,I377)/3</f>
        <v>0</v>
      </c>
      <c r="J359" s="137"/>
      <c r="K359" s="137">
        <f t="shared" ref="K359:T359" si="398">+SUM(K361,K370,K377)/3</f>
        <v>4.333333333333333</v>
      </c>
      <c r="L359" s="137">
        <f t="shared" si="398"/>
        <v>4.333333333333333</v>
      </c>
      <c r="M359" s="137">
        <f t="shared" si="398"/>
        <v>4.666666666666667</v>
      </c>
      <c r="N359" s="137">
        <f t="shared" si="398"/>
        <v>4</v>
      </c>
      <c r="O359" s="137">
        <f t="shared" si="398"/>
        <v>4.333333333333333</v>
      </c>
      <c r="P359" s="137">
        <f t="shared" si="398"/>
        <v>3</v>
      </c>
      <c r="Q359" s="137">
        <f t="shared" si="398"/>
        <v>3.3333333333333335</v>
      </c>
      <c r="R359" s="137">
        <f t="shared" si="398"/>
        <v>4.333333333333333</v>
      </c>
      <c r="S359" s="137">
        <f t="shared" si="398"/>
        <v>4.333333333333333</v>
      </c>
      <c r="T359" s="137">
        <f t="shared" si="398"/>
        <v>3.6666666666666665</v>
      </c>
      <c r="U359" s="168"/>
      <c r="V359" s="168"/>
      <c r="W359" s="168"/>
      <c r="X359" s="136">
        <f>+SUM(X361,X370,X377)/3</f>
        <v>5</v>
      </c>
      <c r="AA359" s="20"/>
    </row>
    <row r="360" spans="1:27" s="73" customFormat="1" ht="39.75">
      <c r="A360" s="85">
        <v>6.1</v>
      </c>
      <c r="B360" s="85" t="s">
        <v>107</v>
      </c>
      <c r="C360" s="83" t="s">
        <v>30</v>
      </c>
      <c r="D360" s="82">
        <f>SUM(D362:D367)</f>
        <v>5</v>
      </c>
      <c r="E360" s="82"/>
      <c r="F360" s="82"/>
      <c r="G360" s="82"/>
      <c r="H360" s="82"/>
      <c r="I360" s="82">
        <f t="shared" ref="I360" si="399">SUM(I362:I367)</f>
        <v>0</v>
      </c>
      <c r="J360" s="82"/>
      <c r="K360" s="82">
        <f t="shared" ref="K360:T360" si="400">SUM(K362:K367)</f>
        <v>4</v>
      </c>
      <c r="L360" s="82">
        <f t="shared" si="400"/>
        <v>4</v>
      </c>
      <c r="M360" s="82">
        <f t="shared" si="400"/>
        <v>5</v>
      </c>
      <c r="N360" s="82">
        <f t="shared" si="400"/>
        <v>3</v>
      </c>
      <c r="O360" s="82">
        <f t="shared" si="400"/>
        <v>4</v>
      </c>
      <c r="P360" s="82">
        <f t="shared" si="400"/>
        <v>2</v>
      </c>
      <c r="Q360" s="82">
        <f t="shared" si="400"/>
        <v>3</v>
      </c>
      <c r="R360" s="82">
        <f t="shared" si="400"/>
        <v>5</v>
      </c>
      <c r="S360" s="82">
        <f t="shared" si="400"/>
        <v>6</v>
      </c>
      <c r="T360" s="82">
        <f t="shared" si="400"/>
        <v>5</v>
      </c>
      <c r="U360" s="154"/>
      <c r="V360" s="154"/>
      <c r="W360" s="154"/>
      <c r="X360" s="82">
        <f>SUM(X362:X367)</f>
        <v>5</v>
      </c>
      <c r="AA360" s="74"/>
    </row>
    <row r="361" spans="1:27" s="73" customFormat="1" ht="39.75">
      <c r="A361" s="167"/>
      <c r="B361" s="167"/>
      <c r="C361" s="79" t="s">
        <v>10</v>
      </c>
      <c r="D361" s="132">
        <f>IF(D360&lt;1,0,IF(D360&lt;2,1,IF(D360&lt;3,2,IF(D360&lt;4,3,IF(D360&lt;5,4,IF(D360&gt;=5,5,))))))</f>
        <v>5</v>
      </c>
      <c r="E361" s="132"/>
      <c r="F361" s="132"/>
      <c r="G361" s="132"/>
      <c r="H361" s="132"/>
      <c r="I361" s="132">
        <f t="shared" ref="I361" si="401">IF(I360&lt;1,0,IF(I360&lt;2,1,IF(I360&lt;3,2,IF(I360&lt;4,3,IF(I360&lt;5,4,IF(I360&gt;=5,5,))))))</f>
        <v>0</v>
      </c>
      <c r="J361" s="132"/>
      <c r="K361" s="132">
        <f t="shared" ref="K361:T361" si="402">IF(K360&lt;1,0,IF(K360&lt;2,1,IF(K360&lt;3,2,IF(K360&lt;4,3,IF(K360&lt;5,4,IF(K360&gt;=5,5,))))))</f>
        <v>4</v>
      </c>
      <c r="L361" s="132">
        <f t="shared" si="402"/>
        <v>4</v>
      </c>
      <c r="M361" s="132">
        <f t="shared" si="402"/>
        <v>5</v>
      </c>
      <c r="N361" s="132">
        <f t="shared" si="402"/>
        <v>3</v>
      </c>
      <c r="O361" s="132">
        <f t="shared" si="402"/>
        <v>4</v>
      </c>
      <c r="P361" s="132">
        <f t="shared" si="402"/>
        <v>2</v>
      </c>
      <c r="Q361" s="132">
        <f t="shared" si="402"/>
        <v>3</v>
      </c>
      <c r="R361" s="132">
        <f t="shared" si="402"/>
        <v>5</v>
      </c>
      <c r="S361" s="132">
        <f t="shared" si="402"/>
        <v>5</v>
      </c>
      <c r="T361" s="132">
        <f t="shared" si="402"/>
        <v>5</v>
      </c>
      <c r="U361" s="152"/>
      <c r="V361" s="152"/>
      <c r="W361" s="152"/>
      <c r="X361" s="132">
        <f>IF(X360&lt;1,0,IF(X360&lt;2,1,IF(X360&lt;3,2,IF(X360&lt;4,3,IF(X360&lt;5,4,IF(X360&gt;=5,5,))))))</f>
        <v>5</v>
      </c>
      <c r="AA361" s="74"/>
    </row>
    <row r="362" spans="1:27" s="73" customFormat="1" ht="61.5">
      <c r="A362" s="166"/>
      <c r="B362" s="165" t="s">
        <v>106</v>
      </c>
      <c r="C362" s="164"/>
      <c r="D362" s="68">
        <v>1</v>
      </c>
      <c r="E362" s="68"/>
      <c r="F362" s="68"/>
      <c r="G362" s="68"/>
      <c r="H362" s="68"/>
      <c r="I362" s="68"/>
      <c r="J362" s="68"/>
      <c r="K362" s="68">
        <v>1</v>
      </c>
      <c r="L362" s="68">
        <v>1</v>
      </c>
      <c r="M362" s="68">
        <v>1</v>
      </c>
      <c r="N362" s="69">
        <v>1</v>
      </c>
      <c r="O362" s="68">
        <v>1</v>
      </c>
      <c r="P362" s="68">
        <v>0</v>
      </c>
      <c r="Q362" s="68">
        <v>1</v>
      </c>
      <c r="R362" s="68">
        <v>1</v>
      </c>
      <c r="S362" s="68">
        <v>1</v>
      </c>
      <c r="T362" s="679">
        <v>1</v>
      </c>
      <c r="U362" s="149"/>
      <c r="V362" s="149"/>
      <c r="W362" s="149"/>
      <c r="X362" s="679">
        <v>1</v>
      </c>
      <c r="AA362" s="74"/>
    </row>
    <row r="363" spans="1:27" s="73" customFormat="1" ht="61.5">
      <c r="A363" s="75"/>
      <c r="B363" s="91" t="s">
        <v>105</v>
      </c>
      <c r="C363" s="70"/>
      <c r="D363" s="68">
        <v>1</v>
      </c>
      <c r="E363" s="68"/>
      <c r="F363" s="68"/>
      <c r="G363" s="68"/>
      <c r="H363" s="68"/>
      <c r="I363" s="68"/>
      <c r="J363" s="68"/>
      <c r="K363" s="68">
        <v>1</v>
      </c>
      <c r="L363" s="68">
        <v>1</v>
      </c>
      <c r="M363" s="68">
        <v>1</v>
      </c>
      <c r="N363" s="69">
        <v>1</v>
      </c>
      <c r="O363" s="68">
        <v>1</v>
      </c>
      <c r="P363" s="68">
        <v>1</v>
      </c>
      <c r="Q363" s="68">
        <v>1</v>
      </c>
      <c r="R363" s="68">
        <v>1</v>
      </c>
      <c r="S363" s="68">
        <v>1</v>
      </c>
      <c r="T363" s="68">
        <v>1</v>
      </c>
      <c r="U363" s="149"/>
      <c r="V363" s="149"/>
      <c r="W363" s="149"/>
      <c r="X363" s="68">
        <v>1</v>
      </c>
      <c r="AA363" s="74"/>
    </row>
    <row r="364" spans="1:27" s="73" customFormat="1" ht="61.5">
      <c r="A364" s="75"/>
      <c r="B364" s="91" t="s">
        <v>104</v>
      </c>
      <c r="C364" s="70"/>
      <c r="D364" s="68">
        <v>1</v>
      </c>
      <c r="E364" s="68"/>
      <c r="F364" s="68"/>
      <c r="G364" s="68"/>
      <c r="H364" s="68"/>
      <c r="I364" s="68"/>
      <c r="J364" s="68"/>
      <c r="K364" s="68">
        <v>1</v>
      </c>
      <c r="L364" s="68">
        <v>1</v>
      </c>
      <c r="M364" s="68">
        <v>1</v>
      </c>
      <c r="N364" s="69">
        <v>1</v>
      </c>
      <c r="O364" s="68">
        <v>1</v>
      </c>
      <c r="P364" s="68">
        <v>1</v>
      </c>
      <c r="Q364" s="68">
        <v>1</v>
      </c>
      <c r="R364" s="68">
        <v>1</v>
      </c>
      <c r="S364" s="68">
        <v>1</v>
      </c>
      <c r="T364" s="68">
        <v>1</v>
      </c>
      <c r="U364" s="149"/>
      <c r="V364" s="149"/>
      <c r="W364" s="149"/>
      <c r="X364" s="68">
        <v>1</v>
      </c>
      <c r="AA364" s="74"/>
    </row>
    <row r="365" spans="1:27" s="73" customFormat="1" ht="57">
      <c r="A365" s="75"/>
      <c r="B365" s="163" t="s">
        <v>103</v>
      </c>
      <c r="C365" s="134"/>
      <c r="D365" s="68">
        <v>1</v>
      </c>
      <c r="E365" s="68"/>
      <c r="F365" s="68"/>
      <c r="G365" s="68"/>
      <c r="H365" s="68"/>
      <c r="I365" s="68"/>
      <c r="J365" s="68"/>
      <c r="K365" s="68">
        <v>1</v>
      </c>
      <c r="L365" s="68">
        <v>1</v>
      </c>
      <c r="M365" s="68">
        <v>1</v>
      </c>
      <c r="N365" s="69">
        <v>0</v>
      </c>
      <c r="O365" s="68">
        <v>1</v>
      </c>
      <c r="P365" s="68">
        <v>0</v>
      </c>
      <c r="Q365" s="68">
        <v>0</v>
      </c>
      <c r="R365" s="68">
        <v>1</v>
      </c>
      <c r="S365" s="68">
        <v>1</v>
      </c>
      <c r="T365" s="68">
        <v>1</v>
      </c>
      <c r="U365" s="149"/>
      <c r="V365" s="149"/>
      <c r="W365" s="149"/>
      <c r="X365" s="68">
        <v>1</v>
      </c>
      <c r="AA365" s="74"/>
    </row>
    <row r="366" spans="1:27" s="73" customFormat="1" ht="55.5">
      <c r="A366" s="75"/>
      <c r="B366" s="151" t="s">
        <v>102</v>
      </c>
      <c r="C366" s="150"/>
      <c r="D366" s="68">
        <v>1</v>
      </c>
      <c r="E366" s="68"/>
      <c r="F366" s="68"/>
      <c r="G366" s="68"/>
      <c r="H366" s="68"/>
      <c r="I366" s="68"/>
      <c r="J366" s="68"/>
      <c r="K366" s="68">
        <v>0</v>
      </c>
      <c r="L366" s="68">
        <v>0</v>
      </c>
      <c r="M366" s="68">
        <v>1</v>
      </c>
      <c r="N366" s="69">
        <v>0</v>
      </c>
      <c r="O366" s="68">
        <v>0</v>
      </c>
      <c r="P366" s="68">
        <v>0</v>
      </c>
      <c r="Q366" s="68">
        <v>0</v>
      </c>
      <c r="R366" s="68">
        <v>1</v>
      </c>
      <c r="S366" s="68">
        <v>1</v>
      </c>
      <c r="T366" s="68">
        <v>1</v>
      </c>
      <c r="U366" s="149"/>
      <c r="V366" s="149"/>
      <c r="W366" s="149"/>
      <c r="X366" s="68">
        <v>1</v>
      </c>
      <c r="AA366" s="74"/>
    </row>
    <row r="367" spans="1:27" s="73" customFormat="1" ht="61.5">
      <c r="A367" s="75"/>
      <c r="B367" s="91" t="s">
        <v>101</v>
      </c>
      <c r="C367" s="70"/>
      <c r="D367" s="68">
        <v>0</v>
      </c>
      <c r="E367" s="68"/>
      <c r="F367" s="68"/>
      <c r="G367" s="68"/>
      <c r="H367" s="68"/>
      <c r="I367" s="68"/>
      <c r="J367" s="68"/>
      <c r="K367" s="68">
        <v>0</v>
      </c>
      <c r="L367" s="68">
        <v>0</v>
      </c>
      <c r="M367" s="68">
        <v>0</v>
      </c>
      <c r="N367" s="69">
        <v>0</v>
      </c>
      <c r="O367" s="68">
        <v>0</v>
      </c>
      <c r="P367" s="68">
        <v>0</v>
      </c>
      <c r="Q367" s="68">
        <v>0</v>
      </c>
      <c r="R367" s="68">
        <v>0</v>
      </c>
      <c r="S367" s="68">
        <v>1</v>
      </c>
      <c r="T367" s="68">
        <v>0</v>
      </c>
      <c r="U367" s="149"/>
      <c r="V367" s="149"/>
      <c r="W367" s="149"/>
      <c r="X367" s="68">
        <v>0</v>
      </c>
      <c r="AA367" s="74"/>
    </row>
    <row r="368" spans="1:27" s="73" customFormat="1" ht="39.75">
      <c r="A368" s="162">
        <v>6.2</v>
      </c>
      <c r="B368" s="162" t="s">
        <v>100</v>
      </c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59"/>
      <c r="U368" s="146"/>
      <c r="V368" s="146"/>
      <c r="W368" s="146"/>
      <c r="X368" s="159"/>
      <c r="AA368" s="74"/>
    </row>
    <row r="369" spans="1:27" s="73" customFormat="1" ht="61.5">
      <c r="A369" s="85"/>
      <c r="B369" s="158" t="s">
        <v>99</v>
      </c>
      <c r="C369" s="83" t="s">
        <v>30</v>
      </c>
      <c r="D369" s="82">
        <f>+SUM(D371:D375)</f>
        <v>4</v>
      </c>
      <c r="E369" s="82"/>
      <c r="F369" s="82"/>
      <c r="G369" s="82"/>
      <c r="H369" s="82"/>
      <c r="I369" s="82">
        <f t="shared" ref="I369" si="403">+SUM(I371:I375)</f>
        <v>0</v>
      </c>
      <c r="J369" s="82"/>
      <c r="K369" s="82">
        <f t="shared" ref="K369:T369" si="404">+SUM(K371:K375)</f>
        <v>4</v>
      </c>
      <c r="L369" s="82">
        <f t="shared" si="404"/>
        <v>4</v>
      </c>
      <c r="M369" s="82">
        <f t="shared" si="404"/>
        <v>4</v>
      </c>
      <c r="N369" s="82">
        <f t="shared" si="404"/>
        <v>4</v>
      </c>
      <c r="O369" s="82">
        <f t="shared" si="404"/>
        <v>4</v>
      </c>
      <c r="P369" s="82">
        <f t="shared" si="404"/>
        <v>2</v>
      </c>
      <c r="Q369" s="82">
        <f t="shared" si="404"/>
        <v>2</v>
      </c>
      <c r="R369" s="82">
        <f t="shared" si="404"/>
        <v>3</v>
      </c>
      <c r="S369" s="82">
        <f t="shared" si="404"/>
        <v>4</v>
      </c>
      <c r="T369" s="82">
        <f t="shared" si="404"/>
        <v>1</v>
      </c>
      <c r="U369" s="154"/>
      <c r="V369" s="154"/>
      <c r="W369" s="154"/>
      <c r="X369" s="82">
        <f>+SUM(X371:X375)</f>
        <v>5</v>
      </c>
      <c r="AA369" s="74"/>
    </row>
    <row r="370" spans="1:27" s="73" customFormat="1" ht="39.75">
      <c r="A370" s="81"/>
      <c r="B370" s="157"/>
      <c r="C370" s="79" t="s">
        <v>10</v>
      </c>
      <c r="D370" s="132">
        <f>IF(D369&lt;1,0,IF(D369&lt;2,1,IF(D369&lt;3,2,IF(D369&lt;4,3,IF(D369&lt;5,4,IF(D369=5,5,))))))</f>
        <v>4</v>
      </c>
      <c r="E370" s="132"/>
      <c r="F370" s="132"/>
      <c r="G370" s="132"/>
      <c r="H370" s="132"/>
      <c r="I370" s="132">
        <f t="shared" ref="I370" si="405">IF(I369&lt;1,0,IF(I369&lt;2,1,IF(I369&lt;3,2,IF(I369&lt;4,3,IF(I369&lt;5,4,IF(I369=5,5,))))))</f>
        <v>0</v>
      </c>
      <c r="J370" s="132"/>
      <c r="K370" s="132">
        <f t="shared" ref="K370:T370" si="406">IF(K369&lt;1,0,IF(K369&lt;2,1,IF(K369&lt;3,2,IF(K369&lt;4,3,IF(K369&lt;5,4,IF(K369=5,5,))))))</f>
        <v>4</v>
      </c>
      <c r="L370" s="132">
        <f t="shared" si="406"/>
        <v>4</v>
      </c>
      <c r="M370" s="132">
        <f t="shared" si="406"/>
        <v>4</v>
      </c>
      <c r="N370" s="132">
        <f t="shared" si="406"/>
        <v>4</v>
      </c>
      <c r="O370" s="132">
        <f t="shared" si="406"/>
        <v>4</v>
      </c>
      <c r="P370" s="132">
        <f t="shared" si="406"/>
        <v>2</v>
      </c>
      <c r="Q370" s="132">
        <f t="shared" si="406"/>
        <v>2</v>
      </c>
      <c r="R370" s="132">
        <f t="shared" si="406"/>
        <v>3</v>
      </c>
      <c r="S370" s="132">
        <f t="shared" si="406"/>
        <v>4</v>
      </c>
      <c r="T370" s="132">
        <f t="shared" si="406"/>
        <v>1</v>
      </c>
      <c r="U370" s="156"/>
      <c r="V370" s="156"/>
      <c r="W370" s="156"/>
      <c r="X370" s="132">
        <f>IF(X369&lt;1,0,IF(X369&lt;2,1,IF(X369&lt;3,2,IF(X369&lt;4,3,IF(X369&lt;5,4,IF(X369=5,5,))))))</f>
        <v>5</v>
      </c>
      <c r="AA370" s="74"/>
    </row>
    <row r="371" spans="1:27" s="73" customFormat="1" ht="39.75">
      <c r="A371" s="75"/>
      <c r="B371" s="91" t="s">
        <v>98</v>
      </c>
      <c r="C371" s="70"/>
      <c r="D371" s="68">
        <v>1</v>
      </c>
      <c r="E371" s="68"/>
      <c r="F371" s="68"/>
      <c r="G371" s="68"/>
      <c r="H371" s="68"/>
      <c r="I371" s="68"/>
      <c r="J371" s="68"/>
      <c r="K371" s="68">
        <v>1</v>
      </c>
      <c r="L371" s="68">
        <v>1</v>
      </c>
      <c r="M371" s="68">
        <v>1</v>
      </c>
      <c r="N371" s="69">
        <v>1</v>
      </c>
      <c r="O371" s="68">
        <v>1</v>
      </c>
      <c r="P371" s="68">
        <v>0</v>
      </c>
      <c r="Q371" s="68">
        <v>1</v>
      </c>
      <c r="R371" s="68">
        <v>1</v>
      </c>
      <c r="S371" s="68">
        <v>1</v>
      </c>
      <c r="T371" s="679">
        <v>1</v>
      </c>
      <c r="U371" s="152"/>
      <c r="V371" s="152"/>
      <c r="W371" s="152"/>
      <c r="X371" s="679">
        <v>1</v>
      </c>
      <c r="AA371" s="74"/>
    </row>
    <row r="372" spans="1:27" s="73" customFormat="1" ht="39.75">
      <c r="A372" s="75"/>
      <c r="B372" s="91" t="s">
        <v>97</v>
      </c>
      <c r="C372" s="70"/>
      <c r="D372" s="68">
        <v>1</v>
      </c>
      <c r="E372" s="68"/>
      <c r="F372" s="68"/>
      <c r="G372" s="68"/>
      <c r="H372" s="68"/>
      <c r="I372" s="68"/>
      <c r="J372" s="68"/>
      <c r="K372" s="68">
        <v>1</v>
      </c>
      <c r="L372" s="68">
        <v>1</v>
      </c>
      <c r="M372" s="68">
        <v>1</v>
      </c>
      <c r="N372" s="69">
        <v>1</v>
      </c>
      <c r="O372" s="68">
        <v>1</v>
      </c>
      <c r="P372" s="68">
        <v>0</v>
      </c>
      <c r="Q372" s="68">
        <v>0</v>
      </c>
      <c r="R372" s="68">
        <v>1</v>
      </c>
      <c r="S372" s="68">
        <v>1</v>
      </c>
      <c r="T372" s="68">
        <v>0</v>
      </c>
      <c r="U372" s="149"/>
      <c r="V372" s="149"/>
      <c r="W372" s="149"/>
      <c r="X372" s="68">
        <v>1</v>
      </c>
      <c r="AA372" s="74"/>
    </row>
    <row r="373" spans="1:27" s="73" customFormat="1" ht="39.75">
      <c r="A373" s="75"/>
      <c r="B373" s="91" t="s">
        <v>96</v>
      </c>
      <c r="C373" s="70"/>
      <c r="D373" s="68">
        <v>1</v>
      </c>
      <c r="E373" s="68"/>
      <c r="F373" s="68"/>
      <c r="G373" s="68"/>
      <c r="H373" s="68"/>
      <c r="I373" s="68"/>
      <c r="J373" s="68"/>
      <c r="K373" s="68">
        <v>1</v>
      </c>
      <c r="L373" s="68">
        <v>1</v>
      </c>
      <c r="M373" s="68">
        <v>1</v>
      </c>
      <c r="N373" s="69">
        <v>1</v>
      </c>
      <c r="O373" s="68">
        <v>1</v>
      </c>
      <c r="P373" s="68">
        <v>1</v>
      </c>
      <c r="Q373" s="68">
        <v>1</v>
      </c>
      <c r="R373" s="68">
        <v>1</v>
      </c>
      <c r="S373" s="68">
        <v>1</v>
      </c>
      <c r="T373" s="68">
        <v>0</v>
      </c>
      <c r="U373" s="149"/>
      <c r="V373" s="149"/>
      <c r="W373" s="149"/>
      <c r="X373" s="68">
        <v>1</v>
      </c>
      <c r="AA373" s="74"/>
    </row>
    <row r="374" spans="1:27" s="73" customFormat="1" ht="39.75">
      <c r="A374" s="75"/>
      <c r="B374" s="91" t="s">
        <v>95</v>
      </c>
      <c r="C374" s="70"/>
      <c r="D374" s="68">
        <v>1</v>
      </c>
      <c r="E374" s="68"/>
      <c r="F374" s="68"/>
      <c r="G374" s="68"/>
      <c r="H374" s="68"/>
      <c r="I374" s="68"/>
      <c r="J374" s="68"/>
      <c r="K374" s="68">
        <v>1</v>
      </c>
      <c r="L374" s="68">
        <v>1</v>
      </c>
      <c r="M374" s="68">
        <v>1</v>
      </c>
      <c r="N374" s="69">
        <v>1</v>
      </c>
      <c r="O374" s="68">
        <v>0</v>
      </c>
      <c r="P374" s="68">
        <v>1</v>
      </c>
      <c r="Q374" s="68">
        <v>0</v>
      </c>
      <c r="R374" s="68">
        <v>0</v>
      </c>
      <c r="S374" s="68">
        <v>1</v>
      </c>
      <c r="T374" s="68">
        <v>0</v>
      </c>
      <c r="U374" s="149"/>
      <c r="V374" s="149"/>
      <c r="W374" s="149"/>
      <c r="X374" s="68">
        <v>1</v>
      </c>
      <c r="AA374" s="74"/>
    </row>
    <row r="375" spans="1:27" s="73" customFormat="1" ht="39.75">
      <c r="A375" s="148"/>
      <c r="B375" s="147" t="s">
        <v>94</v>
      </c>
      <c r="C375" s="124"/>
      <c r="D375" s="68">
        <v>0</v>
      </c>
      <c r="E375" s="68"/>
      <c r="F375" s="68"/>
      <c r="G375" s="68"/>
      <c r="H375" s="68"/>
      <c r="I375" s="68"/>
      <c r="J375" s="68"/>
      <c r="K375" s="68">
        <v>0</v>
      </c>
      <c r="L375" s="68">
        <v>0</v>
      </c>
      <c r="M375" s="68">
        <v>0</v>
      </c>
      <c r="N375" s="68">
        <v>0</v>
      </c>
      <c r="O375" s="68">
        <v>1</v>
      </c>
      <c r="P375" s="68">
        <v>0</v>
      </c>
      <c r="Q375" s="68">
        <v>0</v>
      </c>
      <c r="R375" s="68">
        <v>0</v>
      </c>
      <c r="S375" s="68">
        <v>0</v>
      </c>
      <c r="T375" s="677">
        <v>0</v>
      </c>
      <c r="U375" s="146"/>
      <c r="V375" s="146"/>
      <c r="W375" s="146"/>
      <c r="X375" s="677">
        <v>1</v>
      </c>
      <c r="AA375" s="74"/>
    </row>
    <row r="376" spans="1:27" s="73" customFormat="1" ht="61.5">
      <c r="A376" s="85"/>
      <c r="B376" s="155" t="s">
        <v>93</v>
      </c>
      <c r="C376" s="83" t="s">
        <v>30</v>
      </c>
      <c r="D376" s="82">
        <f>+SUM(D378:D382)</f>
        <v>5</v>
      </c>
      <c r="E376" s="82"/>
      <c r="F376" s="82"/>
      <c r="G376" s="82"/>
      <c r="H376" s="82"/>
      <c r="I376" s="82">
        <f t="shared" ref="I376" si="407">+SUM(I378:I382)</f>
        <v>0</v>
      </c>
      <c r="J376" s="82"/>
      <c r="K376" s="82">
        <f t="shared" ref="K376:T376" si="408">+SUM(K378:K382)</f>
        <v>5</v>
      </c>
      <c r="L376" s="82">
        <f t="shared" si="408"/>
        <v>5</v>
      </c>
      <c r="M376" s="82">
        <f t="shared" si="408"/>
        <v>5</v>
      </c>
      <c r="N376" s="82">
        <f t="shared" si="408"/>
        <v>5</v>
      </c>
      <c r="O376" s="82">
        <f t="shared" si="408"/>
        <v>5</v>
      </c>
      <c r="P376" s="82">
        <f t="shared" si="408"/>
        <v>5</v>
      </c>
      <c r="Q376" s="82">
        <f t="shared" si="408"/>
        <v>5</v>
      </c>
      <c r="R376" s="82">
        <f t="shared" si="408"/>
        <v>5</v>
      </c>
      <c r="S376" s="82">
        <f t="shared" si="408"/>
        <v>4</v>
      </c>
      <c r="T376" s="82">
        <f t="shared" si="408"/>
        <v>5</v>
      </c>
      <c r="U376" s="154"/>
      <c r="V376" s="154"/>
      <c r="W376" s="154"/>
      <c r="X376" s="82">
        <f>+SUM(X378:X382)</f>
        <v>5</v>
      </c>
      <c r="AA376" s="74"/>
    </row>
    <row r="377" spans="1:27" s="73" customFormat="1" ht="39.75">
      <c r="A377" s="81"/>
      <c r="B377" s="153"/>
      <c r="C377" s="79" t="s">
        <v>10</v>
      </c>
      <c r="D377" s="132">
        <f>IF(D376&lt;1,0,IF(D376&lt;2,1,IF(D376&lt;3,2,IF(D376&lt;4,3,IF(D376&lt;5,4,IF(D376=5,5,))))))</f>
        <v>5</v>
      </c>
      <c r="E377" s="132"/>
      <c r="F377" s="132"/>
      <c r="G377" s="132"/>
      <c r="H377" s="132"/>
      <c r="I377" s="132">
        <f t="shared" ref="I377" si="409">IF(I376&lt;1,0,IF(I376&lt;2,1,IF(I376&lt;3,2,IF(I376&lt;4,3,IF(I376&lt;5,4,IF(I376=5,5,))))))</f>
        <v>0</v>
      </c>
      <c r="J377" s="132"/>
      <c r="K377" s="132">
        <f t="shared" ref="K377:T377" si="410">IF(K376&lt;1,0,IF(K376&lt;2,1,IF(K376&lt;3,2,IF(K376&lt;4,3,IF(K376&lt;5,4,IF(K376=5,5,))))))</f>
        <v>5</v>
      </c>
      <c r="L377" s="132">
        <f t="shared" si="410"/>
        <v>5</v>
      </c>
      <c r="M377" s="132">
        <f t="shared" si="410"/>
        <v>5</v>
      </c>
      <c r="N377" s="132">
        <f t="shared" si="410"/>
        <v>5</v>
      </c>
      <c r="O377" s="132">
        <f t="shared" si="410"/>
        <v>5</v>
      </c>
      <c r="P377" s="132">
        <f t="shared" si="410"/>
        <v>5</v>
      </c>
      <c r="Q377" s="132">
        <f t="shared" si="410"/>
        <v>5</v>
      </c>
      <c r="R377" s="132">
        <f t="shared" si="410"/>
        <v>5</v>
      </c>
      <c r="S377" s="132">
        <f t="shared" si="410"/>
        <v>4</v>
      </c>
      <c r="T377" s="132">
        <f t="shared" si="410"/>
        <v>5</v>
      </c>
      <c r="U377" s="152"/>
      <c r="V377" s="152"/>
      <c r="W377" s="152"/>
      <c r="X377" s="132">
        <f>IF(X376&lt;1,0,IF(X376&lt;2,1,IF(X376&lt;3,2,IF(X376&lt;4,3,IF(X376&lt;5,4,IF(X376=5,5,))))))</f>
        <v>5</v>
      </c>
      <c r="AA377" s="74"/>
    </row>
    <row r="378" spans="1:27" s="73" customFormat="1" ht="39.75">
      <c r="A378" s="75"/>
      <c r="B378" s="151" t="s">
        <v>92</v>
      </c>
      <c r="C378" s="150"/>
      <c r="D378" s="68">
        <v>1</v>
      </c>
      <c r="E378" s="68"/>
      <c r="F378" s="68"/>
      <c r="G378" s="68"/>
      <c r="H378" s="68"/>
      <c r="I378" s="68"/>
      <c r="J378" s="68"/>
      <c r="K378" s="68">
        <v>1</v>
      </c>
      <c r="L378" s="68">
        <v>1</v>
      </c>
      <c r="M378" s="68">
        <v>1</v>
      </c>
      <c r="N378" s="69">
        <v>1</v>
      </c>
      <c r="O378" s="68">
        <v>1</v>
      </c>
      <c r="P378" s="68">
        <v>1</v>
      </c>
      <c r="Q378" s="68">
        <v>1</v>
      </c>
      <c r="R378" s="68">
        <v>1</v>
      </c>
      <c r="S378" s="68">
        <v>1</v>
      </c>
      <c r="T378" s="68">
        <v>1</v>
      </c>
      <c r="U378" s="149"/>
      <c r="V378" s="149"/>
      <c r="W378" s="149"/>
      <c r="X378" s="68">
        <v>1</v>
      </c>
      <c r="AA378" s="74"/>
    </row>
    <row r="379" spans="1:27" s="73" customFormat="1" ht="61.5">
      <c r="A379" s="75"/>
      <c r="B379" s="91" t="s">
        <v>91</v>
      </c>
      <c r="C379" s="70"/>
      <c r="D379" s="68">
        <v>1</v>
      </c>
      <c r="E379" s="68"/>
      <c r="F379" s="68"/>
      <c r="G379" s="68"/>
      <c r="H379" s="68"/>
      <c r="I379" s="68"/>
      <c r="J379" s="68"/>
      <c r="K379" s="68">
        <v>1</v>
      </c>
      <c r="L379" s="68">
        <v>1</v>
      </c>
      <c r="M379" s="68">
        <v>1</v>
      </c>
      <c r="N379" s="69">
        <v>1</v>
      </c>
      <c r="O379" s="68">
        <v>1</v>
      </c>
      <c r="P379" s="68">
        <v>1</v>
      </c>
      <c r="Q379" s="68">
        <v>1</v>
      </c>
      <c r="R379" s="68">
        <v>1</v>
      </c>
      <c r="S379" s="68">
        <v>0</v>
      </c>
      <c r="T379" s="68">
        <v>1</v>
      </c>
      <c r="U379" s="149"/>
      <c r="V379" s="149"/>
      <c r="W379" s="149"/>
      <c r="X379" s="68">
        <v>1</v>
      </c>
      <c r="AA379" s="74"/>
    </row>
    <row r="380" spans="1:27" s="73" customFormat="1" ht="61.5">
      <c r="A380" s="75"/>
      <c r="B380" s="91" t="s">
        <v>90</v>
      </c>
      <c r="C380" s="70"/>
      <c r="D380" s="68">
        <v>1</v>
      </c>
      <c r="E380" s="68"/>
      <c r="F380" s="68"/>
      <c r="G380" s="68"/>
      <c r="H380" s="68"/>
      <c r="I380" s="68"/>
      <c r="J380" s="68"/>
      <c r="K380" s="68">
        <v>1</v>
      </c>
      <c r="L380" s="68">
        <v>1</v>
      </c>
      <c r="M380" s="68">
        <v>1</v>
      </c>
      <c r="N380" s="69">
        <v>1</v>
      </c>
      <c r="O380" s="68">
        <v>1</v>
      </c>
      <c r="P380" s="68">
        <v>1</v>
      </c>
      <c r="Q380" s="68">
        <v>1</v>
      </c>
      <c r="R380" s="68">
        <v>1</v>
      </c>
      <c r="S380" s="68">
        <v>1</v>
      </c>
      <c r="T380" s="68">
        <v>1</v>
      </c>
      <c r="U380" s="149"/>
      <c r="V380" s="149"/>
      <c r="W380" s="149"/>
      <c r="X380" s="68">
        <v>1</v>
      </c>
      <c r="AA380" s="74"/>
    </row>
    <row r="381" spans="1:27" s="73" customFormat="1" ht="61.5">
      <c r="A381" s="75"/>
      <c r="B381" s="91" t="s">
        <v>89</v>
      </c>
      <c r="C381" s="70"/>
      <c r="D381" s="68">
        <v>1</v>
      </c>
      <c r="E381" s="68"/>
      <c r="F381" s="68"/>
      <c r="G381" s="68"/>
      <c r="H381" s="68"/>
      <c r="I381" s="68"/>
      <c r="J381" s="68"/>
      <c r="K381" s="68">
        <v>1</v>
      </c>
      <c r="L381" s="68">
        <v>1</v>
      </c>
      <c r="M381" s="68">
        <v>1</v>
      </c>
      <c r="N381" s="69">
        <v>1</v>
      </c>
      <c r="O381" s="68">
        <v>1</v>
      </c>
      <c r="P381" s="68">
        <v>1</v>
      </c>
      <c r="Q381" s="68">
        <v>1</v>
      </c>
      <c r="R381" s="68">
        <v>1</v>
      </c>
      <c r="S381" s="68">
        <v>1</v>
      </c>
      <c r="T381" s="68">
        <v>1</v>
      </c>
      <c r="U381" s="149"/>
      <c r="V381" s="149"/>
      <c r="W381" s="149"/>
      <c r="X381" s="68">
        <v>1</v>
      </c>
      <c r="AA381" s="74"/>
    </row>
    <row r="382" spans="1:27" s="73" customFormat="1" ht="61.5">
      <c r="A382" s="148"/>
      <c r="B382" s="147" t="s">
        <v>88</v>
      </c>
      <c r="C382" s="124"/>
      <c r="D382" s="677">
        <v>1</v>
      </c>
      <c r="E382" s="677"/>
      <c r="F382" s="677"/>
      <c r="G382" s="677"/>
      <c r="H382" s="677"/>
      <c r="I382" s="677"/>
      <c r="J382" s="677"/>
      <c r="K382" s="677">
        <v>1</v>
      </c>
      <c r="L382" s="677">
        <v>1</v>
      </c>
      <c r="M382" s="677">
        <v>1</v>
      </c>
      <c r="N382" s="69">
        <v>1</v>
      </c>
      <c r="O382" s="677">
        <v>1</v>
      </c>
      <c r="P382" s="677">
        <v>1</v>
      </c>
      <c r="Q382" s="677">
        <v>1</v>
      </c>
      <c r="R382" s="68">
        <v>1</v>
      </c>
      <c r="S382" s="677">
        <v>1</v>
      </c>
      <c r="T382" s="677">
        <v>1</v>
      </c>
      <c r="U382" s="146"/>
      <c r="V382" s="146"/>
      <c r="W382" s="146"/>
      <c r="X382" s="677">
        <v>1</v>
      </c>
      <c r="AA382" s="74"/>
    </row>
    <row r="383" spans="1:27" ht="39.75">
      <c r="A383" s="145" t="s">
        <v>87</v>
      </c>
      <c r="B383" s="145"/>
      <c r="C383" s="144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1"/>
      <c r="U383" s="142"/>
      <c r="V383" s="142"/>
      <c r="W383" s="142"/>
      <c r="X383" s="141"/>
      <c r="AA383" s="20"/>
    </row>
    <row r="384" spans="1:27" ht="39.75">
      <c r="A384" s="140" t="s">
        <v>86</v>
      </c>
      <c r="B384" s="139"/>
      <c r="C384" s="138"/>
      <c r="D384" s="137">
        <f>+SUM(D388,D397,D404,D411)/4</f>
        <v>5</v>
      </c>
      <c r="E384" s="137"/>
      <c r="F384" s="137"/>
      <c r="G384" s="137"/>
      <c r="H384" s="137"/>
      <c r="I384" s="137">
        <f t="shared" ref="I384" si="411">+SUM(I388,I397,I404,I411)/4</f>
        <v>0</v>
      </c>
      <c r="J384" s="137"/>
      <c r="K384" s="137">
        <f t="shared" ref="K384:X384" si="412">+SUM(K388,K397,K404,K411)/4</f>
        <v>4.75</v>
      </c>
      <c r="L384" s="137">
        <f t="shared" si="412"/>
        <v>3.75</v>
      </c>
      <c r="M384" s="137">
        <f t="shared" si="412"/>
        <v>5</v>
      </c>
      <c r="N384" s="137">
        <f t="shared" si="412"/>
        <v>4.25</v>
      </c>
      <c r="O384" s="137">
        <f t="shared" si="412"/>
        <v>5</v>
      </c>
      <c r="P384" s="137">
        <f t="shared" si="412"/>
        <v>4.25</v>
      </c>
      <c r="Q384" s="137">
        <f t="shared" si="412"/>
        <v>3.25</v>
      </c>
      <c r="R384" s="137">
        <f t="shared" si="412"/>
        <v>4.75</v>
      </c>
      <c r="S384" s="137">
        <f t="shared" si="412"/>
        <v>4.5</v>
      </c>
      <c r="T384" s="137">
        <f t="shared" si="412"/>
        <v>4.25</v>
      </c>
      <c r="U384" s="137">
        <f t="shared" si="412"/>
        <v>5</v>
      </c>
      <c r="V384" s="137">
        <f t="shared" si="412"/>
        <v>5</v>
      </c>
      <c r="W384" s="137">
        <f t="shared" si="412"/>
        <v>4.25</v>
      </c>
      <c r="X384" s="136">
        <f t="shared" si="412"/>
        <v>5</v>
      </c>
      <c r="AA384" s="20"/>
    </row>
    <row r="385" spans="1:27" ht="39.75">
      <c r="A385" s="140" t="s">
        <v>85</v>
      </c>
      <c r="B385" s="139"/>
      <c r="C385" s="138"/>
      <c r="D385" s="137">
        <f>+D426</f>
        <v>4.7</v>
      </c>
      <c r="E385" s="137"/>
      <c r="F385" s="137"/>
      <c r="G385" s="137"/>
      <c r="H385" s="137"/>
      <c r="I385" s="137">
        <f t="shared" ref="I385" si="413">+I426</f>
        <v>0</v>
      </c>
      <c r="J385" s="137"/>
      <c r="K385" s="137">
        <f t="shared" ref="K385:W385" si="414">+K426</f>
        <v>4.41</v>
      </c>
      <c r="L385" s="137">
        <f t="shared" si="414"/>
        <v>3.4</v>
      </c>
      <c r="M385" s="137">
        <f t="shared" si="414"/>
        <v>4.6399999999999997</v>
      </c>
      <c r="N385" s="137">
        <f t="shared" si="414"/>
        <v>4.45</v>
      </c>
      <c r="O385" s="137">
        <f t="shared" si="414"/>
        <v>4.47</v>
      </c>
      <c r="P385" s="137">
        <f t="shared" si="414"/>
        <v>4.46</v>
      </c>
      <c r="Q385" s="137">
        <f t="shared" si="414"/>
        <v>4.3</v>
      </c>
      <c r="R385" s="137">
        <f t="shared" si="414"/>
        <v>4.3499999999999996</v>
      </c>
      <c r="S385" s="137">
        <f t="shared" si="414"/>
        <v>3.95</v>
      </c>
      <c r="T385" s="137">
        <f t="shared" si="414"/>
        <v>4</v>
      </c>
      <c r="U385" s="137">
        <f t="shared" si="414"/>
        <v>4.57</v>
      </c>
      <c r="V385" s="137">
        <f t="shared" si="414"/>
        <v>4.5999999999999996</v>
      </c>
      <c r="W385" s="137">
        <f t="shared" si="414"/>
        <v>3.8</v>
      </c>
      <c r="X385" s="136">
        <f>+SUM(X425:X426)/2</f>
        <v>4.2349999999999994</v>
      </c>
      <c r="AA385" s="20"/>
    </row>
    <row r="386" spans="1:27" ht="39.75">
      <c r="A386" s="140" t="s">
        <v>84</v>
      </c>
      <c r="B386" s="139"/>
      <c r="C386" s="138"/>
      <c r="D386" s="137">
        <f>+SUM(D388,D397,D404,D411,D426)/5</f>
        <v>4.9399999999999995</v>
      </c>
      <c r="E386" s="137"/>
      <c r="F386" s="137"/>
      <c r="G386" s="137"/>
      <c r="H386" s="137"/>
      <c r="I386" s="137">
        <f t="shared" ref="I386" si="415">+SUM(I388,I397,I404,I411,I426)/5</f>
        <v>0</v>
      </c>
      <c r="J386" s="137"/>
      <c r="K386" s="137">
        <f t="shared" ref="K386:W386" si="416">+SUM(K388,K397,K404,K411,K426)/5</f>
        <v>4.6820000000000004</v>
      </c>
      <c r="L386" s="137">
        <f t="shared" si="416"/>
        <v>3.6799999999999997</v>
      </c>
      <c r="M386" s="137">
        <f t="shared" si="416"/>
        <v>4.9279999999999999</v>
      </c>
      <c r="N386" s="137">
        <f t="shared" si="416"/>
        <v>4.29</v>
      </c>
      <c r="O386" s="137">
        <f t="shared" si="416"/>
        <v>4.8940000000000001</v>
      </c>
      <c r="P386" s="137">
        <f t="shared" si="416"/>
        <v>4.2919999999999998</v>
      </c>
      <c r="Q386" s="137">
        <f t="shared" si="416"/>
        <v>3.46</v>
      </c>
      <c r="R386" s="137">
        <f t="shared" si="416"/>
        <v>4.67</v>
      </c>
      <c r="S386" s="137">
        <f t="shared" si="416"/>
        <v>4.3899999999999997</v>
      </c>
      <c r="T386" s="137">
        <f t="shared" si="416"/>
        <v>4.2</v>
      </c>
      <c r="U386" s="137">
        <f t="shared" si="416"/>
        <v>4.9139999999999997</v>
      </c>
      <c r="V386" s="137">
        <f t="shared" si="416"/>
        <v>4.92</v>
      </c>
      <c r="W386" s="137">
        <f t="shared" si="416"/>
        <v>4.16</v>
      </c>
      <c r="X386" s="136">
        <f>+SUM(X388,X397,X404,X411,X426,X425)/6</f>
        <v>4.7450000000000001</v>
      </c>
      <c r="AA386" s="20"/>
    </row>
    <row r="387" spans="1:27" s="73" customFormat="1" ht="39.75">
      <c r="A387" s="85">
        <v>7.1</v>
      </c>
      <c r="B387" s="84" t="s">
        <v>83</v>
      </c>
      <c r="C387" s="83" t="s">
        <v>30</v>
      </c>
      <c r="D387" s="82">
        <f>+SUM(D389:D395)</f>
        <v>7</v>
      </c>
      <c r="E387" s="82"/>
      <c r="F387" s="82"/>
      <c r="G387" s="82"/>
      <c r="H387" s="82"/>
      <c r="I387" s="82">
        <f t="shared" ref="I387" si="417">+SUM(I389:I395)</f>
        <v>0</v>
      </c>
      <c r="J387" s="82"/>
      <c r="K387" s="82">
        <f t="shared" ref="K387:X387" si="418">+SUM(K389:K395)</f>
        <v>7</v>
      </c>
      <c r="L387" s="82">
        <f t="shared" si="418"/>
        <v>6</v>
      </c>
      <c r="M387" s="82">
        <f t="shared" si="418"/>
        <v>7</v>
      </c>
      <c r="N387" s="82">
        <f t="shared" si="418"/>
        <v>7</v>
      </c>
      <c r="O387" s="82">
        <f t="shared" si="418"/>
        <v>7</v>
      </c>
      <c r="P387" s="82">
        <f t="shared" si="418"/>
        <v>4</v>
      </c>
      <c r="Q387" s="82">
        <f t="shared" si="418"/>
        <v>7</v>
      </c>
      <c r="R387" s="82">
        <f t="shared" si="418"/>
        <v>6</v>
      </c>
      <c r="S387" s="82">
        <f t="shared" si="418"/>
        <v>7</v>
      </c>
      <c r="T387" s="82">
        <f t="shared" si="418"/>
        <v>7</v>
      </c>
      <c r="U387" s="82">
        <f t="shared" si="418"/>
        <v>7</v>
      </c>
      <c r="V387" s="82">
        <f t="shared" si="418"/>
        <v>7</v>
      </c>
      <c r="W387" s="82">
        <f t="shared" si="418"/>
        <v>6</v>
      </c>
      <c r="X387" s="82">
        <f t="shared" si="418"/>
        <v>7</v>
      </c>
      <c r="AA387" s="74"/>
    </row>
    <row r="388" spans="1:27" s="73" customFormat="1" ht="39.75">
      <c r="A388" s="81"/>
      <c r="B388" s="80"/>
      <c r="C388" s="79" t="s">
        <v>10</v>
      </c>
      <c r="D388" s="132">
        <f>IF(D387&lt;1,0,IF(D387&lt;2,1,IF(D387&lt;4,2,IF(D387&lt;6,3,IF(D387=6,4,IF(D387=7,5,))))))</f>
        <v>5</v>
      </c>
      <c r="E388" s="132"/>
      <c r="F388" s="132"/>
      <c r="G388" s="132"/>
      <c r="H388" s="132"/>
      <c r="I388" s="132">
        <f t="shared" ref="I388" si="419">IF(I387&lt;1,0,IF(I387&lt;2,1,IF(I387&lt;4,2,IF(I387&lt;6,3,IF(I387=6,4,IF(I387=7,5,))))))</f>
        <v>0</v>
      </c>
      <c r="J388" s="132"/>
      <c r="K388" s="132">
        <f t="shared" ref="K388:X388" si="420">IF(K387&lt;1,0,IF(K387&lt;2,1,IF(K387&lt;4,2,IF(K387&lt;6,3,IF(K387=6,4,IF(K387=7,5,))))))</f>
        <v>5</v>
      </c>
      <c r="L388" s="132">
        <f t="shared" si="420"/>
        <v>4</v>
      </c>
      <c r="M388" s="132">
        <f t="shared" si="420"/>
        <v>5</v>
      </c>
      <c r="N388" s="132">
        <f t="shared" si="420"/>
        <v>5</v>
      </c>
      <c r="O388" s="132">
        <f t="shared" si="420"/>
        <v>5</v>
      </c>
      <c r="P388" s="132">
        <f t="shared" si="420"/>
        <v>3</v>
      </c>
      <c r="Q388" s="132">
        <f t="shared" si="420"/>
        <v>5</v>
      </c>
      <c r="R388" s="132">
        <f t="shared" si="420"/>
        <v>4</v>
      </c>
      <c r="S388" s="132">
        <f t="shared" si="420"/>
        <v>5</v>
      </c>
      <c r="T388" s="132">
        <f t="shared" si="420"/>
        <v>5</v>
      </c>
      <c r="U388" s="132">
        <f t="shared" si="420"/>
        <v>5</v>
      </c>
      <c r="V388" s="132">
        <f t="shared" si="420"/>
        <v>5</v>
      </c>
      <c r="W388" s="132">
        <f t="shared" si="420"/>
        <v>4</v>
      </c>
      <c r="X388" s="132">
        <f t="shared" si="420"/>
        <v>5</v>
      </c>
      <c r="Y388" s="93" t="s">
        <v>39</v>
      </c>
      <c r="AA388" s="74"/>
    </row>
    <row r="389" spans="1:27" s="73" customFormat="1" ht="61.5">
      <c r="A389" s="75"/>
      <c r="B389" s="71" t="s">
        <v>82</v>
      </c>
      <c r="C389" s="70"/>
      <c r="D389" s="68">
        <v>1</v>
      </c>
      <c r="E389" s="68"/>
      <c r="F389" s="68"/>
      <c r="G389" s="68"/>
      <c r="H389" s="68"/>
      <c r="I389" s="68"/>
      <c r="J389" s="68"/>
      <c r="K389" s="68">
        <v>1</v>
      </c>
      <c r="L389" s="68">
        <v>1</v>
      </c>
      <c r="M389" s="68">
        <v>1</v>
      </c>
      <c r="N389" s="69">
        <v>1</v>
      </c>
      <c r="O389" s="68">
        <v>1</v>
      </c>
      <c r="P389" s="68">
        <v>0</v>
      </c>
      <c r="Q389" s="68">
        <v>1</v>
      </c>
      <c r="R389" s="68">
        <v>1</v>
      </c>
      <c r="S389" s="68">
        <v>1</v>
      </c>
      <c r="T389" s="68">
        <v>1</v>
      </c>
      <c r="U389" s="68">
        <v>1</v>
      </c>
      <c r="V389" s="125">
        <v>1</v>
      </c>
      <c r="W389" s="68">
        <v>1</v>
      </c>
      <c r="X389" s="68">
        <v>1</v>
      </c>
      <c r="AA389" s="74"/>
    </row>
    <row r="390" spans="1:27" s="102" customFormat="1" ht="85.5">
      <c r="A390" s="72"/>
      <c r="B390" s="135" t="s">
        <v>81</v>
      </c>
      <c r="C390" s="134"/>
      <c r="D390" s="68">
        <v>1</v>
      </c>
      <c r="E390" s="68"/>
      <c r="F390" s="68"/>
      <c r="G390" s="68"/>
      <c r="H390" s="68"/>
      <c r="I390" s="68"/>
      <c r="J390" s="68"/>
      <c r="K390" s="68">
        <v>1</v>
      </c>
      <c r="L390" s="68">
        <v>1</v>
      </c>
      <c r="M390" s="68">
        <v>1</v>
      </c>
      <c r="N390" s="69">
        <v>1</v>
      </c>
      <c r="O390" s="68">
        <v>1</v>
      </c>
      <c r="P390" s="68">
        <v>1</v>
      </c>
      <c r="Q390" s="68">
        <v>1</v>
      </c>
      <c r="R390" s="68">
        <v>1</v>
      </c>
      <c r="S390" s="68">
        <v>1</v>
      </c>
      <c r="T390" s="68">
        <v>1</v>
      </c>
      <c r="U390" s="68">
        <v>1</v>
      </c>
      <c r="V390" s="125">
        <v>1</v>
      </c>
      <c r="W390" s="68">
        <v>1</v>
      </c>
      <c r="X390" s="68">
        <v>1</v>
      </c>
      <c r="AA390" s="103"/>
    </row>
    <row r="391" spans="1:27" s="102" customFormat="1" ht="92.25">
      <c r="A391" s="72"/>
      <c r="B391" s="71" t="s">
        <v>80</v>
      </c>
      <c r="C391" s="70"/>
      <c r="D391" s="68">
        <v>1</v>
      </c>
      <c r="E391" s="68"/>
      <c r="F391" s="68"/>
      <c r="G391" s="68"/>
      <c r="H391" s="68"/>
      <c r="I391" s="68"/>
      <c r="J391" s="68"/>
      <c r="K391" s="68">
        <v>1</v>
      </c>
      <c r="L391" s="68">
        <v>1</v>
      </c>
      <c r="M391" s="68">
        <v>1</v>
      </c>
      <c r="N391" s="69">
        <v>1</v>
      </c>
      <c r="O391" s="68">
        <v>1</v>
      </c>
      <c r="P391" s="68">
        <v>1</v>
      </c>
      <c r="Q391" s="68">
        <v>1</v>
      </c>
      <c r="R391" s="68">
        <v>1</v>
      </c>
      <c r="S391" s="68">
        <v>1</v>
      </c>
      <c r="T391" s="68">
        <v>1</v>
      </c>
      <c r="U391" s="68">
        <v>1</v>
      </c>
      <c r="V391" s="125">
        <v>1</v>
      </c>
      <c r="W391" s="68">
        <v>1</v>
      </c>
      <c r="X391" s="68">
        <v>1</v>
      </c>
      <c r="AA391" s="103"/>
    </row>
    <row r="392" spans="1:27" s="102" customFormat="1" ht="57">
      <c r="A392" s="72"/>
      <c r="B392" s="135" t="s">
        <v>79</v>
      </c>
      <c r="C392" s="134"/>
      <c r="D392" s="68">
        <v>1</v>
      </c>
      <c r="E392" s="68"/>
      <c r="F392" s="68"/>
      <c r="G392" s="68"/>
      <c r="H392" s="68"/>
      <c r="I392" s="68"/>
      <c r="J392" s="68"/>
      <c r="K392" s="68">
        <v>1</v>
      </c>
      <c r="L392" s="68">
        <v>1</v>
      </c>
      <c r="M392" s="68">
        <v>1</v>
      </c>
      <c r="N392" s="69">
        <v>1</v>
      </c>
      <c r="O392" s="68">
        <v>1</v>
      </c>
      <c r="P392" s="68">
        <v>1</v>
      </c>
      <c r="Q392" s="68">
        <v>1</v>
      </c>
      <c r="R392" s="68">
        <v>1</v>
      </c>
      <c r="S392" s="68">
        <v>1</v>
      </c>
      <c r="T392" s="68">
        <v>1</v>
      </c>
      <c r="U392" s="68">
        <v>1</v>
      </c>
      <c r="V392" s="125">
        <v>1</v>
      </c>
      <c r="W392" s="68">
        <v>1</v>
      </c>
      <c r="X392" s="68">
        <v>1</v>
      </c>
      <c r="AA392" s="103"/>
    </row>
    <row r="393" spans="1:27" s="102" customFormat="1" ht="61.5">
      <c r="A393" s="72"/>
      <c r="B393" s="71" t="s">
        <v>78</v>
      </c>
      <c r="C393" s="70"/>
      <c r="D393" s="68">
        <v>1</v>
      </c>
      <c r="E393" s="68"/>
      <c r="F393" s="68"/>
      <c r="G393" s="68"/>
      <c r="H393" s="68"/>
      <c r="I393" s="68"/>
      <c r="J393" s="68"/>
      <c r="K393" s="68">
        <v>1</v>
      </c>
      <c r="L393" s="68">
        <v>1</v>
      </c>
      <c r="M393" s="68">
        <v>1</v>
      </c>
      <c r="N393" s="69">
        <v>1</v>
      </c>
      <c r="O393" s="68">
        <v>1</v>
      </c>
      <c r="P393" s="68">
        <v>1</v>
      </c>
      <c r="Q393" s="68">
        <v>1</v>
      </c>
      <c r="R393" s="68">
        <v>1</v>
      </c>
      <c r="S393" s="68">
        <v>1</v>
      </c>
      <c r="T393" s="68">
        <v>1</v>
      </c>
      <c r="U393" s="68">
        <v>1</v>
      </c>
      <c r="V393" s="125">
        <v>1</v>
      </c>
      <c r="W393" s="68">
        <v>1</v>
      </c>
      <c r="X393" s="68">
        <v>1</v>
      </c>
      <c r="AA393" s="103"/>
    </row>
    <row r="394" spans="1:27" s="102" customFormat="1" ht="61.5">
      <c r="A394" s="72"/>
      <c r="B394" s="71" t="s">
        <v>77</v>
      </c>
      <c r="C394" s="70"/>
      <c r="D394" s="68">
        <v>1</v>
      </c>
      <c r="E394" s="68"/>
      <c r="F394" s="68"/>
      <c r="G394" s="68"/>
      <c r="H394" s="68"/>
      <c r="I394" s="68"/>
      <c r="J394" s="68"/>
      <c r="K394" s="68">
        <v>1</v>
      </c>
      <c r="L394" s="68">
        <v>1</v>
      </c>
      <c r="M394" s="68">
        <v>1</v>
      </c>
      <c r="N394" s="69">
        <v>1</v>
      </c>
      <c r="O394" s="68">
        <v>1</v>
      </c>
      <c r="P394" s="68">
        <v>0</v>
      </c>
      <c r="Q394" s="68">
        <v>1</v>
      </c>
      <c r="R394" s="68">
        <v>1</v>
      </c>
      <c r="S394" s="68">
        <v>1</v>
      </c>
      <c r="T394" s="68">
        <v>1</v>
      </c>
      <c r="U394" s="68">
        <v>1</v>
      </c>
      <c r="V394" s="125">
        <v>1</v>
      </c>
      <c r="W394" s="68">
        <v>1</v>
      </c>
      <c r="X394" s="90">
        <v>1</v>
      </c>
      <c r="Y394" s="92" t="s">
        <v>76</v>
      </c>
      <c r="AA394" s="103"/>
    </row>
    <row r="395" spans="1:27" s="102" customFormat="1" ht="61.5">
      <c r="A395" s="128"/>
      <c r="B395" s="127" t="s">
        <v>75</v>
      </c>
      <c r="C395" s="124"/>
      <c r="D395" s="68">
        <v>1</v>
      </c>
      <c r="E395" s="68"/>
      <c r="F395" s="68"/>
      <c r="G395" s="68"/>
      <c r="H395" s="68"/>
      <c r="I395" s="68"/>
      <c r="J395" s="68"/>
      <c r="K395" s="68">
        <v>1</v>
      </c>
      <c r="L395" s="68">
        <v>0</v>
      </c>
      <c r="M395" s="68">
        <v>1</v>
      </c>
      <c r="N395" s="69">
        <v>1</v>
      </c>
      <c r="O395" s="68">
        <v>1</v>
      </c>
      <c r="P395" s="68">
        <v>0</v>
      </c>
      <c r="Q395" s="68">
        <v>1</v>
      </c>
      <c r="R395" s="68">
        <v>0</v>
      </c>
      <c r="S395" s="68">
        <v>1</v>
      </c>
      <c r="T395" s="677">
        <v>1</v>
      </c>
      <c r="U395" s="68">
        <v>1</v>
      </c>
      <c r="V395" s="125">
        <v>1</v>
      </c>
      <c r="W395" s="68">
        <v>0</v>
      </c>
      <c r="X395" s="133">
        <v>1</v>
      </c>
      <c r="Y395" s="92" t="s">
        <v>74</v>
      </c>
      <c r="AA395" s="103"/>
    </row>
    <row r="396" spans="1:27" s="102" customFormat="1" ht="39.75">
      <c r="A396" s="84">
        <v>7.2</v>
      </c>
      <c r="B396" s="84" t="s">
        <v>73</v>
      </c>
      <c r="C396" s="83" t="s">
        <v>30</v>
      </c>
      <c r="D396" s="82">
        <f>+SUM(D398:D402)</f>
        <v>5</v>
      </c>
      <c r="E396" s="82"/>
      <c r="F396" s="82"/>
      <c r="G396" s="82"/>
      <c r="H396" s="82"/>
      <c r="I396" s="82">
        <f t="shared" ref="I396" si="421">+SUM(I398:I402)</f>
        <v>0</v>
      </c>
      <c r="J396" s="82"/>
      <c r="K396" s="82">
        <f t="shared" ref="K396:X396" si="422">+SUM(K398:K402)</f>
        <v>4</v>
      </c>
      <c r="L396" s="82">
        <f t="shared" si="422"/>
        <v>3</v>
      </c>
      <c r="M396" s="82">
        <f t="shared" si="422"/>
        <v>5</v>
      </c>
      <c r="N396" s="82">
        <f t="shared" si="422"/>
        <v>3</v>
      </c>
      <c r="O396" s="82">
        <f t="shared" si="422"/>
        <v>5</v>
      </c>
      <c r="P396" s="82">
        <f t="shared" si="422"/>
        <v>4</v>
      </c>
      <c r="Q396" s="82">
        <f t="shared" si="422"/>
        <v>0</v>
      </c>
      <c r="R396" s="82">
        <f t="shared" si="422"/>
        <v>5</v>
      </c>
      <c r="S396" s="82">
        <f t="shared" si="422"/>
        <v>3</v>
      </c>
      <c r="T396" s="82">
        <f t="shared" si="422"/>
        <v>3</v>
      </c>
      <c r="U396" s="82">
        <f t="shared" si="422"/>
        <v>5</v>
      </c>
      <c r="V396" s="82">
        <f t="shared" si="422"/>
        <v>5</v>
      </c>
      <c r="W396" s="82">
        <f t="shared" si="422"/>
        <v>3</v>
      </c>
      <c r="X396" s="82">
        <f t="shared" si="422"/>
        <v>5</v>
      </c>
      <c r="AA396" s="103"/>
    </row>
    <row r="397" spans="1:27" s="102" customFormat="1" ht="39.75">
      <c r="A397" s="80"/>
      <c r="B397" s="80"/>
      <c r="C397" s="79" t="s">
        <v>10</v>
      </c>
      <c r="D397" s="132">
        <f>IF(D396&lt;1,0,IF(D396&lt;2,1,IF(D396&lt;3,2,IF(D396&lt;4,3,IF(D396&lt;5,4,IF(D396=5,5))))))</f>
        <v>5</v>
      </c>
      <c r="E397" s="132"/>
      <c r="F397" s="132"/>
      <c r="G397" s="132"/>
      <c r="H397" s="132"/>
      <c r="I397" s="132">
        <f t="shared" ref="I397" si="423">IF(I396&lt;1,0,IF(I396&lt;2,1,IF(I396&lt;3,2,IF(I396&lt;4,3,IF(I396&lt;5,4,IF(I396=5,5))))))</f>
        <v>0</v>
      </c>
      <c r="J397" s="132"/>
      <c r="K397" s="132">
        <f t="shared" ref="K397:X397" si="424">IF(K396&lt;1,0,IF(K396&lt;2,1,IF(K396&lt;3,2,IF(K396&lt;4,3,IF(K396&lt;5,4,IF(K396=5,5))))))</f>
        <v>4</v>
      </c>
      <c r="L397" s="132">
        <f t="shared" si="424"/>
        <v>3</v>
      </c>
      <c r="M397" s="132">
        <f t="shared" si="424"/>
        <v>5</v>
      </c>
      <c r="N397" s="132">
        <f t="shared" si="424"/>
        <v>3</v>
      </c>
      <c r="O397" s="132">
        <f t="shared" si="424"/>
        <v>5</v>
      </c>
      <c r="P397" s="132">
        <f t="shared" si="424"/>
        <v>4</v>
      </c>
      <c r="Q397" s="132">
        <f t="shared" si="424"/>
        <v>0</v>
      </c>
      <c r="R397" s="132">
        <f t="shared" si="424"/>
        <v>5</v>
      </c>
      <c r="S397" s="132">
        <f t="shared" si="424"/>
        <v>3</v>
      </c>
      <c r="T397" s="132">
        <f t="shared" si="424"/>
        <v>3</v>
      </c>
      <c r="U397" s="132">
        <f t="shared" si="424"/>
        <v>5</v>
      </c>
      <c r="V397" s="132">
        <f t="shared" si="424"/>
        <v>5</v>
      </c>
      <c r="W397" s="132">
        <f t="shared" si="424"/>
        <v>3</v>
      </c>
      <c r="X397" s="132">
        <f t="shared" si="424"/>
        <v>5</v>
      </c>
      <c r="AA397" s="103"/>
    </row>
    <row r="398" spans="1:27" s="102" customFormat="1" ht="92.25">
      <c r="A398" s="72"/>
      <c r="B398" s="71" t="s">
        <v>72</v>
      </c>
      <c r="C398" s="70"/>
      <c r="D398" s="68">
        <v>1</v>
      </c>
      <c r="E398" s="68"/>
      <c r="F398" s="68"/>
      <c r="G398" s="68"/>
      <c r="H398" s="68"/>
      <c r="I398" s="68"/>
      <c r="J398" s="68"/>
      <c r="K398" s="68">
        <v>0</v>
      </c>
      <c r="L398" s="68">
        <v>1</v>
      </c>
      <c r="M398" s="68">
        <v>1</v>
      </c>
      <c r="N398" s="131">
        <v>1</v>
      </c>
      <c r="O398" s="68">
        <v>1</v>
      </c>
      <c r="P398" s="68">
        <v>1</v>
      </c>
      <c r="Q398" s="68">
        <v>0</v>
      </c>
      <c r="R398" s="68">
        <v>1</v>
      </c>
      <c r="S398" s="68">
        <v>1</v>
      </c>
      <c r="T398" s="68">
        <v>1</v>
      </c>
      <c r="U398" s="68">
        <v>1</v>
      </c>
      <c r="V398" s="125">
        <v>1</v>
      </c>
      <c r="W398" s="68">
        <v>1</v>
      </c>
      <c r="X398" s="68">
        <v>1</v>
      </c>
      <c r="Y398" s="92" t="s">
        <v>71</v>
      </c>
      <c r="AA398" s="103"/>
    </row>
    <row r="399" spans="1:27" s="102" customFormat="1" ht="92.25">
      <c r="A399" s="72"/>
      <c r="B399" s="71" t="s">
        <v>70</v>
      </c>
      <c r="C399" s="70"/>
      <c r="D399" s="68">
        <v>1</v>
      </c>
      <c r="E399" s="68"/>
      <c r="F399" s="68"/>
      <c r="G399" s="68"/>
      <c r="H399" s="68"/>
      <c r="I399" s="68"/>
      <c r="J399" s="68"/>
      <c r="K399" s="68">
        <v>1</v>
      </c>
      <c r="L399" s="68">
        <v>1</v>
      </c>
      <c r="M399" s="68">
        <v>1</v>
      </c>
      <c r="N399" s="131">
        <v>1</v>
      </c>
      <c r="O399" s="68">
        <v>1</v>
      </c>
      <c r="P399" s="68">
        <v>1</v>
      </c>
      <c r="Q399" s="68">
        <v>0</v>
      </c>
      <c r="R399" s="68">
        <v>1</v>
      </c>
      <c r="S399" s="68">
        <v>1</v>
      </c>
      <c r="T399" s="68">
        <v>1</v>
      </c>
      <c r="U399" s="68">
        <v>1</v>
      </c>
      <c r="V399" s="125">
        <v>1</v>
      </c>
      <c r="W399" s="68">
        <v>1</v>
      </c>
      <c r="X399" s="68">
        <v>1</v>
      </c>
      <c r="AA399" s="103"/>
    </row>
    <row r="400" spans="1:27" s="102" customFormat="1" ht="123">
      <c r="A400" s="72"/>
      <c r="B400" s="71" t="s">
        <v>69</v>
      </c>
      <c r="C400" s="70"/>
      <c r="D400" s="68">
        <v>1</v>
      </c>
      <c r="E400" s="68"/>
      <c r="F400" s="68"/>
      <c r="G400" s="68"/>
      <c r="H400" s="68"/>
      <c r="I400" s="68"/>
      <c r="J400" s="68"/>
      <c r="K400" s="68">
        <v>1</v>
      </c>
      <c r="L400" s="68">
        <v>1</v>
      </c>
      <c r="M400" s="68">
        <v>1</v>
      </c>
      <c r="N400" s="131">
        <v>1</v>
      </c>
      <c r="O400" s="68">
        <v>1</v>
      </c>
      <c r="P400" s="68">
        <v>1</v>
      </c>
      <c r="Q400" s="68">
        <v>0</v>
      </c>
      <c r="R400" s="68">
        <v>1</v>
      </c>
      <c r="S400" s="68">
        <v>1</v>
      </c>
      <c r="T400" s="68">
        <v>1</v>
      </c>
      <c r="U400" s="68">
        <v>1</v>
      </c>
      <c r="V400" s="125">
        <v>1</v>
      </c>
      <c r="W400" s="68">
        <v>1</v>
      </c>
      <c r="X400" s="68">
        <v>1</v>
      </c>
      <c r="AA400" s="103"/>
    </row>
    <row r="401" spans="1:27" s="102" customFormat="1" ht="123">
      <c r="A401" s="72"/>
      <c r="B401" s="71" t="s">
        <v>68</v>
      </c>
      <c r="C401" s="70"/>
      <c r="D401" s="68">
        <v>1</v>
      </c>
      <c r="E401" s="68"/>
      <c r="F401" s="68"/>
      <c r="G401" s="68"/>
      <c r="H401" s="68"/>
      <c r="I401" s="68"/>
      <c r="J401" s="68"/>
      <c r="K401" s="68">
        <v>1</v>
      </c>
      <c r="L401" s="68">
        <v>0</v>
      </c>
      <c r="M401" s="68">
        <v>1</v>
      </c>
      <c r="N401" s="69">
        <v>0</v>
      </c>
      <c r="O401" s="68">
        <v>1</v>
      </c>
      <c r="P401" s="68">
        <v>1</v>
      </c>
      <c r="Q401" s="68">
        <v>0</v>
      </c>
      <c r="R401" s="68">
        <v>1</v>
      </c>
      <c r="S401" s="68">
        <v>0</v>
      </c>
      <c r="T401" s="68">
        <v>0</v>
      </c>
      <c r="U401" s="68">
        <v>1</v>
      </c>
      <c r="V401" s="68">
        <v>1</v>
      </c>
      <c r="W401" s="68">
        <v>0</v>
      </c>
      <c r="X401" s="68">
        <v>1</v>
      </c>
      <c r="AA401" s="103"/>
    </row>
    <row r="402" spans="1:27" s="102" customFormat="1" ht="153.75">
      <c r="A402" s="128"/>
      <c r="B402" s="127" t="s">
        <v>67</v>
      </c>
      <c r="C402" s="124"/>
      <c r="D402" s="68">
        <v>1</v>
      </c>
      <c r="E402" s="68"/>
      <c r="F402" s="68"/>
      <c r="G402" s="68"/>
      <c r="H402" s="68"/>
      <c r="I402" s="68"/>
      <c r="J402" s="68"/>
      <c r="K402" s="68">
        <v>1</v>
      </c>
      <c r="L402" s="68">
        <v>0</v>
      </c>
      <c r="M402" s="68">
        <v>1</v>
      </c>
      <c r="N402" s="69">
        <v>0</v>
      </c>
      <c r="O402" s="68">
        <v>1</v>
      </c>
      <c r="P402" s="68">
        <v>0</v>
      </c>
      <c r="Q402" s="68">
        <v>0</v>
      </c>
      <c r="R402" s="68">
        <v>1</v>
      </c>
      <c r="S402" s="68">
        <v>0</v>
      </c>
      <c r="T402" s="677">
        <v>0</v>
      </c>
      <c r="U402" s="68">
        <v>1</v>
      </c>
      <c r="V402" s="125">
        <v>1</v>
      </c>
      <c r="W402" s="68">
        <v>0</v>
      </c>
      <c r="X402" s="677">
        <v>1</v>
      </c>
      <c r="AA402" s="103"/>
    </row>
    <row r="403" spans="1:27" s="102" customFormat="1" ht="39.75">
      <c r="A403" s="84">
        <v>7.3</v>
      </c>
      <c r="B403" s="84" t="s">
        <v>66</v>
      </c>
      <c r="C403" s="83" t="s">
        <v>30</v>
      </c>
      <c r="D403" s="82">
        <f>+SUM(D405:D409)</f>
        <v>5</v>
      </c>
      <c r="E403" s="82"/>
      <c r="F403" s="82"/>
      <c r="G403" s="82"/>
      <c r="H403" s="82"/>
      <c r="I403" s="82">
        <f t="shared" ref="I403" si="425">+SUM(I405:I409)</f>
        <v>0</v>
      </c>
      <c r="J403" s="82"/>
      <c r="K403" s="82">
        <f t="shared" ref="K403:X403" si="426">+SUM(K405:K409)</f>
        <v>5</v>
      </c>
      <c r="L403" s="82">
        <f t="shared" si="426"/>
        <v>3</v>
      </c>
      <c r="M403" s="82">
        <f t="shared" si="426"/>
        <v>5</v>
      </c>
      <c r="N403" s="82">
        <f t="shared" si="426"/>
        <v>5</v>
      </c>
      <c r="O403" s="82">
        <f t="shared" si="426"/>
        <v>5</v>
      </c>
      <c r="P403" s="82">
        <f t="shared" si="426"/>
        <v>5</v>
      </c>
      <c r="Q403" s="82">
        <f t="shared" si="426"/>
        <v>5</v>
      </c>
      <c r="R403" s="82">
        <f t="shared" si="426"/>
        <v>5</v>
      </c>
      <c r="S403" s="82">
        <f t="shared" si="426"/>
        <v>5</v>
      </c>
      <c r="T403" s="82">
        <f t="shared" si="426"/>
        <v>4</v>
      </c>
      <c r="U403" s="82">
        <f t="shared" si="426"/>
        <v>5</v>
      </c>
      <c r="V403" s="82">
        <f t="shared" si="426"/>
        <v>5</v>
      </c>
      <c r="W403" s="82">
        <f t="shared" si="426"/>
        <v>5</v>
      </c>
      <c r="X403" s="82">
        <f t="shared" si="426"/>
        <v>5</v>
      </c>
      <c r="AA403" s="103"/>
    </row>
    <row r="404" spans="1:27" s="102" customFormat="1" ht="39.75">
      <c r="A404" s="80"/>
      <c r="B404" s="80"/>
      <c r="C404" s="79" t="s">
        <v>10</v>
      </c>
      <c r="D404" s="94">
        <f>IF(D403&lt;1,0,IF(D403&lt;2,1,IF(D403&lt;3,2,IF(D403&lt;4,3,IF(D403=4,4,IF(D403=5,5,))))))</f>
        <v>5</v>
      </c>
      <c r="E404" s="94"/>
      <c r="F404" s="94"/>
      <c r="G404" s="94"/>
      <c r="H404" s="94"/>
      <c r="I404" s="94">
        <f t="shared" ref="I404" si="427">IF(I403&lt;1,0,IF(I403&lt;2,1,IF(I403&lt;3,2,IF(I403&lt;4,3,IF(I403=4,4,IF(I403=5,5,))))))</f>
        <v>0</v>
      </c>
      <c r="J404" s="94"/>
      <c r="K404" s="94">
        <f t="shared" ref="K404:X404" si="428">IF(K403&lt;1,0,IF(K403&lt;2,1,IF(K403&lt;3,2,IF(K403&lt;4,3,IF(K403=4,4,IF(K403=5,5,))))))</f>
        <v>5</v>
      </c>
      <c r="L404" s="94">
        <f t="shared" si="428"/>
        <v>3</v>
      </c>
      <c r="M404" s="94">
        <f t="shared" si="428"/>
        <v>5</v>
      </c>
      <c r="N404" s="94">
        <f t="shared" si="428"/>
        <v>5</v>
      </c>
      <c r="O404" s="94">
        <f t="shared" si="428"/>
        <v>5</v>
      </c>
      <c r="P404" s="94">
        <f t="shared" si="428"/>
        <v>5</v>
      </c>
      <c r="Q404" s="94">
        <f t="shared" si="428"/>
        <v>5</v>
      </c>
      <c r="R404" s="94">
        <f t="shared" si="428"/>
        <v>5</v>
      </c>
      <c r="S404" s="94">
        <f t="shared" si="428"/>
        <v>5</v>
      </c>
      <c r="T404" s="94">
        <f t="shared" si="428"/>
        <v>4</v>
      </c>
      <c r="U404" s="94">
        <f t="shared" si="428"/>
        <v>5</v>
      </c>
      <c r="V404" s="94">
        <f t="shared" si="428"/>
        <v>5</v>
      </c>
      <c r="W404" s="94">
        <f t="shared" si="428"/>
        <v>5</v>
      </c>
      <c r="X404" s="94">
        <f t="shared" si="428"/>
        <v>5</v>
      </c>
      <c r="AA404" s="103"/>
    </row>
    <row r="405" spans="1:27" s="102" customFormat="1" ht="39.75">
      <c r="A405" s="72"/>
      <c r="B405" s="71" t="s">
        <v>65</v>
      </c>
      <c r="C405" s="130"/>
      <c r="D405" s="68">
        <v>1</v>
      </c>
      <c r="E405" s="68"/>
      <c r="F405" s="68"/>
      <c r="G405" s="68"/>
      <c r="H405" s="68"/>
      <c r="I405" s="68"/>
      <c r="J405" s="68"/>
      <c r="K405" s="68">
        <v>1</v>
      </c>
      <c r="L405" s="68">
        <v>1</v>
      </c>
      <c r="M405" s="68">
        <v>1</v>
      </c>
      <c r="N405" s="69">
        <v>1</v>
      </c>
      <c r="O405" s="68">
        <v>1</v>
      </c>
      <c r="P405" s="68">
        <v>1</v>
      </c>
      <c r="Q405" s="68">
        <v>1</v>
      </c>
      <c r="R405" s="68">
        <v>1</v>
      </c>
      <c r="S405" s="68">
        <v>1</v>
      </c>
      <c r="T405" s="68">
        <v>1</v>
      </c>
      <c r="U405" s="68">
        <v>1</v>
      </c>
      <c r="V405" s="125">
        <v>1</v>
      </c>
      <c r="W405" s="68">
        <v>1</v>
      </c>
      <c r="X405" s="68">
        <v>1</v>
      </c>
      <c r="AA405" s="103"/>
    </row>
    <row r="406" spans="1:27" s="102" customFormat="1" ht="123">
      <c r="A406" s="72"/>
      <c r="B406" s="71" t="s">
        <v>64</v>
      </c>
      <c r="C406" s="130"/>
      <c r="D406" s="68">
        <v>1</v>
      </c>
      <c r="E406" s="68"/>
      <c r="F406" s="68"/>
      <c r="G406" s="68"/>
      <c r="H406" s="68"/>
      <c r="I406" s="68"/>
      <c r="J406" s="68"/>
      <c r="K406" s="68">
        <v>1</v>
      </c>
      <c r="L406" s="68">
        <v>1</v>
      </c>
      <c r="M406" s="68">
        <v>1</v>
      </c>
      <c r="N406" s="69">
        <v>1</v>
      </c>
      <c r="O406" s="68">
        <v>1</v>
      </c>
      <c r="P406" s="68">
        <v>1</v>
      </c>
      <c r="Q406" s="68">
        <v>1</v>
      </c>
      <c r="R406" s="68">
        <v>1</v>
      </c>
      <c r="S406" s="68">
        <v>1</v>
      </c>
      <c r="T406" s="68">
        <v>1</v>
      </c>
      <c r="U406" s="68">
        <v>1</v>
      </c>
      <c r="V406" s="125">
        <v>1</v>
      </c>
      <c r="W406" s="68">
        <v>1</v>
      </c>
      <c r="X406" s="68">
        <v>1</v>
      </c>
      <c r="AA406" s="103"/>
    </row>
    <row r="407" spans="1:27" s="102" customFormat="1" ht="39.75">
      <c r="A407" s="72"/>
      <c r="B407" s="71" t="s">
        <v>63</v>
      </c>
      <c r="C407" s="130"/>
      <c r="D407" s="68">
        <v>1</v>
      </c>
      <c r="E407" s="68"/>
      <c r="F407" s="68"/>
      <c r="G407" s="68"/>
      <c r="H407" s="68"/>
      <c r="I407" s="68"/>
      <c r="J407" s="68"/>
      <c r="K407" s="68">
        <v>1</v>
      </c>
      <c r="L407" s="68">
        <v>0</v>
      </c>
      <c r="M407" s="68">
        <v>1</v>
      </c>
      <c r="N407" s="69">
        <v>1</v>
      </c>
      <c r="O407" s="68">
        <v>1</v>
      </c>
      <c r="P407" s="68">
        <v>1</v>
      </c>
      <c r="Q407" s="68">
        <v>1</v>
      </c>
      <c r="R407" s="68">
        <v>1</v>
      </c>
      <c r="S407" s="68">
        <v>1</v>
      </c>
      <c r="T407" s="68">
        <v>1</v>
      </c>
      <c r="U407" s="68">
        <v>1</v>
      </c>
      <c r="V407" s="125">
        <v>1</v>
      </c>
      <c r="W407" s="68">
        <v>1</v>
      </c>
      <c r="X407" s="68">
        <v>1</v>
      </c>
      <c r="AA407" s="103"/>
    </row>
    <row r="408" spans="1:27" s="102" customFormat="1" ht="61.5">
      <c r="A408" s="72"/>
      <c r="B408" s="71" t="s">
        <v>62</v>
      </c>
      <c r="C408" s="130"/>
      <c r="D408" s="68">
        <v>1</v>
      </c>
      <c r="E408" s="68"/>
      <c r="F408" s="68"/>
      <c r="G408" s="68"/>
      <c r="H408" s="68"/>
      <c r="I408" s="68"/>
      <c r="J408" s="68"/>
      <c r="K408" s="68">
        <v>1</v>
      </c>
      <c r="L408" s="68">
        <v>0</v>
      </c>
      <c r="M408" s="68">
        <v>1</v>
      </c>
      <c r="N408" s="69">
        <v>1</v>
      </c>
      <c r="O408" s="68">
        <v>1</v>
      </c>
      <c r="P408" s="68">
        <v>1</v>
      </c>
      <c r="Q408" s="68">
        <v>1</v>
      </c>
      <c r="R408" s="68">
        <v>1</v>
      </c>
      <c r="S408" s="68">
        <v>1</v>
      </c>
      <c r="T408" s="68">
        <v>0</v>
      </c>
      <c r="U408" s="68">
        <v>1</v>
      </c>
      <c r="V408" s="125">
        <v>1</v>
      </c>
      <c r="W408" s="68">
        <v>1</v>
      </c>
      <c r="X408" s="129">
        <v>1</v>
      </c>
      <c r="Y408" s="92" t="s">
        <v>61</v>
      </c>
      <c r="AA408" s="103"/>
    </row>
    <row r="409" spans="1:27" s="102" customFormat="1" ht="61.5">
      <c r="A409" s="128"/>
      <c r="B409" s="127" t="s">
        <v>60</v>
      </c>
      <c r="C409" s="126"/>
      <c r="D409" s="68">
        <v>1</v>
      </c>
      <c r="E409" s="68"/>
      <c r="F409" s="68"/>
      <c r="G409" s="68"/>
      <c r="H409" s="68"/>
      <c r="I409" s="68"/>
      <c r="J409" s="68"/>
      <c r="K409" s="68">
        <v>1</v>
      </c>
      <c r="L409" s="68">
        <v>1</v>
      </c>
      <c r="M409" s="68">
        <v>1</v>
      </c>
      <c r="N409" s="69">
        <v>1</v>
      </c>
      <c r="O409" s="68">
        <v>1</v>
      </c>
      <c r="P409" s="68">
        <v>1</v>
      </c>
      <c r="Q409" s="68">
        <v>1</v>
      </c>
      <c r="R409" s="68">
        <v>1</v>
      </c>
      <c r="S409" s="68">
        <v>1</v>
      </c>
      <c r="T409" s="677">
        <v>1</v>
      </c>
      <c r="U409" s="68">
        <v>1</v>
      </c>
      <c r="V409" s="125">
        <v>1</v>
      </c>
      <c r="W409" s="68">
        <v>1</v>
      </c>
      <c r="X409" s="677">
        <v>1</v>
      </c>
      <c r="AA409" s="103"/>
    </row>
    <row r="410" spans="1:27" s="102" customFormat="1" ht="39.75">
      <c r="A410" s="84">
        <v>7.4</v>
      </c>
      <c r="B410" s="84" t="s">
        <v>59</v>
      </c>
      <c r="C410" s="83" t="s">
        <v>30</v>
      </c>
      <c r="D410" s="82">
        <f>+SUM(D412:D423)</f>
        <v>6</v>
      </c>
      <c r="E410" s="82"/>
      <c r="F410" s="82"/>
      <c r="G410" s="82"/>
      <c r="H410" s="82"/>
      <c r="I410" s="82">
        <f t="shared" ref="I410" si="429">+SUM(I412:I423)</f>
        <v>0</v>
      </c>
      <c r="J410" s="82"/>
      <c r="K410" s="82">
        <f t="shared" ref="K410:X410" si="430">+SUM(K412:K423)</f>
        <v>6</v>
      </c>
      <c r="L410" s="82">
        <f t="shared" si="430"/>
        <v>6</v>
      </c>
      <c r="M410" s="82">
        <f t="shared" si="430"/>
        <v>6</v>
      </c>
      <c r="N410" s="82">
        <f t="shared" si="430"/>
        <v>5</v>
      </c>
      <c r="O410" s="82">
        <f t="shared" si="430"/>
        <v>6</v>
      </c>
      <c r="P410" s="82">
        <f t="shared" si="430"/>
        <v>6</v>
      </c>
      <c r="Q410" s="82">
        <f t="shared" si="430"/>
        <v>3</v>
      </c>
      <c r="R410" s="82">
        <f t="shared" si="430"/>
        <v>6</v>
      </c>
      <c r="S410" s="82">
        <f t="shared" si="430"/>
        <v>6</v>
      </c>
      <c r="T410" s="82">
        <f t="shared" si="430"/>
        <v>6</v>
      </c>
      <c r="U410" s="82">
        <f t="shared" si="430"/>
        <v>6</v>
      </c>
      <c r="V410" s="82">
        <f t="shared" si="430"/>
        <v>6</v>
      </c>
      <c r="W410" s="82">
        <f t="shared" si="430"/>
        <v>6</v>
      </c>
      <c r="X410" s="82">
        <f t="shared" si="430"/>
        <v>6</v>
      </c>
      <c r="AA410" s="103"/>
    </row>
    <row r="411" spans="1:27" s="102" customFormat="1" ht="39.75">
      <c r="A411" s="80"/>
      <c r="B411" s="80"/>
      <c r="C411" s="79" t="s">
        <v>10</v>
      </c>
      <c r="D411" s="94">
        <f>IF(D410&lt;1,0,IF(D410&lt;2,1,IF(D410&lt;3,2,IF(D410&lt;5,3,IF(D410=5,4,IF(D410&gt;=6,5,))))))</f>
        <v>5</v>
      </c>
      <c r="E411" s="94"/>
      <c r="F411" s="94"/>
      <c r="G411" s="94"/>
      <c r="H411" s="94"/>
      <c r="I411" s="94">
        <f t="shared" ref="I411" si="431">IF(I410&lt;1,0,IF(I410&lt;2,1,IF(I410&lt;3,2,IF(I410&lt;5,3,IF(I410=5,4,IF(I410&gt;=6,5,))))))</f>
        <v>0</v>
      </c>
      <c r="J411" s="94"/>
      <c r="K411" s="94">
        <f t="shared" ref="K411:X411" si="432">IF(K410&lt;1,0,IF(K410&lt;2,1,IF(K410&lt;3,2,IF(K410&lt;5,3,IF(K410=5,4,IF(K410&gt;=6,5,))))))</f>
        <v>5</v>
      </c>
      <c r="L411" s="94">
        <f t="shared" si="432"/>
        <v>5</v>
      </c>
      <c r="M411" s="94">
        <f t="shared" si="432"/>
        <v>5</v>
      </c>
      <c r="N411" s="94">
        <f t="shared" si="432"/>
        <v>4</v>
      </c>
      <c r="O411" s="94">
        <f t="shared" si="432"/>
        <v>5</v>
      </c>
      <c r="P411" s="94">
        <f t="shared" si="432"/>
        <v>5</v>
      </c>
      <c r="Q411" s="94">
        <f t="shared" si="432"/>
        <v>3</v>
      </c>
      <c r="R411" s="94">
        <f t="shared" si="432"/>
        <v>5</v>
      </c>
      <c r="S411" s="94">
        <f t="shared" si="432"/>
        <v>5</v>
      </c>
      <c r="T411" s="94">
        <f t="shared" si="432"/>
        <v>5</v>
      </c>
      <c r="U411" s="94">
        <f t="shared" si="432"/>
        <v>5</v>
      </c>
      <c r="V411" s="94">
        <f t="shared" si="432"/>
        <v>5</v>
      </c>
      <c r="W411" s="94">
        <f t="shared" si="432"/>
        <v>5</v>
      </c>
      <c r="X411" s="94">
        <f t="shared" si="432"/>
        <v>5</v>
      </c>
      <c r="AA411" s="103"/>
    </row>
    <row r="412" spans="1:27" s="102" customFormat="1" ht="92.25">
      <c r="A412" s="72"/>
      <c r="B412" s="71" t="s">
        <v>58</v>
      </c>
      <c r="C412" s="70"/>
      <c r="D412" s="68">
        <v>1</v>
      </c>
      <c r="E412" s="68"/>
      <c r="F412" s="68"/>
      <c r="G412" s="68"/>
      <c r="H412" s="68"/>
      <c r="I412" s="68"/>
      <c r="J412" s="68"/>
      <c r="K412" s="68">
        <v>1</v>
      </c>
      <c r="L412" s="68">
        <v>1</v>
      </c>
      <c r="M412" s="68">
        <v>1</v>
      </c>
      <c r="N412" s="69">
        <v>1</v>
      </c>
      <c r="O412" s="68">
        <v>1</v>
      </c>
      <c r="P412" s="68">
        <v>1</v>
      </c>
      <c r="Q412" s="68">
        <v>1</v>
      </c>
      <c r="R412" s="68">
        <v>1</v>
      </c>
      <c r="S412" s="68">
        <v>1</v>
      </c>
      <c r="T412" s="68">
        <v>1</v>
      </c>
      <c r="U412" s="68">
        <v>1</v>
      </c>
      <c r="V412" s="68">
        <v>1</v>
      </c>
      <c r="W412" s="68">
        <v>1</v>
      </c>
      <c r="X412" s="68">
        <v>1</v>
      </c>
      <c r="Y412" s="93" t="s">
        <v>39</v>
      </c>
      <c r="AA412" s="103"/>
    </row>
    <row r="413" spans="1:27" s="102" customFormat="1" ht="92.25">
      <c r="A413" s="72"/>
      <c r="B413" s="71" t="s">
        <v>57</v>
      </c>
      <c r="C413" s="124"/>
      <c r="D413" s="711">
        <v>1</v>
      </c>
      <c r="E413" s="711"/>
      <c r="F413" s="711"/>
      <c r="G413" s="711"/>
      <c r="H413" s="711"/>
      <c r="I413" s="711"/>
      <c r="J413" s="677"/>
      <c r="K413" s="711">
        <v>1</v>
      </c>
      <c r="L413" s="711">
        <v>1</v>
      </c>
      <c r="M413" s="711">
        <v>1</v>
      </c>
      <c r="N413" s="711">
        <v>1</v>
      </c>
      <c r="O413" s="711">
        <v>1</v>
      </c>
      <c r="P413" s="711">
        <v>1</v>
      </c>
      <c r="Q413" s="711">
        <v>1</v>
      </c>
      <c r="R413" s="711">
        <v>1</v>
      </c>
      <c r="S413" s="711">
        <v>1</v>
      </c>
      <c r="T413" s="711">
        <v>1</v>
      </c>
      <c r="U413" s="711">
        <v>1</v>
      </c>
      <c r="V413" s="711">
        <v>1</v>
      </c>
      <c r="W413" s="711">
        <v>1</v>
      </c>
      <c r="X413" s="711">
        <v>1</v>
      </c>
      <c r="AA413" s="103"/>
    </row>
    <row r="414" spans="1:27" s="102" customFormat="1" ht="48">
      <c r="A414" s="72"/>
      <c r="B414" s="121" t="s">
        <v>56</v>
      </c>
      <c r="C414" s="123"/>
      <c r="D414" s="712"/>
      <c r="E414" s="712"/>
      <c r="F414" s="712"/>
      <c r="G414" s="712"/>
      <c r="H414" s="712"/>
      <c r="I414" s="712"/>
      <c r="J414" s="678"/>
      <c r="K414" s="712"/>
      <c r="L414" s="712"/>
      <c r="M414" s="712"/>
      <c r="N414" s="712"/>
      <c r="O414" s="712"/>
      <c r="P414" s="712"/>
      <c r="Q414" s="712"/>
      <c r="R414" s="712"/>
      <c r="S414" s="712"/>
      <c r="T414" s="712"/>
      <c r="U414" s="712"/>
      <c r="V414" s="712"/>
      <c r="W414" s="712"/>
      <c r="X414" s="712"/>
      <c r="AA414" s="103"/>
    </row>
    <row r="415" spans="1:27" s="102" customFormat="1" ht="39.75">
      <c r="A415" s="72"/>
      <c r="B415" s="121" t="s">
        <v>55</v>
      </c>
      <c r="C415" s="123"/>
      <c r="D415" s="712"/>
      <c r="E415" s="712"/>
      <c r="F415" s="712"/>
      <c r="G415" s="712"/>
      <c r="H415" s="712"/>
      <c r="I415" s="712"/>
      <c r="J415" s="678"/>
      <c r="K415" s="712"/>
      <c r="L415" s="712"/>
      <c r="M415" s="712"/>
      <c r="N415" s="712"/>
      <c r="O415" s="712"/>
      <c r="P415" s="712"/>
      <c r="Q415" s="712"/>
      <c r="R415" s="712"/>
      <c r="S415" s="712"/>
      <c r="T415" s="712"/>
      <c r="U415" s="712"/>
      <c r="V415" s="712"/>
      <c r="W415" s="712"/>
      <c r="X415" s="712"/>
      <c r="AA415" s="103"/>
    </row>
    <row r="416" spans="1:27" s="102" customFormat="1" ht="39.75">
      <c r="A416" s="72"/>
      <c r="B416" s="121" t="s">
        <v>54</v>
      </c>
      <c r="C416" s="123"/>
      <c r="D416" s="712"/>
      <c r="E416" s="712"/>
      <c r="F416" s="712"/>
      <c r="G416" s="712"/>
      <c r="H416" s="712"/>
      <c r="I416" s="712"/>
      <c r="J416" s="678"/>
      <c r="K416" s="712"/>
      <c r="L416" s="712"/>
      <c r="M416" s="712"/>
      <c r="N416" s="712"/>
      <c r="O416" s="712"/>
      <c r="P416" s="712"/>
      <c r="Q416" s="712"/>
      <c r="R416" s="712"/>
      <c r="S416" s="712"/>
      <c r="T416" s="712"/>
      <c r="U416" s="712"/>
      <c r="V416" s="712"/>
      <c r="W416" s="712"/>
      <c r="X416" s="712"/>
      <c r="AA416" s="103"/>
    </row>
    <row r="417" spans="1:27" s="102" customFormat="1" ht="48">
      <c r="A417" s="72"/>
      <c r="B417" s="121" t="s">
        <v>53</v>
      </c>
      <c r="C417" s="123"/>
      <c r="D417" s="712"/>
      <c r="E417" s="712"/>
      <c r="F417" s="712"/>
      <c r="G417" s="712"/>
      <c r="H417" s="712"/>
      <c r="I417" s="712"/>
      <c r="J417" s="678"/>
      <c r="K417" s="712"/>
      <c r="L417" s="712"/>
      <c r="M417" s="712"/>
      <c r="N417" s="712"/>
      <c r="O417" s="712"/>
      <c r="P417" s="712"/>
      <c r="Q417" s="712"/>
      <c r="R417" s="712"/>
      <c r="S417" s="712"/>
      <c r="T417" s="712"/>
      <c r="U417" s="712"/>
      <c r="V417" s="712"/>
      <c r="W417" s="712"/>
      <c r="X417" s="712"/>
      <c r="AA417" s="103"/>
    </row>
    <row r="418" spans="1:27" s="102" customFormat="1" ht="48">
      <c r="A418" s="72"/>
      <c r="B418" s="121" t="s">
        <v>52</v>
      </c>
      <c r="C418" s="123"/>
      <c r="D418" s="712"/>
      <c r="E418" s="712"/>
      <c r="F418" s="712"/>
      <c r="G418" s="712"/>
      <c r="H418" s="712"/>
      <c r="I418" s="712"/>
      <c r="J418" s="678"/>
      <c r="K418" s="712"/>
      <c r="L418" s="712"/>
      <c r="M418" s="712"/>
      <c r="N418" s="712"/>
      <c r="O418" s="712"/>
      <c r="P418" s="712"/>
      <c r="Q418" s="712"/>
      <c r="R418" s="712"/>
      <c r="S418" s="712"/>
      <c r="T418" s="712"/>
      <c r="U418" s="712"/>
      <c r="V418" s="712"/>
      <c r="W418" s="712"/>
      <c r="X418" s="712"/>
      <c r="AA418" s="103"/>
    </row>
    <row r="419" spans="1:27" s="102" customFormat="1" ht="39.75">
      <c r="A419" s="72"/>
      <c r="B419" s="121" t="s">
        <v>51</v>
      </c>
      <c r="C419" s="120"/>
      <c r="D419" s="713"/>
      <c r="E419" s="713"/>
      <c r="F419" s="713"/>
      <c r="G419" s="713"/>
      <c r="H419" s="713"/>
      <c r="I419" s="713"/>
      <c r="J419" s="679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  <c r="V419" s="713"/>
      <c r="W419" s="713"/>
      <c r="X419" s="713"/>
      <c r="AA419" s="103"/>
    </row>
    <row r="420" spans="1:27" s="102" customFormat="1" ht="61.5">
      <c r="A420" s="72"/>
      <c r="B420" s="71" t="s">
        <v>50</v>
      </c>
      <c r="C420" s="70"/>
      <c r="D420" s="68">
        <v>1</v>
      </c>
      <c r="E420" s="68"/>
      <c r="F420" s="68"/>
      <c r="G420" s="68"/>
      <c r="H420" s="68"/>
      <c r="I420" s="68"/>
      <c r="J420" s="68"/>
      <c r="K420" s="68">
        <v>1</v>
      </c>
      <c r="L420" s="68">
        <v>1</v>
      </c>
      <c r="M420" s="68">
        <v>1</v>
      </c>
      <c r="N420" s="69">
        <v>1</v>
      </c>
      <c r="O420" s="68">
        <v>1</v>
      </c>
      <c r="P420" s="68">
        <v>1</v>
      </c>
      <c r="Q420" s="68">
        <v>1</v>
      </c>
      <c r="R420" s="68">
        <v>1</v>
      </c>
      <c r="S420" s="68">
        <v>1</v>
      </c>
      <c r="T420" s="68">
        <v>1</v>
      </c>
      <c r="U420" s="68">
        <v>1</v>
      </c>
      <c r="V420" s="68">
        <v>1</v>
      </c>
      <c r="W420" s="68">
        <v>1</v>
      </c>
      <c r="X420" s="68">
        <v>1</v>
      </c>
      <c r="AA420" s="103"/>
    </row>
    <row r="421" spans="1:27" s="102" customFormat="1" ht="61.5">
      <c r="A421" s="72"/>
      <c r="B421" s="71" t="s">
        <v>49</v>
      </c>
      <c r="C421" s="70"/>
      <c r="D421" s="68">
        <v>1</v>
      </c>
      <c r="E421" s="68"/>
      <c r="F421" s="68"/>
      <c r="G421" s="68"/>
      <c r="H421" s="68"/>
      <c r="I421" s="68"/>
      <c r="J421" s="68"/>
      <c r="K421" s="68">
        <v>1</v>
      </c>
      <c r="L421" s="68">
        <v>1</v>
      </c>
      <c r="M421" s="68">
        <v>1</v>
      </c>
      <c r="N421" s="69">
        <v>1</v>
      </c>
      <c r="O421" s="68">
        <v>1</v>
      </c>
      <c r="P421" s="68">
        <v>1</v>
      </c>
      <c r="Q421" s="68">
        <v>0</v>
      </c>
      <c r="R421" s="68">
        <v>1</v>
      </c>
      <c r="S421" s="68">
        <v>1</v>
      </c>
      <c r="T421" s="68">
        <v>1</v>
      </c>
      <c r="U421" s="68">
        <v>1</v>
      </c>
      <c r="V421" s="68">
        <v>1</v>
      </c>
      <c r="W421" s="68">
        <v>1</v>
      </c>
      <c r="X421" s="68">
        <v>1</v>
      </c>
      <c r="AA421" s="103"/>
    </row>
    <row r="422" spans="1:27" s="102" customFormat="1" ht="61.5">
      <c r="A422" s="72"/>
      <c r="B422" s="71" t="s">
        <v>48</v>
      </c>
      <c r="C422" s="70"/>
      <c r="D422" s="68">
        <v>1</v>
      </c>
      <c r="E422" s="68"/>
      <c r="F422" s="68"/>
      <c r="G422" s="68"/>
      <c r="H422" s="68"/>
      <c r="I422" s="68"/>
      <c r="J422" s="68"/>
      <c r="K422" s="68">
        <v>1</v>
      </c>
      <c r="L422" s="68">
        <v>1</v>
      </c>
      <c r="M422" s="68">
        <v>1</v>
      </c>
      <c r="N422" s="69">
        <v>1</v>
      </c>
      <c r="O422" s="68">
        <v>1</v>
      </c>
      <c r="P422" s="68">
        <v>1</v>
      </c>
      <c r="Q422" s="68">
        <v>0</v>
      </c>
      <c r="R422" s="68">
        <v>1</v>
      </c>
      <c r="S422" s="68">
        <v>1</v>
      </c>
      <c r="T422" s="68">
        <v>1</v>
      </c>
      <c r="U422" s="68">
        <v>1</v>
      </c>
      <c r="V422" s="68">
        <v>1</v>
      </c>
      <c r="W422" s="68">
        <v>1</v>
      </c>
      <c r="X422" s="68">
        <v>1</v>
      </c>
      <c r="AA422" s="103"/>
    </row>
    <row r="423" spans="1:27" s="102" customFormat="1" ht="61.5">
      <c r="A423" s="72"/>
      <c r="B423" s="91" t="s">
        <v>47</v>
      </c>
      <c r="C423" s="70"/>
      <c r="D423" s="68">
        <v>1</v>
      </c>
      <c r="E423" s="68"/>
      <c r="F423" s="68"/>
      <c r="G423" s="68"/>
      <c r="H423" s="68"/>
      <c r="I423" s="68"/>
      <c r="J423" s="68"/>
      <c r="K423" s="68">
        <v>1</v>
      </c>
      <c r="L423" s="68">
        <v>1</v>
      </c>
      <c r="M423" s="68">
        <v>1</v>
      </c>
      <c r="N423" s="69">
        <v>0</v>
      </c>
      <c r="O423" s="68">
        <v>1</v>
      </c>
      <c r="P423" s="68">
        <v>1</v>
      </c>
      <c r="Q423" s="68">
        <v>0</v>
      </c>
      <c r="R423" s="68">
        <v>1</v>
      </c>
      <c r="S423" s="68">
        <v>1</v>
      </c>
      <c r="T423" s="68">
        <v>1</v>
      </c>
      <c r="U423" s="68">
        <v>1</v>
      </c>
      <c r="V423" s="68">
        <v>1</v>
      </c>
      <c r="W423" s="68">
        <v>1</v>
      </c>
      <c r="X423" s="68">
        <v>1</v>
      </c>
      <c r="AA423" s="103"/>
    </row>
    <row r="424" spans="1:27" s="102" customFormat="1" ht="39.75">
      <c r="A424" s="118">
        <v>7.5</v>
      </c>
      <c r="B424" s="117" t="s">
        <v>46</v>
      </c>
      <c r="C424" s="116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4"/>
      <c r="U424" s="114"/>
      <c r="V424" s="114"/>
      <c r="W424" s="114"/>
      <c r="X424" s="114"/>
      <c r="AA424" s="103"/>
    </row>
    <row r="425" spans="1:27" s="102" customFormat="1" ht="39.75" hidden="1" customHeight="1">
      <c r="A425" s="109"/>
      <c r="B425" s="113" t="s">
        <v>45</v>
      </c>
      <c r="C425" s="112" t="s">
        <v>10</v>
      </c>
      <c r="D425" s="111" t="s">
        <v>44</v>
      </c>
      <c r="E425" s="111"/>
      <c r="F425" s="111"/>
      <c r="G425" s="111"/>
      <c r="H425" s="111"/>
      <c r="I425" s="111" t="s">
        <v>44</v>
      </c>
      <c r="J425" s="111"/>
      <c r="K425" s="111" t="s">
        <v>44</v>
      </c>
      <c r="L425" s="111" t="s">
        <v>44</v>
      </c>
      <c r="M425" s="111" t="s">
        <v>44</v>
      </c>
      <c r="N425" s="111" t="s">
        <v>44</v>
      </c>
      <c r="O425" s="111" t="s">
        <v>44</v>
      </c>
      <c r="P425" s="111" t="s">
        <v>44</v>
      </c>
      <c r="Q425" s="111" t="s">
        <v>44</v>
      </c>
      <c r="R425" s="111" t="s">
        <v>44</v>
      </c>
      <c r="S425" s="111" t="s">
        <v>44</v>
      </c>
      <c r="T425" s="111" t="s">
        <v>44</v>
      </c>
      <c r="U425" s="111" t="s">
        <v>44</v>
      </c>
      <c r="V425" s="111" t="s">
        <v>44</v>
      </c>
      <c r="W425" s="111" t="s">
        <v>44</v>
      </c>
      <c r="X425" s="110">
        <v>4.25</v>
      </c>
      <c r="AA425" s="103"/>
    </row>
    <row r="426" spans="1:27" s="102" customFormat="1" ht="61.5">
      <c r="A426" s="109"/>
      <c r="B426" s="108" t="s">
        <v>43</v>
      </c>
      <c r="C426" s="107" t="s">
        <v>10</v>
      </c>
      <c r="D426" s="106">
        <v>4.7</v>
      </c>
      <c r="E426" s="106"/>
      <c r="F426" s="106"/>
      <c r="G426" s="106"/>
      <c r="H426" s="106"/>
      <c r="I426" s="106"/>
      <c r="J426" s="106"/>
      <c r="K426" s="106">
        <v>4.41</v>
      </c>
      <c r="L426" s="106">
        <v>3.4</v>
      </c>
      <c r="M426" s="106">
        <v>4.6399999999999997</v>
      </c>
      <c r="N426" s="105">
        <v>4.45</v>
      </c>
      <c r="O426" s="106">
        <v>4.47</v>
      </c>
      <c r="P426" s="106">
        <v>4.46</v>
      </c>
      <c r="Q426" s="106">
        <v>4.3</v>
      </c>
      <c r="R426" s="106">
        <v>4.3499999999999996</v>
      </c>
      <c r="S426" s="106">
        <v>3.95</v>
      </c>
      <c r="T426" s="105">
        <v>4</v>
      </c>
      <c r="U426" s="105">
        <v>4.57</v>
      </c>
      <c r="V426" s="105">
        <v>4.5999999999999996</v>
      </c>
      <c r="W426" s="105">
        <v>3.8</v>
      </c>
      <c r="X426" s="104">
        <v>4.22</v>
      </c>
      <c r="AA426" s="103"/>
    </row>
    <row r="427" spans="1:27" ht="39.75">
      <c r="A427" s="101" t="s">
        <v>42</v>
      </c>
      <c r="B427" s="100"/>
      <c r="C427" s="99"/>
      <c r="D427" s="98">
        <f>+D429</f>
        <v>5</v>
      </c>
      <c r="E427" s="98"/>
      <c r="F427" s="98"/>
      <c r="G427" s="98"/>
      <c r="H427" s="98"/>
      <c r="I427" s="98">
        <f t="shared" ref="I427" si="433">+I429</f>
        <v>0</v>
      </c>
      <c r="J427" s="98"/>
      <c r="K427" s="98">
        <f t="shared" ref="K427:X427" si="434">+K429</f>
        <v>5</v>
      </c>
      <c r="L427" s="98">
        <f t="shared" si="434"/>
        <v>5</v>
      </c>
      <c r="M427" s="98">
        <f t="shared" si="434"/>
        <v>5</v>
      </c>
      <c r="N427" s="98">
        <f t="shared" si="434"/>
        <v>5</v>
      </c>
      <c r="O427" s="98">
        <f t="shared" si="434"/>
        <v>5</v>
      </c>
      <c r="P427" s="98">
        <f t="shared" si="434"/>
        <v>3</v>
      </c>
      <c r="Q427" s="98">
        <f t="shared" si="434"/>
        <v>4</v>
      </c>
      <c r="R427" s="98">
        <f t="shared" si="434"/>
        <v>5</v>
      </c>
      <c r="S427" s="98">
        <f t="shared" si="434"/>
        <v>5</v>
      </c>
      <c r="T427" s="98">
        <f t="shared" si="434"/>
        <v>5</v>
      </c>
      <c r="U427" s="98">
        <f t="shared" si="434"/>
        <v>2</v>
      </c>
      <c r="V427" s="98">
        <f t="shared" si="434"/>
        <v>4</v>
      </c>
      <c r="W427" s="98">
        <f t="shared" si="434"/>
        <v>3</v>
      </c>
      <c r="X427" s="97">
        <f t="shared" si="434"/>
        <v>4</v>
      </c>
      <c r="AA427" s="20"/>
    </row>
    <row r="428" spans="1:27" s="73" customFormat="1" ht="39.75">
      <c r="A428" s="85">
        <v>8.1</v>
      </c>
      <c r="B428" s="85" t="s">
        <v>41</v>
      </c>
      <c r="C428" s="96" t="s">
        <v>30</v>
      </c>
      <c r="D428" s="82">
        <f>+SUM(D430:D436)</f>
        <v>7</v>
      </c>
      <c r="E428" s="82"/>
      <c r="F428" s="82"/>
      <c r="G428" s="82"/>
      <c r="H428" s="82"/>
      <c r="I428" s="82">
        <f t="shared" ref="I428" si="435">+SUM(I430:I436)</f>
        <v>0</v>
      </c>
      <c r="J428" s="82"/>
      <c r="K428" s="82">
        <f t="shared" ref="K428:X428" si="436">+SUM(K430:K436)</f>
        <v>7</v>
      </c>
      <c r="L428" s="82">
        <f t="shared" si="436"/>
        <v>7</v>
      </c>
      <c r="M428" s="82">
        <f t="shared" si="436"/>
        <v>7</v>
      </c>
      <c r="N428" s="82">
        <f t="shared" si="436"/>
        <v>7</v>
      </c>
      <c r="O428" s="82">
        <f t="shared" si="436"/>
        <v>7</v>
      </c>
      <c r="P428" s="82">
        <f t="shared" si="436"/>
        <v>4</v>
      </c>
      <c r="Q428" s="82">
        <f t="shared" si="436"/>
        <v>6</v>
      </c>
      <c r="R428" s="82">
        <f t="shared" si="436"/>
        <v>7</v>
      </c>
      <c r="S428" s="82">
        <f t="shared" si="436"/>
        <v>7</v>
      </c>
      <c r="T428" s="82">
        <f t="shared" si="436"/>
        <v>7</v>
      </c>
      <c r="U428" s="82">
        <f t="shared" si="436"/>
        <v>3</v>
      </c>
      <c r="V428" s="82">
        <f t="shared" si="436"/>
        <v>6</v>
      </c>
      <c r="W428" s="82">
        <f t="shared" si="436"/>
        <v>4</v>
      </c>
      <c r="X428" s="82">
        <f t="shared" si="436"/>
        <v>6</v>
      </c>
      <c r="AA428" s="74"/>
    </row>
    <row r="429" spans="1:27" s="73" customFormat="1" ht="39.75">
      <c r="A429" s="81"/>
      <c r="B429" s="81"/>
      <c r="C429" s="95" t="s">
        <v>10</v>
      </c>
      <c r="D429" s="94">
        <f>IF(D428&lt;1,0,IF(D428&lt;2,1,IF(D428&lt;4,2,IF(D428&lt;6,3,IF(D428&lt;7,4,IF(D428=7,5))))))</f>
        <v>5</v>
      </c>
      <c r="E429" s="94"/>
      <c r="F429" s="94"/>
      <c r="G429" s="94"/>
      <c r="H429" s="94"/>
      <c r="I429" s="94">
        <f t="shared" ref="I429" si="437">IF(I428&lt;1,0,IF(I428&lt;2,1,IF(I428&lt;4,2,IF(I428&lt;6,3,IF(I428&lt;7,4,IF(I428=7,5))))))</f>
        <v>0</v>
      </c>
      <c r="J429" s="94"/>
      <c r="K429" s="94">
        <f t="shared" ref="K429:X429" si="438">IF(K428&lt;1,0,IF(K428&lt;2,1,IF(K428&lt;4,2,IF(K428&lt;6,3,IF(K428&lt;7,4,IF(K428=7,5))))))</f>
        <v>5</v>
      </c>
      <c r="L429" s="94">
        <f t="shared" si="438"/>
        <v>5</v>
      </c>
      <c r="M429" s="94">
        <f t="shared" si="438"/>
        <v>5</v>
      </c>
      <c r="N429" s="94">
        <f t="shared" si="438"/>
        <v>5</v>
      </c>
      <c r="O429" s="94">
        <f t="shared" si="438"/>
        <v>5</v>
      </c>
      <c r="P429" s="94">
        <f t="shared" si="438"/>
        <v>3</v>
      </c>
      <c r="Q429" s="94">
        <f t="shared" si="438"/>
        <v>4</v>
      </c>
      <c r="R429" s="94">
        <f t="shared" si="438"/>
        <v>5</v>
      </c>
      <c r="S429" s="94">
        <f t="shared" si="438"/>
        <v>5</v>
      </c>
      <c r="T429" s="94">
        <f t="shared" si="438"/>
        <v>5</v>
      </c>
      <c r="U429" s="94">
        <f t="shared" si="438"/>
        <v>2</v>
      </c>
      <c r="V429" s="94">
        <f t="shared" si="438"/>
        <v>4</v>
      </c>
      <c r="W429" s="94">
        <f t="shared" si="438"/>
        <v>3</v>
      </c>
      <c r="X429" s="94">
        <f t="shared" si="438"/>
        <v>4</v>
      </c>
      <c r="AA429" s="74"/>
    </row>
    <row r="430" spans="1:27" s="73" customFormat="1" ht="61.5">
      <c r="A430" s="75"/>
      <c r="B430" s="91" t="s">
        <v>40</v>
      </c>
      <c r="C430" s="70"/>
      <c r="D430" s="68">
        <v>1</v>
      </c>
      <c r="E430" s="68"/>
      <c r="F430" s="68"/>
      <c r="G430" s="68"/>
      <c r="H430" s="68"/>
      <c r="I430" s="68"/>
      <c r="J430" s="68"/>
      <c r="K430" s="68">
        <v>1</v>
      </c>
      <c r="L430" s="68">
        <v>1</v>
      </c>
      <c r="M430" s="68">
        <v>1</v>
      </c>
      <c r="N430" s="69">
        <v>1</v>
      </c>
      <c r="O430" s="68">
        <v>1</v>
      </c>
      <c r="P430" s="68">
        <v>0</v>
      </c>
      <c r="Q430" s="68">
        <v>0</v>
      </c>
      <c r="R430" s="68">
        <v>1</v>
      </c>
      <c r="S430" s="68">
        <v>1</v>
      </c>
      <c r="T430" s="68">
        <v>1</v>
      </c>
      <c r="U430" s="68">
        <v>0</v>
      </c>
      <c r="V430" s="68">
        <v>0</v>
      </c>
      <c r="W430" s="68">
        <v>0</v>
      </c>
      <c r="X430" s="90">
        <v>1</v>
      </c>
      <c r="Y430" s="93" t="s">
        <v>39</v>
      </c>
      <c r="AA430" s="74"/>
    </row>
    <row r="431" spans="1:27" s="73" customFormat="1" ht="92.25">
      <c r="A431" s="75"/>
      <c r="B431" s="91" t="s">
        <v>38</v>
      </c>
      <c r="C431" s="70"/>
      <c r="D431" s="68">
        <v>1</v>
      </c>
      <c r="E431" s="68"/>
      <c r="F431" s="68"/>
      <c r="G431" s="68"/>
      <c r="H431" s="68"/>
      <c r="I431" s="68"/>
      <c r="J431" s="68"/>
      <c r="K431" s="68">
        <v>1</v>
      </c>
      <c r="L431" s="68">
        <v>1</v>
      </c>
      <c r="M431" s="68">
        <v>1</v>
      </c>
      <c r="N431" s="69">
        <v>1</v>
      </c>
      <c r="O431" s="68">
        <v>1</v>
      </c>
      <c r="P431" s="68">
        <v>0</v>
      </c>
      <c r="Q431" s="68">
        <v>1</v>
      </c>
      <c r="R431" s="68">
        <v>1</v>
      </c>
      <c r="S431" s="68">
        <v>1</v>
      </c>
      <c r="T431" s="68">
        <v>1</v>
      </c>
      <c r="U431" s="68">
        <v>0</v>
      </c>
      <c r="V431" s="68">
        <v>1</v>
      </c>
      <c r="W431" s="68">
        <v>1</v>
      </c>
      <c r="X431" s="90">
        <v>1</v>
      </c>
      <c r="AA431" s="74"/>
    </row>
    <row r="432" spans="1:27" s="73" customFormat="1" ht="61.5">
      <c r="A432" s="75"/>
      <c r="B432" s="91" t="s">
        <v>37</v>
      </c>
      <c r="C432" s="70"/>
      <c r="D432" s="68">
        <v>1</v>
      </c>
      <c r="E432" s="68"/>
      <c r="F432" s="68"/>
      <c r="G432" s="68"/>
      <c r="H432" s="68"/>
      <c r="I432" s="68"/>
      <c r="J432" s="68"/>
      <c r="K432" s="68">
        <v>1</v>
      </c>
      <c r="L432" s="68">
        <v>1</v>
      </c>
      <c r="M432" s="68">
        <v>1</v>
      </c>
      <c r="N432" s="69">
        <v>1</v>
      </c>
      <c r="O432" s="68">
        <v>1</v>
      </c>
      <c r="P432" s="68">
        <v>1</v>
      </c>
      <c r="Q432" s="68">
        <v>1</v>
      </c>
      <c r="R432" s="68">
        <v>1</v>
      </c>
      <c r="S432" s="68">
        <v>1</v>
      </c>
      <c r="T432" s="68">
        <v>1</v>
      </c>
      <c r="U432" s="68">
        <v>1</v>
      </c>
      <c r="V432" s="68">
        <v>1</v>
      </c>
      <c r="W432" s="68">
        <v>0</v>
      </c>
      <c r="X432" s="90">
        <v>1</v>
      </c>
      <c r="AA432" s="74"/>
    </row>
    <row r="433" spans="1:27" s="73" customFormat="1" ht="61.5">
      <c r="A433" s="75"/>
      <c r="B433" s="91" t="s">
        <v>36</v>
      </c>
      <c r="C433" s="70"/>
      <c r="D433" s="68">
        <v>1</v>
      </c>
      <c r="E433" s="68"/>
      <c r="F433" s="68"/>
      <c r="G433" s="68"/>
      <c r="H433" s="68"/>
      <c r="I433" s="68"/>
      <c r="J433" s="68"/>
      <c r="K433" s="68">
        <v>1</v>
      </c>
      <c r="L433" s="68">
        <v>1</v>
      </c>
      <c r="M433" s="68">
        <v>1</v>
      </c>
      <c r="N433" s="69">
        <v>1</v>
      </c>
      <c r="O433" s="68">
        <v>1</v>
      </c>
      <c r="P433" s="68">
        <v>1</v>
      </c>
      <c r="Q433" s="68">
        <v>1</v>
      </c>
      <c r="R433" s="68">
        <v>1</v>
      </c>
      <c r="S433" s="68">
        <v>1</v>
      </c>
      <c r="T433" s="68">
        <v>1</v>
      </c>
      <c r="U433" s="68">
        <v>1</v>
      </c>
      <c r="V433" s="68">
        <v>1</v>
      </c>
      <c r="W433" s="68">
        <v>0</v>
      </c>
      <c r="X433" s="90">
        <v>0</v>
      </c>
      <c r="AA433" s="74"/>
    </row>
    <row r="434" spans="1:27" s="73" customFormat="1" ht="92.25">
      <c r="A434" s="75"/>
      <c r="B434" s="91" t="s">
        <v>35</v>
      </c>
      <c r="C434" s="70"/>
      <c r="D434" s="68">
        <v>1</v>
      </c>
      <c r="E434" s="68"/>
      <c r="F434" s="68"/>
      <c r="G434" s="68"/>
      <c r="H434" s="68"/>
      <c r="I434" s="68"/>
      <c r="J434" s="68"/>
      <c r="K434" s="68">
        <v>1</v>
      </c>
      <c r="L434" s="68">
        <v>1</v>
      </c>
      <c r="M434" s="68">
        <v>1</v>
      </c>
      <c r="N434" s="69">
        <v>1</v>
      </c>
      <c r="O434" s="68">
        <v>1</v>
      </c>
      <c r="P434" s="68">
        <v>0</v>
      </c>
      <c r="Q434" s="68">
        <v>1</v>
      </c>
      <c r="R434" s="68">
        <v>1</v>
      </c>
      <c r="S434" s="68">
        <v>1</v>
      </c>
      <c r="T434" s="68">
        <v>1</v>
      </c>
      <c r="U434" s="68">
        <v>0</v>
      </c>
      <c r="V434" s="68">
        <v>1</v>
      </c>
      <c r="W434" s="68">
        <v>1</v>
      </c>
      <c r="X434" s="90">
        <v>1</v>
      </c>
      <c r="AA434" s="74"/>
    </row>
    <row r="435" spans="1:27" s="73" customFormat="1" ht="92.25">
      <c r="A435" s="75"/>
      <c r="B435" s="91" t="s">
        <v>34</v>
      </c>
      <c r="C435" s="70"/>
      <c r="D435" s="68">
        <v>1</v>
      </c>
      <c r="E435" s="68"/>
      <c r="F435" s="68"/>
      <c r="G435" s="68"/>
      <c r="H435" s="68"/>
      <c r="I435" s="68"/>
      <c r="J435" s="68"/>
      <c r="K435" s="68">
        <v>1</v>
      </c>
      <c r="L435" s="68">
        <v>1</v>
      </c>
      <c r="M435" s="68">
        <v>1</v>
      </c>
      <c r="N435" s="69">
        <v>1</v>
      </c>
      <c r="O435" s="68">
        <v>1</v>
      </c>
      <c r="P435" s="68">
        <v>1</v>
      </c>
      <c r="Q435" s="68">
        <v>1</v>
      </c>
      <c r="R435" s="68">
        <v>1</v>
      </c>
      <c r="S435" s="68">
        <v>1</v>
      </c>
      <c r="T435" s="68">
        <v>1</v>
      </c>
      <c r="U435" s="68">
        <v>1</v>
      </c>
      <c r="V435" s="68">
        <v>1</v>
      </c>
      <c r="W435" s="68">
        <v>1</v>
      </c>
      <c r="X435" s="68">
        <v>1</v>
      </c>
      <c r="Y435" s="92"/>
      <c r="AA435" s="74"/>
    </row>
    <row r="436" spans="1:27" s="73" customFormat="1" ht="92.25">
      <c r="A436" s="75"/>
      <c r="B436" s="91" t="s">
        <v>33</v>
      </c>
      <c r="C436" s="70"/>
      <c r="D436" s="68">
        <v>1</v>
      </c>
      <c r="E436" s="68"/>
      <c r="F436" s="68"/>
      <c r="G436" s="68"/>
      <c r="H436" s="68"/>
      <c r="I436" s="68"/>
      <c r="J436" s="68"/>
      <c r="K436" s="68">
        <v>1</v>
      </c>
      <c r="L436" s="68">
        <v>1</v>
      </c>
      <c r="M436" s="68">
        <v>1</v>
      </c>
      <c r="N436" s="69">
        <v>1</v>
      </c>
      <c r="O436" s="68">
        <v>1</v>
      </c>
      <c r="P436" s="68">
        <v>1</v>
      </c>
      <c r="Q436" s="68">
        <v>1</v>
      </c>
      <c r="R436" s="68">
        <v>1</v>
      </c>
      <c r="S436" s="68">
        <v>1</v>
      </c>
      <c r="T436" s="68">
        <v>1</v>
      </c>
      <c r="U436" s="68">
        <v>0</v>
      </c>
      <c r="V436" s="68">
        <v>1</v>
      </c>
      <c r="W436" s="68">
        <v>1</v>
      </c>
      <c r="X436" s="90">
        <v>1</v>
      </c>
      <c r="AA436" s="74"/>
    </row>
    <row r="437" spans="1:27" ht="39.75">
      <c r="A437" s="89" t="s">
        <v>32</v>
      </c>
      <c r="B437" s="89"/>
      <c r="C437" s="88"/>
      <c r="D437" s="87">
        <f>+D439</f>
        <v>5</v>
      </c>
      <c r="E437" s="87"/>
      <c r="F437" s="87"/>
      <c r="G437" s="87"/>
      <c r="H437" s="87"/>
      <c r="I437" s="87">
        <f t="shared" ref="I437" si="439">+I439</f>
        <v>0</v>
      </c>
      <c r="J437" s="87"/>
      <c r="K437" s="87">
        <f t="shared" ref="K437:X437" si="440">+K439</f>
        <v>4</v>
      </c>
      <c r="L437" s="87">
        <f t="shared" si="440"/>
        <v>3</v>
      </c>
      <c r="M437" s="87">
        <f t="shared" si="440"/>
        <v>5</v>
      </c>
      <c r="N437" s="87">
        <f t="shared" si="440"/>
        <v>4</v>
      </c>
      <c r="O437" s="87">
        <f t="shared" si="440"/>
        <v>5</v>
      </c>
      <c r="P437" s="87">
        <f t="shared" si="440"/>
        <v>4</v>
      </c>
      <c r="Q437" s="87">
        <f t="shared" si="440"/>
        <v>4</v>
      </c>
      <c r="R437" s="87">
        <f t="shared" si="440"/>
        <v>4</v>
      </c>
      <c r="S437" s="87">
        <f t="shared" si="440"/>
        <v>4</v>
      </c>
      <c r="T437" s="87">
        <f t="shared" si="440"/>
        <v>4</v>
      </c>
      <c r="U437" s="87">
        <f t="shared" si="440"/>
        <v>4</v>
      </c>
      <c r="V437" s="87">
        <f t="shared" si="440"/>
        <v>4</v>
      </c>
      <c r="W437" s="87">
        <f t="shared" si="440"/>
        <v>4</v>
      </c>
      <c r="X437" s="86">
        <f t="shared" si="440"/>
        <v>4</v>
      </c>
      <c r="AA437" s="20"/>
    </row>
    <row r="438" spans="1:27" s="73" customFormat="1" ht="39.75">
      <c r="A438" s="85">
        <v>9.1</v>
      </c>
      <c r="B438" s="84" t="s">
        <v>31</v>
      </c>
      <c r="C438" s="83" t="s">
        <v>30</v>
      </c>
      <c r="D438" s="82">
        <f>+SUM(D440:D448)</f>
        <v>9</v>
      </c>
      <c r="E438" s="82"/>
      <c r="F438" s="82"/>
      <c r="G438" s="82"/>
      <c r="H438" s="82"/>
      <c r="I438" s="82">
        <f t="shared" ref="I438" si="441">+SUM(I440:I448)</f>
        <v>0</v>
      </c>
      <c r="J438" s="82"/>
      <c r="K438" s="82">
        <f t="shared" ref="K438:X438" si="442">+SUM(K440:K448)</f>
        <v>7</v>
      </c>
      <c r="L438" s="82">
        <f t="shared" si="442"/>
        <v>5</v>
      </c>
      <c r="M438" s="82">
        <f t="shared" si="442"/>
        <v>9</v>
      </c>
      <c r="N438" s="82">
        <f t="shared" si="442"/>
        <v>8</v>
      </c>
      <c r="O438" s="82">
        <f t="shared" si="442"/>
        <v>9</v>
      </c>
      <c r="P438" s="82">
        <f t="shared" si="442"/>
        <v>8</v>
      </c>
      <c r="Q438" s="82">
        <f t="shared" si="442"/>
        <v>7</v>
      </c>
      <c r="R438" s="82">
        <f t="shared" si="442"/>
        <v>8</v>
      </c>
      <c r="S438" s="82">
        <f t="shared" si="442"/>
        <v>8</v>
      </c>
      <c r="T438" s="82">
        <f t="shared" si="442"/>
        <v>7</v>
      </c>
      <c r="U438" s="82">
        <f t="shared" si="442"/>
        <v>8</v>
      </c>
      <c r="V438" s="82">
        <f t="shared" si="442"/>
        <v>7</v>
      </c>
      <c r="W438" s="82">
        <f t="shared" si="442"/>
        <v>7</v>
      </c>
      <c r="X438" s="82">
        <f t="shared" si="442"/>
        <v>8</v>
      </c>
      <c r="AA438" s="74"/>
    </row>
    <row r="439" spans="1:27" s="73" customFormat="1" ht="39.75">
      <c r="A439" s="81"/>
      <c r="B439" s="80"/>
      <c r="C439" s="79" t="s">
        <v>10</v>
      </c>
      <c r="D439" s="78">
        <f>IF(D438&lt;1,0,IF(D438&lt;2,1,IF(D438&lt;4,2,IF(D438&lt;7,3,IF(D438&lt;9,4,IF(D438=9,5))))))</f>
        <v>5</v>
      </c>
      <c r="E439" s="78"/>
      <c r="F439" s="78"/>
      <c r="G439" s="78"/>
      <c r="H439" s="78"/>
      <c r="I439" s="78">
        <f t="shared" ref="I439" si="443">IF(I438&lt;1,0,IF(I438&lt;2,1,IF(I438&lt;4,2,IF(I438&lt;7,3,IF(I438&lt;9,4,IF(I438=9,5))))))</f>
        <v>0</v>
      </c>
      <c r="J439" s="78"/>
      <c r="K439" s="78">
        <f t="shared" ref="K439:X439" si="444">IF(K438&lt;1,0,IF(K438&lt;2,1,IF(K438&lt;4,2,IF(K438&lt;7,3,IF(K438&lt;9,4,IF(K438=9,5))))))</f>
        <v>4</v>
      </c>
      <c r="L439" s="78">
        <f t="shared" si="444"/>
        <v>3</v>
      </c>
      <c r="M439" s="78">
        <f t="shared" si="444"/>
        <v>5</v>
      </c>
      <c r="N439" s="78">
        <f t="shared" si="444"/>
        <v>4</v>
      </c>
      <c r="O439" s="78">
        <f t="shared" si="444"/>
        <v>5</v>
      </c>
      <c r="P439" s="78">
        <f t="shared" si="444"/>
        <v>4</v>
      </c>
      <c r="Q439" s="78">
        <f t="shared" si="444"/>
        <v>4</v>
      </c>
      <c r="R439" s="78">
        <f t="shared" si="444"/>
        <v>4</v>
      </c>
      <c r="S439" s="78">
        <f t="shared" si="444"/>
        <v>4</v>
      </c>
      <c r="T439" s="78">
        <f t="shared" si="444"/>
        <v>4</v>
      </c>
      <c r="U439" s="78">
        <f t="shared" si="444"/>
        <v>4</v>
      </c>
      <c r="V439" s="78">
        <f t="shared" si="444"/>
        <v>4</v>
      </c>
      <c r="W439" s="78">
        <f t="shared" si="444"/>
        <v>4</v>
      </c>
      <c r="X439" s="78">
        <f t="shared" si="444"/>
        <v>4</v>
      </c>
      <c r="AA439" s="74"/>
    </row>
    <row r="440" spans="1:27" s="73" customFormat="1" ht="123">
      <c r="A440" s="75"/>
      <c r="B440" s="71" t="s">
        <v>29</v>
      </c>
      <c r="C440" s="70"/>
      <c r="D440" s="677">
        <v>1</v>
      </c>
      <c r="E440" s="677"/>
      <c r="F440" s="677"/>
      <c r="G440" s="677"/>
      <c r="H440" s="677"/>
      <c r="I440" s="677"/>
      <c r="J440" s="677"/>
      <c r="K440" s="677">
        <v>1</v>
      </c>
      <c r="L440" s="677">
        <v>1</v>
      </c>
      <c r="M440" s="677">
        <v>1</v>
      </c>
      <c r="N440" s="77">
        <v>1</v>
      </c>
      <c r="O440" s="677">
        <v>1</v>
      </c>
      <c r="P440" s="677">
        <v>1</v>
      </c>
      <c r="Q440" s="677">
        <v>1</v>
      </c>
      <c r="R440" s="677">
        <v>1</v>
      </c>
      <c r="S440" s="677">
        <v>1</v>
      </c>
      <c r="T440" s="68">
        <v>1</v>
      </c>
      <c r="U440" s="677">
        <v>1</v>
      </c>
      <c r="V440" s="677">
        <v>1</v>
      </c>
      <c r="W440" s="677">
        <v>1</v>
      </c>
      <c r="X440" s="68">
        <v>1</v>
      </c>
      <c r="AA440" s="74"/>
    </row>
    <row r="441" spans="1:27" s="73" customFormat="1" ht="92.25">
      <c r="A441" s="75"/>
      <c r="B441" s="71" t="s">
        <v>28</v>
      </c>
      <c r="C441" s="70"/>
      <c r="D441" s="68">
        <v>1</v>
      </c>
      <c r="E441" s="68"/>
      <c r="F441" s="68"/>
      <c r="G441" s="68"/>
      <c r="H441" s="68"/>
      <c r="I441" s="68"/>
      <c r="J441" s="68"/>
      <c r="K441" s="68">
        <v>1</v>
      </c>
      <c r="L441" s="68">
        <v>1</v>
      </c>
      <c r="M441" s="68">
        <v>1</v>
      </c>
      <c r="N441" s="69">
        <v>1</v>
      </c>
      <c r="O441" s="68">
        <v>1</v>
      </c>
      <c r="P441" s="68">
        <v>1</v>
      </c>
      <c r="Q441" s="68">
        <v>1</v>
      </c>
      <c r="R441" s="68">
        <v>1</v>
      </c>
      <c r="S441" s="68">
        <v>1</v>
      </c>
      <c r="T441" s="68">
        <v>1</v>
      </c>
      <c r="U441" s="68">
        <v>1</v>
      </c>
      <c r="V441" s="68">
        <v>1</v>
      </c>
      <c r="W441" s="68">
        <v>1</v>
      </c>
      <c r="X441" s="68">
        <v>1</v>
      </c>
      <c r="AA441" s="74"/>
    </row>
    <row r="442" spans="1:27" s="73" customFormat="1" ht="39.75">
      <c r="A442" s="75"/>
      <c r="B442" s="71" t="s">
        <v>27</v>
      </c>
      <c r="C442" s="70"/>
      <c r="D442" s="68">
        <v>1</v>
      </c>
      <c r="E442" s="68"/>
      <c r="F442" s="68"/>
      <c r="G442" s="68"/>
      <c r="H442" s="68"/>
      <c r="I442" s="68"/>
      <c r="J442" s="68"/>
      <c r="K442" s="68">
        <v>1</v>
      </c>
      <c r="L442" s="68">
        <v>1</v>
      </c>
      <c r="M442" s="68">
        <v>1</v>
      </c>
      <c r="N442" s="69">
        <v>1</v>
      </c>
      <c r="O442" s="68">
        <v>1</v>
      </c>
      <c r="P442" s="68">
        <v>1</v>
      </c>
      <c r="Q442" s="68">
        <v>1</v>
      </c>
      <c r="R442" s="68">
        <v>1</v>
      </c>
      <c r="S442" s="68">
        <v>1</v>
      </c>
      <c r="T442" s="68">
        <v>1</v>
      </c>
      <c r="U442" s="68">
        <v>1</v>
      </c>
      <c r="V442" s="68">
        <v>1</v>
      </c>
      <c r="W442" s="68">
        <v>1</v>
      </c>
      <c r="X442" s="68">
        <v>1</v>
      </c>
      <c r="AA442" s="74"/>
    </row>
    <row r="443" spans="1:27" s="73" customFormat="1" ht="276.75">
      <c r="A443" s="75"/>
      <c r="B443" s="71" t="s">
        <v>26</v>
      </c>
      <c r="C443" s="70"/>
      <c r="D443" s="68">
        <v>1</v>
      </c>
      <c r="E443" s="68"/>
      <c r="F443" s="68"/>
      <c r="G443" s="68"/>
      <c r="H443" s="68"/>
      <c r="I443" s="68"/>
      <c r="J443" s="68"/>
      <c r="K443" s="68">
        <v>1</v>
      </c>
      <c r="L443" s="68">
        <v>0</v>
      </c>
      <c r="M443" s="68">
        <v>1</v>
      </c>
      <c r="N443" s="69">
        <v>1</v>
      </c>
      <c r="O443" s="68">
        <v>1</v>
      </c>
      <c r="P443" s="68">
        <v>1</v>
      </c>
      <c r="Q443" s="68">
        <v>0</v>
      </c>
      <c r="R443" s="68">
        <v>1</v>
      </c>
      <c r="S443" s="68">
        <v>1</v>
      </c>
      <c r="T443" s="68">
        <v>0</v>
      </c>
      <c r="U443" s="68">
        <v>1</v>
      </c>
      <c r="V443" s="68">
        <v>1</v>
      </c>
      <c r="W443" s="68">
        <v>1</v>
      </c>
      <c r="X443" s="68">
        <v>1</v>
      </c>
      <c r="AA443" s="74"/>
    </row>
    <row r="444" spans="1:27" s="73" customFormat="1" ht="92.25">
      <c r="A444" s="75"/>
      <c r="B444" s="71" t="s">
        <v>25</v>
      </c>
      <c r="C444" s="70"/>
      <c r="D444" s="68">
        <v>1</v>
      </c>
      <c r="E444" s="68"/>
      <c r="F444" s="68"/>
      <c r="G444" s="68"/>
      <c r="H444" s="68"/>
      <c r="I444" s="68"/>
      <c r="J444" s="68"/>
      <c r="K444" s="68">
        <v>0</v>
      </c>
      <c r="L444" s="68">
        <v>0</v>
      </c>
      <c r="M444" s="68">
        <v>1</v>
      </c>
      <c r="N444" s="69">
        <v>1</v>
      </c>
      <c r="O444" s="68">
        <v>1</v>
      </c>
      <c r="P444" s="68">
        <v>1</v>
      </c>
      <c r="Q444" s="68">
        <v>1</v>
      </c>
      <c r="R444" s="68">
        <v>1</v>
      </c>
      <c r="S444" s="68">
        <v>1</v>
      </c>
      <c r="T444" s="68">
        <v>1</v>
      </c>
      <c r="U444" s="68">
        <v>1</v>
      </c>
      <c r="V444" s="68">
        <v>0</v>
      </c>
      <c r="W444" s="68">
        <v>0</v>
      </c>
      <c r="X444" s="68">
        <v>1</v>
      </c>
      <c r="AA444" s="74"/>
    </row>
    <row r="445" spans="1:27" s="73" customFormat="1" ht="61.5">
      <c r="A445" s="75"/>
      <c r="B445" s="71" t="s">
        <v>24</v>
      </c>
      <c r="C445" s="70"/>
      <c r="D445" s="68">
        <v>1</v>
      </c>
      <c r="E445" s="68"/>
      <c r="F445" s="68"/>
      <c r="G445" s="68"/>
      <c r="H445" s="68"/>
      <c r="I445" s="68"/>
      <c r="J445" s="68"/>
      <c r="K445" s="68">
        <v>1</v>
      </c>
      <c r="L445" s="68">
        <v>0</v>
      </c>
      <c r="M445" s="68">
        <v>1</v>
      </c>
      <c r="N445" s="69">
        <v>1</v>
      </c>
      <c r="O445" s="68">
        <v>1</v>
      </c>
      <c r="P445" s="68">
        <v>1</v>
      </c>
      <c r="Q445" s="68">
        <v>1</v>
      </c>
      <c r="R445" s="68">
        <v>1</v>
      </c>
      <c r="S445" s="68">
        <v>1</v>
      </c>
      <c r="T445" s="68">
        <v>1</v>
      </c>
      <c r="U445" s="68">
        <v>1</v>
      </c>
      <c r="V445" s="68">
        <v>1</v>
      </c>
      <c r="W445" s="68">
        <v>1</v>
      </c>
      <c r="X445" s="68">
        <v>1</v>
      </c>
      <c r="AA445" s="74"/>
    </row>
    <row r="446" spans="1:27" ht="92.25">
      <c r="A446" s="72"/>
      <c r="B446" s="71" t="s">
        <v>23</v>
      </c>
      <c r="C446" s="70"/>
      <c r="D446" s="68">
        <v>1</v>
      </c>
      <c r="E446" s="68"/>
      <c r="F446" s="68"/>
      <c r="G446" s="68"/>
      <c r="H446" s="68"/>
      <c r="I446" s="68"/>
      <c r="J446" s="68"/>
      <c r="K446" s="68">
        <v>1</v>
      </c>
      <c r="L446" s="68">
        <v>1</v>
      </c>
      <c r="M446" s="68">
        <v>1</v>
      </c>
      <c r="N446" s="69">
        <v>1</v>
      </c>
      <c r="O446" s="68">
        <v>1</v>
      </c>
      <c r="P446" s="68">
        <v>1</v>
      </c>
      <c r="Q446" s="68">
        <v>1</v>
      </c>
      <c r="R446" s="68">
        <v>1</v>
      </c>
      <c r="S446" s="68">
        <v>1</v>
      </c>
      <c r="T446" s="68">
        <v>1</v>
      </c>
      <c r="U446" s="68">
        <v>1</v>
      </c>
      <c r="V446" s="68">
        <v>1</v>
      </c>
      <c r="W446" s="68">
        <v>1</v>
      </c>
      <c r="X446" s="68">
        <v>1</v>
      </c>
      <c r="AA446" s="20"/>
    </row>
    <row r="447" spans="1:27" ht="61.5">
      <c r="A447" s="72"/>
      <c r="B447" s="71" t="s">
        <v>22</v>
      </c>
      <c r="C447" s="70"/>
      <c r="D447" s="68">
        <v>1</v>
      </c>
      <c r="E447" s="68"/>
      <c r="F447" s="68"/>
      <c r="G447" s="68"/>
      <c r="H447" s="68"/>
      <c r="I447" s="68"/>
      <c r="J447" s="68"/>
      <c r="K447" s="68">
        <v>1</v>
      </c>
      <c r="L447" s="68">
        <v>1</v>
      </c>
      <c r="M447" s="68">
        <v>1</v>
      </c>
      <c r="N447" s="69">
        <v>1</v>
      </c>
      <c r="O447" s="68">
        <v>1</v>
      </c>
      <c r="P447" s="68">
        <v>1</v>
      </c>
      <c r="Q447" s="68">
        <v>1</v>
      </c>
      <c r="R447" s="68">
        <v>1</v>
      </c>
      <c r="S447" s="68">
        <v>1</v>
      </c>
      <c r="T447" s="68">
        <v>1</v>
      </c>
      <c r="U447" s="68">
        <v>1</v>
      </c>
      <c r="V447" s="68">
        <v>1</v>
      </c>
      <c r="W447" s="68">
        <v>1</v>
      </c>
      <c r="X447" s="68">
        <v>1</v>
      </c>
      <c r="AA447" s="20"/>
    </row>
    <row r="448" spans="1:27" ht="92.25">
      <c r="A448" s="67"/>
      <c r="B448" s="66" t="s">
        <v>21</v>
      </c>
      <c r="C448" s="65"/>
      <c r="D448" s="63">
        <v>1</v>
      </c>
      <c r="E448" s="63"/>
      <c r="F448" s="63"/>
      <c r="G448" s="63"/>
      <c r="H448" s="63"/>
      <c r="I448" s="63"/>
      <c r="J448" s="63"/>
      <c r="K448" s="63">
        <v>0</v>
      </c>
      <c r="L448" s="63">
        <v>0</v>
      </c>
      <c r="M448" s="63">
        <v>1</v>
      </c>
      <c r="N448" s="64">
        <v>0</v>
      </c>
      <c r="O448" s="63">
        <v>1</v>
      </c>
      <c r="P448" s="63">
        <v>0</v>
      </c>
      <c r="Q448" s="63">
        <v>0</v>
      </c>
      <c r="R448" s="63">
        <v>0</v>
      </c>
      <c r="S448" s="63">
        <v>0</v>
      </c>
      <c r="T448" s="63">
        <v>0</v>
      </c>
      <c r="U448" s="63">
        <v>0</v>
      </c>
      <c r="V448" s="63">
        <v>0</v>
      </c>
      <c r="W448" s="63">
        <v>0</v>
      </c>
      <c r="X448" s="63">
        <v>0</v>
      </c>
      <c r="AA448" s="20"/>
    </row>
    <row r="449" spans="1:27" s="44" customFormat="1" ht="72">
      <c r="A449" s="688"/>
      <c r="B449" s="689" t="str">
        <f>+[1]เป้าหมาย!A66</f>
        <v>ตัวบ่งชี้ที่ 9.2.1 ระดับความสำเร็จของการเตรียมความพร้อมในการก้าวเข้าสู่ประชาคมอาเซียนฯ</v>
      </c>
      <c r="C449" s="60"/>
      <c r="D449" s="58">
        <f>+D450*100/D451</f>
        <v>99.090909090909093</v>
      </c>
      <c r="E449" s="702" t="e">
        <f t="shared" ref="E449:I449" si="445">+E450*100/E451</f>
        <v>#DIV/0!</v>
      </c>
      <c r="F449" s="702" t="e">
        <f t="shared" si="445"/>
        <v>#DIV/0!</v>
      </c>
      <c r="G449" s="702" t="e">
        <f t="shared" si="445"/>
        <v>#DIV/0!</v>
      </c>
      <c r="H449" s="702" t="e">
        <f t="shared" si="445"/>
        <v>#DIV/0!</v>
      </c>
      <c r="I449" s="702" t="e">
        <f t="shared" si="445"/>
        <v>#DIV/0!</v>
      </c>
      <c r="J449" s="694" t="s">
        <v>480</v>
      </c>
      <c r="K449" s="58">
        <f t="shared" ref="K449:T449" si="446">+K450*100/K451</f>
        <v>72.535211267605632</v>
      </c>
      <c r="L449" s="58">
        <f t="shared" si="446"/>
        <v>80.555555555555557</v>
      </c>
      <c r="M449" s="58">
        <f t="shared" si="446"/>
        <v>48.986486486486484</v>
      </c>
      <c r="N449" s="58">
        <f t="shared" si="446"/>
        <v>49.434571890145399</v>
      </c>
      <c r="O449" s="58">
        <f t="shared" si="446"/>
        <v>23.721881390593047</v>
      </c>
      <c r="P449" s="58">
        <f t="shared" si="446"/>
        <v>14.285714285714286</v>
      </c>
      <c r="Q449" s="58">
        <f t="shared" si="446"/>
        <v>47.554806070826309</v>
      </c>
      <c r="R449" s="58">
        <f t="shared" si="446"/>
        <v>40.702087286527515</v>
      </c>
      <c r="S449" s="58">
        <f t="shared" si="446"/>
        <v>32.776617954070979</v>
      </c>
      <c r="T449" s="58">
        <f t="shared" si="446"/>
        <v>28.405797101449274</v>
      </c>
      <c r="U449" s="59"/>
      <c r="V449" s="59"/>
      <c r="W449" s="59"/>
      <c r="X449" s="58">
        <f>+X450*100/X451</f>
        <v>42.364425162689805</v>
      </c>
      <c r="Y449" s="57">
        <f>+Y450*100/Y451</f>
        <v>31.081081081081081</v>
      </c>
      <c r="Z449" s="56" t="s">
        <v>20</v>
      </c>
      <c r="AA449" s="45"/>
    </row>
    <row r="450" spans="1:27" s="44" customFormat="1" ht="39.75">
      <c r="A450" s="690"/>
      <c r="B450" s="691" t="s">
        <v>19</v>
      </c>
      <c r="C450" s="53"/>
      <c r="D450" s="51">
        <v>109</v>
      </c>
      <c r="E450" s="703"/>
      <c r="F450" s="703"/>
      <c r="G450" s="703"/>
      <c r="H450" s="703"/>
      <c r="I450" s="703">
        <f>+SUM(E450:H450)</f>
        <v>0</v>
      </c>
      <c r="J450" s="695" t="s">
        <v>439</v>
      </c>
      <c r="K450" s="51">
        <v>103</v>
      </c>
      <c r="L450" s="51">
        <v>29</v>
      </c>
      <c r="M450" s="51">
        <v>290</v>
      </c>
      <c r="N450" s="51">
        <v>306</v>
      </c>
      <c r="O450" s="51">
        <v>116</v>
      </c>
      <c r="P450" s="51">
        <v>11</v>
      </c>
      <c r="Q450" s="51">
        <v>282</v>
      </c>
      <c r="R450" s="51">
        <v>429</v>
      </c>
      <c r="S450" s="51">
        <v>157</v>
      </c>
      <c r="T450" s="51">
        <v>98</v>
      </c>
      <c r="U450" s="52"/>
      <c r="V450" s="52"/>
      <c r="W450" s="52"/>
      <c r="X450" s="51">
        <f>+SUM(D450:W450)+Y450</f>
        <v>1953</v>
      </c>
      <c r="Y450" s="51">
        <v>23</v>
      </c>
      <c r="AA450" s="45"/>
    </row>
    <row r="451" spans="1:27" s="44" customFormat="1" ht="39.75">
      <c r="A451" s="692"/>
      <c r="B451" s="693" t="s">
        <v>18</v>
      </c>
      <c r="C451" s="48"/>
      <c r="D451" s="46">
        <v>110</v>
      </c>
      <c r="E451" s="704"/>
      <c r="F451" s="704"/>
      <c r="G451" s="704"/>
      <c r="H451" s="704"/>
      <c r="I451" s="704">
        <f>+SUM(E451:H451)</f>
        <v>0</v>
      </c>
      <c r="J451" s="696" t="s">
        <v>439</v>
      </c>
      <c r="K451" s="46">
        <v>142</v>
      </c>
      <c r="L451" s="46">
        <v>36</v>
      </c>
      <c r="M451" s="46">
        <v>592</v>
      </c>
      <c r="N451" s="46">
        <v>619</v>
      </c>
      <c r="O451" s="46">
        <v>489</v>
      </c>
      <c r="P451" s="46">
        <v>77</v>
      </c>
      <c r="Q451" s="46">
        <v>593</v>
      </c>
      <c r="R451" s="46">
        <v>1054</v>
      </c>
      <c r="S451" s="46">
        <v>479</v>
      </c>
      <c r="T451" s="46">
        <v>345</v>
      </c>
      <c r="U451" s="47"/>
      <c r="V451" s="47"/>
      <c r="W451" s="47"/>
      <c r="X451" s="46">
        <f>+SUM(D451:W451)+Y451</f>
        <v>4610</v>
      </c>
      <c r="Y451" s="46">
        <v>74</v>
      </c>
      <c r="AA451" s="45"/>
    </row>
    <row r="452" spans="1:27" ht="39.75" hidden="1" customHeight="1">
      <c r="A452" s="43" t="s">
        <v>438</v>
      </c>
      <c r="B452" s="42" t="s">
        <v>16</v>
      </c>
      <c r="C452" s="41"/>
      <c r="D452" s="40">
        <f>+D453</f>
        <v>4.9128170289855078</v>
      </c>
      <c r="E452" s="40" t="e">
        <f t="shared" ref="E452:I452" si="447">+E453</f>
        <v>#DIV/0!</v>
      </c>
      <c r="F452" s="40"/>
      <c r="G452" s="40"/>
      <c r="H452" s="40" t="e">
        <f t="shared" si="447"/>
        <v>#DIV/0!</v>
      </c>
      <c r="I452" s="40" t="e">
        <f t="shared" si="447"/>
        <v>#DIV/0!</v>
      </c>
      <c r="J452" s="40"/>
      <c r="K452" s="40">
        <f t="shared" ref="K452:X452" si="448">+K453</f>
        <v>4.6058478260869569</v>
      </c>
      <c r="L452" s="40">
        <f t="shared" si="448"/>
        <v>3.9288901601830664</v>
      </c>
      <c r="M452" s="40">
        <f t="shared" si="448"/>
        <v>4.7748948106591858</v>
      </c>
      <c r="N452" s="40">
        <f t="shared" si="448"/>
        <v>4.2892904197252024</v>
      </c>
      <c r="O452" s="40">
        <f t="shared" si="448"/>
        <v>4.7522206638616176</v>
      </c>
      <c r="P452" s="40">
        <f t="shared" si="448"/>
        <v>3.7660455486542443</v>
      </c>
      <c r="Q452" s="40">
        <f t="shared" si="448"/>
        <v>4.0044505306401916</v>
      </c>
      <c r="R452" s="40">
        <f t="shared" si="448"/>
        <v>4.4085459987397604</v>
      </c>
      <c r="S452" s="40">
        <f t="shared" si="448"/>
        <v>4.3469287722359562</v>
      </c>
      <c r="T452" s="40">
        <f t="shared" si="448"/>
        <v>4.3660518225735618</v>
      </c>
      <c r="U452" s="40">
        <f t="shared" si="448"/>
        <v>4.4285714285714288</v>
      </c>
      <c r="V452" s="40">
        <f t="shared" si="448"/>
        <v>4.5714285714285712</v>
      </c>
      <c r="W452" s="40">
        <f t="shared" si="448"/>
        <v>4</v>
      </c>
      <c r="X452" s="40" t="e">
        <f t="shared" si="448"/>
        <v>#DIV/0!</v>
      </c>
      <c r="Y452" s="39"/>
      <c r="AA452" s="20"/>
    </row>
    <row r="453" spans="1:27" ht="39.75" hidden="1" customHeight="1">
      <c r="A453" s="714" t="s">
        <v>15</v>
      </c>
      <c r="B453" s="714"/>
      <c r="C453" s="38" t="s">
        <v>10</v>
      </c>
      <c r="D453" s="37">
        <f>+SUM(D11,D28,D36,D49,D61,D70,D79,D88,D95,D217,D226,D249,D264,D271,D328,D335,D361,D388,D397,D404,D411,D429,D439)/23</f>
        <v>4.9128170289855078</v>
      </c>
      <c r="E453" s="37" t="e">
        <f>+SUM(E11,E28,E36,E49,E61,E70,E79,E88,E95,E217,E226,E249,E264,E271,E328,E335,E361,E388,E397,E404,E411,E429,E439)/23</f>
        <v>#DIV/0!</v>
      </c>
      <c r="F453" s="37"/>
      <c r="G453" s="37"/>
      <c r="H453" s="37" t="e">
        <f>+SUM(H11,H28,H36,H49,H61,H70,H79,H88,H95,H217,H226,H249,H264,H271,H328,H335,H361,H388,H397,H404,H411,H429,H439)/23</f>
        <v>#DIV/0!</v>
      </c>
      <c r="I453" s="37" t="e">
        <f>+SUM(I11,I28,I36,I49,I61,I70,I79,I88,I95,I217,I226,I249,I264,I271,I328,I335,I361,I388,I397,I404,I411,I429,I439)/23</f>
        <v>#DIV/0!</v>
      </c>
      <c r="J453" s="37"/>
      <c r="K453" s="37">
        <f>+SUM(K11,K28,K36,K50,K61,K70,K79,K88,K95,K217,K226,K249,K264,K271,K328,K335,K361,K388,K397,K404,K411,K429,K439)/23</f>
        <v>4.6058478260869569</v>
      </c>
      <c r="L453" s="37">
        <f>+SUM(L11,L28,L37,L50,L61,L70,L79,L88,L95,L217,L226,L249,L264,L271,L328,L335,L361,L388,L397,L404,L411,L429,L439)/23</f>
        <v>3.9288901601830664</v>
      </c>
      <c r="M453" s="37">
        <f>+SUM(M11,M28,M36,M49,M61,M70,M79,M88,M95,M217,M226,M249,M264,M271,M328,M335,M361,M388,M397,M404,M411,M429,M439)/23</f>
        <v>4.7748948106591858</v>
      </c>
      <c r="N453" s="37">
        <f>+SUM(N11,N28,N36,N49,N61,N70,N79,N88,N95,N217,N226,N249,N264,N271,N328,N335,N361,N388,N397,N404,N411,N429,N439)/23</f>
        <v>4.2892904197252024</v>
      </c>
      <c r="O453" s="37">
        <f>+SUM(O11,O28,O36,O49,O61,O70,O79,O88,O95,O217,O226,O249,O264,O271,O328,O335,O361,O388,O397,O404,O411,O429,O439)/23</f>
        <v>4.7522206638616176</v>
      </c>
      <c r="P453" s="37">
        <f>+SUM(P11,P28,P36,P49,P61,P70,P79,P88,P95,P217,P226,P249,P264,P271,P328,P335,P361,P388,P397,P404,P411,P429,P439)/23</f>
        <v>3.7660455486542443</v>
      </c>
      <c r="Q453" s="37">
        <f>+SUM(Q11,Q28,Q36,Q49,Q61,Q70,Q79,Q88,Q95,Q217,Q226,Q249,Q264,Q271,Q328,Q335,Q361,Q388,Q397,Q404,Q411,Q429,Q439)/23</f>
        <v>4.0044505306401916</v>
      </c>
      <c r="R453" s="37">
        <f>+SUM(R11,R28,R37,R50,R61,R70,R79,R88,R95,R217,R226,R249,R264,R271,R328,R335,R361,R388,R397,R404,R411,R429,R439)/23</f>
        <v>4.4085459987397604</v>
      </c>
      <c r="S453" s="37">
        <f>+SUM(S11,S28,S37,S50,S61,S70,S79,S88,S95,S217,S226,S249,S264,S271,S328,S335,S361,S388,S397,S404,S411,S429,S439)/23</f>
        <v>4.3469287722359562</v>
      </c>
      <c r="T453" s="37">
        <f>+SUM(T11,T28,T37,T50,T61,T70,T79,T88,T95,T217,T226,T249,T264,T271,T328,T335,T361,T388,T397,T404,T411,T429,T439)/23</f>
        <v>4.3660518225735618</v>
      </c>
      <c r="U453" s="37">
        <f>+SUM(U11,U28,U37,U50,U61,U70,U79,U88,U95,U217,U226,U249,U264,U271,U328,U335,U361,U388,U397,U404,U411,U429,U439)/7</f>
        <v>4.4285714285714288</v>
      </c>
      <c r="V453" s="37">
        <f>+SUM(V11,V28,V37,V50,V61,V70,V79,V88,V95,V217,V226,V249,V264,V271,V328,V335,V361,V388,V397,V404,V411,V429,V439)/7</f>
        <v>4.5714285714285712</v>
      </c>
      <c r="W453" s="37">
        <f>+SUM(W11,W28,W37,W50,W61,W70,W79,W88,W95,W217,W226,W249,W264,W271,W328,W335,W361,W388,W397,W404,W411,W429,W439)/7</f>
        <v>4</v>
      </c>
      <c r="X453" s="37" t="e">
        <f>+SUM(X11,X28,X36,X49,X61,X70,X79,X88,X95,X217,X226,X249,X264,X271,X328,X335,X361,X388,X397,X404,X411,X429,X439)/23</f>
        <v>#DIV/0!</v>
      </c>
      <c r="AA453" s="20"/>
    </row>
    <row r="454" spans="1:27" ht="39.75" hidden="1" customHeight="1">
      <c r="A454" s="715" t="s">
        <v>14</v>
      </c>
      <c r="B454" s="716"/>
      <c r="C454" s="681" t="s">
        <v>10</v>
      </c>
      <c r="D454" s="34">
        <f>+D463/D455</f>
        <v>3.9969703947368425</v>
      </c>
      <c r="E454" s="34" t="e">
        <f t="shared" ref="E454:I454" si="449">+E463/E455</f>
        <v>#DIV/0!</v>
      </c>
      <c r="F454" s="34"/>
      <c r="G454" s="34"/>
      <c r="H454" s="34" t="e">
        <f t="shared" si="449"/>
        <v>#DIV/0!</v>
      </c>
      <c r="I454" s="34" t="e">
        <f t="shared" si="449"/>
        <v>#DIV/0!</v>
      </c>
      <c r="J454" s="34"/>
      <c r="K454" s="34">
        <f t="shared" ref="K454:T454" si="450">+K463/K455</f>
        <v>3.5841487706193584</v>
      </c>
      <c r="L454" s="34">
        <f t="shared" si="450"/>
        <v>3.5131578947368425</v>
      </c>
      <c r="M454" s="34">
        <f t="shared" si="450"/>
        <v>4.1678982458356506</v>
      </c>
      <c r="N454" s="34">
        <f t="shared" si="450"/>
        <v>4.4298915027499879</v>
      </c>
      <c r="O454" s="34">
        <f t="shared" si="450"/>
        <v>3.9721978328283725</v>
      </c>
      <c r="P454" s="34">
        <f t="shared" si="450"/>
        <v>3.64530303030303</v>
      </c>
      <c r="Q454" s="34">
        <f t="shared" si="450"/>
        <v>3.0689819691656188</v>
      </c>
      <c r="R454" s="34">
        <f t="shared" si="450"/>
        <v>3.9335788898041226</v>
      </c>
      <c r="S454" s="34">
        <f t="shared" si="450"/>
        <v>3.6985168426344899</v>
      </c>
      <c r="T454" s="34">
        <f t="shared" si="450"/>
        <v>2.3255438877485619</v>
      </c>
      <c r="U454" s="35">
        <v>0</v>
      </c>
      <c r="V454" s="35">
        <v>0</v>
      </c>
      <c r="W454" s="35">
        <v>0</v>
      </c>
      <c r="X454" s="34" t="e">
        <f>+X463/X455</f>
        <v>#DIV/0!</v>
      </c>
      <c r="AA454" s="20"/>
    </row>
    <row r="455" spans="1:27" ht="39.75" hidden="1" customHeight="1">
      <c r="A455" s="32"/>
      <c r="B455" s="33" t="s">
        <v>9</v>
      </c>
      <c r="C455" s="19"/>
      <c r="D455" s="16">
        <v>10</v>
      </c>
      <c r="E455" s="16">
        <v>10</v>
      </c>
      <c r="F455" s="16"/>
      <c r="G455" s="16"/>
      <c r="H455" s="16">
        <v>10</v>
      </c>
      <c r="I455" s="16">
        <v>10</v>
      </c>
      <c r="J455" s="16"/>
      <c r="K455" s="16">
        <v>9</v>
      </c>
      <c r="L455" s="16">
        <v>7</v>
      </c>
      <c r="M455" s="16">
        <v>11</v>
      </c>
      <c r="N455" s="16">
        <v>11</v>
      </c>
      <c r="O455" s="16">
        <v>10</v>
      </c>
      <c r="P455" s="16">
        <v>11</v>
      </c>
      <c r="Q455" s="16">
        <v>10</v>
      </c>
      <c r="R455" s="16">
        <v>11</v>
      </c>
      <c r="S455" s="16">
        <v>9</v>
      </c>
      <c r="T455" s="16">
        <v>11</v>
      </c>
      <c r="U455" s="16"/>
      <c r="V455" s="16"/>
      <c r="W455" s="16"/>
      <c r="X455" s="16">
        <v>11</v>
      </c>
      <c r="AA455" s="20"/>
    </row>
    <row r="456" spans="1:27" ht="39.75" hidden="1" customHeight="1">
      <c r="A456" s="708" t="s">
        <v>13</v>
      </c>
      <c r="B456" s="709"/>
      <c r="C456" s="680" t="s">
        <v>10</v>
      </c>
      <c r="D456" s="26">
        <f>SUM(D463:D464)/D457</f>
        <v>4.0824695622836353</v>
      </c>
      <c r="E456" s="26" t="e">
        <f t="shared" ref="E456:I456" si="451">SUM(E463:E464)/E457</f>
        <v>#DIV/0!</v>
      </c>
      <c r="F456" s="26"/>
      <c r="G456" s="26"/>
      <c r="H456" s="26" t="e">
        <f t="shared" si="451"/>
        <v>#DIV/0!</v>
      </c>
      <c r="I456" s="26" t="e">
        <f t="shared" si="451"/>
        <v>#DIV/0!</v>
      </c>
      <c r="J456" s="26"/>
      <c r="K456" s="26">
        <f t="shared" ref="K456:T456" si="452">SUM(K463:K464)/K457</f>
        <v>3.6623488968050988</v>
      </c>
      <c r="L456" s="26">
        <f t="shared" si="452"/>
        <v>3.4420995423340961</v>
      </c>
      <c r="M456" s="26">
        <f t="shared" si="452"/>
        <v>4.2141667610454494</v>
      </c>
      <c r="N456" s="26">
        <f t="shared" si="452"/>
        <v>4.387022385727966</v>
      </c>
      <c r="O456" s="26">
        <f t="shared" si="452"/>
        <v>4.0864851168482357</v>
      </c>
      <c r="P456" s="26">
        <f t="shared" si="452"/>
        <v>3.6558229813664593</v>
      </c>
      <c r="Q456" s="26">
        <f t="shared" si="452"/>
        <v>3.1848005157873862</v>
      </c>
      <c r="R456" s="26">
        <f t="shared" si="452"/>
        <v>3.8775977066332357</v>
      </c>
      <c r="S456" s="26">
        <f t="shared" si="452"/>
        <v>3.6175419527391206</v>
      </c>
      <c r="T456" s="26">
        <f t="shared" si="452"/>
        <v>2.6150840001392259</v>
      </c>
      <c r="U456" s="26">
        <f>+U426</f>
        <v>4.57</v>
      </c>
      <c r="V456" s="26">
        <f>+V426</f>
        <v>4.5999999999999996</v>
      </c>
      <c r="W456" s="26">
        <f>+W426</f>
        <v>3.8</v>
      </c>
      <c r="X456" s="26" t="e">
        <f>SUM(X463:X464)/X457</f>
        <v>#DIV/0!</v>
      </c>
      <c r="AA456" s="20"/>
    </row>
    <row r="457" spans="1:27" ht="39.75" hidden="1" customHeight="1">
      <c r="A457" s="32"/>
      <c r="B457" s="18" t="s">
        <v>9</v>
      </c>
      <c r="C457" s="31"/>
      <c r="D457" s="30">
        <f>+D455+3</f>
        <v>13</v>
      </c>
      <c r="E457" s="30">
        <f t="shared" ref="E457:I457" si="453">+E455+3</f>
        <v>13</v>
      </c>
      <c r="F457" s="30"/>
      <c r="G457" s="30"/>
      <c r="H457" s="30">
        <f t="shared" si="453"/>
        <v>13</v>
      </c>
      <c r="I457" s="30">
        <f t="shared" si="453"/>
        <v>13</v>
      </c>
      <c r="J457" s="30"/>
      <c r="K457" s="30">
        <f t="shared" ref="K457:T457" si="454">+K455+3</f>
        <v>12</v>
      </c>
      <c r="L457" s="30">
        <f t="shared" si="454"/>
        <v>10</v>
      </c>
      <c r="M457" s="30">
        <f t="shared" si="454"/>
        <v>14</v>
      </c>
      <c r="N457" s="30">
        <f t="shared" si="454"/>
        <v>14</v>
      </c>
      <c r="O457" s="30">
        <f t="shared" si="454"/>
        <v>13</v>
      </c>
      <c r="P457" s="30">
        <f t="shared" si="454"/>
        <v>14</v>
      </c>
      <c r="Q457" s="30">
        <f t="shared" si="454"/>
        <v>13</v>
      </c>
      <c r="R457" s="30">
        <f t="shared" si="454"/>
        <v>14</v>
      </c>
      <c r="S457" s="30">
        <f t="shared" si="454"/>
        <v>12</v>
      </c>
      <c r="T457" s="30">
        <f t="shared" si="454"/>
        <v>14</v>
      </c>
      <c r="U457" s="30">
        <v>1</v>
      </c>
      <c r="V457" s="30">
        <v>1</v>
      </c>
      <c r="W457" s="30">
        <v>1</v>
      </c>
      <c r="X457" s="30">
        <f>+X455+4</f>
        <v>15</v>
      </c>
      <c r="AA457" s="20"/>
    </row>
    <row r="458" spans="1:27" ht="39.75" hidden="1" customHeight="1">
      <c r="A458" s="682"/>
      <c r="B458" s="683" t="s">
        <v>12</v>
      </c>
      <c r="C458" s="680" t="s">
        <v>10</v>
      </c>
      <c r="D458" s="26">
        <v>5</v>
      </c>
      <c r="E458" s="26">
        <v>5</v>
      </c>
      <c r="F458" s="26"/>
      <c r="G458" s="26"/>
      <c r="H458" s="26">
        <v>5</v>
      </c>
      <c r="I458" s="26">
        <v>5</v>
      </c>
      <c r="J458" s="26"/>
      <c r="K458" s="24">
        <v>0</v>
      </c>
      <c r="L458" s="24">
        <v>0</v>
      </c>
      <c r="M458" s="24">
        <v>0</v>
      </c>
      <c r="N458" s="24">
        <v>0</v>
      </c>
      <c r="O458" s="24">
        <v>0</v>
      </c>
      <c r="P458" s="24">
        <v>0</v>
      </c>
      <c r="Q458" s="24">
        <v>0</v>
      </c>
      <c r="R458" s="24">
        <v>0</v>
      </c>
      <c r="S458" s="24">
        <v>0</v>
      </c>
      <c r="T458" s="24">
        <v>0</v>
      </c>
      <c r="U458" s="25">
        <v>4.1399999999999997</v>
      </c>
      <c r="V458" s="25">
        <v>4.4000000000000004</v>
      </c>
      <c r="W458" s="25">
        <v>4.67</v>
      </c>
      <c r="X458" s="24">
        <v>0</v>
      </c>
      <c r="AA458" s="20"/>
    </row>
    <row r="459" spans="1:27" ht="39.75" hidden="1" customHeight="1">
      <c r="A459" s="710" t="s">
        <v>11</v>
      </c>
      <c r="B459" s="710"/>
      <c r="C459" s="684" t="s">
        <v>10</v>
      </c>
      <c r="D459" s="21">
        <f>+SUM(D461:D464)/D460</f>
        <v>4.6129693326764976</v>
      </c>
      <c r="E459" s="21" t="e">
        <f t="shared" ref="E459:I459" si="455">+SUM(E461:E464)/E460</f>
        <v>#DIV/0!</v>
      </c>
      <c r="F459" s="21"/>
      <c r="G459" s="21"/>
      <c r="H459" s="21" t="e">
        <f t="shared" si="455"/>
        <v>#DIV/0!</v>
      </c>
      <c r="I459" s="21" t="e">
        <f t="shared" si="455"/>
        <v>#DIV/0!</v>
      </c>
      <c r="J459" s="21"/>
      <c r="K459" s="21">
        <f t="shared" ref="K459:T459" si="456">+SUM(K461:K464)/K460</f>
        <v>4.2823624789046049</v>
      </c>
      <c r="L459" s="21">
        <f t="shared" si="456"/>
        <v>3.7813778517439847</v>
      </c>
      <c r="M459" s="21">
        <f t="shared" si="456"/>
        <v>4.5627274405350695</v>
      </c>
      <c r="N459" s="21">
        <f t="shared" si="456"/>
        <v>4.326270082537059</v>
      </c>
      <c r="O459" s="21">
        <f t="shared" si="456"/>
        <v>4.5118161607734519</v>
      </c>
      <c r="P459" s="21">
        <f t="shared" si="456"/>
        <v>3.7243397123831907</v>
      </c>
      <c r="Q459" s="21">
        <f t="shared" si="456"/>
        <v>3.7084658030544566</v>
      </c>
      <c r="R459" s="21">
        <f t="shared" si="456"/>
        <v>4.2076466449697234</v>
      </c>
      <c r="S459" s="21">
        <f t="shared" si="456"/>
        <v>4.0968532912656119</v>
      </c>
      <c r="T459" s="21">
        <f t="shared" si="456"/>
        <v>3.7035234573281373</v>
      </c>
      <c r="U459" s="21">
        <v>4.3</v>
      </c>
      <c r="V459" s="22">
        <v>4.4800000000000004</v>
      </c>
      <c r="W459" s="22">
        <v>4.2699999999999996</v>
      </c>
      <c r="X459" s="21" t="e">
        <f>+SUM(X461:X464)/X460</f>
        <v>#DIV/0!</v>
      </c>
      <c r="AA459" s="20"/>
    </row>
    <row r="460" spans="1:27" ht="39.75" hidden="1" customHeight="1">
      <c r="A460" s="19"/>
      <c r="B460" s="18" t="s">
        <v>9</v>
      </c>
      <c r="C460" s="17"/>
      <c r="D460" s="16">
        <f>+D457+23</f>
        <v>36</v>
      </c>
      <c r="E460" s="16">
        <f t="shared" ref="E460:I460" si="457">+E457+23</f>
        <v>36</v>
      </c>
      <c r="F460" s="16"/>
      <c r="G460" s="16"/>
      <c r="H460" s="16">
        <f t="shared" si="457"/>
        <v>36</v>
      </c>
      <c r="I460" s="16">
        <f t="shared" si="457"/>
        <v>36</v>
      </c>
      <c r="J460" s="16"/>
      <c r="K460" s="16">
        <f t="shared" ref="K460:T460" si="458">+K457+23</f>
        <v>35</v>
      </c>
      <c r="L460" s="16">
        <f t="shared" si="458"/>
        <v>33</v>
      </c>
      <c r="M460" s="16">
        <f t="shared" si="458"/>
        <v>37</v>
      </c>
      <c r="N460" s="16">
        <f t="shared" si="458"/>
        <v>37</v>
      </c>
      <c r="O460" s="16">
        <f t="shared" si="458"/>
        <v>36</v>
      </c>
      <c r="P460" s="16">
        <f t="shared" si="458"/>
        <v>37</v>
      </c>
      <c r="Q460" s="16">
        <f t="shared" si="458"/>
        <v>36</v>
      </c>
      <c r="R460" s="16">
        <f t="shared" si="458"/>
        <v>37</v>
      </c>
      <c r="S460" s="16">
        <f t="shared" si="458"/>
        <v>35</v>
      </c>
      <c r="T460" s="16">
        <f t="shared" si="458"/>
        <v>37</v>
      </c>
      <c r="U460" s="16"/>
      <c r="V460" s="16"/>
      <c r="W460" s="16"/>
      <c r="X460" s="16">
        <f>+X457+23</f>
        <v>38</v>
      </c>
    </row>
    <row r="461" spans="1:27" ht="39.75" hidden="1" customHeight="1">
      <c r="A461" s="14"/>
      <c r="B461" s="14" t="s">
        <v>8</v>
      </c>
      <c r="C461" s="13"/>
      <c r="D461" s="15">
        <f>+SUM(D11,D28,D36,D49,D61,D70,D79,D88,D95,D217,D226,D249,D264,D271)</f>
        <v>67.994791666666671</v>
      </c>
      <c r="E461" s="15" t="e">
        <f>+SUM(E11,E28,E36,E49,E61,E70,E79,E88,E95,E217,E226,E249,E264,E271)</f>
        <v>#DIV/0!</v>
      </c>
      <c r="F461" s="15"/>
      <c r="G461" s="15"/>
      <c r="H461" s="15" t="e">
        <f>+SUM(H11,H28,H36,H49,H61,H70,H79,H88,H95,H217,H226,H249,H264,H271)</f>
        <v>#DIV/0!</v>
      </c>
      <c r="I461" s="15" t="e">
        <f>+SUM(I11,I28,I36,I49,I61,I70,I79,I88,I95,I217,I226,I249,I264,I271)</f>
        <v>#DIV/0!</v>
      </c>
      <c r="J461" s="15"/>
      <c r="K461" s="15">
        <f>+SUM(K11,K28,K36,K50,K61,K70,K79,K88,K95,K217,K226,K249,K264,K271)</f>
        <v>63.9345</v>
      </c>
      <c r="L461" s="15">
        <f>+SUM(L11,L28,L37,L50,L61,L70,L79,L88,L95,L217,L226,L249,L264,L271)</f>
        <v>53.364473684210523</v>
      </c>
      <c r="M461" s="15">
        <f>+SUM(M11,M28,M36,M49,M61,M70,M79,M88,M95,M217,M226,M249,M264,M271)</f>
        <v>64.822580645161281</v>
      </c>
      <c r="N461" s="15">
        <f>+SUM(N11,N28,N36,N49,N61,N70,N79,N88,N95,N217,N226,N249,N264,N271)</f>
        <v>61.653679653679653</v>
      </c>
      <c r="O461" s="15">
        <f>+SUM(O11,O28,O36,O49,O61,O70,O79,O88,O95,O217,O226,O249,O264,O271)</f>
        <v>65.3010752688172</v>
      </c>
      <c r="P461" s="15">
        <f>+SUM(P11,P28,P36,P49,P61,P70,P79,P88,P95,P217,P226,P249,P264,P271)</f>
        <v>54.61904761904762</v>
      </c>
      <c r="Q461" s="15">
        <f>+SUM(Q11,Q28,Q36,Q49,Q61,Q70,Q79,Q88,Q95,Q217,Q226,Q249,Q264,Q271)</f>
        <v>62.102362204724407</v>
      </c>
      <c r="R461" s="15">
        <f>+SUM(R11,R28,R37,R50,R61,R70,R79,R88,R95,R217,R226,R249,R264,R271)</f>
        <v>58.396557971014495</v>
      </c>
      <c r="S461" s="15">
        <f>+SUM(S11,S28,S37,S50,S61,S70,S79,S88,S95,S217,S226,S249,S264,S271)</f>
        <v>58.979361761426979</v>
      </c>
      <c r="T461" s="15">
        <f>+SUM(T11,T28,T37,T50,T61,T70,T79,T88,T95,T217,T226,T249,T264,T271)</f>
        <v>59.419191919191917</v>
      </c>
      <c r="U461" s="12"/>
      <c r="V461" s="12"/>
      <c r="W461" s="12"/>
      <c r="X461" s="15" t="e">
        <f>+SUM(X11,X28,X36,X49,X61,X70,X79,X88,X95,X217,X226,X249,X264,X271)</f>
        <v>#DIV/0!</v>
      </c>
    </row>
    <row r="462" spans="1:27" ht="39.75" hidden="1" customHeight="1">
      <c r="A462" s="14"/>
      <c r="B462" s="14" t="s">
        <v>7</v>
      </c>
      <c r="C462" s="13"/>
      <c r="D462" s="15">
        <f>+SUM(D328,D335,D361,D388,D397,D404,D411,D429,D439)</f>
        <v>45</v>
      </c>
      <c r="E462" s="15">
        <f>+SUM(E328,E335,E361,E388,E397,E404,E411,E429,E439)</f>
        <v>0</v>
      </c>
      <c r="F462" s="15"/>
      <c r="G462" s="15"/>
      <c r="H462" s="15">
        <f>+SUM(H328,H335,H361,H388,H397,H404,H411,H429,H439)</f>
        <v>0</v>
      </c>
      <c r="I462" s="15">
        <f>+SUM(I328,I335,I361,I388,I397,I404,I411,I429,I439)</f>
        <v>0</v>
      </c>
      <c r="J462" s="15"/>
      <c r="K462" s="15">
        <f t="shared" ref="K462:T462" si="459">+SUM(K328,K335,K361,K388,K397,K404,K411,K429,K439)</f>
        <v>42</v>
      </c>
      <c r="L462" s="15">
        <f t="shared" si="459"/>
        <v>37</v>
      </c>
      <c r="M462" s="15">
        <f t="shared" si="459"/>
        <v>45</v>
      </c>
      <c r="N462" s="15">
        <f t="shared" si="459"/>
        <v>37</v>
      </c>
      <c r="O462" s="15">
        <f t="shared" si="459"/>
        <v>44</v>
      </c>
      <c r="P462" s="15">
        <f t="shared" si="459"/>
        <v>32</v>
      </c>
      <c r="Q462" s="15">
        <f t="shared" si="459"/>
        <v>30</v>
      </c>
      <c r="R462" s="15">
        <f t="shared" si="459"/>
        <v>43</v>
      </c>
      <c r="S462" s="15">
        <f t="shared" si="459"/>
        <v>41</v>
      </c>
      <c r="T462" s="15">
        <f t="shared" si="459"/>
        <v>41</v>
      </c>
      <c r="U462" s="12"/>
      <c r="V462" s="12"/>
      <c r="W462" s="12"/>
      <c r="X462" s="15">
        <f>+SUM(X328,X335,X361,X388,X397,X404,X411,X429,X439)</f>
        <v>43</v>
      </c>
    </row>
    <row r="463" spans="1:27" ht="39.75" hidden="1" customHeight="1">
      <c r="A463" s="14"/>
      <c r="B463" s="14" t="s">
        <v>6</v>
      </c>
      <c r="C463" s="13"/>
      <c r="D463" s="15">
        <f>+SUM(D103,D118,D139,D163,D280,D305,D311,D343,D350,D370,D377)</f>
        <v>39.969703947368423</v>
      </c>
      <c r="E463" s="15" t="e">
        <f>+SUM(E103,E118,E139,E163,E280,E305,E311,E343,E350,E370,E377)</f>
        <v>#DIV/0!</v>
      </c>
      <c r="F463" s="15"/>
      <c r="G463" s="15"/>
      <c r="H463" s="15" t="e">
        <f>+SUM(H103,H118,H139,H163,H280,H305,H311,H343,H350,H370,H377)</f>
        <v>#DIV/0!</v>
      </c>
      <c r="I463" s="15" t="e">
        <f>+SUM(I103,I118,I139,I163,I280,I305,I311,I343,I350,I370,I377)</f>
        <v>#DIV/0!</v>
      </c>
      <c r="J463" s="15"/>
      <c r="K463" s="15">
        <f t="shared" ref="K463:T463" si="460">+SUM(K103,K118,K139,K163,K280,K305,K311,K343,K350,K370,K377)</f>
        <v>32.257338935574225</v>
      </c>
      <c r="L463" s="15">
        <f t="shared" si="460"/>
        <v>24.592105263157897</v>
      </c>
      <c r="M463" s="15">
        <f t="shared" si="460"/>
        <v>45.846880704192159</v>
      </c>
      <c r="N463" s="15">
        <f t="shared" si="460"/>
        <v>48.728806530249869</v>
      </c>
      <c r="O463" s="15">
        <f t="shared" si="460"/>
        <v>39.721978328283726</v>
      </c>
      <c r="P463" s="15">
        <f t="shared" si="460"/>
        <v>40.098333333333329</v>
      </c>
      <c r="Q463" s="15">
        <f t="shared" si="460"/>
        <v>30.68981969165619</v>
      </c>
      <c r="R463" s="15">
        <f t="shared" si="460"/>
        <v>43.269367787845347</v>
      </c>
      <c r="S463" s="15">
        <f t="shared" si="460"/>
        <v>33.286651583710409</v>
      </c>
      <c r="T463" s="15">
        <f t="shared" si="460"/>
        <v>25.580982765234182</v>
      </c>
      <c r="U463" s="12"/>
      <c r="V463" s="12"/>
      <c r="W463" s="12"/>
      <c r="X463" s="15" t="e">
        <f>+SUM(X103,X118,X139,X163,X280,X305,X311,X343,X350,X370,X377)</f>
        <v>#DIV/0!</v>
      </c>
    </row>
    <row r="464" spans="1:27" ht="39.75" hidden="1" customHeight="1">
      <c r="A464" s="14"/>
      <c r="B464" s="14" t="s">
        <v>5</v>
      </c>
      <c r="C464" s="13"/>
      <c r="D464" s="15">
        <f>+D426+D187+D452</f>
        <v>13.102400362318841</v>
      </c>
      <c r="E464" s="15" t="e">
        <f>+E426+E187+E452</f>
        <v>#DIV/0!</v>
      </c>
      <c r="F464" s="15"/>
      <c r="G464" s="15"/>
      <c r="H464" s="15" t="e">
        <f>+H426+H187+H452</f>
        <v>#DIV/0!</v>
      </c>
      <c r="I464" s="15" t="e">
        <f>+I426+I187+I452</f>
        <v>#DIV/0!</v>
      </c>
      <c r="J464" s="15"/>
      <c r="K464" s="15">
        <f t="shared" ref="K464:T464" si="461">+K426+K187+K452</f>
        <v>11.690847826086959</v>
      </c>
      <c r="L464" s="15">
        <f t="shared" si="461"/>
        <v>9.8288901601830663</v>
      </c>
      <c r="M464" s="15">
        <f t="shared" si="461"/>
        <v>13.151453950444131</v>
      </c>
      <c r="N464" s="15">
        <f t="shared" si="461"/>
        <v>12.689506869941653</v>
      </c>
      <c r="O464" s="15">
        <f t="shared" si="461"/>
        <v>13.402328190743338</v>
      </c>
      <c r="P464" s="15">
        <f t="shared" si="461"/>
        <v>11.083188405797101</v>
      </c>
      <c r="Q464" s="15">
        <f t="shared" si="461"/>
        <v>10.712587013579824</v>
      </c>
      <c r="R464" s="15">
        <f t="shared" si="461"/>
        <v>11.017000105019953</v>
      </c>
      <c r="S464" s="15">
        <f t="shared" si="461"/>
        <v>10.123851849159035</v>
      </c>
      <c r="T464" s="15">
        <f t="shared" si="461"/>
        <v>11.030193236714975</v>
      </c>
      <c r="U464" s="12"/>
      <c r="V464" s="12"/>
      <c r="W464" s="12"/>
      <c r="X464" s="15" t="e">
        <f>+X426+X187+X452+X425</f>
        <v>#DIV/0!</v>
      </c>
    </row>
    <row r="465" spans="1:26" ht="39.75" hidden="1" customHeight="1">
      <c r="A465" s="14"/>
      <c r="B465" s="14"/>
      <c r="C465" s="13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1"/>
    </row>
    <row r="466" spans="1:26">
      <c r="P466" s="10" t="s">
        <v>4</v>
      </c>
      <c r="R466" s="10" t="s">
        <v>4</v>
      </c>
      <c r="S466" s="10" t="s">
        <v>4</v>
      </c>
      <c r="T466" s="10" t="s">
        <v>4</v>
      </c>
    </row>
    <row r="468" spans="1:26" ht="30.75" hidden="1" customHeight="1"/>
    <row r="469" spans="1:26">
      <c r="H469" s="3" t="s">
        <v>3</v>
      </c>
      <c r="Z469" s="8"/>
    </row>
    <row r="470" spans="1:26">
      <c r="H470" s="3" t="s">
        <v>2</v>
      </c>
      <c r="Z470" s="7"/>
    </row>
    <row r="471" spans="1:26">
      <c r="H471" s="3" t="s">
        <v>1</v>
      </c>
      <c r="Z471" s="7"/>
    </row>
    <row r="472" spans="1:26">
      <c r="H472" s="3" t="s">
        <v>0</v>
      </c>
    </row>
  </sheetData>
  <mergeCells count="78">
    <mergeCell ref="F254:F258"/>
    <mergeCell ref="F413:F419"/>
    <mergeCell ref="G229:G234"/>
    <mergeCell ref="G254:G258"/>
    <mergeCell ref="G413:G419"/>
    <mergeCell ref="A456:B456"/>
    <mergeCell ref="A459:B459"/>
    <mergeCell ref="E31:E32"/>
    <mergeCell ref="H31:H32"/>
    <mergeCell ref="I31:I32"/>
    <mergeCell ref="E229:E234"/>
    <mergeCell ref="H229:H234"/>
    <mergeCell ref="I229:I234"/>
    <mergeCell ref="E254:E258"/>
    <mergeCell ref="H254:H258"/>
    <mergeCell ref="A454:B454"/>
    <mergeCell ref="D31:D32"/>
    <mergeCell ref="I254:I258"/>
    <mergeCell ref="E413:E419"/>
    <mergeCell ref="H413:H419"/>
    <mergeCell ref="I413:I419"/>
    <mergeCell ref="U413:U419"/>
    <mergeCell ref="V413:V419"/>
    <mergeCell ref="W413:W419"/>
    <mergeCell ref="X413:X419"/>
    <mergeCell ref="A453:B453"/>
    <mergeCell ref="O413:O419"/>
    <mergeCell ref="P413:P419"/>
    <mergeCell ref="Q413:Q419"/>
    <mergeCell ref="R413:R419"/>
    <mergeCell ref="S413:S419"/>
    <mergeCell ref="T413:T419"/>
    <mergeCell ref="D413:D419"/>
    <mergeCell ref="K413:K419"/>
    <mergeCell ref="L413:L419"/>
    <mergeCell ref="M413:M419"/>
    <mergeCell ref="N413:N419"/>
    <mergeCell ref="S229:S234"/>
    <mergeCell ref="T229:T234"/>
    <mergeCell ref="X229:X234"/>
    <mergeCell ref="D254:D258"/>
    <mergeCell ref="K254:K258"/>
    <mergeCell ref="L254:L258"/>
    <mergeCell ref="M254:M258"/>
    <mergeCell ref="N254:N258"/>
    <mergeCell ref="O254:O258"/>
    <mergeCell ref="P254:P258"/>
    <mergeCell ref="Q254:Q258"/>
    <mergeCell ref="R254:R258"/>
    <mergeCell ref="S254:S258"/>
    <mergeCell ref="T254:T258"/>
    <mergeCell ref="X254:X258"/>
    <mergeCell ref="F229:F234"/>
    <mergeCell ref="X31:X32"/>
    <mergeCell ref="D229:D234"/>
    <mergeCell ref="K229:K234"/>
    <mergeCell ref="L229:L234"/>
    <mergeCell ref="M229:M234"/>
    <mergeCell ref="N229:N234"/>
    <mergeCell ref="O229:O234"/>
    <mergeCell ref="P229:P234"/>
    <mergeCell ref="Q229:Q234"/>
    <mergeCell ref="R229:R234"/>
    <mergeCell ref="O31:O32"/>
    <mergeCell ref="P31:P32"/>
    <mergeCell ref="Q31:Q32"/>
    <mergeCell ref="R31:R32"/>
    <mergeCell ref="S31:S32"/>
    <mergeCell ref="T31:T32"/>
    <mergeCell ref="K31:K32"/>
    <mergeCell ref="L31:L32"/>
    <mergeCell ref="M31:M32"/>
    <mergeCell ref="N31:N32"/>
    <mergeCell ref="A1:J1"/>
    <mergeCell ref="A3:J3"/>
    <mergeCell ref="A4:B7"/>
    <mergeCell ref="C4:C7"/>
    <mergeCell ref="D4:T4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BW472"/>
  <sheetViews>
    <sheetView zoomScale="90" zoomScaleNormal="90" workbookViewId="0">
      <selection sqref="A1:K1"/>
    </sheetView>
  </sheetViews>
  <sheetFormatPr defaultColWidth="10" defaultRowHeight="30.75"/>
  <cols>
    <col min="1" max="1" width="8.375" style="3" customWidth="1"/>
    <col min="2" max="2" width="62.375" style="3" customWidth="1"/>
    <col min="3" max="3" width="9.5" style="6" customWidth="1"/>
    <col min="4" max="4" width="14.625" style="3" hidden="1" customWidth="1"/>
    <col min="5" max="8" width="11.875" style="3" customWidth="1"/>
    <col min="9" max="9" width="14.25" style="3" customWidth="1"/>
    <col min="10" max="10" width="12.25" style="3" customWidth="1"/>
    <col min="11" max="11" width="22.25" style="3" customWidth="1"/>
    <col min="12" max="21" width="14.625" style="3" hidden="1" customWidth="1"/>
    <col min="22" max="22" width="12.5" style="5" hidden="1" customWidth="1"/>
    <col min="23" max="23" width="12.5" style="4" hidden="1" customWidth="1"/>
    <col min="24" max="24" width="12.5" style="3" hidden="1" customWidth="1"/>
    <col min="25" max="25" width="18" style="2" hidden="1" customWidth="1"/>
    <col min="26" max="26" width="21.25" style="1" hidden="1" customWidth="1"/>
    <col min="27" max="27" width="24.25" style="1" hidden="1" customWidth="1"/>
    <col min="28" max="16384" width="10" style="1"/>
  </cols>
  <sheetData>
    <row r="1" spans="1:75" ht="27.75" customHeight="1">
      <c r="A1" s="717" t="s">
        <v>433</v>
      </c>
      <c r="B1" s="717"/>
      <c r="C1" s="717"/>
      <c r="D1" s="717"/>
      <c r="E1" s="717"/>
      <c r="F1" s="717"/>
      <c r="G1" s="717"/>
      <c r="H1" s="717"/>
      <c r="I1" s="717"/>
      <c r="J1" s="717"/>
      <c r="K1" s="717"/>
      <c r="L1" s="662"/>
      <c r="M1" s="662"/>
      <c r="N1" s="662"/>
      <c r="O1" s="662"/>
      <c r="P1" s="662"/>
      <c r="Q1" s="662"/>
      <c r="R1" s="662"/>
      <c r="S1" s="662"/>
      <c r="T1" s="662"/>
      <c r="U1" s="662"/>
      <c r="V1" s="662"/>
      <c r="W1" s="662"/>
      <c r="X1" s="662"/>
      <c r="Y1" s="661" t="s">
        <v>431</v>
      </c>
    </row>
    <row r="2" spans="1:75" ht="21.75" customHeight="1">
      <c r="A2" s="660"/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59"/>
      <c r="M2" s="659"/>
      <c r="N2" s="659"/>
      <c r="O2" s="659"/>
      <c r="P2" s="659"/>
      <c r="Q2" s="659"/>
      <c r="R2" s="659"/>
      <c r="S2" s="659"/>
      <c r="T2" s="659"/>
      <c r="U2" s="659"/>
      <c r="V2" s="659"/>
      <c r="W2" s="659"/>
      <c r="X2" s="659"/>
      <c r="Y2" s="658"/>
    </row>
    <row r="3" spans="1:75">
      <c r="A3" s="718" t="s">
        <v>452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656"/>
      <c r="M3" s="656"/>
      <c r="N3" s="656"/>
      <c r="O3" s="656"/>
      <c r="P3" s="656"/>
      <c r="Q3" s="656"/>
      <c r="R3" s="656"/>
      <c r="S3" s="656"/>
      <c r="T3" s="656"/>
      <c r="U3" s="656"/>
      <c r="V3" s="657"/>
      <c r="W3" s="656"/>
      <c r="X3" s="656"/>
      <c r="Y3" s="655"/>
    </row>
    <row r="4" spans="1:75" s="641" customFormat="1">
      <c r="A4" s="719" t="s">
        <v>430</v>
      </c>
      <c r="B4" s="720"/>
      <c r="C4" s="725" t="s">
        <v>429</v>
      </c>
      <c r="D4" s="728" t="s">
        <v>428</v>
      </c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729"/>
      <c r="S4" s="729"/>
      <c r="T4" s="729"/>
      <c r="U4" s="729"/>
      <c r="V4" s="654"/>
      <c r="W4" s="654"/>
      <c r="X4" s="653"/>
      <c r="Y4" s="652" t="s">
        <v>427</v>
      </c>
      <c r="AB4" s="642"/>
    </row>
    <row r="5" spans="1:75" s="641" customFormat="1" ht="27.75" hidden="1" customHeight="1">
      <c r="A5" s="721"/>
      <c r="B5" s="722"/>
      <c r="C5" s="726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  <c r="T5" s="651"/>
      <c r="U5" s="651"/>
      <c r="V5" s="650"/>
      <c r="W5" s="649"/>
      <c r="X5" s="649"/>
      <c r="Y5" s="648"/>
    </row>
    <row r="6" spans="1:75" s="641" customFormat="1" ht="37.5" hidden="1" customHeight="1">
      <c r="A6" s="721"/>
      <c r="B6" s="722"/>
      <c r="C6" s="726"/>
      <c r="D6" s="647" t="s">
        <v>426</v>
      </c>
      <c r="E6" s="647"/>
      <c r="F6" s="647"/>
      <c r="G6" s="647"/>
      <c r="H6" s="647"/>
      <c r="I6" s="647"/>
      <c r="J6" s="647"/>
      <c r="K6" s="647"/>
      <c r="L6" s="647" t="s">
        <v>425</v>
      </c>
      <c r="M6" s="647" t="s">
        <v>424</v>
      </c>
      <c r="N6" s="647" t="s">
        <v>423</v>
      </c>
      <c r="O6" s="647" t="s">
        <v>422</v>
      </c>
      <c r="P6" s="647" t="s">
        <v>421</v>
      </c>
      <c r="Q6" s="647" t="s">
        <v>420</v>
      </c>
      <c r="R6" s="647" t="s">
        <v>419</v>
      </c>
      <c r="S6" s="647" t="s">
        <v>418</v>
      </c>
      <c r="T6" s="647" t="s">
        <v>417</v>
      </c>
      <c r="U6" s="647" t="s">
        <v>416</v>
      </c>
      <c r="V6" s="643" t="s">
        <v>415</v>
      </c>
      <c r="W6" s="643" t="s">
        <v>414</v>
      </c>
      <c r="X6" s="643" t="s">
        <v>413</v>
      </c>
      <c r="Y6" s="643" t="s">
        <v>412</v>
      </c>
      <c r="AB6" s="642"/>
    </row>
    <row r="7" spans="1:75" s="641" customFormat="1">
      <c r="A7" s="723"/>
      <c r="B7" s="724"/>
      <c r="C7" s="727"/>
      <c r="D7" s="644"/>
      <c r="E7" s="646" t="s">
        <v>448</v>
      </c>
      <c r="F7" s="646" t="s">
        <v>453</v>
      </c>
      <c r="G7" s="646" t="s">
        <v>454</v>
      </c>
      <c r="H7" s="646" t="s">
        <v>455</v>
      </c>
      <c r="I7" s="646" t="s">
        <v>456</v>
      </c>
      <c r="J7" s="646" t="s">
        <v>444</v>
      </c>
      <c r="K7" s="645" t="s">
        <v>436</v>
      </c>
      <c r="L7" s="644"/>
      <c r="M7" s="644"/>
      <c r="N7" s="644"/>
      <c r="O7" s="644"/>
      <c r="P7" s="644"/>
      <c r="Q7" s="644"/>
      <c r="R7" s="644"/>
      <c r="S7" s="644"/>
      <c r="T7" s="644"/>
      <c r="U7" s="644"/>
      <c r="V7" s="643"/>
      <c r="W7" s="643"/>
      <c r="X7" s="643"/>
      <c r="Y7" s="643"/>
      <c r="AB7" s="642"/>
    </row>
    <row r="8" spans="1:75" s="73" customFormat="1">
      <c r="A8" s="640" t="s">
        <v>407</v>
      </c>
      <c r="B8" s="636"/>
      <c r="C8" s="639"/>
      <c r="D8" s="637"/>
      <c r="E8" s="638"/>
      <c r="F8" s="638"/>
      <c r="G8" s="638"/>
      <c r="H8" s="638"/>
      <c r="I8" s="638"/>
      <c r="J8" s="638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637"/>
      <c r="V8" s="636"/>
      <c r="W8" s="636"/>
      <c r="X8" s="636"/>
      <c r="Y8" s="635"/>
      <c r="AB8" s="74"/>
    </row>
    <row r="9" spans="1:75" s="631" customFormat="1" ht="39.75">
      <c r="A9" s="140" t="s">
        <v>406</v>
      </c>
      <c r="B9" s="634"/>
      <c r="C9" s="633" t="s">
        <v>10</v>
      </c>
      <c r="D9" s="632">
        <f>+D11/1</f>
        <v>5</v>
      </c>
      <c r="E9" s="632"/>
      <c r="F9" s="632"/>
      <c r="G9" s="632"/>
      <c r="H9" s="632"/>
      <c r="I9" s="632"/>
      <c r="J9" s="632">
        <f t="shared" ref="J9" si="0">+J11/1</f>
        <v>0</v>
      </c>
      <c r="K9" s="632"/>
      <c r="L9" s="632">
        <f t="shared" ref="L9:Y9" si="1">+L11/1</f>
        <v>5</v>
      </c>
      <c r="M9" s="632">
        <f t="shared" si="1"/>
        <v>2</v>
      </c>
      <c r="N9" s="632">
        <f t="shared" si="1"/>
        <v>5</v>
      </c>
      <c r="O9" s="632">
        <f t="shared" si="1"/>
        <v>5</v>
      </c>
      <c r="P9" s="632">
        <f t="shared" si="1"/>
        <v>5</v>
      </c>
      <c r="Q9" s="632">
        <f t="shared" si="1"/>
        <v>4</v>
      </c>
      <c r="R9" s="632">
        <f t="shared" si="1"/>
        <v>4</v>
      </c>
      <c r="S9" s="632">
        <f t="shared" si="1"/>
        <v>5</v>
      </c>
      <c r="T9" s="632">
        <f t="shared" si="1"/>
        <v>5</v>
      </c>
      <c r="U9" s="632">
        <f t="shared" si="1"/>
        <v>4</v>
      </c>
      <c r="V9" s="632">
        <f t="shared" si="1"/>
        <v>5</v>
      </c>
      <c r="W9" s="632">
        <f t="shared" si="1"/>
        <v>4</v>
      </c>
      <c r="X9" s="632">
        <f t="shared" si="1"/>
        <v>4</v>
      </c>
      <c r="Y9" s="632">
        <f t="shared" si="1"/>
        <v>5</v>
      </c>
      <c r="Z9" s="73"/>
      <c r="AA9" s="73"/>
      <c r="AB9" s="74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</row>
    <row r="10" spans="1:75" s="73" customFormat="1" ht="30.75" customHeight="1">
      <c r="A10" s="85">
        <v>1.1000000000000001</v>
      </c>
      <c r="B10" s="84" t="s">
        <v>405</v>
      </c>
      <c r="C10" s="96" t="s">
        <v>30</v>
      </c>
      <c r="D10" s="82">
        <f>+SUM(D12:D19)</f>
        <v>8</v>
      </c>
      <c r="E10" s="82"/>
      <c r="F10" s="82"/>
      <c r="G10" s="82"/>
      <c r="H10" s="82"/>
      <c r="I10" s="82"/>
      <c r="J10" s="82">
        <f t="shared" ref="J10" si="2">+SUM(J12:J19)</f>
        <v>0</v>
      </c>
      <c r="K10" s="82"/>
      <c r="L10" s="82">
        <f t="shared" ref="L10:Y10" si="3">+SUM(L12:L19)</f>
        <v>8</v>
      </c>
      <c r="M10" s="82">
        <f t="shared" si="3"/>
        <v>2</v>
      </c>
      <c r="N10" s="82">
        <f t="shared" si="3"/>
        <v>8</v>
      </c>
      <c r="O10" s="82">
        <f t="shared" si="3"/>
        <v>8</v>
      </c>
      <c r="P10" s="82">
        <f t="shared" si="3"/>
        <v>8</v>
      </c>
      <c r="Q10" s="82">
        <f t="shared" si="3"/>
        <v>6</v>
      </c>
      <c r="R10" s="82">
        <f t="shared" si="3"/>
        <v>6</v>
      </c>
      <c r="S10" s="82">
        <f t="shared" si="3"/>
        <v>8</v>
      </c>
      <c r="T10" s="82">
        <f t="shared" si="3"/>
        <v>8</v>
      </c>
      <c r="U10" s="82">
        <f t="shared" si="3"/>
        <v>7</v>
      </c>
      <c r="V10" s="82">
        <f t="shared" si="3"/>
        <v>8</v>
      </c>
      <c r="W10" s="82">
        <f t="shared" si="3"/>
        <v>6</v>
      </c>
      <c r="X10" s="82">
        <f t="shared" si="3"/>
        <v>6</v>
      </c>
      <c r="Y10" s="82">
        <f t="shared" si="3"/>
        <v>8</v>
      </c>
      <c r="AB10" s="74"/>
    </row>
    <row r="11" spans="1:75" s="630" customFormat="1" ht="30.75" customHeight="1">
      <c r="A11" s="81"/>
      <c r="B11" s="80"/>
      <c r="C11" s="469" t="s">
        <v>10</v>
      </c>
      <c r="D11" s="94">
        <f>IF(D10&lt;1,0,IF(D10&lt;2,1,IF(D10&lt;4,2,IF(D10&lt;6,3,IF(D10&lt;8,4,IF(D10=8,5))))))</f>
        <v>5</v>
      </c>
      <c r="E11" s="94"/>
      <c r="F11" s="94"/>
      <c r="G11" s="94"/>
      <c r="H11" s="94"/>
      <c r="I11" s="94"/>
      <c r="J11" s="94">
        <f t="shared" ref="J11" si="4">IF(J10&lt;1,0,IF(J10&lt;2,1,IF(J10&lt;4,2,IF(J10&lt;6,3,IF(J10&lt;8,4,IF(J10=8,5))))))</f>
        <v>0</v>
      </c>
      <c r="K11" s="94"/>
      <c r="L11" s="94">
        <f t="shared" ref="L11:Y11" si="5">IF(L10&lt;1,0,IF(L10&lt;2,1,IF(L10&lt;4,2,IF(L10&lt;6,3,IF(L10&lt;8,4,IF(L10=8,5))))))</f>
        <v>5</v>
      </c>
      <c r="M11" s="94">
        <f t="shared" si="5"/>
        <v>2</v>
      </c>
      <c r="N11" s="94">
        <f t="shared" si="5"/>
        <v>5</v>
      </c>
      <c r="O11" s="94">
        <f t="shared" si="5"/>
        <v>5</v>
      </c>
      <c r="P11" s="94">
        <f t="shared" si="5"/>
        <v>5</v>
      </c>
      <c r="Q11" s="94">
        <f t="shared" si="5"/>
        <v>4</v>
      </c>
      <c r="R11" s="94">
        <f t="shared" si="5"/>
        <v>4</v>
      </c>
      <c r="S11" s="94">
        <f t="shared" si="5"/>
        <v>5</v>
      </c>
      <c r="T11" s="94">
        <f t="shared" si="5"/>
        <v>5</v>
      </c>
      <c r="U11" s="94">
        <f t="shared" si="5"/>
        <v>4</v>
      </c>
      <c r="V11" s="94">
        <f t="shared" si="5"/>
        <v>5</v>
      </c>
      <c r="W11" s="94">
        <f t="shared" si="5"/>
        <v>4</v>
      </c>
      <c r="X11" s="94">
        <f t="shared" si="5"/>
        <v>4</v>
      </c>
      <c r="Y11" s="94">
        <f t="shared" si="5"/>
        <v>5</v>
      </c>
      <c r="Z11" s="93" t="s">
        <v>39</v>
      </c>
      <c r="AA11" s="73"/>
      <c r="AB11" s="74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</row>
    <row r="12" spans="1:75" s="73" customFormat="1" ht="176.25" customHeight="1">
      <c r="A12" s="75"/>
      <c r="B12" s="135" t="s">
        <v>404</v>
      </c>
      <c r="C12" s="629"/>
      <c r="D12" s="68">
        <v>1</v>
      </c>
      <c r="E12" s="68"/>
      <c r="F12" s="68"/>
      <c r="G12" s="68"/>
      <c r="H12" s="68"/>
      <c r="I12" s="68"/>
      <c r="J12" s="68"/>
      <c r="K12" s="68"/>
      <c r="L12" s="68">
        <v>1</v>
      </c>
      <c r="M12" s="68">
        <v>1</v>
      </c>
      <c r="N12" s="68">
        <v>1</v>
      </c>
      <c r="O12" s="69">
        <v>1</v>
      </c>
      <c r="P12" s="68">
        <v>1</v>
      </c>
      <c r="Q12" s="68">
        <v>1</v>
      </c>
      <c r="R12" s="68">
        <v>1</v>
      </c>
      <c r="S12" s="68">
        <v>1</v>
      </c>
      <c r="T12" s="68">
        <v>1</v>
      </c>
      <c r="U12" s="68">
        <v>1</v>
      </c>
      <c r="V12" s="68">
        <v>1</v>
      </c>
      <c r="W12" s="125">
        <v>1</v>
      </c>
      <c r="X12" s="68">
        <v>1</v>
      </c>
      <c r="Y12" s="90">
        <v>1</v>
      </c>
      <c r="AB12" s="74"/>
    </row>
    <row r="13" spans="1:75" s="73" customFormat="1" ht="39.75">
      <c r="A13" s="75"/>
      <c r="B13" s="135" t="s">
        <v>403</v>
      </c>
      <c r="C13" s="134"/>
      <c r="D13" s="68">
        <v>1</v>
      </c>
      <c r="E13" s="68"/>
      <c r="F13" s="68"/>
      <c r="G13" s="68"/>
      <c r="H13" s="68"/>
      <c r="I13" s="68"/>
      <c r="J13" s="68"/>
      <c r="K13" s="68"/>
      <c r="L13" s="68">
        <v>1</v>
      </c>
      <c r="M13" s="68">
        <v>0</v>
      </c>
      <c r="N13" s="68">
        <v>1</v>
      </c>
      <c r="O13" s="69">
        <v>1</v>
      </c>
      <c r="P13" s="68">
        <v>1</v>
      </c>
      <c r="Q13" s="68">
        <v>1</v>
      </c>
      <c r="R13" s="68">
        <v>1</v>
      </c>
      <c r="S13" s="68">
        <v>1</v>
      </c>
      <c r="T13" s="68">
        <v>1</v>
      </c>
      <c r="U13" s="68">
        <v>1</v>
      </c>
      <c r="V13" s="68">
        <v>1</v>
      </c>
      <c r="W13" s="125">
        <v>1</v>
      </c>
      <c r="X13" s="68">
        <v>1</v>
      </c>
      <c r="Y13" s="90">
        <v>1</v>
      </c>
      <c r="AB13" s="74"/>
    </row>
    <row r="14" spans="1:75" s="73" customFormat="1" ht="92.25">
      <c r="A14" s="75"/>
      <c r="B14" s="71" t="s">
        <v>402</v>
      </c>
      <c r="C14" s="70"/>
      <c r="D14" s="68">
        <v>1</v>
      </c>
      <c r="E14" s="68"/>
      <c r="F14" s="68"/>
      <c r="G14" s="68"/>
      <c r="H14" s="68"/>
      <c r="I14" s="68"/>
      <c r="J14" s="68"/>
      <c r="K14" s="68"/>
      <c r="L14" s="68">
        <v>1</v>
      </c>
      <c r="M14" s="68">
        <v>0</v>
      </c>
      <c r="N14" s="68">
        <v>1</v>
      </c>
      <c r="O14" s="69">
        <v>1</v>
      </c>
      <c r="P14" s="68">
        <v>1</v>
      </c>
      <c r="Q14" s="68">
        <v>1</v>
      </c>
      <c r="R14" s="68">
        <v>1</v>
      </c>
      <c r="S14" s="68">
        <v>1</v>
      </c>
      <c r="T14" s="68">
        <v>1</v>
      </c>
      <c r="U14" s="68">
        <v>1</v>
      </c>
      <c r="V14" s="68">
        <v>1</v>
      </c>
      <c r="W14" s="125">
        <v>1</v>
      </c>
      <c r="X14" s="68">
        <v>1</v>
      </c>
      <c r="Y14" s="90">
        <v>1</v>
      </c>
      <c r="AB14" s="74"/>
    </row>
    <row r="15" spans="1:75" s="73" customFormat="1" ht="92.25">
      <c r="A15" s="75"/>
      <c r="B15" s="71" t="s">
        <v>401</v>
      </c>
      <c r="C15" s="70"/>
      <c r="D15" s="68">
        <v>1</v>
      </c>
      <c r="E15" s="68"/>
      <c r="F15" s="68"/>
      <c r="G15" s="68"/>
      <c r="H15" s="68"/>
      <c r="I15" s="68"/>
      <c r="J15" s="68"/>
      <c r="K15" s="68"/>
      <c r="L15" s="68">
        <v>1</v>
      </c>
      <c r="M15" s="68">
        <v>0</v>
      </c>
      <c r="N15" s="68">
        <v>1</v>
      </c>
      <c r="O15" s="69">
        <v>1</v>
      </c>
      <c r="P15" s="68">
        <v>1</v>
      </c>
      <c r="Q15" s="68">
        <v>1</v>
      </c>
      <c r="R15" s="68">
        <v>1</v>
      </c>
      <c r="S15" s="68">
        <v>1</v>
      </c>
      <c r="T15" s="68">
        <v>1</v>
      </c>
      <c r="U15" s="68">
        <v>1</v>
      </c>
      <c r="V15" s="68">
        <v>1</v>
      </c>
      <c r="W15" s="125">
        <v>1</v>
      </c>
      <c r="X15" s="68">
        <v>1</v>
      </c>
      <c r="Y15" s="90">
        <v>1</v>
      </c>
      <c r="AB15" s="74"/>
    </row>
    <row r="16" spans="1:75" s="73" customFormat="1" ht="39.75">
      <c r="A16" s="75"/>
      <c r="B16" s="71" t="s">
        <v>400</v>
      </c>
      <c r="C16" s="70"/>
      <c r="D16" s="68">
        <v>1</v>
      </c>
      <c r="E16" s="68"/>
      <c r="F16" s="68"/>
      <c r="G16" s="68"/>
      <c r="H16" s="68"/>
      <c r="I16" s="68"/>
      <c r="J16" s="68"/>
      <c r="K16" s="68"/>
      <c r="L16" s="68">
        <v>1</v>
      </c>
      <c r="M16" s="68">
        <v>1</v>
      </c>
      <c r="N16" s="68">
        <v>1</v>
      </c>
      <c r="O16" s="69">
        <v>1</v>
      </c>
      <c r="P16" s="68">
        <v>1</v>
      </c>
      <c r="Q16" s="68">
        <v>1</v>
      </c>
      <c r="R16" s="68">
        <v>1</v>
      </c>
      <c r="S16" s="68">
        <v>1</v>
      </c>
      <c r="T16" s="68">
        <v>1</v>
      </c>
      <c r="U16" s="68">
        <v>1</v>
      </c>
      <c r="V16" s="68">
        <v>1</v>
      </c>
      <c r="W16" s="125">
        <v>1</v>
      </c>
      <c r="X16" s="68">
        <v>1</v>
      </c>
      <c r="Y16" s="90">
        <v>1</v>
      </c>
      <c r="AB16" s="74"/>
    </row>
    <row r="17" spans="1:75" s="73" customFormat="1" ht="57">
      <c r="A17" s="75"/>
      <c r="B17" s="135" t="s">
        <v>399</v>
      </c>
      <c r="C17" s="134"/>
      <c r="D17" s="68">
        <v>1</v>
      </c>
      <c r="E17" s="68"/>
      <c r="F17" s="68"/>
      <c r="G17" s="68"/>
      <c r="H17" s="68"/>
      <c r="I17" s="68"/>
      <c r="J17" s="68"/>
      <c r="K17" s="68"/>
      <c r="L17" s="68">
        <v>1</v>
      </c>
      <c r="M17" s="68">
        <v>0</v>
      </c>
      <c r="N17" s="68">
        <v>1</v>
      </c>
      <c r="O17" s="69">
        <v>1</v>
      </c>
      <c r="P17" s="68">
        <v>1</v>
      </c>
      <c r="Q17" s="68">
        <v>1</v>
      </c>
      <c r="R17" s="68">
        <v>0</v>
      </c>
      <c r="S17" s="68">
        <v>1</v>
      </c>
      <c r="T17" s="68">
        <v>1</v>
      </c>
      <c r="U17" s="68">
        <v>1</v>
      </c>
      <c r="V17" s="68">
        <v>1</v>
      </c>
      <c r="W17" s="125">
        <v>1</v>
      </c>
      <c r="X17" s="68">
        <v>1</v>
      </c>
      <c r="Y17" s="90">
        <v>1</v>
      </c>
      <c r="AB17" s="74"/>
    </row>
    <row r="18" spans="1:75" s="73" customFormat="1" ht="55.5">
      <c r="A18" s="75"/>
      <c r="B18" s="210" t="s">
        <v>398</v>
      </c>
      <c r="C18" s="150"/>
      <c r="D18" s="68">
        <v>1</v>
      </c>
      <c r="E18" s="68"/>
      <c r="F18" s="68"/>
      <c r="G18" s="68"/>
      <c r="H18" s="68"/>
      <c r="I18" s="68"/>
      <c r="J18" s="68"/>
      <c r="K18" s="68"/>
      <c r="L18" s="68">
        <v>1</v>
      </c>
      <c r="M18" s="68">
        <v>0</v>
      </c>
      <c r="N18" s="68">
        <v>1</v>
      </c>
      <c r="O18" s="69">
        <v>1</v>
      </c>
      <c r="P18" s="68">
        <v>1</v>
      </c>
      <c r="Q18" s="68">
        <v>0</v>
      </c>
      <c r="R18" s="68">
        <v>0</v>
      </c>
      <c r="S18" s="68">
        <v>1</v>
      </c>
      <c r="T18" s="68">
        <v>1</v>
      </c>
      <c r="U18" s="68">
        <v>1</v>
      </c>
      <c r="V18" s="68">
        <v>1</v>
      </c>
      <c r="W18" s="125">
        <v>0</v>
      </c>
      <c r="X18" s="68">
        <v>0</v>
      </c>
      <c r="Y18" s="90">
        <v>1</v>
      </c>
      <c r="AB18" s="74"/>
    </row>
    <row r="19" spans="1:75" ht="61.5">
      <c r="A19" s="72"/>
      <c r="B19" s="71" t="s">
        <v>397</v>
      </c>
      <c r="C19" s="70"/>
      <c r="D19" s="628">
        <v>1</v>
      </c>
      <c r="E19" s="628"/>
      <c r="F19" s="628"/>
      <c r="G19" s="628"/>
      <c r="H19" s="628"/>
      <c r="I19" s="628"/>
      <c r="J19" s="628"/>
      <c r="K19" s="628"/>
      <c r="L19" s="626">
        <v>1</v>
      </c>
      <c r="M19" s="626">
        <v>0</v>
      </c>
      <c r="N19" s="626">
        <v>1</v>
      </c>
      <c r="O19" s="627">
        <v>1</v>
      </c>
      <c r="P19" s="626">
        <v>1</v>
      </c>
      <c r="Q19" s="626">
        <v>0</v>
      </c>
      <c r="R19" s="626">
        <v>1</v>
      </c>
      <c r="S19" s="626">
        <v>1</v>
      </c>
      <c r="T19" s="626">
        <v>1</v>
      </c>
      <c r="U19" s="626">
        <v>0</v>
      </c>
      <c r="V19" s="626">
        <v>1</v>
      </c>
      <c r="W19" s="125">
        <v>0</v>
      </c>
      <c r="X19" s="626">
        <v>0</v>
      </c>
      <c r="Y19" s="625">
        <v>1</v>
      </c>
      <c r="AB19" s="20"/>
    </row>
    <row r="20" spans="1:75" ht="39.75">
      <c r="A20" s="145" t="s">
        <v>375</v>
      </c>
      <c r="B20" s="145"/>
      <c r="C20" s="590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1"/>
      <c r="V20" s="589"/>
      <c r="W20" s="589"/>
      <c r="X20" s="589"/>
      <c r="Y20" s="141"/>
      <c r="AB20" s="20"/>
    </row>
    <row r="21" spans="1:75" ht="39.75">
      <c r="A21" s="140" t="s">
        <v>374</v>
      </c>
      <c r="B21" s="139"/>
      <c r="C21" s="138"/>
      <c r="D21" s="137">
        <f>+SUM(D28,D36,D49,D61,D70,D79,D88,D95)/D25</f>
        <v>4.749348958333333</v>
      </c>
      <c r="E21" s="137" t="e">
        <f>+SUM(E28,E36,E49,E61,E70,E79,E88,E95)/E25</f>
        <v>#DIV/0!</v>
      </c>
      <c r="F21" s="137" t="e">
        <f t="shared" ref="F21:J21" si="6">+SUM(F28,F36,F49,F61,F70,F79,F88,F95)/F25</f>
        <v>#DIV/0!</v>
      </c>
      <c r="G21" s="137" t="e">
        <f t="shared" si="6"/>
        <v>#DIV/0!</v>
      </c>
      <c r="H21" s="137" t="e">
        <f t="shared" ref="H21" si="7">+SUM(H28,H36,H49,H61,H70,H79,H88,H95)/H25</f>
        <v>#DIV/0!</v>
      </c>
      <c r="I21" s="137" t="e">
        <f t="shared" si="6"/>
        <v>#DIV/0!</v>
      </c>
      <c r="J21" s="137" t="e">
        <f t="shared" si="6"/>
        <v>#DIV/0!</v>
      </c>
      <c r="K21" s="137"/>
      <c r="L21" s="137">
        <f>+SUM(L28,L36,L50,L61,L70,L79,L88,L95)/8</f>
        <v>4.3682291666666666</v>
      </c>
      <c r="M21" s="137">
        <f>+SUM(M28,M37,M50,M61,M70,M79,M88,M95)/8</f>
        <v>4.125</v>
      </c>
      <c r="N21" s="137">
        <f t="shared" ref="N21:S21" si="8">+SUM(N28,N36,N49,N61,N70,N79,N88,N95)/8</f>
        <v>4.352822580645161</v>
      </c>
      <c r="O21" s="137">
        <f t="shared" si="8"/>
        <v>4.4567099567099566</v>
      </c>
      <c r="P21" s="137">
        <f t="shared" si="8"/>
        <v>4.4126344086021501</v>
      </c>
      <c r="Q21" s="137">
        <f t="shared" si="8"/>
        <v>3.5773809523809526</v>
      </c>
      <c r="R21" s="137">
        <f t="shared" si="8"/>
        <v>4.1377952755905509</v>
      </c>
      <c r="S21" s="137">
        <f t="shared" si="8"/>
        <v>3.5057367149758454</v>
      </c>
      <c r="T21" s="137">
        <f>+SUM(T28,T37,T50,T61,T70,T79,T88,T95)/8</f>
        <v>4.1006810897435901</v>
      </c>
      <c r="U21" s="137">
        <f>+SUM(U28,U37,U50,U61,U70,U79,U88,U95)/8</f>
        <v>4.0523989898989896</v>
      </c>
      <c r="V21" s="168"/>
      <c r="W21" s="168"/>
      <c r="X21" s="168"/>
      <c r="Y21" s="136">
        <f>+SUM(Y28,Y36,Y49,Y61,Y70,Y79,Y88,Y95)/8</f>
        <v>4.0398279730740461</v>
      </c>
      <c r="AB21" s="20"/>
    </row>
    <row r="22" spans="1:75" ht="39.75">
      <c r="A22" s="140" t="s">
        <v>85</v>
      </c>
      <c r="B22" s="139"/>
      <c r="C22" s="138"/>
      <c r="D22" s="137">
        <f>+SUM(D103,D118,D139,D163,D187)/D26</f>
        <v>4.3765405701754387</v>
      </c>
      <c r="E22" s="137" t="e">
        <f t="shared" ref="E22:J22" si="9">+SUM(E103,E118,E139,E163,E187)/E26</f>
        <v>#DIV/0!</v>
      </c>
      <c r="F22" s="137" t="e">
        <f t="shared" si="9"/>
        <v>#DIV/0!</v>
      </c>
      <c r="G22" s="137" t="e">
        <f t="shared" si="9"/>
        <v>#DIV/0!</v>
      </c>
      <c r="H22" s="137" t="e">
        <f t="shared" ref="H22" si="10">+SUM(H103,H118,H139,H163,H187)/H26</f>
        <v>#DIV/0!</v>
      </c>
      <c r="I22" s="137" t="e">
        <f t="shared" si="9"/>
        <v>#DIV/0!</v>
      </c>
      <c r="J22" s="137" t="e">
        <f t="shared" si="9"/>
        <v>#DIV/0!</v>
      </c>
      <c r="K22" s="137"/>
      <c r="L22" s="137">
        <f t="shared" ref="L22:U22" si="11">+SUM(L103,L118,L139,L163,L187)/L26</f>
        <v>3.9022829131652661</v>
      </c>
      <c r="M22" s="137">
        <f t="shared" si="11"/>
        <v>2.5</v>
      </c>
      <c r="N22" s="137">
        <f t="shared" si="11"/>
        <v>4.4715266784728414</v>
      </c>
      <c r="O22" s="137">
        <f t="shared" si="11"/>
        <v>4.476064336353005</v>
      </c>
      <c r="P22" s="137">
        <f t="shared" si="11"/>
        <v>4.4110053347591043</v>
      </c>
      <c r="Q22" s="137">
        <f t="shared" si="11"/>
        <v>3.3053809523809519</v>
      </c>
      <c r="R22" s="137">
        <f t="shared" si="11"/>
        <v>3.8886622719954125</v>
      </c>
      <c r="S22" s="137">
        <f t="shared" si="11"/>
        <v>3.5128107556367021</v>
      </c>
      <c r="T22" s="137">
        <f t="shared" si="11"/>
        <v>3.4609351432880846</v>
      </c>
      <c r="U22" s="137">
        <f t="shared" si="11"/>
        <v>1.9944793813296648</v>
      </c>
      <c r="V22" s="168"/>
      <c r="W22" s="168"/>
      <c r="X22" s="168"/>
      <c r="Y22" s="136">
        <f>+SUM(Y103,Y118,Y139,Y163,Y187)/Y26</f>
        <v>4.2622516157489976</v>
      </c>
      <c r="AB22" s="20"/>
    </row>
    <row r="23" spans="1:75" ht="39.75">
      <c r="A23" s="140" t="s">
        <v>84</v>
      </c>
      <c r="B23" s="139"/>
      <c r="C23" s="138"/>
      <c r="D23" s="137">
        <f>+SUM(D28,D36,D49,D61,D70,D79,D88,D95,D103,D118,D139,D163,D187)/D24</f>
        <v>4.6250794956140355</v>
      </c>
      <c r="E23" s="137" t="e">
        <f t="shared" ref="E23:J23" si="12">+SUM(E28,E36,E49,E61,E70,E79,E88,E95,E103,E118,E139,E163,E187)/E24</f>
        <v>#DIV/0!</v>
      </c>
      <c r="F23" s="137" t="e">
        <f t="shared" si="12"/>
        <v>#DIV/0!</v>
      </c>
      <c r="G23" s="137" t="e">
        <f t="shared" si="12"/>
        <v>#DIV/0!</v>
      </c>
      <c r="H23" s="137" t="e">
        <f t="shared" si="12"/>
        <v>#DIV/0!</v>
      </c>
      <c r="I23" s="137" t="e">
        <f t="shared" si="12"/>
        <v>#DIV/0!</v>
      </c>
      <c r="J23" s="137" t="e">
        <f t="shared" si="12"/>
        <v>#DIV/0!</v>
      </c>
      <c r="K23" s="137"/>
      <c r="L23" s="137">
        <f>+SUM(L28,L36,L50,L61,L70,L79,L88,L95,L103,L118,L139,L163,L187)/L24</f>
        <v>4.241152915711738</v>
      </c>
      <c r="M23" s="137">
        <f>+SUM(M28,M37,M50,M61,M70,M79,M88,M95,M103,M118,M139,M163,M187)/M24</f>
        <v>3.9444444444444446</v>
      </c>
      <c r="N23" s="137">
        <f t="shared" ref="N23:S23" si="13">+SUM(N28,N36,N49,N61,N70,N79,N88,N95,N103,N118,N139,N163,N187)/N24</f>
        <v>4.3984780028865762</v>
      </c>
      <c r="O23" s="137">
        <f t="shared" si="13"/>
        <v>4.4641539488803597</v>
      </c>
      <c r="P23" s="137">
        <f t="shared" si="13"/>
        <v>4.4120913839878009</v>
      </c>
      <c r="Q23" s="137">
        <f t="shared" si="13"/>
        <v>3.4727655677655678</v>
      </c>
      <c r="R23" s="137">
        <f t="shared" si="13"/>
        <v>4.0547509410588383</v>
      </c>
      <c r="S23" s="137">
        <f t="shared" si="13"/>
        <v>3.5084574998454059</v>
      </c>
      <c r="T23" s="137">
        <f>+SUM(T28,T37,T50,T61,T70,T79,T88,T95,T103,T118,T139,T163,T187)/T24</f>
        <v>3.9262049225284525</v>
      </c>
      <c r="U23" s="137">
        <f>+SUM(U28,U37,U50,U61,U70,U79,U88,U95,U103,U118,U139,U163,U187)/U24</f>
        <v>3.2608914481415567</v>
      </c>
      <c r="V23" s="168"/>
      <c r="W23" s="168"/>
      <c r="X23" s="168"/>
      <c r="Y23" s="136">
        <f>+SUM(Y28,Y36,Y49,Y61,Y70,Y79,Y88,Y95,Y103,Y118,Y139,Y163,Y187)/Y24</f>
        <v>4.1253755279490285</v>
      </c>
      <c r="AB23" s="20"/>
    </row>
    <row r="24" spans="1:75" s="580" customFormat="1" ht="39.75" hidden="1">
      <c r="A24" s="588"/>
      <c r="B24" s="586" t="s">
        <v>373</v>
      </c>
      <c r="C24" s="585"/>
      <c r="D24" s="584">
        <v>12</v>
      </c>
      <c r="E24" s="584">
        <f>+E25+E26</f>
        <v>11</v>
      </c>
      <c r="F24" s="584">
        <f t="shared" ref="F24:J24" si="14">+F25+F26</f>
        <v>11</v>
      </c>
      <c r="G24" s="584">
        <f t="shared" si="14"/>
        <v>11</v>
      </c>
      <c r="H24" s="584">
        <f t="shared" si="14"/>
        <v>11</v>
      </c>
      <c r="I24" s="584">
        <f t="shared" si="14"/>
        <v>11</v>
      </c>
      <c r="J24" s="584">
        <f t="shared" si="14"/>
        <v>13</v>
      </c>
      <c r="K24" s="584"/>
      <c r="L24" s="584">
        <v>11</v>
      </c>
      <c r="M24" s="584">
        <v>9</v>
      </c>
      <c r="N24" s="584">
        <v>13</v>
      </c>
      <c r="O24" s="584">
        <v>13</v>
      </c>
      <c r="P24" s="584">
        <v>12</v>
      </c>
      <c r="Q24" s="584">
        <v>13</v>
      </c>
      <c r="R24" s="584">
        <v>12</v>
      </c>
      <c r="S24" s="584">
        <v>13</v>
      </c>
      <c r="T24" s="584">
        <v>11</v>
      </c>
      <c r="U24" s="587">
        <v>13</v>
      </c>
      <c r="V24" s="583"/>
      <c r="W24" s="583"/>
      <c r="X24" s="583"/>
      <c r="Y24" s="587">
        <v>13</v>
      </c>
      <c r="AB24" s="581"/>
    </row>
    <row r="25" spans="1:75" s="580" customFormat="1" ht="39.75" hidden="1">
      <c r="A25" s="586"/>
      <c r="B25" s="586" t="s">
        <v>372</v>
      </c>
      <c r="C25" s="585"/>
      <c r="D25" s="584">
        <v>8</v>
      </c>
      <c r="E25" s="584">
        <v>6</v>
      </c>
      <c r="F25" s="584">
        <v>6</v>
      </c>
      <c r="G25" s="584">
        <v>6</v>
      </c>
      <c r="H25" s="584">
        <v>6</v>
      </c>
      <c r="I25" s="584">
        <v>6</v>
      </c>
      <c r="J25" s="584">
        <v>8</v>
      </c>
      <c r="K25" s="584"/>
      <c r="L25" s="584">
        <v>8</v>
      </c>
      <c r="M25" s="584">
        <v>8</v>
      </c>
      <c r="N25" s="584">
        <v>8</v>
      </c>
      <c r="O25" s="584">
        <v>8</v>
      </c>
      <c r="P25" s="584">
        <v>8</v>
      </c>
      <c r="Q25" s="584">
        <v>8</v>
      </c>
      <c r="R25" s="584">
        <v>8</v>
      </c>
      <c r="S25" s="584">
        <v>8</v>
      </c>
      <c r="T25" s="584">
        <v>8</v>
      </c>
      <c r="U25" s="587">
        <v>8</v>
      </c>
      <c r="V25" s="583"/>
      <c r="W25" s="583"/>
      <c r="X25" s="583"/>
      <c r="Y25" s="587">
        <v>8</v>
      </c>
      <c r="AB25" s="581"/>
    </row>
    <row r="26" spans="1:75" s="580" customFormat="1" ht="39.75" hidden="1">
      <c r="A26" s="586"/>
      <c r="B26" s="586" t="s">
        <v>371</v>
      </c>
      <c r="C26" s="585"/>
      <c r="D26" s="584">
        <f>+D24-D25</f>
        <v>4</v>
      </c>
      <c r="E26" s="584">
        <v>5</v>
      </c>
      <c r="F26" s="584">
        <v>5</v>
      </c>
      <c r="G26" s="584">
        <v>5</v>
      </c>
      <c r="H26" s="584">
        <v>5</v>
      </c>
      <c r="I26" s="584">
        <v>5</v>
      </c>
      <c r="J26" s="584">
        <v>5</v>
      </c>
      <c r="K26" s="584"/>
      <c r="L26" s="584">
        <f t="shared" ref="L26:U26" si="15">+L24-L25</f>
        <v>3</v>
      </c>
      <c r="M26" s="584">
        <f t="shared" si="15"/>
        <v>1</v>
      </c>
      <c r="N26" s="584">
        <f t="shared" si="15"/>
        <v>5</v>
      </c>
      <c r="O26" s="584">
        <f t="shared" si="15"/>
        <v>5</v>
      </c>
      <c r="P26" s="584">
        <f t="shared" si="15"/>
        <v>4</v>
      </c>
      <c r="Q26" s="584">
        <f t="shared" si="15"/>
        <v>5</v>
      </c>
      <c r="R26" s="584">
        <f t="shared" si="15"/>
        <v>4</v>
      </c>
      <c r="S26" s="584">
        <f t="shared" si="15"/>
        <v>5</v>
      </c>
      <c r="T26" s="584">
        <f t="shared" si="15"/>
        <v>3</v>
      </c>
      <c r="U26" s="584">
        <f t="shared" si="15"/>
        <v>5</v>
      </c>
      <c r="V26" s="583"/>
      <c r="W26" s="583"/>
      <c r="X26" s="583"/>
      <c r="Y26" s="582">
        <f>+Y24-Y25</f>
        <v>5</v>
      </c>
      <c r="AB26" s="581"/>
    </row>
    <row r="27" spans="1:75" s="102" customFormat="1" ht="39.75">
      <c r="A27" s="85">
        <v>2.1</v>
      </c>
      <c r="B27" s="85" t="s">
        <v>370</v>
      </c>
      <c r="C27" s="96" t="s">
        <v>30</v>
      </c>
      <c r="D27" s="579">
        <f>+SUM(D29:D34)</f>
        <v>5</v>
      </c>
      <c r="E27" s="579">
        <f t="shared" ref="E27:J27" si="16">+SUM(E29:E34)</f>
        <v>0</v>
      </c>
      <c r="F27" s="579">
        <f t="shared" si="16"/>
        <v>0</v>
      </c>
      <c r="G27" s="579">
        <f t="shared" si="16"/>
        <v>0</v>
      </c>
      <c r="H27" s="579">
        <f t="shared" ref="H27" si="17">+SUM(H29:H34)</f>
        <v>0</v>
      </c>
      <c r="I27" s="579">
        <f t="shared" si="16"/>
        <v>0</v>
      </c>
      <c r="J27" s="579">
        <f t="shared" si="16"/>
        <v>0</v>
      </c>
      <c r="K27" s="579"/>
      <c r="L27" s="579">
        <f t="shared" ref="L27:U27" si="18">+SUM(L29:L34)</f>
        <v>4</v>
      </c>
      <c r="M27" s="579">
        <f t="shared" si="18"/>
        <v>5</v>
      </c>
      <c r="N27" s="579">
        <f t="shared" si="18"/>
        <v>4</v>
      </c>
      <c r="O27" s="579">
        <f t="shared" si="18"/>
        <v>3</v>
      </c>
      <c r="P27" s="579">
        <f t="shared" si="18"/>
        <v>3</v>
      </c>
      <c r="Q27" s="579">
        <f t="shared" si="18"/>
        <v>2</v>
      </c>
      <c r="R27" s="579">
        <f t="shared" si="18"/>
        <v>4</v>
      </c>
      <c r="S27" s="579">
        <f t="shared" si="18"/>
        <v>4</v>
      </c>
      <c r="T27" s="579">
        <f t="shared" si="18"/>
        <v>5</v>
      </c>
      <c r="U27" s="579">
        <f t="shared" si="18"/>
        <v>2</v>
      </c>
      <c r="V27" s="168"/>
      <c r="W27" s="168"/>
      <c r="X27" s="168"/>
      <c r="Y27" s="579">
        <f>+SUM(Y29:Y34)</f>
        <v>2</v>
      </c>
      <c r="AB27" s="103"/>
    </row>
    <row r="28" spans="1:75" s="577" customFormat="1" ht="39.75">
      <c r="A28" s="578"/>
      <c r="B28" s="578"/>
      <c r="C28" s="469" t="s">
        <v>10</v>
      </c>
      <c r="D28" s="132">
        <f>IF(D27&lt;1,0,IF(D27&lt;2,1,IF(D27&lt;3,2,IF(D27&lt;4,3,IF(D27&lt;5,4,IF(D27=5,5,))))))</f>
        <v>5</v>
      </c>
      <c r="E28" s="132">
        <f t="shared" ref="E28:J28" si="19">IF(E27&lt;1,0,IF(E27&lt;2,1,IF(E27&lt;3,2,IF(E27&lt;4,3,IF(E27&lt;5,4,IF(E27=5,5,))))))</f>
        <v>0</v>
      </c>
      <c r="F28" s="132">
        <f t="shared" si="19"/>
        <v>0</v>
      </c>
      <c r="G28" s="132">
        <f t="shared" si="19"/>
        <v>0</v>
      </c>
      <c r="H28" s="132">
        <f t="shared" si="19"/>
        <v>0</v>
      </c>
      <c r="I28" s="132">
        <f t="shared" si="19"/>
        <v>0</v>
      </c>
      <c r="J28" s="132">
        <f t="shared" si="19"/>
        <v>0</v>
      </c>
      <c r="K28" s="132"/>
      <c r="L28" s="132">
        <f t="shared" ref="L28:U28" si="20">IF(L27&lt;1,0,IF(L27&lt;2,1,IF(L27&lt;3,2,IF(L27&lt;4,3,IF(L27&lt;5,4,IF(L27=5,5,))))))</f>
        <v>4</v>
      </c>
      <c r="M28" s="132">
        <f t="shared" si="20"/>
        <v>5</v>
      </c>
      <c r="N28" s="132">
        <f t="shared" si="20"/>
        <v>4</v>
      </c>
      <c r="O28" s="132">
        <f t="shared" si="20"/>
        <v>3</v>
      </c>
      <c r="P28" s="132">
        <f t="shared" si="20"/>
        <v>3</v>
      </c>
      <c r="Q28" s="132">
        <f t="shared" si="20"/>
        <v>2</v>
      </c>
      <c r="R28" s="132">
        <f t="shared" si="20"/>
        <v>4</v>
      </c>
      <c r="S28" s="132">
        <f t="shared" si="20"/>
        <v>4</v>
      </c>
      <c r="T28" s="132">
        <f t="shared" si="20"/>
        <v>5</v>
      </c>
      <c r="U28" s="132">
        <f t="shared" si="20"/>
        <v>2</v>
      </c>
      <c r="V28" s="515"/>
      <c r="W28" s="515"/>
      <c r="X28" s="515"/>
      <c r="Y28" s="132">
        <f>IF(Y27&lt;1,0,IF(Y27&lt;2,1,IF(Y27&lt;3,2,IF(Y27&lt;4,3,IF(Y27&lt;5,4,IF(Y27=5,5,))))))</f>
        <v>2</v>
      </c>
      <c r="Z28" s="1"/>
      <c r="AA28" s="1"/>
      <c r="AB28" s="20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</row>
    <row r="29" spans="1:75" s="102" customFormat="1" ht="92.25">
      <c r="A29" s="75"/>
      <c r="B29" s="91" t="s">
        <v>369</v>
      </c>
      <c r="C29" s="70"/>
      <c r="D29" s="68">
        <v>1</v>
      </c>
      <c r="E29" s="68"/>
      <c r="F29" s="68"/>
      <c r="G29" s="68"/>
      <c r="H29" s="68"/>
      <c r="I29" s="68"/>
      <c r="J29" s="68"/>
      <c r="K29" s="68"/>
      <c r="L29" s="68">
        <v>1</v>
      </c>
      <c r="M29" s="68">
        <v>1</v>
      </c>
      <c r="N29" s="68">
        <v>1</v>
      </c>
      <c r="O29" s="69">
        <v>1</v>
      </c>
      <c r="P29" s="68">
        <v>1</v>
      </c>
      <c r="Q29" s="68">
        <v>1</v>
      </c>
      <c r="R29" s="68">
        <v>1</v>
      </c>
      <c r="S29" s="68">
        <v>1</v>
      </c>
      <c r="T29" s="68">
        <v>1</v>
      </c>
      <c r="U29" s="68">
        <v>1</v>
      </c>
      <c r="V29" s="200"/>
      <c r="W29" s="200"/>
      <c r="X29" s="200"/>
      <c r="Y29" s="68">
        <v>1</v>
      </c>
      <c r="AB29" s="103"/>
    </row>
    <row r="30" spans="1:75" s="102" customFormat="1" ht="59.25" customHeight="1">
      <c r="A30" s="75"/>
      <c r="B30" s="91" t="s">
        <v>368</v>
      </c>
      <c r="C30" s="70"/>
      <c r="D30" s="68">
        <v>1</v>
      </c>
      <c r="E30" s="68"/>
      <c r="F30" s="68"/>
      <c r="G30" s="68"/>
      <c r="H30" s="68"/>
      <c r="I30" s="68"/>
      <c r="J30" s="68"/>
      <c r="K30" s="68"/>
      <c r="L30" s="68">
        <v>1</v>
      </c>
      <c r="M30" s="68">
        <v>1</v>
      </c>
      <c r="N30" s="68">
        <v>1</v>
      </c>
      <c r="O30" s="69">
        <v>1</v>
      </c>
      <c r="P30" s="68">
        <v>1</v>
      </c>
      <c r="Q30" s="68">
        <v>1</v>
      </c>
      <c r="R30" s="68">
        <v>1</v>
      </c>
      <c r="S30" s="68">
        <v>1</v>
      </c>
      <c r="T30" s="68">
        <v>1</v>
      </c>
      <c r="U30" s="68">
        <v>1</v>
      </c>
      <c r="V30" s="200"/>
      <c r="W30" s="200"/>
      <c r="X30" s="200"/>
      <c r="Y30" s="68">
        <v>1</v>
      </c>
      <c r="AB30" s="103"/>
    </row>
    <row r="31" spans="1:75" s="102" customFormat="1" ht="249.75">
      <c r="A31" s="75"/>
      <c r="B31" s="151" t="s">
        <v>367</v>
      </c>
      <c r="C31" s="321"/>
      <c r="D31" s="711">
        <v>1</v>
      </c>
      <c r="E31" s="711"/>
      <c r="F31" s="677"/>
      <c r="G31" s="677"/>
      <c r="H31" s="677"/>
      <c r="I31" s="711"/>
      <c r="J31" s="711"/>
      <c r="K31" s="677"/>
      <c r="L31" s="711">
        <v>1</v>
      </c>
      <c r="M31" s="711">
        <v>1</v>
      </c>
      <c r="N31" s="711">
        <v>1</v>
      </c>
      <c r="O31" s="730">
        <v>1</v>
      </c>
      <c r="P31" s="711">
        <v>1</v>
      </c>
      <c r="Q31" s="711">
        <v>0</v>
      </c>
      <c r="R31" s="711">
        <v>1</v>
      </c>
      <c r="S31" s="711">
        <v>1</v>
      </c>
      <c r="T31" s="711">
        <v>1</v>
      </c>
      <c r="U31" s="711">
        <v>0</v>
      </c>
      <c r="V31" s="576"/>
      <c r="W31" s="576"/>
      <c r="X31" s="576"/>
      <c r="Y31" s="711">
        <v>0</v>
      </c>
      <c r="AB31" s="103"/>
    </row>
    <row r="32" spans="1:75" s="102" customFormat="1" ht="123">
      <c r="A32" s="75"/>
      <c r="B32" s="91" t="s">
        <v>366</v>
      </c>
      <c r="C32" s="164"/>
      <c r="D32" s="713"/>
      <c r="E32" s="713"/>
      <c r="F32" s="679"/>
      <c r="G32" s="679"/>
      <c r="H32" s="679"/>
      <c r="I32" s="713"/>
      <c r="J32" s="713"/>
      <c r="K32" s="679"/>
      <c r="L32" s="713"/>
      <c r="M32" s="713"/>
      <c r="N32" s="713"/>
      <c r="O32" s="731"/>
      <c r="P32" s="713"/>
      <c r="Q32" s="713"/>
      <c r="R32" s="713"/>
      <c r="S32" s="713"/>
      <c r="T32" s="713"/>
      <c r="U32" s="713"/>
      <c r="V32" s="515"/>
      <c r="W32" s="515"/>
      <c r="X32" s="515"/>
      <c r="Y32" s="713"/>
      <c r="AB32" s="103"/>
    </row>
    <row r="33" spans="1:75" s="102" customFormat="1" ht="194.25">
      <c r="A33" s="75"/>
      <c r="B33" s="151" t="s">
        <v>365</v>
      </c>
      <c r="C33" s="150"/>
      <c r="D33" s="199">
        <v>1</v>
      </c>
      <c r="E33" s="199"/>
      <c r="F33" s="199"/>
      <c r="G33" s="199"/>
      <c r="H33" s="199"/>
      <c r="I33" s="199"/>
      <c r="J33" s="199"/>
      <c r="K33" s="199"/>
      <c r="L33" s="199">
        <v>1</v>
      </c>
      <c r="M33" s="199">
        <v>1</v>
      </c>
      <c r="N33" s="199">
        <v>1</v>
      </c>
      <c r="O33" s="575">
        <v>0</v>
      </c>
      <c r="P33" s="199">
        <v>0</v>
      </c>
      <c r="Q33" s="199">
        <v>0</v>
      </c>
      <c r="R33" s="199">
        <v>1</v>
      </c>
      <c r="S33" s="574">
        <v>1</v>
      </c>
      <c r="T33" s="68">
        <v>1</v>
      </c>
      <c r="U33" s="199">
        <v>0</v>
      </c>
      <c r="V33" s="200"/>
      <c r="W33" s="200"/>
      <c r="X33" s="200"/>
      <c r="Y33" s="199">
        <v>0</v>
      </c>
      <c r="AB33" s="103"/>
    </row>
    <row r="34" spans="1:75" s="102" customFormat="1" ht="166.5">
      <c r="A34" s="148"/>
      <c r="B34" s="520" t="s">
        <v>364</v>
      </c>
      <c r="C34" s="321"/>
      <c r="D34" s="199">
        <v>1</v>
      </c>
      <c r="E34" s="199"/>
      <c r="F34" s="199"/>
      <c r="G34" s="199"/>
      <c r="H34" s="199"/>
      <c r="I34" s="199"/>
      <c r="J34" s="199"/>
      <c r="K34" s="199"/>
      <c r="L34" s="199">
        <v>0</v>
      </c>
      <c r="M34" s="199">
        <v>1</v>
      </c>
      <c r="N34" s="199">
        <v>0</v>
      </c>
      <c r="O34" s="575">
        <v>0</v>
      </c>
      <c r="P34" s="199">
        <v>0</v>
      </c>
      <c r="Q34" s="199">
        <v>0</v>
      </c>
      <c r="R34" s="199">
        <v>0</v>
      </c>
      <c r="S34" s="574">
        <v>0</v>
      </c>
      <c r="T34" s="68">
        <v>1</v>
      </c>
      <c r="U34" s="280">
        <v>0</v>
      </c>
      <c r="V34" s="516"/>
      <c r="W34" s="516"/>
      <c r="X34" s="516"/>
      <c r="Y34" s="280">
        <v>0</v>
      </c>
      <c r="AB34" s="103"/>
    </row>
    <row r="35" spans="1:75" s="557" customFormat="1" ht="39.75">
      <c r="A35" s="560">
        <v>2.2000000000000002</v>
      </c>
      <c r="B35" s="559" t="s">
        <v>445</v>
      </c>
      <c r="C35" s="96" t="s">
        <v>176</v>
      </c>
      <c r="D35" s="205">
        <f>+D43*100/D44</f>
        <v>64.0625</v>
      </c>
      <c r="E35" s="205" t="e">
        <f t="shared" ref="E35:J35" si="21">+E43*100/E44</f>
        <v>#DIV/0!</v>
      </c>
      <c r="F35" s="205" t="e">
        <f t="shared" si="21"/>
        <v>#DIV/0!</v>
      </c>
      <c r="G35" s="205" t="e">
        <f t="shared" si="21"/>
        <v>#DIV/0!</v>
      </c>
      <c r="H35" s="205" t="e">
        <f t="shared" ref="H35" si="22">+H43*100/H44</f>
        <v>#DIV/0!</v>
      </c>
      <c r="I35" s="205" t="e">
        <f t="shared" si="21"/>
        <v>#DIV/0!</v>
      </c>
      <c r="J35" s="205" t="e">
        <f t="shared" si="21"/>
        <v>#DIV/0!</v>
      </c>
      <c r="K35" s="205"/>
      <c r="L35" s="205">
        <f t="shared" ref="L35:U35" si="23">+L43*100/L44</f>
        <v>37</v>
      </c>
      <c r="M35" s="205">
        <f t="shared" si="23"/>
        <v>26.315789473684209</v>
      </c>
      <c r="N35" s="205">
        <f t="shared" si="23"/>
        <v>67.741935483870961</v>
      </c>
      <c r="O35" s="205">
        <f t="shared" si="23"/>
        <v>67.532467532467535</v>
      </c>
      <c r="P35" s="205">
        <f t="shared" si="23"/>
        <v>75.806451612903231</v>
      </c>
      <c r="Q35" s="205">
        <f t="shared" si="23"/>
        <v>28.571428571428573</v>
      </c>
      <c r="R35" s="205">
        <f t="shared" si="23"/>
        <v>28.346456692913385</v>
      </c>
      <c r="S35" s="205">
        <f t="shared" si="23"/>
        <v>21.014492753623188</v>
      </c>
      <c r="T35" s="205">
        <f t="shared" si="23"/>
        <v>7.6923076923076925</v>
      </c>
      <c r="U35" s="205">
        <f t="shared" si="23"/>
        <v>27.272727272727273</v>
      </c>
      <c r="V35" s="206"/>
      <c r="W35" s="206"/>
      <c r="X35" s="206"/>
      <c r="Y35" s="205">
        <f>+Y43*100/Y44</f>
        <v>46.970830216903515</v>
      </c>
      <c r="AB35" s="558"/>
    </row>
    <row r="36" spans="1:75" s="550" customFormat="1" ht="48" hidden="1">
      <c r="A36" s="81"/>
      <c r="B36" s="556"/>
      <c r="C36" s="573" t="s">
        <v>354</v>
      </c>
      <c r="D36" s="572">
        <f>+IF(D35&lt;30,D35*5/30,IF(D35&gt;=30,5))</f>
        <v>5</v>
      </c>
      <c r="E36" s="572" t="e">
        <f t="shared" ref="E36:J36" si="24">+IF(E35&lt;30,E35*5/30,IF(E35&gt;=30,5))</f>
        <v>#DIV/0!</v>
      </c>
      <c r="F36" s="572" t="e">
        <f t="shared" si="24"/>
        <v>#DIV/0!</v>
      </c>
      <c r="G36" s="572" t="e">
        <f t="shared" si="24"/>
        <v>#DIV/0!</v>
      </c>
      <c r="H36" s="572" t="e">
        <f t="shared" si="24"/>
        <v>#DIV/0!</v>
      </c>
      <c r="I36" s="572" t="e">
        <f t="shared" si="24"/>
        <v>#DIV/0!</v>
      </c>
      <c r="J36" s="572" t="e">
        <f t="shared" si="24"/>
        <v>#DIV/0!</v>
      </c>
      <c r="K36" s="572"/>
      <c r="L36" s="572">
        <f t="shared" ref="L36:U36" si="25">+IF(L35&lt;30,L35*5/30,IF(L35&gt;=30,5))</f>
        <v>5</v>
      </c>
      <c r="M36" s="572">
        <f t="shared" si="25"/>
        <v>4.3859649122807012</v>
      </c>
      <c r="N36" s="572">
        <f t="shared" si="25"/>
        <v>5</v>
      </c>
      <c r="O36" s="572">
        <f t="shared" si="25"/>
        <v>5</v>
      </c>
      <c r="P36" s="572">
        <f t="shared" si="25"/>
        <v>5</v>
      </c>
      <c r="Q36" s="572">
        <f t="shared" si="25"/>
        <v>4.7619047619047619</v>
      </c>
      <c r="R36" s="572">
        <f t="shared" si="25"/>
        <v>4.7244094488188981</v>
      </c>
      <c r="S36" s="572">
        <f t="shared" si="25"/>
        <v>3.5024154589371981</v>
      </c>
      <c r="T36" s="572">
        <f t="shared" si="25"/>
        <v>1.2820512820512819</v>
      </c>
      <c r="U36" s="572">
        <f t="shared" si="25"/>
        <v>4.5454545454545459</v>
      </c>
      <c r="V36" s="515"/>
      <c r="W36" s="515"/>
      <c r="X36" s="515"/>
      <c r="Y36" s="572">
        <f>+IF(Y35&lt;30,Y35*5/30,IF(Y35&gt;=30,5))</f>
        <v>5</v>
      </c>
      <c r="Z36" s="102"/>
      <c r="AA36" s="102"/>
      <c r="AB36" s="103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</row>
    <row r="37" spans="1:75" s="550" customFormat="1" ht="48" hidden="1">
      <c r="A37" s="554"/>
      <c r="B37" s="553"/>
      <c r="C37" s="552" t="s">
        <v>353</v>
      </c>
      <c r="D37" s="551">
        <f>+IF(D47&lt;6,D47*5/6,IF(D47&gt;=6,5))</f>
        <v>-1.4895833333333286</v>
      </c>
      <c r="E37" s="551" t="e">
        <f t="shared" ref="E37:J37" si="26">+IF(E47&lt;6,E47*5/6,IF(E47&gt;=6,5))</f>
        <v>#DIV/0!</v>
      </c>
      <c r="F37" s="551" t="e">
        <f t="shared" si="26"/>
        <v>#DIV/0!</v>
      </c>
      <c r="G37" s="551" t="e">
        <f t="shared" si="26"/>
        <v>#DIV/0!</v>
      </c>
      <c r="H37" s="551" t="e">
        <f t="shared" ref="H37" si="27">+IF(H47&lt;6,H47*5/6,IF(H47&gt;=6,5))</f>
        <v>#DIV/0!</v>
      </c>
      <c r="I37" s="551" t="e">
        <f t="shared" si="26"/>
        <v>#DIV/0!</v>
      </c>
      <c r="J37" s="551" t="e">
        <f t="shared" si="26"/>
        <v>#DIV/0!</v>
      </c>
      <c r="K37" s="551"/>
      <c r="L37" s="551">
        <f t="shared" ref="L37:U37" si="28">+IF(L47&lt;6,L47*5/6,IF(L47&gt;=6,5))</f>
        <v>-1.3916666666666682</v>
      </c>
      <c r="M37" s="551">
        <f t="shared" si="28"/>
        <v>5</v>
      </c>
      <c r="N37" s="551">
        <f t="shared" si="28"/>
        <v>-3.1720430107533559E-2</v>
      </c>
      <c r="O37" s="551">
        <f t="shared" si="28"/>
        <v>2.9437229437229462</v>
      </c>
      <c r="P37" s="551">
        <f t="shared" si="28"/>
        <v>1.5220430107526894</v>
      </c>
      <c r="Q37" s="551">
        <f t="shared" si="28"/>
        <v>-3.2154761904761888</v>
      </c>
      <c r="R37" s="551">
        <f t="shared" si="28"/>
        <v>6.3713910761154693E-2</v>
      </c>
      <c r="S37" s="551">
        <f t="shared" si="28"/>
        <v>5</v>
      </c>
      <c r="T37" s="551">
        <f t="shared" si="28"/>
        <v>3.2019230769230771</v>
      </c>
      <c r="U37" s="551">
        <f t="shared" si="28"/>
        <v>5</v>
      </c>
      <c r="V37" s="200"/>
      <c r="W37" s="200"/>
      <c r="X37" s="200"/>
      <c r="Y37" s="551">
        <f>+IF(Y47&lt;6,Y47*5/6,IF(Y47&gt;=6,5))</f>
        <v>1.7423585140862603</v>
      </c>
      <c r="Z37" s="102"/>
      <c r="AA37" s="102"/>
      <c r="AB37" s="103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</row>
    <row r="38" spans="1:75" s="557" customFormat="1" ht="39.75">
      <c r="A38" s="530"/>
      <c r="B38" s="571" t="s">
        <v>362</v>
      </c>
      <c r="C38" s="570" t="s">
        <v>163</v>
      </c>
      <c r="D38" s="569">
        <f>+D39+D40</f>
        <v>64</v>
      </c>
      <c r="E38" s="569">
        <f t="shared" ref="E38:I38" si="29">+E39+E40</f>
        <v>0</v>
      </c>
      <c r="F38" s="569">
        <f t="shared" si="29"/>
        <v>0</v>
      </c>
      <c r="G38" s="569">
        <f t="shared" si="29"/>
        <v>0</v>
      </c>
      <c r="H38" s="569">
        <f t="shared" si="29"/>
        <v>0</v>
      </c>
      <c r="I38" s="569">
        <f t="shared" si="29"/>
        <v>0</v>
      </c>
      <c r="J38" s="569">
        <f>+J39+J40</f>
        <v>0</v>
      </c>
      <c r="K38" s="569"/>
      <c r="L38" s="536">
        <f t="shared" ref="L38:U38" si="30">+L39+L40</f>
        <v>50</v>
      </c>
      <c r="M38" s="536">
        <f t="shared" si="30"/>
        <v>19</v>
      </c>
      <c r="N38" s="536">
        <f t="shared" si="30"/>
        <v>124</v>
      </c>
      <c r="O38" s="536">
        <f t="shared" si="30"/>
        <v>77</v>
      </c>
      <c r="P38" s="536">
        <f t="shared" si="30"/>
        <v>62</v>
      </c>
      <c r="Q38" s="536">
        <f t="shared" si="30"/>
        <v>17.5</v>
      </c>
      <c r="R38" s="536">
        <f t="shared" si="30"/>
        <v>127</v>
      </c>
      <c r="S38" s="536">
        <f t="shared" si="30"/>
        <v>69</v>
      </c>
      <c r="T38" s="536">
        <f t="shared" si="30"/>
        <v>26</v>
      </c>
      <c r="U38" s="536">
        <f t="shared" si="30"/>
        <v>33</v>
      </c>
      <c r="V38" s="564"/>
      <c r="W38" s="564"/>
      <c r="X38" s="564"/>
      <c r="Y38" s="536">
        <f>+Y39+Y40</f>
        <v>668.5</v>
      </c>
      <c r="Z38" s="39"/>
      <c r="AB38" s="558"/>
    </row>
    <row r="39" spans="1:75" s="557" customFormat="1" ht="39.75">
      <c r="A39" s="530"/>
      <c r="B39" s="567" t="s">
        <v>361</v>
      </c>
      <c r="C39" s="565" t="s">
        <v>163</v>
      </c>
      <c r="D39" s="540">
        <v>54</v>
      </c>
      <c r="E39" s="540"/>
      <c r="F39" s="540"/>
      <c r="G39" s="540"/>
      <c r="H39" s="540"/>
      <c r="I39" s="540"/>
      <c r="J39" s="540">
        <f>+SUM(E39:I39)</f>
        <v>0</v>
      </c>
      <c r="K39" s="543"/>
      <c r="L39" s="543">
        <v>44</v>
      </c>
      <c r="M39" s="363">
        <v>19</v>
      </c>
      <c r="N39" s="540">
        <v>119</v>
      </c>
      <c r="O39" s="568">
        <v>73</v>
      </c>
      <c r="P39" s="540">
        <v>58</v>
      </c>
      <c r="Q39" s="540">
        <v>17.5</v>
      </c>
      <c r="R39" s="540">
        <v>113</v>
      </c>
      <c r="S39" s="540">
        <v>61</v>
      </c>
      <c r="T39" s="540">
        <v>23</v>
      </c>
      <c r="U39" s="540">
        <v>22</v>
      </c>
      <c r="V39" s="562"/>
      <c r="W39" s="562"/>
      <c r="X39" s="562"/>
      <c r="Y39" s="540">
        <f>+SUM(D39:X39)</f>
        <v>603.5</v>
      </c>
      <c r="Z39" s="39"/>
      <c r="AB39" s="558"/>
    </row>
    <row r="40" spans="1:75" s="557" customFormat="1" ht="39.75">
      <c r="A40" s="530"/>
      <c r="B40" s="567" t="s">
        <v>360</v>
      </c>
      <c r="C40" s="565" t="s">
        <v>163</v>
      </c>
      <c r="D40" s="540">
        <v>10</v>
      </c>
      <c r="E40" s="540"/>
      <c r="F40" s="540"/>
      <c r="G40" s="540"/>
      <c r="H40" s="540"/>
      <c r="I40" s="540"/>
      <c r="J40" s="540">
        <f t="shared" ref="J40:J43" si="31">+SUM(E40:I40)</f>
        <v>0</v>
      </c>
      <c r="K40" s="543"/>
      <c r="L40" s="543">
        <v>6</v>
      </c>
      <c r="M40" s="363">
        <v>0</v>
      </c>
      <c r="N40" s="540">
        <v>5</v>
      </c>
      <c r="O40" s="543">
        <v>4</v>
      </c>
      <c r="P40" s="540">
        <v>4</v>
      </c>
      <c r="Q40" s="540">
        <v>0</v>
      </c>
      <c r="R40" s="540">
        <v>14</v>
      </c>
      <c r="S40" s="540">
        <v>8</v>
      </c>
      <c r="T40" s="540">
        <v>3</v>
      </c>
      <c r="U40" s="540">
        <v>11</v>
      </c>
      <c r="V40" s="562"/>
      <c r="W40" s="562"/>
      <c r="X40" s="562"/>
      <c r="Y40" s="540">
        <f>+SUM(D40:X40)</f>
        <v>65</v>
      </c>
      <c r="AB40" s="558"/>
    </row>
    <row r="41" spans="1:75" s="538" customFormat="1" ht="39.75">
      <c r="A41" s="566"/>
      <c r="B41" s="306" t="s">
        <v>359</v>
      </c>
      <c r="C41" s="565" t="s">
        <v>163</v>
      </c>
      <c r="D41" s="540">
        <v>10</v>
      </c>
      <c r="E41" s="540"/>
      <c r="F41" s="540"/>
      <c r="G41" s="540"/>
      <c r="H41" s="540"/>
      <c r="I41" s="540"/>
      <c r="J41" s="540">
        <f t="shared" si="31"/>
        <v>0</v>
      </c>
      <c r="K41" s="543"/>
      <c r="L41" s="543">
        <v>1</v>
      </c>
      <c r="M41" s="363">
        <v>0</v>
      </c>
      <c r="N41" s="540">
        <v>1</v>
      </c>
      <c r="O41" s="543">
        <v>2</v>
      </c>
      <c r="P41" s="540">
        <v>1</v>
      </c>
      <c r="Q41" s="540">
        <v>0</v>
      </c>
      <c r="R41" s="540">
        <v>10</v>
      </c>
      <c r="S41" s="540">
        <v>0</v>
      </c>
      <c r="T41" s="540">
        <v>2</v>
      </c>
      <c r="U41" s="540">
        <v>0</v>
      </c>
      <c r="V41" s="541"/>
      <c r="W41" s="541"/>
      <c r="X41" s="541"/>
      <c r="Y41" s="540">
        <f>+SUM(D41:X41)</f>
        <v>27</v>
      </c>
      <c r="AB41" s="539"/>
    </row>
    <row r="42" spans="1:75" s="538" customFormat="1" ht="39.75">
      <c r="A42" s="566"/>
      <c r="B42" s="306" t="s">
        <v>358</v>
      </c>
      <c r="C42" s="565" t="s">
        <v>163</v>
      </c>
      <c r="D42" s="540">
        <v>13</v>
      </c>
      <c r="E42" s="540"/>
      <c r="F42" s="540"/>
      <c r="G42" s="540"/>
      <c r="H42" s="540"/>
      <c r="I42" s="540"/>
      <c r="J42" s="540">
        <f t="shared" si="31"/>
        <v>0</v>
      </c>
      <c r="K42" s="543"/>
      <c r="L42" s="543">
        <v>30.5</v>
      </c>
      <c r="M42" s="363">
        <v>14</v>
      </c>
      <c r="N42" s="540">
        <v>39</v>
      </c>
      <c r="O42" s="543">
        <v>23</v>
      </c>
      <c r="P42" s="540">
        <v>14</v>
      </c>
      <c r="Q42" s="540">
        <v>12.5</v>
      </c>
      <c r="R42" s="540">
        <v>81</v>
      </c>
      <c r="S42" s="540">
        <v>54.5</v>
      </c>
      <c r="T42" s="540">
        <v>22</v>
      </c>
      <c r="U42" s="540">
        <v>24</v>
      </c>
      <c r="V42" s="541"/>
      <c r="W42" s="541"/>
      <c r="X42" s="541"/>
      <c r="Y42" s="540">
        <f>+SUM(D42:X42)</f>
        <v>327.5</v>
      </c>
      <c r="AB42" s="539"/>
    </row>
    <row r="43" spans="1:75" s="538" customFormat="1" ht="39.75">
      <c r="A43" s="566"/>
      <c r="B43" s="306" t="s">
        <v>357</v>
      </c>
      <c r="C43" s="565" t="s">
        <v>163</v>
      </c>
      <c r="D43" s="540">
        <v>41</v>
      </c>
      <c r="E43" s="540"/>
      <c r="F43" s="540"/>
      <c r="G43" s="540"/>
      <c r="H43" s="540"/>
      <c r="I43" s="540"/>
      <c r="J43" s="540">
        <f t="shared" si="31"/>
        <v>0</v>
      </c>
      <c r="K43" s="543"/>
      <c r="L43" s="543">
        <v>18.5</v>
      </c>
      <c r="M43" s="363">
        <v>5</v>
      </c>
      <c r="N43" s="540">
        <v>84</v>
      </c>
      <c r="O43" s="543">
        <v>52</v>
      </c>
      <c r="P43" s="540">
        <v>47</v>
      </c>
      <c r="Q43" s="540">
        <v>5</v>
      </c>
      <c r="R43" s="540">
        <v>36</v>
      </c>
      <c r="S43" s="540">
        <v>14.5</v>
      </c>
      <c r="T43" s="540">
        <v>2</v>
      </c>
      <c r="U43" s="540">
        <v>9</v>
      </c>
      <c r="V43" s="541"/>
      <c r="W43" s="541"/>
      <c r="X43" s="541"/>
      <c r="Y43" s="540">
        <f>+SUM(D43:X43)</f>
        <v>314</v>
      </c>
      <c r="AB43" s="539"/>
    </row>
    <row r="44" spans="1:75" s="464" customFormat="1" ht="39.75">
      <c r="A44" s="530"/>
      <c r="B44" s="75" t="s">
        <v>347</v>
      </c>
      <c r="C44" s="565" t="s">
        <v>163</v>
      </c>
      <c r="D44" s="536">
        <f>SUM(D41:D43)</f>
        <v>64</v>
      </c>
      <c r="E44" s="536">
        <f t="shared" ref="E44:J44" si="32">SUM(E41:E43)</f>
        <v>0</v>
      </c>
      <c r="F44" s="536">
        <f t="shared" si="32"/>
        <v>0</v>
      </c>
      <c r="G44" s="536">
        <f t="shared" si="32"/>
        <v>0</v>
      </c>
      <c r="H44" s="536">
        <f t="shared" si="32"/>
        <v>0</v>
      </c>
      <c r="I44" s="536">
        <f t="shared" si="32"/>
        <v>0</v>
      </c>
      <c r="J44" s="536">
        <f t="shared" si="32"/>
        <v>0</v>
      </c>
      <c r="K44" s="536"/>
      <c r="L44" s="536">
        <f t="shared" ref="L44:U44" si="33">SUM(L41:L43)</f>
        <v>50</v>
      </c>
      <c r="M44" s="536">
        <f t="shared" si="33"/>
        <v>19</v>
      </c>
      <c r="N44" s="536">
        <f t="shared" si="33"/>
        <v>124</v>
      </c>
      <c r="O44" s="536">
        <f t="shared" si="33"/>
        <v>77</v>
      </c>
      <c r="P44" s="536">
        <f t="shared" si="33"/>
        <v>62</v>
      </c>
      <c r="Q44" s="536">
        <f t="shared" si="33"/>
        <v>17.5</v>
      </c>
      <c r="R44" s="536">
        <f t="shared" si="33"/>
        <v>127</v>
      </c>
      <c r="S44" s="536">
        <f t="shared" si="33"/>
        <v>69</v>
      </c>
      <c r="T44" s="536">
        <f t="shared" si="33"/>
        <v>26</v>
      </c>
      <c r="U44" s="536">
        <f t="shared" si="33"/>
        <v>33</v>
      </c>
      <c r="V44" s="564"/>
      <c r="W44" s="564"/>
      <c r="X44" s="564"/>
      <c r="Y44" s="536">
        <f>SUM(Y41:Y43)</f>
        <v>668.5</v>
      </c>
      <c r="AB44" s="465"/>
    </row>
    <row r="45" spans="1:75" s="464" customFormat="1" ht="39.75">
      <c r="A45" s="530"/>
      <c r="B45" s="533" t="s">
        <v>346</v>
      </c>
      <c r="C45" s="486"/>
      <c r="D45" s="532"/>
      <c r="E45" s="532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68"/>
      <c r="V45" s="531"/>
      <c r="W45" s="531"/>
      <c r="X45" s="531"/>
      <c r="Y45" s="68"/>
      <c r="AB45" s="465"/>
    </row>
    <row r="46" spans="1:75" s="464" customFormat="1" ht="39.75">
      <c r="A46" s="530"/>
      <c r="B46" s="529" t="s">
        <v>356</v>
      </c>
      <c r="C46" s="70" t="s">
        <v>176</v>
      </c>
      <c r="D46" s="526">
        <v>65.849999999999994</v>
      </c>
      <c r="E46" s="526"/>
      <c r="F46" s="526"/>
      <c r="G46" s="526"/>
      <c r="H46" s="526"/>
      <c r="I46" s="526"/>
      <c r="J46" s="526"/>
      <c r="K46" s="526"/>
      <c r="L46" s="526">
        <v>38.67</v>
      </c>
      <c r="M46" s="526">
        <v>17.649999999999999</v>
      </c>
      <c r="N46" s="526">
        <v>67.78</v>
      </c>
      <c r="O46" s="527">
        <v>64</v>
      </c>
      <c r="P46" s="563">
        <v>73.98</v>
      </c>
      <c r="Q46" s="526">
        <v>32.43</v>
      </c>
      <c r="R46" s="490">
        <v>28.27</v>
      </c>
      <c r="S46" s="526">
        <v>14.29</v>
      </c>
      <c r="T46" s="526">
        <v>3.85</v>
      </c>
      <c r="U46" s="526">
        <v>17.86</v>
      </c>
      <c r="V46" s="240"/>
      <c r="W46" s="240"/>
      <c r="X46" s="240"/>
      <c r="Y46" s="526">
        <v>44.88</v>
      </c>
      <c r="Z46" s="525"/>
      <c r="AB46" s="465"/>
    </row>
    <row r="47" spans="1:75" s="464" customFormat="1" ht="39.75">
      <c r="A47" s="530"/>
      <c r="B47" s="75" t="s">
        <v>344</v>
      </c>
      <c r="C47" s="70" t="s">
        <v>176</v>
      </c>
      <c r="D47" s="561">
        <f>+D35-D46</f>
        <v>-1.7874999999999943</v>
      </c>
      <c r="E47" s="561" t="e">
        <f t="shared" ref="E47:J47" si="34">+E35-E46</f>
        <v>#DIV/0!</v>
      </c>
      <c r="F47" s="561" t="e">
        <f t="shared" si="34"/>
        <v>#DIV/0!</v>
      </c>
      <c r="G47" s="561" t="e">
        <f t="shared" si="34"/>
        <v>#DIV/0!</v>
      </c>
      <c r="H47" s="561" t="e">
        <f t="shared" si="34"/>
        <v>#DIV/0!</v>
      </c>
      <c r="I47" s="561" t="e">
        <f t="shared" si="34"/>
        <v>#DIV/0!</v>
      </c>
      <c r="J47" s="561" t="e">
        <f t="shared" si="34"/>
        <v>#DIV/0!</v>
      </c>
      <c r="K47" s="561"/>
      <c r="L47" s="561">
        <f t="shared" ref="L47:U47" si="35">+L35-L46</f>
        <v>-1.6700000000000017</v>
      </c>
      <c r="M47" s="561">
        <f t="shared" si="35"/>
        <v>8.6657894736842103</v>
      </c>
      <c r="N47" s="561">
        <f t="shared" si="35"/>
        <v>-3.8064516129040271E-2</v>
      </c>
      <c r="O47" s="561">
        <f t="shared" si="35"/>
        <v>3.5324675324675354</v>
      </c>
      <c r="P47" s="561">
        <f t="shared" si="35"/>
        <v>1.8264516129032273</v>
      </c>
      <c r="Q47" s="561">
        <f t="shared" si="35"/>
        <v>-3.8585714285714268</v>
      </c>
      <c r="R47" s="561">
        <f t="shared" si="35"/>
        <v>7.6456692913385638E-2</v>
      </c>
      <c r="S47" s="561">
        <f t="shared" si="35"/>
        <v>6.7244927536231884</v>
      </c>
      <c r="T47" s="561">
        <f t="shared" si="35"/>
        <v>3.8423076923076924</v>
      </c>
      <c r="U47" s="561">
        <f t="shared" si="35"/>
        <v>9.4127272727272739</v>
      </c>
      <c r="V47" s="562"/>
      <c r="W47" s="562"/>
      <c r="X47" s="562"/>
      <c r="Y47" s="561">
        <f>+Y35-Y46</f>
        <v>2.0908302169035125</v>
      </c>
      <c r="AB47" s="465"/>
    </row>
    <row r="48" spans="1:75" s="557" customFormat="1" ht="39.75">
      <c r="A48" s="560">
        <v>2.2999999999999998</v>
      </c>
      <c r="B48" s="559" t="s">
        <v>446</v>
      </c>
      <c r="C48" s="96" t="s">
        <v>176</v>
      </c>
      <c r="D48" s="205">
        <f>+SUM(D53:D55)*100/D56</f>
        <v>35.9375</v>
      </c>
      <c r="E48" s="205" t="e">
        <f t="shared" ref="E48:J48" si="36">+SUM(E53:E55)*100/E56</f>
        <v>#DIV/0!</v>
      </c>
      <c r="F48" s="205" t="e">
        <f t="shared" si="36"/>
        <v>#DIV/0!</v>
      </c>
      <c r="G48" s="205" t="e">
        <f t="shared" si="36"/>
        <v>#DIV/0!</v>
      </c>
      <c r="H48" s="205" t="e">
        <f t="shared" ref="H48" si="37">+SUM(H53:H55)*100/H56</f>
        <v>#DIV/0!</v>
      </c>
      <c r="I48" s="205" t="e">
        <f t="shared" si="36"/>
        <v>#DIV/0!</v>
      </c>
      <c r="J48" s="205" t="e">
        <f t="shared" si="36"/>
        <v>#DIV/0!</v>
      </c>
      <c r="K48" s="205"/>
      <c r="L48" s="205">
        <f t="shared" ref="L48:U48" si="38">+SUM(L53:L55)*100/L56</f>
        <v>10</v>
      </c>
      <c r="M48" s="205">
        <f t="shared" si="38"/>
        <v>15.789473684210526</v>
      </c>
      <c r="N48" s="205">
        <f t="shared" si="38"/>
        <v>33.87096774193548</v>
      </c>
      <c r="O48" s="205">
        <f t="shared" si="38"/>
        <v>55.844155844155843</v>
      </c>
      <c r="P48" s="205">
        <f t="shared" si="38"/>
        <v>51.612903225806448</v>
      </c>
      <c r="Q48" s="205">
        <f t="shared" si="38"/>
        <v>34.285714285714285</v>
      </c>
      <c r="R48" s="205">
        <f t="shared" si="38"/>
        <v>16.535433070866141</v>
      </c>
      <c r="S48" s="205">
        <f t="shared" si="38"/>
        <v>6.5217391304347823</v>
      </c>
      <c r="T48" s="205">
        <f t="shared" si="38"/>
        <v>11.538461538461538</v>
      </c>
      <c r="U48" s="205">
        <f t="shared" si="38"/>
        <v>10.606060606060606</v>
      </c>
      <c r="V48" s="206"/>
      <c r="W48" s="206"/>
      <c r="X48" s="206"/>
      <c r="Y48" s="205">
        <f>+SUM(Y53:Y55)*100/Y56</f>
        <v>27.823485415108451</v>
      </c>
      <c r="AB48" s="558"/>
    </row>
    <row r="49" spans="1:75" s="550" customFormat="1" ht="48" hidden="1">
      <c r="A49" s="81"/>
      <c r="B49" s="556"/>
      <c r="C49" s="555" t="s">
        <v>354</v>
      </c>
      <c r="D49" s="132">
        <f>+IF(D48&lt;60,D48*5/60,IF(D48&gt;=60,5))</f>
        <v>2.9947916666666665</v>
      </c>
      <c r="E49" s="132" t="e">
        <f t="shared" ref="E49:J49" si="39">+IF(E48&lt;60,E48*5/60,IF(E48&gt;=60,5))</f>
        <v>#DIV/0!</v>
      </c>
      <c r="F49" s="132" t="e">
        <f t="shared" si="39"/>
        <v>#DIV/0!</v>
      </c>
      <c r="G49" s="132" t="e">
        <f t="shared" si="39"/>
        <v>#DIV/0!</v>
      </c>
      <c r="H49" s="132" t="e">
        <f t="shared" si="39"/>
        <v>#DIV/0!</v>
      </c>
      <c r="I49" s="132" t="e">
        <f t="shared" si="39"/>
        <v>#DIV/0!</v>
      </c>
      <c r="J49" s="132" t="e">
        <f t="shared" si="39"/>
        <v>#DIV/0!</v>
      </c>
      <c r="K49" s="132"/>
      <c r="L49" s="132">
        <f t="shared" ref="L49:U49" si="40">+IF(L48&lt;60,L48*5/60,IF(L48&gt;=60,5))</f>
        <v>0.83333333333333337</v>
      </c>
      <c r="M49" s="132">
        <f t="shared" si="40"/>
        <v>1.3157894736842104</v>
      </c>
      <c r="N49" s="132">
        <f t="shared" si="40"/>
        <v>2.82258064516129</v>
      </c>
      <c r="O49" s="132">
        <f t="shared" si="40"/>
        <v>4.6536796536796539</v>
      </c>
      <c r="P49" s="132">
        <f t="shared" si="40"/>
        <v>4.301075268817204</v>
      </c>
      <c r="Q49" s="132">
        <f t="shared" si="40"/>
        <v>2.8571428571428568</v>
      </c>
      <c r="R49" s="132">
        <f t="shared" si="40"/>
        <v>1.3779527559055116</v>
      </c>
      <c r="S49" s="132">
        <f t="shared" si="40"/>
        <v>0.54347826086956519</v>
      </c>
      <c r="T49" s="132">
        <f t="shared" si="40"/>
        <v>0.96153846153846156</v>
      </c>
      <c r="U49" s="132">
        <f t="shared" si="40"/>
        <v>0.88383838383838387</v>
      </c>
      <c r="V49" s="515"/>
      <c r="W49" s="515"/>
      <c r="X49" s="515"/>
      <c r="Y49" s="132">
        <f>+IF(Y48&lt;60,Y48*5/60,IF(Y48&gt;=60,5))</f>
        <v>2.3186237845923707</v>
      </c>
      <c r="Z49" s="102"/>
      <c r="AA49" s="102"/>
      <c r="AB49" s="103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</row>
    <row r="50" spans="1:75" s="550" customFormat="1" ht="48" hidden="1">
      <c r="A50" s="554"/>
      <c r="B50" s="553"/>
      <c r="C50" s="552" t="s">
        <v>353</v>
      </c>
      <c r="D50" s="551">
        <f>+IF(D59&lt;12,D59*5/12,IF(D59&gt;=12,5))</f>
        <v>-0.60937499999999944</v>
      </c>
      <c r="E50" s="551" t="e">
        <f t="shared" ref="E50:J50" si="41">+IF(E59&lt;12,E59*5/12,IF(E59&gt;=12,5))</f>
        <v>#DIV/0!</v>
      </c>
      <c r="F50" s="551" t="e">
        <f t="shared" si="41"/>
        <v>#DIV/0!</v>
      </c>
      <c r="G50" s="551" t="e">
        <f t="shared" si="41"/>
        <v>#DIV/0!</v>
      </c>
      <c r="H50" s="551" t="e">
        <f t="shared" ref="H50" si="42">+IF(H59&lt;12,H59*5/12,IF(H59&gt;=12,5))</f>
        <v>#DIV/0!</v>
      </c>
      <c r="I50" s="551" t="e">
        <f t="shared" si="41"/>
        <v>#DIV/0!</v>
      </c>
      <c r="J50" s="551" t="e">
        <f t="shared" si="41"/>
        <v>#DIV/0!</v>
      </c>
      <c r="K50" s="551"/>
      <c r="L50" s="551">
        <f t="shared" ref="L50:U50" si="43">+IF(L59&lt;12,L59*5/12,IF(L59&gt;=12,5))</f>
        <v>1.9458333333333335</v>
      </c>
      <c r="M50" s="551">
        <f t="shared" si="43"/>
        <v>5</v>
      </c>
      <c r="N50" s="551">
        <f t="shared" si="43"/>
        <v>0.86290322580644985</v>
      </c>
      <c r="O50" s="551">
        <f t="shared" si="43"/>
        <v>1.0475649350649352</v>
      </c>
      <c r="P50" s="551">
        <f t="shared" si="43"/>
        <v>-0.17379032258064697</v>
      </c>
      <c r="Q50" s="551">
        <f t="shared" si="43"/>
        <v>-0.35595238095238163</v>
      </c>
      <c r="R50" s="551">
        <f t="shared" si="43"/>
        <v>-0.14356955380577427</v>
      </c>
      <c r="S50" s="551">
        <f t="shared" si="43"/>
        <v>1.3965579710144926</v>
      </c>
      <c r="T50" s="551">
        <f t="shared" si="43"/>
        <v>1.6035256410256409</v>
      </c>
      <c r="U50" s="551">
        <f t="shared" si="43"/>
        <v>4.4191919191919196</v>
      </c>
      <c r="V50" s="200"/>
      <c r="W50" s="200"/>
      <c r="X50" s="200"/>
      <c r="Y50" s="551">
        <f>+IF(Y59&lt;12,Y59*5/12,IF(Y59&gt;=12,5))</f>
        <v>0.80978558962852143</v>
      </c>
      <c r="Z50" s="102"/>
      <c r="AA50" s="102"/>
      <c r="AB50" s="103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</row>
    <row r="51" spans="1:75" s="538" customFormat="1" ht="39.75">
      <c r="A51" s="306"/>
      <c r="B51" s="549" t="s">
        <v>352</v>
      </c>
      <c r="C51" s="548" t="s">
        <v>163</v>
      </c>
      <c r="D51" s="547">
        <f>+D44-D52</f>
        <v>41</v>
      </c>
      <c r="E51" s="547">
        <f t="shared" ref="E51:J51" si="44">+E44-E52</f>
        <v>0</v>
      </c>
      <c r="F51" s="547">
        <f t="shared" si="44"/>
        <v>0</v>
      </c>
      <c r="G51" s="547">
        <f t="shared" si="44"/>
        <v>0</v>
      </c>
      <c r="H51" s="547">
        <f t="shared" si="44"/>
        <v>0</v>
      </c>
      <c r="I51" s="547">
        <f t="shared" si="44"/>
        <v>0</v>
      </c>
      <c r="J51" s="547">
        <f t="shared" si="44"/>
        <v>0</v>
      </c>
      <c r="K51" s="547"/>
      <c r="L51" s="545">
        <f t="shared" ref="L51:U51" si="45">+L44-L52</f>
        <v>45</v>
      </c>
      <c r="M51" s="545">
        <f t="shared" si="45"/>
        <v>16</v>
      </c>
      <c r="N51" s="545">
        <f t="shared" si="45"/>
        <v>82</v>
      </c>
      <c r="O51" s="545">
        <f t="shared" si="45"/>
        <v>34</v>
      </c>
      <c r="P51" s="545">
        <f t="shared" si="45"/>
        <v>30</v>
      </c>
      <c r="Q51" s="545">
        <f t="shared" si="45"/>
        <v>11.5</v>
      </c>
      <c r="R51" s="545">
        <f t="shared" si="45"/>
        <v>106</v>
      </c>
      <c r="S51" s="545">
        <f t="shared" si="45"/>
        <v>64.5</v>
      </c>
      <c r="T51" s="545">
        <f t="shared" si="45"/>
        <v>23</v>
      </c>
      <c r="U51" s="545">
        <f t="shared" si="45"/>
        <v>29.5</v>
      </c>
      <c r="V51" s="546"/>
      <c r="W51" s="546"/>
      <c r="X51" s="546"/>
      <c r="Y51" s="545">
        <f>+Y44-Y52</f>
        <v>482.5</v>
      </c>
      <c r="Z51" s="39"/>
      <c r="AB51" s="539"/>
    </row>
    <row r="52" spans="1:75" s="538" customFormat="1" ht="39.75">
      <c r="A52" s="306"/>
      <c r="B52" s="75" t="s">
        <v>351</v>
      </c>
      <c r="C52" s="70" t="s">
        <v>163</v>
      </c>
      <c r="D52" s="536">
        <f>SUM(D53:D55)</f>
        <v>23</v>
      </c>
      <c r="E52" s="536">
        <f t="shared" ref="E52:J52" si="46">SUM(E53:E55)</f>
        <v>0</v>
      </c>
      <c r="F52" s="536">
        <f t="shared" si="46"/>
        <v>0</v>
      </c>
      <c r="G52" s="536">
        <f t="shared" si="46"/>
        <v>0</v>
      </c>
      <c r="H52" s="536">
        <f t="shared" si="46"/>
        <v>0</v>
      </c>
      <c r="I52" s="536">
        <f t="shared" si="46"/>
        <v>0</v>
      </c>
      <c r="J52" s="536">
        <f t="shared" si="46"/>
        <v>0</v>
      </c>
      <c r="K52" s="536"/>
      <c r="L52" s="536">
        <f t="shared" ref="L52:U52" si="47">SUM(L53:L55)</f>
        <v>5</v>
      </c>
      <c r="M52" s="536">
        <f t="shared" si="47"/>
        <v>3</v>
      </c>
      <c r="N52" s="536">
        <f t="shared" si="47"/>
        <v>42</v>
      </c>
      <c r="O52" s="536">
        <f t="shared" si="47"/>
        <v>43</v>
      </c>
      <c r="P52" s="536">
        <f t="shared" si="47"/>
        <v>32</v>
      </c>
      <c r="Q52" s="536">
        <f t="shared" si="47"/>
        <v>6</v>
      </c>
      <c r="R52" s="536">
        <f t="shared" si="47"/>
        <v>21</v>
      </c>
      <c r="S52" s="536">
        <f t="shared" si="47"/>
        <v>4.5</v>
      </c>
      <c r="T52" s="536">
        <f t="shared" si="47"/>
        <v>3</v>
      </c>
      <c r="U52" s="536">
        <f t="shared" si="47"/>
        <v>3.5</v>
      </c>
      <c r="V52" s="537"/>
      <c r="W52" s="537"/>
      <c r="X52" s="537"/>
      <c r="Y52" s="536">
        <f>SUM(Y53:Y55)</f>
        <v>186</v>
      </c>
      <c r="AB52" s="539"/>
    </row>
    <row r="53" spans="1:75" s="538" customFormat="1" ht="42">
      <c r="A53" s="306"/>
      <c r="B53" s="306" t="s">
        <v>350</v>
      </c>
      <c r="C53" s="70" t="s">
        <v>163</v>
      </c>
      <c r="D53" s="540">
        <v>16</v>
      </c>
      <c r="E53" s="540"/>
      <c r="F53" s="540"/>
      <c r="G53" s="540"/>
      <c r="H53" s="540"/>
      <c r="I53" s="540"/>
      <c r="J53" s="540">
        <f t="shared" ref="J53:J55" si="48">+SUM(E53:I53)</f>
        <v>0</v>
      </c>
      <c r="K53" s="543"/>
      <c r="L53" s="543">
        <v>4</v>
      </c>
      <c r="M53" s="540">
        <v>2.5</v>
      </c>
      <c r="N53" s="540">
        <v>34</v>
      </c>
      <c r="O53" s="542">
        <v>36</v>
      </c>
      <c r="P53" s="540">
        <v>24</v>
      </c>
      <c r="Q53" s="544">
        <v>4</v>
      </c>
      <c r="R53" s="540">
        <v>19</v>
      </c>
      <c r="S53" s="540">
        <v>4</v>
      </c>
      <c r="T53" s="540">
        <v>3</v>
      </c>
      <c r="U53" s="540">
        <v>0</v>
      </c>
      <c r="V53" s="541"/>
      <c r="W53" s="541"/>
      <c r="X53" s="541"/>
      <c r="Y53" s="540">
        <f>+SUM(D53:X53)</f>
        <v>146.5</v>
      </c>
      <c r="AB53" s="539"/>
    </row>
    <row r="54" spans="1:75" s="538" customFormat="1" ht="42">
      <c r="A54" s="306"/>
      <c r="B54" s="306" t="s">
        <v>349</v>
      </c>
      <c r="C54" s="70" t="s">
        <v>163</v>
      </c>
      <c r="D54" s="540">
        <v>7</v>
      </c>
      <c r="E54" s="540"/>
      <c r="F54" s="540"/>
      <c r="G54" s="540"/>
      <c r="H54" s="540"/>
      <c r="I54" s="540"/>
      <c r="J54" s="540">
        <f t="shared" si="48"/>
        <v>0</v>
      </c>
      <c r="K54" s="543"/>
      <c r="L54" s="543">
        <v>1</v>
      </c>
      <c r="M54" s="540">
        <v>0.5</v>
      </c>
      <c r="N54" s="540">
        <v>8</v>
      </c>
      <c r="O54" s="542">
        <v>6</v>
      </c>
      <c r="P54" s="540">
        <v>8</v>
      </c>
      <c r="Q54" s="540">
        <v>2</v>
      </c>
      <c r="R54" s="540">
        <v>2</v>
      </c>
      <c r="S54" s="540">
        <v>0.5</v>
      </c>
      <c r="T54" s="540">
        <v>0</v>
      </c>
      <c r="U54" s="540">
        <v>2.5</v>
      </c>
      <c r="V54" s="541"/>
      <c r="W54" s="541"/>
      <c r="X54" s="541"/>
      <c r="Y54" s="540">
        <f>+SUM(D54:X54)</f>
        <v>37.5</v>
      </c>
      <c r="AB54" s="539"/>
    </row>
    <row r="55" spans="1:75" s="538" customFormat="1" ht="42">
      <c r="A55" s="306"/>
      <c r="B55" s="306" t="s">
        <v>348</v>
      </c>
      <c r="C55" s="70" t="s">
        <v>163</v>
      </c>
      <c r="D55" s="540">
        <v>0</v>
      </c>
      <c r="E55" s="540"/>
      <c r="F55" s="540"/>
      <c r="G55" s="540"/>
      <c r="H55" s="540"/>
      <c r="I55" s="540"/>
      <c r="J55" s="540">
        <f t="shared" si="48"/>
        <v>0</v>
      </c>
      <c r="K55" s="543"/>
      <c r="L55" s="543">
        <v>0</v>
      </c>
      <c r="M55" s="363">
        <v>0</v>
      </c>
      <c r="N55" s="540">
        <v>0</v>
      </c>
      <c r="O55" s="542">
        <v>1</v>
      </c>
      <c r="P55" s="540">
        <v>0</v>
      </c>
      <c r="Q55" s="540">
        <v>0</v>
      </c>
      <c r="R55" s="540">
        <v>0</v>
      </c>
      <c r="S55" s="540">
        <v>0</v>
      </c>
      <c r="T55" s="540">
        <v>0</v>
      </c>
      <c r="U55" s="540">
        <v>1</v>
      </c>
      <c r="V55" s="541"/>
      <c r="W55" s="541"/>
      <c r="X55" s="541"/>
      <c r="Y55" s="540">
        <f>+SUM(D55:X55)</f>
        <v>2</v>
      </c>
      <c r="AB55" s="539"/>
    </row>
    <row r="56" spans="1:75" s="534" customFormat="1" ht="39.75">
      <c r="A56" s="75"/>
      <c r="B56" s="75" t="s">
        <v>347</v>
      </c>
      <c r="C56" s="70" t="s">
        <v>163</v>
      </c>
      <c r="D56" s="536">
        <f>+D44</f>
        <v>64</v>
      </c>
      <c r="E56" s="536">
        <f t="shared" ref="E56:J56" si="49">+E44</f>
        <v>0</v>
      </c>
      <c r="F56" s="536">
        <f t="shared" si="49"/>
        <v>0</v>
      </c>
      <c r="G56" s="536">
        <f t="shared" si="49"/>
        <v>0</v>
      </c>
      <c r="H56" s="536">
        <f t="shared" ref="H56" si="50">+H44</f>
        <v>0</v>
      </c>
      <c r="I56" s="536">
        <f t="shared" si="49"/>
        <v>0</v>
      </c>
      <c r="J56" s="536">
        <f t="shared" si="49"/>
        <v>0</v>
      </c>
      <c r="K56" s="536"/>
      <c r="L56" s="536">
        <f t="shared" ref="L56:U56" si="51">+L44</f>
        <v>50</v>
      </c>
      <c r="M56" s="536">
        <f t="shared" si="51"/>
        <v>19</v>
      </c>
      <c r="N56" s="536">
        <f t="shared" si="51"/>
        <v>124</v>
      </c>
      <c r="O56" s="536">
        <f t="shared" si="51"/>
        <v>77</v>
      </c>
      <c r="P56" s="536">
        <f t="shared" si="51"/>
        <v>62</v>
      </c>
      <c r="Q56" s="536">
        <f t="shared" si="51"/>
        <v>17.5</v>
      </c>
      <c r="R56" s="536">
        <f t="shared" si="51"/>
        <v>127</v>
      </c>
      <c r="S56" s="536">
        <f t="shared" si="51"/>
        <v>69</v>
      </c>
      <c r="T56" s="536">
        <f t="shared" si="51"/>
        <v>26</v>
      </c>
      <c r="U56" s="536">
        <f t="shared" si="51"/>
        <v>33</v>
      </c>
      <c r="V56" s="537"/>
      <c r="W56" s="537"/>
      <c r="X56" s="537"/>
      <c r="Y56" s="536">
        <f>+Y44</f>
        <v>668.5</v>
      </c>
      <c r="AB56" s="535"/>
    </row>
    <row r="57" spans="1:75" s="464" customFormat="1" ht="39.75">
      <c r="A57" s="530"/>
      <c r="B57" s="533" t="s">
        <v>346</v>
      </c>
      <c r="C57" s="486"/>
      <c r="D57" s="532"/>
      <c r="E57" s="532"/>
      <c r="F57" s="532"/>
      <c r="G57" s="532"/>
      <c r="H57" s="532"/>
      <c r="I57" s="532"/>
      <c r="J57" s="532"/>
      <c r="K57" s="532"/>
      <c r="L57" s="532"/>
      <c r="M57" s="532"/>
      <c r="N57" s="532"/>
      <c r="O57" s="532"/>
      <c r="P57" s="532"/>
      <c r="Q57" s="532"/>
      <c r="R57" s="532"/>
      <c r="S57" s="532"/>
      <c r="T57" s="532"/>
      <c r="U57" s="68"/>
      <c r="V57" s="531"/>
      <c r="W57" s="531"/>
      <c r="X57" s="531"/>
      <c r="Y57" s="68"/>
      <c r="AB57" s="465"/>
    </row>
    <row r="58" spans="1:75" s="464" customFormat="1" ht="39.75">
      <c r="A58" s="530"/>
      <c r="B58" s="529" t="s">
        <v>345</v>
      </c>
      <c r="C58" s="70" t="s">
        <v>176</v>
      </c>
      <c r="D58" s="526">
        <v>37.4</v>
      </c>
      <c r="E58" s="526"/>
      <c r="F58" s="526"/>
      <c r="G58" s="526"/>
      <c r="H58" s="526"/>
      <c r="I58" s="526"/>
      <c r="J58" s="526"/>
      <c r="K58" s="528"/>
      <c r="L58" s="490">
        <v>5.33</v>
      </c>
      <c r="M58" s="526">
        <v>0</v>
      </c>
      <c r="N58" s="526">
        <v>31.8</v>
      </c>
      <c r="O58" s="527">
        <v>53.33</v>
      </c>
      <c r="P58" s="526">
        <v>52.03</v>
      </c>
      <c r="Q58" s="526">
        <v>35.14</v>
      </c>
      <c r="R58" s="490">
        <v>16.88</v>
      </c>
      <c r="S58" s="526">
        <v>3.17</v>
      </c>
      <c r="T58" s="526">
        <v>7.69</v>
      </c>
      <c r="U58" s="526">
        <v>0</v>
      </c>
      <c r="V58" s="200"/>
      <c r="W58" s="200"/>
      <c r="X58" s="200"/>
      <c r="Y58" s="526">
        <v>25.88</v>
      </c>
      <c r="Z58" s="525"/>
      <c r="AB58" s="465"/>
    </row>
    <row r="59" spans="1:75" s="464" customFormat="1" ht="39.75">
      <c r="A59" s="524"/>
      <c r="B59" s="148" t="s">
        <v>344</v>
      </c>
      <c r="C59" s="124" t="s">
        <v>176</v>
      </c>
      <c r="D59" s="522">
        <f>+D48-D58</f>
        <v>-1.4624999999999986</v>
      </c>
      <c r="E59" s="522" t="e">
        <f t="shared" ref="E59:J59" si="52">+E48-E58</f>
        <v>#DIV/0!</v>
      </c>
      <c r="F59" s="522" t="e">
        <f t="shared" si="52"/>
        <v>#DIV/0!</v>
      </c>
      <c r="G59" s="522" t="e">
        <f t="shared" si="52"/>
        <v>#DIV/0!</v>
      </c>
      <c r="H59" s="522" t="e">
        <f t="shared" si="52"/>
        <v>#DIV/0!</v>
      </c>
      <c r="I59" s="522" t="e">
        <f t="shared" si="52"/>
        <v>#DIV/0!</v>
      </c>
      <c r="J59" s="522" t="e">
        <f t="shared" si="52"/>
        <v>#DIV/0!</v>
      </c>
      <c r="K59" s="522"/>
      <c r="L59" s="522">
        <f t="shared" ref="L59:U59" si="53">+L48-L58</f>
        <v>4.67</v>
      </c>
      <c r="M59" s="522">
        <f t="shared" si="53"/>
        <v>15.789473684210526</v>
      </c>
      <c r="N59" s="522">
        <f t="shared" si="53"/>
        <v>2.0709677419354797</v>
      </c>
      <c r="O59" s="522">
        <f t="shared" si="53"/>
        <v>2.5141558441558445</v>
      </c>
      <c r="P59" s="522">
        <f t="shared" si="53"/>
        <v>-0.41709677419355273</v>
      </c>
      <c r="Q59" s="522">
        <f t="shared" si="53"/>
        <v>-0.85428571428571587</v>
      </c>
      <c r="R59" s="522">
        <f t="shared" si="53"/>
        <v>-0.34456692913385822</v>
      </c>
      <c r="S59" s="522">
        <f t="shared" si="53"/>
        <v>3.3517391304347823</v>
      </c>
      <c r="T59" s="522">
        <f t="shared" si="53"/>
        <v>3.8484615384615379</v>
      </c>
      <c r="U59" s="522">
        <f t="shared" si="53"/>
        <v>10.606060606060606</v>
      </c>
      <c r="V59" s="523"/>
      <c r="W59" s="523"/>
      <c r="X59" s="523"/>
      <c r="Y59" s="522">
        <f>+Y48-Y58</f>
        <v>1.9434854151084515</v>
      </c>
      <c r="AB59" s="465"/>
    </row>
    <row r="60" spans="1:75" s="102" customFormat="1" ht="42" customHeight="1">
      <c r="A60" s="85">
        <v>2.4</v>
      </c>
      <c r="B60" s="85" t="s">
        <v>343</v>
      </c>
      <c r="C60" s="96" t="s">
        <v>30</v>
      </c>
      <c r="D60" s="82">
        <f>+SUM(D62:D68)</f>
        <v>7</v>
      </c>
      <c r="E60" s="82"/>
      <c r="F60" s="82"/>
      <c r="G60" s="82"/>
      <c r="H60" s="82"/>
      <c r="I60" s="82"/>
      <c r="J60" s="82">
        <f t="shared" ref="J60" si="54">+SUM(J62:J68)</f>
        <v>0</v>
      </c>
      <c r="K60" s="82"/>
      <c r="L60" s="82">
        <f t="shared" ref="L60:U60" si="55">+SUM(L62:L68)</f>
        <v>7</v>
      </c>
      <c r="M60" s="82">
        <f t="shared" si="55"/>
        <v>6</v>
      </c>
      <c r="N60" s="82">
        <f t="shared" si="55"/>
        <v>7</v>
      </c>
      <c r="O60" s="82">
        <f t="shared" si="55"/>
        <v>7</v>
      </c>
      <c r="P60" s="82">
        <f t="shared" si="55"/>
        <v>7</v>
      </c>
      <c r="Q60" s="82">
        <f t="shared" si="55"/>
        <v>4</v>
      </c>
      <c r="R60" s="82">
        <f t="shared" si="55"/>
        <v>5</v>
      </c>
      <c r="S60" s="82">
        <f t="shared" si="55"/>
        <v>4</v>
      </c>
      <c r="T60" s="82">
        <f t="shared" si="55"/>
        <v>5</v>
      </c>
      <c r="U60" s="82">
        <f t="shared" si="55"/>
        <v>7</v>
      </c>
      <c r="V60" s="154"/>
      <c r="W60" s="154"/>
      <c r="X60" s="154"/>
      <c r="Y60" s="82">
        <f>+SUM(Y62:Y68)</f>
        <v>7</v>
      </c>
      <c r="AB60" s="103"/>
    </row>
    <row r="61" spans="1:75" s="102" customFormat="1" ht="42" hidden="1" customHeight="1">
      <c r="A61" s="81"/>
      <c r="B61" s="81"/>
      <c r="C61" s="469" t="s">
        <v>10</v>
      </c>
      <c r="D61" s="132">
        <f>IF(D60&lt;1,0,IF(D60&lt;2,1,IF(D60&lt;3,2,IF(D60&lt;5,3,IF(D60&lt;7,4,IF(D60=7,5,))))))</f>
        <v>5</v>
      </c>
      <c r="E61" s="132"/>
      <c r="F61" s="132"/>
      <c r="G61" s="132"/>
      <c r="H61" s="132"/>
      <c r="I61" s="132"/>
      <c r="J61" s="132">
        <f t="shared" ref="J61" si="56">IF(J60&lt;1,0,IF(J60&lt;2,1,IF(J60&lt;3,2,IF(J60&lt;5,3,IF(J60&lt;7,4,IF(J60=7,5,))))))</f>
        <v>0</v>
      </c>
      <c r="K61" s="132"/>
      <c r="L61" s="132">
        <f t="shared" ref="L61:U61" si="57">IF(L60&lt;1,0,IF(L60&lt;2,1,IF(L60&lt;3,2,IF(L60&lt;5,3,IF(L60&lt;7,4,IF(L60=7,5,))))))</f>
        <v>5</v>
      </c>
      <c r="M61" s="132">
        <f t="shared" si="57"/>
        <v>4</v>
      </c>
      <c r="N61" s="132">
        <f t="shared" si="57"/>
        <v>5</v>
      </c>
      <c r="O61" s="132">
        <f t="shared" si="57"/>
        <v>5</v>
      </c>
      <c r="P61" s="132">
        <f t="shared" si="57"/>
        <v>5</v>
      </c>
      <c r="Q61" s="132">
        <f t="shared" si="57"/>
        <v>3</v>
      </c>
      <c r="R61" s="132">
        <f t="shared" si="57"/>
        <v>4</v>
      </c>
      <c r="S61" s="132">
        <f t="shared" si="57"/>
        <v>3</v>
      </c>
      <c r="T61" s="132">
        <f t="shared" si="57"/>
        <v>4</v>
      </c>
      <c r="U61" s="132">
        <f t="shared" si="57"/>
        <v>5</v>
      </c>
      <c r="V61" s="152"/>
      <c r="W61" s="152"/>
      <c r="X61" s="152"/>
      <c r="Y61" s="132">
        <f>IF(Y60&lt;1,0,IF(Y60&lt;2,1,IF(Y60&lt;3,2,IF(Y60&lt;5,3,IF(Y60&lt;7,4,IF(Y60=7,5,))))))</f>
        <v>5</v>
      </c>
      <c r="AB61" s="103"/>
    </row>
    <row r="62" spans="1:75" s="102" customFormat="1" ht="92.25">
      <c r="A62" s="75"/>
      <c r="B62" s="91" t="s">
        <v>342</v>
      </c>
      <c r="C62" s="70"/>
      <c r="D62" s="68">
        <v>1</v>
      </c>
      <c r="E62" s="68"/>
      <c r="F62" s="68"/>
      <c r="G62" s="68"/>
      <c r="H62" s="68"/>
      <c r="I62" s="68"/>
      <c r="J62" s="68"/>
      <c r="K62" s="68"/>
      <c r="L62" s="68">
        <v>1</v>
      </c>
      <c r="M62" s="68">
        <v>1</v>
      </c>
      <c r="N62" s="68">
        <v>1</v>
      </c>
      <c r="O62" s="69">
        <v>1</v>
      </c>
      <c r="P62" s="68">
        <v>1</v>
      </c>
      <c r="Q62" s="68">
        <v>1</v>
      </c>
      <c r="R62" s="68">
        <v>1</v>
      </c>
      <c r="S62" s="68">
        <v>1</v>
      </c>
      <c r="T62" s="68">
        <v>1</v>
      </c>
      <c r="U62" s="68">
        <v>1</v>
      </c>
      <c r="V62" s="149"/>
      <c r="W62" s="149"/>
      <c r="X62" s="149"/>
      <c r="Y62" s="68">
        <v>1</v>
      </c>
      <c r="Z62" s="92"/>
      <c r="AA62" s="383"/>
      <c r="AB62" s="103"/>
    </row>
    <row r="63" spans="1:75" s="102" customFormat="1" ht="61.5">
      <c r="A63" s="75"/>
      <c r="B63" s="91" t="s">
        <v>341</v>
      </c>
      <c r="C63" s="70"/>
      <c r="D63" s="68">
        <v>1</v>
      </c>
      <c r="E63" s="68"/>
      <c r="F63" s="68"/>
      <c r="G63" s="68"/>
      <c r="H63" s="68"/>
      <c r="I63" s="68"/>
      <c r="J63" s="68"/>
      <c r="K63" s="68"/>
      <c r="L63" s="68">
        <v>1</v>
      </c>
      <c r="M63" s="68">
        <v>1</v>
      </c>
      <c r="N63" s="68">
        <v>1</v>
      </c>
      <c r="O63" s="69">
        <v>1</v>
      </c>
      <c r="P63" s="68">
        <v>1</v>
      </c>
      <c r="Q63" s="68">
        <v>0</v>
      </c>
      <c r="R63" s="68">
        <v>1</v>
      </c>
      <c r="S63" s="68">
        <v>1</v>
      </c>
      <c r="T63" s="68">
        <v>0</v>
      </c>
      <c r="U63" s="68">
        <v>1</v>
      </c>
      <c r="V63" s="149"/>
      <c r="W63" s="149"/>
      <c r="X63" s="149"/>
      <c r="Y63" s="68">
        <v>1</v>
      </c>
      <c r="AB63" s="103"/>
    </row>
    <row r="64" spans="1:75" s="102" customFormat="1" ht="92.25">
      <c r="A64" s="75"/>
      <c r="B64" s="91" t="s">
        <v>340</v>
      </c>
      <c r="C64" s="70"/>
      <c r="D64" s="68">
        <v>1</v>
      </c>
      <c r="E64" s="68"/>
      <c r="F64" s="68"/>
      <c r="G64" s="68"/>
      <c r="H64" s="68"/>
      <c r="I64" s="68"/>
      <c r="J64" s="68"/>
      <c r="K64" s="68"/>
      <c r="L64" s="68">
        <v>1</v>
      </c>
      <c r="M64" s="68">
        <v>0</v>
      </c>
      <c r="N64" s="68">
        <v>1</v>
      </c>
      <c r="O64" s="69">
        <v>1</v>
      </c>
      <c r="P64" s="68">
        <v>1</v>
      </c>
      <c r="Q64" s="68">
        <v>1</v>
      </c>
      <c r="R64" s="68">
        <v>1</v>
      </c>
      <c r="S64" s="68">
        <v>1</v>
      </c>
      <c r="T64" s="68">
        <v>1</v>
      </c>
      <c r="U64" s="68">
        <v>1</v>
      </c>
      <c r="V64" s="149"/>
      <c r="W64" s="149"/>
      <c r="X64" s="149"/>
      <c r="Y64" s="68">
        <v>1</v>
      </c>
      <c r="AB64" s="103"/>
    </row>
    <row r="65" spans="1:28" s="102" customFormat="1" ht="83.25">
      <c r="A65" s="75"/>
      <c r="B65" s="151" t="s">
        <v>339</v>
      </c>
      <c r="C65" s="150"/>
      <c r="D65" s="68">
        <v>1</v>
      </c>
      <c r="E65" s="68"/>
      <c r="F65" s="68"/>
      <c r="G65" s="68"/>
      <c r="H65" s="68"/>
      <c r="I65" s="68"/>
      <c r="J65" s="68"/>
      <c r="K65" s="68"/>
      <c r="L65" s="68">
        <v>1</v>
      </c>
      <c r="M65" s="68">
        <v>1</v>
      </c>
      <c r="N65" s="68">
        <v>1</v>
      </c>
      <c r="O65" s="69">
        <v>1</v>
      </c>
      <c r="P65" s="68">
        <v>1</v>
      </c>
      <c r="Q65" s="68">
        <v>0</v>
      </c>
      <c r="R65" s="68">
        <v>1</v>
      </c>
      <c r="S65" s="68">
        <v>0</v>
      </c>
      <c r="T65" s="68">
        <v>1</v>
      </c>
      <c r="U65" s="68">
        <v>1</v>
      </c>
      <c r="V65" s="149"/>
      <c r="W65" s="149"/>
      <c r="X65" s="149"/>
      <c r="Y65" s="68">
        <v>1</v>
      </c>
      <c r="AB65" s="103"/>
    </row>
    <row r="66" spans="1:28" s="102" customFormat="1" ht="55.5">
      <c r="A66" s="75"/>
      <c r="B66" s="151" t="s">
        <v>338</v>
      </c>
      <c r="C66" s="150"/>
      <c r="D66" s="68">
        <v>1</v>
      </c>
      <c r="E66" s="68"/>
      <c r="F66" s="68"/>
      <c r="G66" s="68"/>
      <c r="H66" s="68"/>
      <c r="I66" s="68"/>
      <c r="J66" s="68"/>
      <c r="K66" s="68"/>
      <c r="L66" s="68">
        <v>1</v>
      </c>
      <c r="M66" s="68">
        <v>1</v>
      </c>
      <c r="N66" s="68">
        <v>1</v>
      </c>
      <c r="O66" s="69">
        <v>1</v>
      </c>
      <c r="P66" s="68">
        <v>1</v>
      </c>
      <c r="Q66" s="68">
        <v>1</v>
      </c>
      <c r="R66" s="68">
        <v>1</v>
      </c>
      <c r="S66" s="68">
        <v>1</v>
      </c>
      <c r="T66" s="68">
        <v>1</v>
      </c>
      <c r="U66" s="68">
        <v>1</v>
      </c>
      <c r="V66" s="149"/>
      <c r="W66" s="149"/>
      <c r="X66" s="149"/>
      <c r="Y66" s="68">
        <v>1</v>
      </c>
      <c r="AB66" s="103"/>
    </row>
    <row r="67" spans="1:28" s="102" customFormat="1" ht="61.5">
      <c r="A67" s="75"/>
      <c r="B67" s="91" t="s">
        <v>337</v>
      </c>
      <c r="C67" s="70"/>
      <c r="D67" s="68">
        <v>1</v>
      </c>
      <c r="E67" s="68"/>
      <c r="F67" s="68"/>
      <c r="G67" s="68"/>
      <c r="H67" s="68"/>
      <c r="I67" s="68"/>
      <c r="J67" s="68"/>
      <c r="K67" s="68"/>
      <c r="L67" s="68">
        <v>1</v>
      </c>
      <c r="M67" s="68">
        <v>1</v>
      </c>
      <c r="N67" s="68">
        <v>1</v>
      </c>
      <c r="O67" s="69">
        <v>1</v>
      </c>
      <c r="P67" s="68">
        <v>1</v>
      </c>
      <c r="Q67" s="68">
        <v>1</v>
      </c>
      <c r="R67" s="68">
        <v>0</v>
      </c>
      <c r="S67" s="68">
        <v>0</v>
      </c>
      <c r="T67" s="68">
        <v>1</v>
      </c>
      <c r="U67" s="68">
        <v>1</v>
      </c>
      <c r="V67" s="149"/>
      <c r="W67" s="149"/>
      <c r="X67" s="149"/>
      <c r="Y67" s="68">
        <v>1</v>
      </c>
      <c r="AB67" s="103"/>
    </row>
    <row r="68" spans="1:28" s="102" customFormat="1" ht="61.5">
      <c r="A68" s="148"/>
      <c r="B68" s="147" t="s">
        <v>336</v>
      </c>
      <c r="C68" s="124"/>
      <c r="D68" s="68">
        <v>1</v>
      </c>
      <c r="E68" s="68"/>
      <c r="F68" s="68"/>
      <c r="G68" s="68"/>
      <c r="H68" s="68"/>
      <c r="I68" s="68"/>
      <c r="J68" s="68"/>
      <c r="K68" s="68"/>
      <c r="L68" s="68">
        <v>1</v>
      </c>
      <c r="M68" s="68">
        <v>1</v>
      </c>
      <c r="N68" s="68">
        <v>1</v>
      </c>
      <c r="O68" s="69">
        <v>1</v>
      </c>
      <c r="P68" s="68">
        <v>1</v>
      </c>
      <c r="Q68" s="68">
        <v>0</v>
      </c>
      <c r="R68" s="68">
        <v>0</v>
      </c>
      <c r="S68" s="68">
        <v>0</v>
      </c>
      <c r="T68" s="68">
        <v>0</v>
      </c>
      <c r="U68" s="677">
        <v>1</v>
      </c>
      <c r="V68" s="146"/>
      <c r="W68" s="146"/>
      <c r="X68" s="146"/>
      <c r="Y68" s="677">
        <v>1</v>
      </c>
      <c r="AB68" s="103"/>
    </row>
    <row r="69" spans="1:28" s="102" customFormat="1" ht="39.75">
      <c r="A69" s="85">
        <v>2.5</v>
      </c>
      <c r="B69" s="85" t="s">
        <v>335</v>
      </c>
      <c r="C69" s="96" t="s">
        <v>30</v>
      </c>
      <c r="D69" s="82">
        <f>+SUM(D71:D77)</f>
        <v>7</v>
      </c>
      <c r="E69" s="82"/>
      <c r="F69" s="82"/>
      <c r="G69" s="82"/>
      <c r="H69" s="82"/>
      <c r="I69" s="82"/>
      <c r="J69" s="82">
        <f t="shared" ref="J69" si="58">+SUM(J71:J77)</f>
        <v>0</v>
      </c>
      <c r="K69" s="82"/>
      <c r="L69" s="82">
        <f t="shared" ref="L69:U69" si="59">+SUM(L71:L77)</f>
        <v>7</v>
      </c>
      <c r="M69" s="82">
        <f t="shared" si="59"/>
        <v>6</v>
      </c>
      <c r="N69" s="82">
        <f t="shared" si="59"/>
        <v>7</v>
      </c>
      <c r="O69" s="82">
        <f t="shared" si="59"/>
        <v>7</v>
      </c>
      <c r="P69" s="82">
        <f t="shared" si="59"/>
        <v>7</v>
      </c>
      <c r="Q69" s="82">
        <f t="shared" si="59"/>
        <v>7</v>
      </c>
      <c r="R69" s="82">
        <f t="shared" si="59"/>
        <v>7</v>
      </c>
      <c r="S69" s="82">
        <f t="shared" si="59"/>
        <v>6</v>
      </c>
      <c r="T69" s="82">
        <f t="shared" si="59"/>
        <v>7</v>
      </c>
      <c r="U69" s="82">
        <f t="shared" si="59"/>
        <v>7</v>
      </c>
      <c r="V69" s="154"/>
      <c r="W69" s="154"/>
      <c r="X69" s="154"/>
      <c r="Y69" s="82">
        <f>+SUM(Y71:Y77)</f>
        <v>7</v>
      </c>
      <c r="AB69" s="103"/>
    </row>
    <row r="70" spans="1:28" s="102" customFormat="1" ht="39.75">
      <c r="A70" s="81"/>
      <c r="B70" s="81"/>
      <c r="C70" s="469" t="s">
        <v>10</v>
      </c>
      <c r="D70" s="132">
        <f>IF(D69&lt;1,0,IF(D69&lt;2,1,IF(D69&lt;4,2,IF(D69&lt;6,3,IF(D69&lt;7,4,IF(D69=7,5,))))))</f>
        <v>5</v>
      </c>
      <c r="E70" s="132"/>
      <c r="F70" s="132"/>
      <c r="G70" s="132"/>
      <c r="H70" s="132"/>
      <c r="I70" s="132"/>
      <c r="J70" s="132">
        <f t="shared" ref="J70" si="60">IF(J69&lt;1,0,IF(J69&lt;2,1,IF(J69&lt;4,2,IF(J69&lt;6,3,IF(J69&lt;7,4,IF(J69=7,5,))))))</f>
        <v>0</v>
      </c>
      <c r="K70" s="132"/>
      <c r="L70" s="132">
        <f t="shared" ref="L70:U70" si="61">IF(L69&lt;1,0,IF(L69&lt;2,1,IF(L69&lt;4,2,IF(L69&lt;6,3,IF(L69&lt;7,4,IF(L69=7,5,))))))</f>
        <v>5</v>
      </c>
      <c r="M70" s="132">
        <f t="shared" si="61"/>
        <v>4</v>
      </c>
      <c r="N70" s="132">
        <f t="shared" si="61"/>
        <v>5</v>
      </c>
      <c r="O70" s="132">
        <f t="shared" si="61"/>
        <v>5</v>
      </c>
      <c r="P70" s="132">
        <f t="shared" si="61"/>
        <v>5</v>
      </c>
      <c r="Q70" s="132">
        <f t="shared" si="61"/>
        <v>5</v>
      </c>
      <c r="R70" s="132">
        <f t="shared" si="61"/>
        <v>5</v>
      </c>
      <c r="S70" s="132">
        <f t="shared" si="61"/>
        <v>4</v>
      </c>
      <c r="T70" s="132">
        <f t="shared" si="61"/>
        <v>5</v>
      </c>
      <c r="U70" s="132">
        <f t="shared" si="61"/>
        <v>5</v>
      </c>
      <c r="V70" s="152"/>
      <c r="W70" s="152"/>
      <c r="X70" s="152"/>
      <c r="Y70" s="132">
        <f>IF(Y69&lt;1,0,IF(Y69&lt;2,1,IF(Y69&lt;4,2,IF(Y69&lt;6,3,IF(Y69&lt;7,4,IF(Y69=7,5,))))))</f>
        <v>5</v>
      </c>
      <c r="AB70" s="103"/>
    </row>
    <row r="71" spans="1:28" s="102" customFormat="1" ht="61.5">
      <c r="A71" s="75"/>
      <c r="B71" s="91" t="s">
        <v>334</v>
      </c>
      <c r="C71" s="70"/>
      <c r="D71" s="68">
        <v>1</v>
      </c>
      <c r="E71" s="68"/>
      <c r="F71" s="68"/>
      <c r="G71" s="68"/>
      <c r="H71" s="68"/>
      <c r="I71" s="68"/>
      <c r="J71" s="68"/>
      <c r="K71" s="68"/>
      <c r="L71" s="68">
        <v>1</v>
      </c>
      <c r="M71" s="68">
        <v>1</v>
      </c>
      <c r="N71" s="68">
        <v>1</v>
      </c>
      <c r="O71" s="69">
        <v>1</v>
      </c>
      <c r="P71" s="68">
        <v>1</v>
      </c>
      <c r="Q71" s="68">
        <v>1</v>
      </c>
      <c r="R71" s="68">
        <v>1</v>
      </c>
      <c r="S71" s="68">
        <v>1</v>
      </c>
      <c r="T71" s="68">
        <v>1</v>
      </c>
      <c r="U71" s="68">
        <v>1</v>
      </c>
      <c r="V71" s="149"/>
      <c r="W71" s="149"/>
      <c r="X71" s="149"/>
      <c r="Y71" s="68">
        <v>1</v>
      </c>
      <c r="AB71" s="103"/>
    </row>
    <row r="72" spans="1:28" s="102" customFormat="1" ht="55.5">
      <c r="A72" s="75"/>
      <c r="B72" s="151" t="s">
        <v>333</v>
      </c>
      <c r="C72" s="150"/>
      <c r="D72" s="68">
        <v>1</v>
      </c>
      <c r="E72" s="68"/>
      <c r="F72" s="68"/>
      <c r="G72" s="68"/>
      <c r="H72" s="68"/>
      <c r="I72" s="68"/>
      <c r="J72" s="68"/>
      <c r="K72" s="68"/>
      <c r="L72" s="68">
        <v>1</v>
      </c>
      <c r="M72" s="68">
        <v>1</v>
      </c>
      <c r="N72" s="68">
        <v>1</v>
      </c>
      <c r="O72" s="69">
        <v>1</v>
      </c>
      <c r="P72" s="68">
        <v>1</v>
      </c>
      <c r="Q72" s="68">
        <v>1</v>
      </c>
      <c r="R72" s="68">
        <v>1</v>
      </c>
      <c r="S72" s="68">
        <v>1</v>
      </c>
      <c r="T72" s="68">
        <v>1</v>
      </c>
      <c r="U72" s="68">
        <v>1</v>
      </c>
      <c r="V72" s="149"/>
      <c r="W72" s="149"/>
      <c r="X72" s="149"/>
      <c r="Y72" s="68">
        <v>1</v>
      </c>
      <c r="AB72" s="103"/>
    </row>
    <row r="73" spans="1:28" s="102" customFormat="1" ht="83.25">
      <c r="A73" s="75"/>
      <c r="B73" s="151" t="s">
        <v>332</v>
      </c>
      <c r="C73" s="150"/>
      <c r="D73" s="68">
        <v>1</v>
      </c>
      <c r="E73" s="68"/>
      <c r="F73" s="68"/>
      <c r="G73" s="68"/>
      <c r="H73" s="68"/>
      <c r="I73" s="68"/>
      <c r="J73" s="68"/>
      <c r="K73" s="68"/>
      <c r="L73" s="68">
        <v>1</v>
      </c>
      <c r="M73" s="68">
        <v>1</v>
      </c>
      <c r="N73" s="68">
        <v>1</v>
      </c>
      <c r="O73" s="69">
        <v>1</v>
      </c>
      <c r="P73" s="68">
        <v>1</v>
      </c>
      <c r="Q73" s="68">
        <v>1</v>
      </c>
      <c r="R73" s="68">
        <v>1</v>
      </c>
      <c r="S73" s="68">
        <v>1</v>
      </c>
      <c r="T73" s="68">
        <v>1</v>
      </c>
      <c r="U73" s="68">
        <v>1</v>
      </c>
      <c r="V73" s="149"/>
      <c r="W73" s="149"/>
      <c r="X73" s="149"/>
      <c r="Y73" s="68">
        <v>1</v>
      </c>
      <c r="AB73" s="103"/>
    </row>
    <row r="74" spans="1:28" s="102" customFormat="1" ht="123">
      <c r="A74" s="75"/>
      <c r="B74" s="91" t="s">
        <v>331</v>
      </c>
      <c r="C74" s="70"/>
      <c r="D74" s="68">
        <v>1</v>
      </c>
      <c r="E74" s="68"/>
      <c r="F74" s="68"/>
      <c r="G74" s="68"/>
      <c r="H74" s="68"/>
      <c r="I74" s="68"/>
      <c r="J74" s="68"/>
      <c r="K74" s="68"/>
      <c r="L74" s="68">
        <v>1</v>
      </c>
      <c r="M74" s="68">
        <v>1</v>
      </c>
      <c r="N74" s="68">
        <v>1</v>
      </c>
      <c r="O74" s="69">
        <v>1</v>
      </c>
      <c r="P74" s="68">
        <v>1</v>
      </c>
      <c r="Q74" s="68">
        <v>1</v>
      </c>
      <c r="R74" s="68">
        <v>1</v>
      </c>
      <c r="S74" s="68">
        <v>1</v>
      </c>
      <c r="T74" s="68">
        <v>1</v>
      </c>
      <c r="U74" s="68">
        <v>1</v>
      </c>
      <c r="V74" s="149"/>
      <c r="W74" s="149"/>
      <c r="X74" s="149"/>
      <c r="Y74" s="68">
        <v>1</v>
      </c>
      <c r="AB74" s="103"/>
    </row>
    <row r="75" spans="1:28" s="102" customFormat="1" ht="111">
      <c r="A75" s="75"/>
      <c r="B75" s="151" t="s">
        <v>330</v>
      </c>
      <c r="C75" s="150"/>
      <c r="D75" s="68">
        <v>1</v>
      </c>
      <c r="E75" s="68"/>
      <c r="F75" s="68"/>
      <c r="G75" s="68"/>
      <c r="H75" s="68"/>
      <c r="I75" s="68"/>
      <c r="J75" s="68"/>
      <c r="K75" s="68"/>
      <c r="L75" s="68">
        <v>1</v>
      </c>
      <c r="M75" s="68">
        <v>0</v>
      </c>
      <c r="N75" s="68">
        <v>1</v>
      </c>
      <c r="O75" s="69">
        <v>1</v>
      </c>
      <c r="P75" s="68">
        <v>1</v>
      </c>
      <c r="Q75" s="68">
        <v>1</v>
      </c>
      <c r="R75" s="68">
        <v>1</v>
      </c>
      <c r="S75" s="68">
        <v>1</v>
      </c>
      <c r="T75" s="68">
        <v>1</v>
      </c>
      <c r="U75" s="68">
        <v>1</v>
      </c>
      <c r="V75" s="149"/>
      <c r="W75" s="149"/>
      <c r="X75" s="149"/>
      <c r="Y75" s="68">
        <v>1</v>
      </c>
      <c r="AB75" s="103"/>
    </row>
    <row r="76" spans="1:28" s="102" customFormat="1" ht="61.5">
      <c r="A76" s="75"/>
      <c r="B76" s="91" t="s">
        <v>329</v>
      </c>
      <c r="C76" s="70"/>
      <c r="D76" s="68">
        <v>1</v>
      </c>
      <c r="E76" s="68"/>
      <c r="F76" s="68"/>
      <c r="G76" s="68"/>
      <c r="H76" s="68"/>
      <c r="I76" s="68"/>
      <c r="J76" s="68"/>
      <c r="K76" s="68"/>
      <c r="L76" s="68">
        <v>1</v>
      </c>
      <c r="M76" s="68">
        <v>1</v>
      </c>
      <c r="N76" s="68">
        <v>1</v>
      </c>
      <c r="O76" s="69">
        <v>1</v>
      </c>
      <c r="P76" s="68">
        <v>1</v>
      </c>
      <c r="Q76" s="68">
        <v>1</v>
      </c>
      <c r="R76" s="68">
        <v>1</v>
      </c>
      <c r="S76" s="68">
        <v>1</v>
      </c>
      <c r="T76" s="68">
        <v>1</v>
      </c>
      <c r="U76" s="68">
        <v>1</v>
      </c>
      <c r="V76" s="149"/>
      <c r="W76" s="149"/>
      <c r="X76" s="149"/>
      <c r="Y76" s="68">
        <v>1</v>
      </c>
      <c r="AB76" s="103"/>
    </row>
    <row r="77" spans="1:28" s="102" customFormat="1" ht="55.5">
      <c r="A77" s="148"/>
      <c r="B77" s="520" t="s">
        <v>328</v>
      </c>
      <c r="C77" s="321"/>
      <c r="D77" s="68">
        <v>1</v>
      </c>
      <c r="E77" s="68"/>
      <c r="F77" s="68"/>
      <c r="G77" s="68"/>
      <c r="H77" s="68"/>
      <c r="I77" s="68"/>
      <c r="J77" s="68"/>
      <c r="K77" s="68"/>
      <c r="L77" s="68">
        <v>1</v>
      </c>
      <c r="M77" s="68">
        <v>1</v>
      </c>
      <c r="N77" s="68">
        <v>1</v>
      </c>
      <c r="O77" s="69">
        <v>1</v>
      </c>
      <c r="P77" s="68">
        <v>1</v>
      </c>
      <c r="Q77" s="90">
        <v>1</v>
      </c>
      <c r="R77" s="68">
        <v>1</v>
      </c>
      <c r="S77" s="68">
        <v>0</v>
      </c>
      <c r="T77" s="68">
        <v>1</v>
      </c>
      <c r="U77" s="677">
        <v>1</v>
      </c>
      <c r="V77" s="146"/>
      <c r="W77" s="146"/>
      <c r="X77" s="146"/>
      <c r="Y77" s="677">
        <v>1</v>
      </c>
      <c r="AB77" s="103"/>
    </row>
    <row r="78" spans="1:28" s="102" customFormat="1" ht="39.75">
      <c r="A78" s="85">
        <v>2.6</v>
      </c>
      <c r="B78" s="85" t="s">
        <v>327</v>
      </c>
      <c r="C78" s="96" t="s">
        <v>30</v>
      </c>
      <c r="D78" s="82">
        <f>+SUM(D80:D86)</f>
        <v>7</v>
      </c>
      <c r="E78" s="82">
        <f t="shared" ref="E78:J78" si="62">+SUM(E80:E86)</f>
        <v>0</v>
      </c>
      <c r="F78" s="82">
        <f t="shared" si="62"/>
        <v>0</v>
      </c>
      <c r="G78" s="82">
        <f t="shared" si="62"/>
        <v>0</v>
      </c>
      <c r="H78" s="82">
        <f t="shared" ref="H78" si="63">+SUM(H80:H86)</f>
        <v>0</v>
      </c>
      <c r="I78" s="82">
        <f t="shared" si="62"/>
        <v>0</v>
      </c>
      <c r="J78" s="82">
        <f t="shared" si="62"/>
        <v>0</v>
      </c>
      <c r="K78" s="82"/>
      <c r="L78" s="82">
        <f t="shared" ref="L78:U78" si="64">+SUM(L80:L86)</f>
        <v>7</v>
      </c>
      <c r="M78" s="82">
        <f t="shared" si="64"/>
        <v>6</v>
      </c>
      <c r="N78" s="82">
        <f t="shared" si="64"/>
        <v>6</v>
      </c>
      <c r="O78" s="82">
        <f t="shared" si="64"/>
        <v>5</v>
      </c>
      <c r="P78" s="82">
        <f t="shared" si="64"/>
        <v>5</v>
      </c>
      <c r="Q78" s="82">
        <f t="shared" si="64"/>
        <v>4</v>
      </c>
      <c r="R78" s="82">
        <f t="shared" si="64"/>
        <v>6</v>
      </c>
      <c r="S78" s="82">
        <f t="shared" si="64"/>
        <v>5</v>
      </c>
      <c r="T78" s="82">
        <f t="shared" si="64"/>
        <v>6</v>
      </c>
      <c r="U78" s="82">
        <f t="shared" si="64"/>
        <v>4</v>
      </c>
      <c r="V78" s="168"/>
      <c r="W78" s="168"/>
      <c r="X78" s="168"/>
      <c r="Y78" s="82">
        <f>+SUM(Y80:Y86)</f>
        <v>4</v>
      </c>
      <c r="AB78" s="103"/>
    </row>
    <row r="79" spans="1:28" s="102" customFormat="1" ht="39.75">
      <c r="A79" s="81"/>
      <c r="B79" s="81"/>
      <c r="C79" s="469" t="s">
        <v>10</v>
      </c>
      <c r="D79" s="132">
        <f>IF(D78&lt;1,0,IF(D78&lt;2,1,IF(D78&lt;4,2,IF(D78&lt;6,3,IF(D78&lt;7,4,IF(D78=7,5,))))))</f>
        <v>5</v>
      </c>
      <c r="E79" s="132">
        <f t="shared" ref="E79:J79" si="65">IF(E78&lt;1,0,IF(E78&lt;2,1,IF(E78&lt;4,2,IF(E78&lt;6,3,IF(E78&lt;7,4,IF(E78=7,5,))))))</f>
        <v>0</v>
      </c>
      <c r="F79" s="132">
        <f>IF(F78&lt;1,0,IF(F78&lt;2,1,IF(F78&lt;4,2,IF(F78&lt;6,3,IF(F78&lt;7,4,IF(F78=7,5,))))))</f>
        <v>0</v>
      </c>
      <c r="G79" s="132">
        <f t="shared" ref="G79:H79" si="66">IF(G78&lt;1,0,IF(G78&lt;2,1,IF(G78&lt;4,2,IF(G78&lt;6,3,IF(G78&lt;7,4,IF(G78=7,5,))))))</f>
        <v>0</v>
      </c>
      <c r="H79" s="132">
        <f t="shared" si="66"/>
        <v>0</v>
      </c>
      <c r="I79" s="132">
        <f t="shared" si="65"/>
        <v>0</v>
      </c>
      <c r="J79" s="132">
        <f t="shared" si="65"/>
        <v>0</v>
      </c>
      <c r="K79" s="132"/>
      <c r="L79" s="132">
        <f t="shared" ref="L79:U79" si="67">IF(L78&lt;1,0,IF(L78&lt;2,1,IF(L78&lt;4,2,IF(L78&lt;6,3,IF(L78&lt;7,4,IF(L78=7,5,))))))</f>
        <v>5</v>
      </c>
      <c r="M79" s="132">
        <f t="shared" si="67"/>
        <v>4</v>
      </c>
      <c r="N79" s="132">
        <f t="shared" si="67"/>
        <v>4</v>
      </c>
      <c r="O79" s="132">
        <f t="shared" si="67"/>
        <v>3</v>
      </c>
      <c r="P79" s="132">
        <f t="shared" si="67"/>
        <v>3</v>
      </c>
      <c r="Q79" s="132">
        <f t="shared" si="67"/>
        <v>3</v>
      </c>
      <c r="R79" s="132">
        <f t="shared" si="67"/>
        <v>4</v>
      </c>
      <c r="S79" s="132">
        <f t="shared" si="67"/>
        <v>3</v>
      </c>
      <c r="T79" s="132">
        <f t="shared" si="67"/>
        <v>4</v>
      </c>
      <c r="U79" s="132">
        <f t="shared" si="67"/>
        <v>3</v>
      </c>
      <c r="V79" s="515"/>
      <c r="W79" s="515"/>
      <c r="X79" s="515"/>
      <c r="Y79" s="132">
        <f>IF(Y78&lt;1,0,IF(Y78&lt;2,1,IF(Y78&lt;4,2,IF(Y78&lt;6,3,IF(Y78&lt;7,4,IF(Y78=7,5,))))))</f>
        <v>3</v>
      </c>
      <c r="AB79" s="103"/>
    </row>
    <row r="80" spans="1:28" s="102" customFormat="1" ht="61.5">
      <c r="A80" s="75"/>
      <c r="B80" s="91" t="s">
        <v>326</v>
      </c>
      <c r="C80" s="70"/>
      <c r="D80" s="68">
        <v>1</v>
      </c>
      <c r="E80" s="68"/>
      <c r="F80" s="68"/>
      <c r="G80" s="68"/>
      <c r="H80" s="68"/>
      <c r="I80" s="68"/>
      <c r="J80" s="68"/>
      <c r="K80" s="68"/>
      <c r="L80" s="68">
        <v>1</v>
      </c>
      <c r="M80" s="68">
        <v>1</v>
      </c>
      <c r="N80" s="68">
        <v>1</v>
      </c>
      <c r="O80" s="69">
        <v>1</v>
      </c>
      <c r="P80" s="68">
        <v>1</v>
      </c>
      <c r="Q80" s="68">
        <v>1</v>
      </c>
      <c r="R80" s="68">
        <v>1</v>
      </c>
      <c r="S80" s="68">
        <v>1</v>
      </c>
      <c r="T80" s="68">
        <v>1</v>
      </c>
      <c r="U80" s="68">
        <v>1</v>
      </c>
      <c r="V80" s="200"/>
      <c r="W80" s="200"/>
      <c r="X80" s="200"/>
      <c r="Y80" s="68">
        <v>1</v>
      </c>
      <c r="AB80" s="103"/>
    </row>
    <row r="81" spans="1:28" s="102" customFormat="1" ht="83.25">
      <c r="A81" s="75"/>
      <c r="B81" s="151" t="s">
        <v>325</v>
      </c>
      <c r="C81" s="70"/>
      <c r="D81" s="68">
        <v>1</v>
      </c>
      <c r="E81" s="68"/>
      <c r="F81" s="68"/>
      <c r="G81" s="68"/>
      <c r="H81" s="68"/>
      <c r="I81" s="68"/>
      <c r="J81" s="68"/>
      <c r="K81" s="68"/>
      <c r="L81" s="68">
        <v>1</v>
      </c>
      <c r="M81" s="68">
        <v>1</v>
      </c>
      <c r="N81" s="68">
        <v>1</v>
      </c>
      <c r="O81" s="69">
        <v>0</v>
      </c>
      <c r="P81" s="68">
        <v>0</v>
      </c>
      <c r="Q81" s="68">
        <v>1</v>
      </c>
      <c r="R81" s="68">
        <v>1</v>
      </c>
      <c r="S81" s="68">
        <v>1</v>
      </c>
      <c r="T81" s="68">
        <v>1</v>
      </c>
      <c r="U81" s="68">
        <v>0</v>
      </c>
      <c r="V81" s="200"/>
      <c r="W81" s="200"/>
      <c r="X81" s="200"/>
      <c r="Y81" s="68">
        <v>0</v>
      </c>
      <c r="AB81" s="103"/>
    </row>
    <row r="82" spans="1:28" s="102" customFormat="1" ht="55.5">
      <c r="A82" s="75"/>
      <c r="B82" s="151" t="s">
        <v>324</v>
      </c>
      <c r="C82" s="150"/>
      <c r="D82" s="68">
        <v>1</v>
      </c>
      <c r="E82" s="68"/>
      <c r="F82" s="68"/>
      <c r="G82" s="68"/>
      <c r="H82" s="68"/>
      <c r="I82" s="68"/>
      <c r="J82" s="68"/>
      <c r="K82" s="68"/>
      <c r="L82" s="68">
        <v>1</v>
      </c>
      <c r="M82" s="68">
        <v>1</v>
      </c>
      <c r="N82" s="68">
        <v>1</v>
      </c>
      <c r="O82" s="69">
        <v>1</v>
      </c>
      <c r="P82" s="68">
        <v>1</v>
      </c>
      <c r="Q82" s="68">
        <v>1</v>
      </c>
      <c r="R82" s="68">
        <v>1</v>
      </c>
      <c r="S82" s="68">
        <v>1</v>
      </c>
      <c r="T82" s="68">
        <v>1</v>
      </c>
      <c r="U82" s="68">
        <v>1</v>
      </c>
      <c r="V82" s="200"/>
      <c r="W82" s="200"/>
      <c r="X82" s="200"/>
      <c r="Y82" s="68">
        <v>1</v>
      </c>
      <c r="AB82" s="103"/>
    </row>
    <row r="83" spans="1:28" s="102" customFormat="1" ht="55.5">
      <c r="A83" s="75"/>
      <c r="B83" s="151" t="s">
        <v>323</v>
      </c>
      <c r="C83" s="150"/>
      <c r="D83" s="68">
        <v>1</v>
      </c>
      <c r="E83" s="68"/>
      <c r="F83" s="68"/>
      <c r="G83" s="68"/>
      <c r="H83" s="68"/>
      <c r="I83" s="68"/>
      <c r="J83" s="68"/>
      <c r="K83" s="68"/>
      <c r="L83" s="68">
        <v>1</v>
      </c>
      <c r="M83" s="68">
        <v>1</v>
      </c>
      <c r="N83" s="68">
        <v>1</v>
      </c>
      <c r="O83" s="69">
        <v>1</v>
      </c>
      <c r="P83" s="68">
        <v>1</v>
      </c>
      <c r="Q83" s="68">
        <v>1</v>
      </c>
      <c r="R83" s="68">
        <v>1</v>
      </c>
      <c r="S83" s="68">
        <v>1</v>
      </c>
      <c r="T83" s="68">
        <v>1</v>
      </c>
      <c r="U83" s="68">
        <v>1</v>
      </c>
      <c r="V83" s="200"/>
      <c r="W83" s="200"/>
      <c r="X83" s="200"/>
      <c r="Y83" s="68">
        <v>1</v>
      </c>
      <c r="AB83" s="103"/>
    </row>
    <row r="84" spans="1:28" s="102" customFormat="1" ht="61.5">
      <c r="A84" s="75"/>
      <c r="B84" s="91" t="s">
        <v>322</v>
      </c>
      <c r="C84" s="70"/>
      <c r="D84" s="68">
        <v>1</v>
      </c>
      <c r="E84" s="68"/>
      <c r="F84" s="68"/>
      <c r="G84" s="68"/>
      <c r="H84" s="68"/>
      <c r="I84" s="68"/>
      <c r="J84" s="68"/>
      <c r="K84" s="68"/>
      <c r="L84" s="68">
        <v>1</v>
      </c>
      <c r="M84" s="68">
        <v>0</v>
      </c>
      <c r="N84" s="68">
        <v>1</v>
      </c>
      <c r="O84" s="69">
        <v>1</v>
      </c>
      <c r="P84" s="68">
        <v>1</v>
      </c>
      <c r="Q84" s="68">
        <v>0</v>
      </c>
      <c r="R84" s="68">
        <v>1</v>
      </c>
      <c r="S84" s="519">
        <v>1</v>
      </c>
      <c r="T84" s="68">
        <v>1</v>
      </c>
      <c r="U84" s="68">
        <v>1</v>
      </c>
      <c r="V84" s="200"/>
      <c r="W84" s="200"/>
      <c r="X84" s="200"/>
      <c r="Y84" s="68">
        <v>1</v>
      </c>
      <c r="AB84" s="103"/>
    </row>
    <row r="85" spans="1:28" s="102" customFormat="1" ht="114">
      <c r="A85" s="75"/>
      <c r="B85" s="163" t="s">
        <v>321</v>
      </c>
      <c r="C85" s="134"/>
      <c r="D85" s="68">
        <v>1</v>
      </c>
      <c r="E85" s="68"/>
      <c r="F85" s="68"/>
      <c r="G85" s="68"/>
      <c r="H85" s="68"/>
      <c r="I85" s="68"/>
      <c r="J85" s="68"/>
      <c r="K85" s="68"/>
      <c r="L85" s="68">
        <v>1</v>
      </c>
      <c r="M85" s="68">
        <v>1</v>
      </c>
      <c r="N85" s="68"/>
      <c r="O85" s="131">
        <v>1</v>
      </c>
      <c r="P85" s="68">
        <v>1</v>
      </c>
      <c r="Q85" s="68">
        <v>0</v>
      </c>
      <c r="R85" s="68">
        <v>0</v>
      </c>
      <c r="S85" s="519">
        <v>0</v>
      </c>
      <c r="T85" s="68">
        <v>1</v>
      </c>
      <c r="U85" s="68">
        <v>0</v>
      </c>
      <c r="V85" s="521"/>
      <c r="W85" s="521"/>
      <c r="X85" s="521"/>
      <c r="Y85" s="68">
        <v>0</v>
      </c>
      <c r="AB85" s="103"/>
    </row>
    <row r="86" spans="1:28" s="102" customFormat="1" ht="55.5">
      <c r="A86" s="148"/>
      <c r="B86" s="520" t="s">
        <v>320</v>
      </c>
      <c r="C86" s="321"/>
      <c r="D86" s="68">
        <v>1</v>
      </c>
      <c r="E86" s="68"/>
      <c r="F86" s="68"/>
      <c r="G86" s="68"/>
      <c r="H86" s="68"/>
      <c r="I86" s="68"/>
      <c r="J86" s="68"/>
      <c r="K86" s="68"/>
      <c r="L86" s="68">
        <v>1</v>
      </c>
      <c r="M86" s="68">
        <v>1</v>
      </c>
      <c r="N86" s="68">
        <v>1</v>
      </c>
      <c r="O86" s="69">
        <v>0</v>
      </c>
      <c r="P86" s="68">
        <v>0</v>
      </c>
      <c r="Q86" s="68">
        <v>0</v>
      </c>
      <c r="R86" s="68">
        <v>1</v>
      </c>
      <c r="S86" s="519">
        <v>0</v>
      </c>
      <c r="T86" s="68">
        <v>0</v>
      </c>
      <c r="U86" s="677">
        <v>0</v>
      </c>
      <c r="V86" s="516"/>
      <c r="W86" s="516"/>
      <c r="X86" s="516"/>
      <c r="Y86" s="677">
        <v>0</v>
      </c>
      <c r="Z86" s="518"/>
      <c r="AB86" s="103"/>
    </row>
    <row r="87" spans="1:28" s="102" customFormat="1" ht="61.5">
      <c r="A87" s="85">
        <v>2.7</v>
      </c>
      <c r="B87" s="85" t="s">
        <v>319</v>
      </c>
      <c r="C87" s="96" t="s">
        <v>30</v>
      </c>
      <c r="D87" s="82">
        <f>+SUM(D89:D93)</f>
        <v>5</v>
      </c>
      <c r="E87" s="82">
        <f t="shared" ref="E87:J87" si="68">+SUM(E89:E93)</f>
        <v>0</v>
      </c>
      <c r="F87" s="82">
        <f t="shared" si="68"/>
        <v>0</v>
      </c>
      <c r="G87" s="82">
        <f t="shared" si="68"/>
        <v>0</v>
      </c>
      <c r="H87" s="82">
        <f t="shared" ref="H87" si="69">+SUM(H89:H93)</f>
        <v>0</v>
      </c>
      <c r="I87" s="82">
        <f t="shared" si="68"/>
        <v>0</v>
      </c>
      <c r="J87" s="82">
        <f t="shared" si="68"/>
        <v>0</v>
      </c>
      <c r="K87" s="82"/>
      <c r="L87" s="82">
        <f t="shared" ref="L87:U87" si="70">+SUM(L89:L93)</f>
        <v>5</v>
      </c>
      <c r="M87" s="82">
        <f t="shared" si="70"/>
        <v>4</v>
      </c>
      <c r="N87" s="82">
        <f t="shared" si="70"/>
        <v>5</v>
      </c>
      <c r="O87" s="82">
        <f t="shared" si="70"/>
        <v>5</v>
      </c>
      <c r="P87" s="82">
        <f t="shared" si="70"/>
        <v>5</v>
      </c>
      <c r="Q87" s="82">
        <f t="shared" si="70"/>
        <v>4</v>
      </c>
      <c r="R87" s="82">
        <f t="shared" si="70"/>
        <v>5</v>
      </c>
      <c r="S87" s="82">
        <f t="shared" si="70"/>
        <v>5</v>
      </c>
      <c r="T87" s="82">
        <f t="shared" si="70"/>
        <v>5</v>
      </c>
      <c r="U87" s="82">
        <f t="shared" si="70"/>
        <v>4</v>
      </c>
      <c r="V87" s="168"/>
      <c r="W87" s="168"/>
      <c r="X87" s="168"/>
      <c r="Y87" s="82">
        <f>+SUM(Y89:Y93)</f>
        <v>5</v>
      </c>
      <c r="AB87" s="103"/>
    </row>
    <row r="88" spans="1:28" s="102" customFormat="1" ht="39.75">
      <c r="A88" s="81"/>
      <c r="B88" s="81"/>
      <c r="C88" s="469" t="s">
        <v>10</v>
      </c>
      <c r="D88" s="132">
        <f>IF(D87&lt;1,0,IF(D87&lt;2,1,IF(D87&lt;3,2,IF(D87&lt;4,3,IF(D87&lt;5,4,IF(D87=5,5,))))))</f>
        <v>5</v>
      </c>
      <c r="E88" s="132">
        <f t="shared" ref="E88:J88" si="71">IF(E87&lt;1,0,IF(E87&lt;2,1,IF(E87&lt;3,2,IF(E87&lt;4,3,IF(E87&lt;5,4,IF(E87=5,5,))))))</f>
        <v>0</v>
      </c>
      <c r="F88" s="132">
        <f t="shared" si="71"/>
        <v>0</v>
      </c>
      <c r="G88" s="132">
        <f t="shared" si="71"/>
        <v>0</v>
      </c>
      <c r="H88" s="132">
        <f t="shared" si="71"/>
        <v>0</v>
      </c>
      <c r="I88" s="132">
        <f t="shared" si="71"/>
        <v>0</v>
      </c>
      <c r="J88" s="132">
        <f t="shared" si="71"/>
        <v>0</v>
      </c>
      <c r="K88" s="132"/>
      <c r="L88" s="132">
        <f t="shared" ref="L88:U88" si="72">IF(L87&lt;1,0,IF(L87&lt;2,1,IF(L87&lt;3,2,IF(L87&lt;4,3,IF(L87&lt;5,4,IF(L87=5,5,))))))</f>
        <v>5</v>
      </c>
      <c r="M88" s="132">
        <f t="shared" si="72"/>
        <v>4</v>
      </c>
      <c r="N88" s="132">
        <f t="shared" si="72"/>
        <v>5</v>
      </c>
      <c r="O88" s="132">
        <f t="shared" si="72"/>
        <v>5</v>
      </c>
      <c r="P88" s="132">
        <f t="shared" si="72"/>
        <v>5</v>
      </c>
      <c r="Q88" s="132">
        <f t="shared" si="72"/>
        <v>4</v>
      </c>
      <c r="R88" s="132">
        <f t="shared" si="72"/>
        <v>5</v>
      </c>
      <c r="S88" s="132">
        <f t="shared" si="72"/>
        <v>5</v>
      </c>
      <c r="T88" s="132">
        <f t="shared" si="72"/>
        <v>5</v>
      </c>
      <c r="U88" s="132">
        <f t="shared" si="72"/>
        <v>4</v>
      </c>
      <c r="V88" s="515"/>
      <c r="W88" s="515"/>
      <c r="X88" s="515"/>
      <c r="Y88" s="132">
        <f>IF(Y87&lt;1,0,IF(Y87&lt;2,1,IF(Y87&lt;3,2,IF(Y87&lt;4,3,IF(Y87&lt;5,4,IF(Y87=5,5,))))))</f>
        <v>5</v>
      </c>
      <c r="AB88" s="103"/>
    </row>
    <row r="89" spans="1:28" s="102" customFormat="1" ht="83.25">
      <c r="A89" s="75"/>
      <c r="B89" s="151" t="s">
        <v>318</v>
      </c>
      <c r="C89" s="150"/>
      <c r="D89" s="68">
        <v>1</v>
      </c>
      <c r="E89" s="68"/>
      <c r="F89" s="68"/>
      <c r="G89" s="68"/>
      <c r="H89" s="68"/>
      <c r="I89" s="68"/>
      <c r="J89" s="68"/>
      <c r="K89" s="68"/>
      <c r="L89" s="68">
        <v>1</v>
      </c>
      <c r="M89" s="68">
        <v>1</v>
      </c>
      <c r="N89" s="68">
        <v>1</v>
      </c>
      <c r="O89" s="69">
        <v>1</v>
      </c>
      <c r="P89" s="517">
        <v>1</v>
      </c>
      <c r="Q89" s="68">
        <v>1</v>
      </c>
      <c r="R89" s="68">
        <v>1</v>
      </c>
      <c r="S89" s="68">
        <v>1</v>
      </c>
      <c r="T89" s="68">
        <v>1</v>
      </c>
      <c r="U89" s="68">
        <v>1</v>
      </c>
      <c r="V89" s="200"/>
      <c r="W89" s="200"/>
      <c r="X89" s="200"/>
      <c r="Y89" s="68">
        <v>1</v>
      </c>
      <c r="AB89" s="103"/>
    </row>
    <row r="90" spans="1:28" s="102" customFormat="1" ht="123">
      <c r="A90" s="75"/>
      <c r="B90" s="91" t="s">
        <v>317</v>
      </c>
      <c r="C90" s="70"/>
      <c r="D90" s="68">
        <v>1</v>
      </c>
      <c r="E90" s="68"/>
      <c r="F90" s="68"/>
      <c r="G90" s="68"/>
      <c r="H90" s="68"/>
      <c r="I90" s="68"/>
      <c r="J90" s="68"/>
      <c r="K90" s="68"/>
      <c r="L90" s="68">
        <v>1</v>
      </c>
      <c r="M90" s="68">
        <v>1</v>
      </c>
      <c r="N90" s="68">
        <v>1</v>
      </c>
      <c r="O90" s="69">
        <v>1</v>
      </c>
      <c r="P90" s="517">
        <v>1</v>
      </c>
      <c r="Q90" s="68">
        <v>1</v>
      </c>
      <c r="R90" s="68">
        <v>1</v>
      </c>
      <c r="S90" s="68">
        <v>1</v>
      </c>
      <c r="T90" s="68">
        <v>1</v>
      </c>
      <c r="U90" s="68">
        <v>1</v>
      </c>
      <c r="V90" s="200"/>
      <c r="W90" s="200"/>
      <c r="X90" s="200"/>
      <c r="Y90" s="68">
        <v>1</v>
      </c>
      <c r="AB90" s="103"/>
    </row>
    <row r="91" spans="1:28" s="102" customFormat="1" ht="55.5">
      <c r="A91" s="75"/>
      <c r="B91" s="151" t="s">
        <v>316</v>
      </c>
      <c r="C91" s="150"/>
      <c r="D91" s="68">
        <v>1</v>
      </c>
      <c r="E91" s="68"/>
      <c r="F91" s="68"/>
      <c r="G91" s="68"/>
      <c r="H91" s="68"/>
      <c r="I91" s="68"/>
      <c r="J91" s="68"/>
      <c r="K91" s="68"/>
      <c r="L91" s="68">
        <v>1</v>
      </c>
      <c r="M91" s="68">
        <v>1</v>
      </c>
      <c r="N91" s="68">
        <v>1</v>
      </c>
      <c r="O91" s="69">
        <v>1</v>
      </c>
      <c r="P91" s="517">
        <v>1</v>
      </c>
      <c r="Q91" s="68">
        <v>1</v>
      </c>
      <c r="R91" s="68">
        <v>1</v>
      </c>
      <c r="S91" s="68">
        <v>1</v>
      </c>
      <c r="T91" s="68">
        <v>1</v>
      </c>
      <c r="U91" s="68">
        <v>1</v>
      </c>
      <c r="V91" s="200"/>
      <c r="W91" s="200"/>
      <c r="X91" s="200"/>
      <c r="Y91" s="68">
        <v>1</v>
      </c>
      <c r="AB91" s="103"/>
    </row>
    <row r="92" spans="1:28" s="102" customFormat="1" ht="83.25">
      <c r="A92" s="75"/>
      <c r="B92" s="151" t="s">
        <v>315</v>
      </c>
      <c r="C92" s="150"/>
      <c r="D92" s="68">
        <v>1</v>
      </c>
      <c r="E92" s="68"/>
      <c r="F92" s="68"/>
      <c r="G92" s="68"/>
      <c r="H92" s="68"/>
      <c r="I92" s="68"/>
      <c r="J92" s="68"/>
      <c r="K92" s="68"/>
      <c r="L92" s="68">
        <v>1</v>
      </c>
      <c r="M92" s="68">
        <v>0</v>
      </c>
      <c r="N92" s="68">
        <v>1</v>
      </c>
      <c r="O92" s="69">
        <v>1</v>
      </c>
      <c r="P92" s="517">
        <v>1</v>
      </c>
      <c r="Q92" s="68">
        <v>0</v>
      </c>
      <c r="R92" s="68">
        <v>1</v>
      </c>
      <c r="S92" s="68">
        <v>1</v>
      </c>
      <c r="T92" s="68">
        <v>1</v>
      </c>
      <c r="U92" s="68">
        <v>1</v>
      </c>
      <c r="V92" s="200"/>
      <c r="W92" s="200"/>
      <c r="X92" s="200"/>
      <c r="Y92" s="68">
        <v>1</v>
      </c>
      <c r="AB92" s="103"/>
    </row>
    <row r="93" spans="1:28" s="102" customFormat="1" ht="61.5">
      <c r="A93" s="148"/>
      <c r="B93" s="147" t="s">
        <v>314</v>
      </c>
      <c r="C93" s="124"/>
      <c r="D93" s="68">
        <v>1</v>
      </c>
      <c r="E93" s="68"/>
      <c r="F93" s="68"/>
      <c r="G93" s="68"/>
      <c r="H93" s="68"/>
      <c r="I93" s="68"/>
      <c r="J93" s="68"/>
      <c r="K93" s="68"/>
      <c r="L93" s="68">
        <v>1</v>
      </c>
      <c r="M93" s="68">
        <v>1</v>
      </c>
      <c r="N93" s="68">
        <v>1</v>
      </c>
      <c r="O93" s="69">
        <v>1</v>
      </c>
      <c r="P93" s="517">
        <v>1</v>
      </c>
      <c r="Q93" s="68">
        <v>1</v>
      </c>
      <c r="R93" s="68">
        <v>1</v>
      </c>
      <c r="S93" s="68">
        <v>1</v>
      </c>
      <c r="T93" s="68">
        <v>1</v>
      </c>
      <c r="U93" s="677">
        <v>0</v>
      </c>
      <c r="V93" s="516"/>
      <c r="W93" s="516"/>
      <c r="X93" s="516"/>
      <c r="Y93" s="677">
        <v>1</v>
      </c>
      <c r="AB93" s="103"/>
    </row>
    <row r="94" spans="1:28" s="102" customFormat="1" ht="61.5">
      <c r="A94" s="85">
        <v>2.8</v>
      </c>
      <c r="B94" s="85" t="s">
        <v>313</v>
      </c>
      <c r="C94" s="96" t="s">
        <v>30</v>
      </c>
      <c r="D94" s="82">
        <f>+SUM(D96:D100)</f>
        <v>5</v>
      </c>
      <c r="E94" s="82">
        <f t="shared" ref="E94:J94" si="73">+SUM(E96:E100)</f>
        <v>0</v>
      </c>
      <c r="F94" s="82">
        <f t="shared" si="73"/>
        <v>0</v>
      </c>
      <c r="G94" s="82">
        <f t="shared" si="73"/>
        <v>0</v>
      </c>
      <c r="H94" s="82">
        <f t="shared" ref="H94" si="74">+SUM(H96:H100)</f>
        <v>0</v>
      </c>
      <c r="I94" s="82">
        <f t="shared" si="73"/>
        <v>0</v>
      </c>
      <c r="J94" s="82">
        <f t="shared" si="73"/>
        <v>0</v>
      </c>
      <c r="K94" s="82"/>
      <c r="L94" s="82">
        <f t="shared" ref="L94:U94" si="75">+SUM(L96:L100)</f>
        <v>4</v>
      </c>
      <c r="M94" s="82">
        <f t="shared" si="75"/>
        <v>2</v>
      </c>
      <c r="N94" s="82">
        <f t="shared" si="75"/>
        <v>4</v>
      </c>
      <c r="O94" s="82">
        <f t="shared" si="75"/>
        <v>5</v>
      </c>
      <c r="P94" s="82">
        <f t="shared" si="75"/>
        <v>5</v>
      </c>
      <c r="Q94" s="82">
        <f t="shared" si="75"/>
        <v>4</v>
      </c>
      <c r="R94" s="82">
        <f t="shared" si="75"/>
        <v>5</v>
      </c>
      <c r="S94" s="82">
        <f t="shared" si="75"/>
        <v>5</v>
      </c>
      <c r="T94" s="82">
        <f t="shared" si="75"/>
        <v>5</v>
      </c>
      <c r="U94" s="82">
        <f t="shared" si="75"/>
        <v>4</v>
      </c>
      <c r="V94" s="168"/>
      <c r="W94" s="168"/>
      <c r="X94" s="168"/>
      <c r="Y94" s="82">
        <f>+SUM(Y96:Y100)</f>
        <v>5</v>
      </c>
      <c r="AB94" s="103"/>
    </row>
    <row r="95" spans="1:28" s="102" customFormat="1" ht="39.75">
      <c r="A95" s="81"/>
      <c r="B95" s="81"/>
      <c r="C95" s="469" t="s">
        <v>10</v>
      </c>
      <c r="D95" s="132">
        <f>IF(D94&lt;1,0,IF(D94&lt;2,1,IF(D94&lt;3,2,IF(D94&lt;4,3,IF(D94&lt;5,4,IF(D94=5,5,))))))</f>
        <v>5</v>
      </c>
      <c r="E95" s="132">
        <f t="shared" ref="E95:J95" si="76">IF(E94&lt;1,0,IF(E94&lt;2,1,IF(E94&lt;3,2,IF(E94&lt;4,3,IF(E94&lt;5,4,IF(E94=5,5,))))))</f>
        <v>0</v>
      </c>
      <c r="F95" s="132">
        <f t="shared" si="76"/>
        <v>0</v>
      </c>
      <c r="G95" s="132">
        <f t="shared" si="76"/>
        <v>0</v>
      </c>
      <c r="H95" s="132">
        <f t="shared" si="76"/>
        <v>0</v>
      </c>
      <c r="I95" s="132">
        <f t="shared" si="76"/>
        <v>0</v>
      </c>
      <c r="J95" s="132">
        <f t="shared" si="76"/>
        <v>0</v>
      </c>
      <c r="K95" s="132"/>
      <c r="L95" s="132">
        <f t="shared" ref="L95:U95" si="77">IF(L94&lt;1,0,IF(L94&lt;2,1,IF(L94&lt;3,2,IF(L94&lt;4,3,IF(L94&lt;5,4,IF(L94=5,5,))))))</f>
        <v>4</v>
      </c>
      <c r="M95" s="132">
        <f t="shared" si="77"/>
        <v>2</v>
      </c>
      <c r="N95" s="132">
        <f t="shared" si="77"/>
        <v>4</v>
      </c>
      <c r="O95" s="132">
        <f t="shared" si="77"/>
        <v>5</v>
      </c>
      <c r="P95" s="132">
        <f t="shared" si="77"/>
        <v>5</v>
      </c>
      <c r="Q95" s="132">
        <f t="shared" si="77"/>
        <v>4</v>
      </c>
      <c r="R95" s="132">
        <f t="shared" si="77"/>
        <v>5</v>
      </c>
      <c r="S95" s="132">
        <f t="shared" si="77"/>
        <v>5</v>
      </c>
      <c r="T95" s="132">
        <f t="shared" si="77"/>
        <v>5</v>
      </c>
      <c r="U95" s="132">
        <f t="shared" si="77"/>
        <v>4</v>
      </c>
      <c r="V95" s="515"/>
      <c r="W95" s="515"/>
      <c r="X95" s="515"/>
      <c r="Y95" s="132">
        <f>IF(Y94&lt;1,0,IF(Y94&lt;2,1,IF(Y94&lt;3,2,IF(Y94&lt;4,3,IF(Y94&lt;5,4,IF(Y94=5,5,))))))</f>
        <v>5</v>
      </c>
      <c r="AB95" s="103"/>
    </row>
    <row r="96" spans="1:28" s="102" customFormat="1" ht="61.5">
      <c r="A96" s="75"/>
      <c r="B96" s="91" t="s">
        <v>312</v>
      </c>
      <c r="C96" s="70"/>
      <c r="D96" s="68">
        <v>1</v>
      </c>
      <c r="E96" s="68"/>
      <c r="F96" s="68"/>
      <c r="G96" s="68"/>
      <c r="H96" s="68"/>
      <c r="I96" s="68"/>
      <c r="J96" s="68"/>
      <c r="K96" s="68"/>
      <c r="L96" s="68">
        <v>1</v>
      </c>
      <c r="M96" s="68">
        <v>1</v>
      </c>
      <c r="N96" s="68">
        <v>1</v>
      </c>
      <c r="O96" s="69">
        <v>1</v>
      </c>
      <c r="P96" s="68">
        <v>1</v>
      </c>
      <c r="Q96" s="68">
        <v>1</v>
      </c>
      <c r="R96" s="68">
        <v>1</v>
      </c>
      <c r="S96" s="68">
        <v>1</v>
      </c>
      <c r="T96" s="68">
        <v>1</v>
      </c>
      <c r="U96" s="68">
        <v>1</v>
      </c>
      <c r="V96" s="200"/>
      <c r="W96" s="200"/>
      <c r="X96" s="200"/>
      <c r="Y96" s="68">
        <v>1</v>
      </c>
      <c r="AB96" s="103"/>
    </row>
    <row r="97" spans="1:28" s="102" customFormat="1" ht="92.25">
      <c r="A97" s="75"/>
      <c r="B97" s="91" t="s">
        <v>311</v>
      </c>
      <c r="C97" s="70"/>
      <c r="D97" s="68">
        <v>1</v>
      </c>
      <c r="E97" s="68"/>
      <c r="F97" s="68"/>
      <c r="G97" s="68"/>
      <c r="H97" s="68"/>
      <c r="I97" s="68"/>
      <c r="J97" s="68"/>
      <c r="K97" s="68"/>
      <c r="L97" s="68">
        <v>1</v>
      </c>
      <c r="M97" s="68">
        <v>1</v>
      </c>
      <c r="N97" s="68">
        <v>1</v>
      </c>
      <c r="O97" s="69">
        <v>1</v>
      </c>
      <c r="P97" s="68">
        <v>1</v>
      </c>
      <c r="Q97" s="68">
        <v>1</v>
      </c>
      <c r="R97" s="68">
        <v>1</v>
      </c>
      <c r="S97" s="68">
        <v>1</v>
      </c>
      <c r="T97" s="68">
        <v>1</v>
      </c>
      <c r="U97" s="68">
        <v>1</v>
      </c>
      <c r="V97" s="200"/>
      <c r="W97" s="200"/>
      <c r="X97" s="200"/>
      <c r="Y97" s="68">
        <v>1</v>
      </c>
      <c r="AB97" s="103"/>
    </row>
    <row r="98" spans="1:28" s="102" customFormat="1" ht="55.5">
      <c r="A98" s="75"/>
      <c r="B98" s="151" t="s">
        <v>310</v>
      </c>
      <c r="C98" s="150"/>
      <c r="D98" s="68">
        <v>1</v>
      </c>
      <c r="E98" s="68"/>
      <c r="F98" s="68"/>
      <c r="G98" s="68"/>
      <c r="H98" s="68"/>
      <c r="I98" s="68"/>
      <c r="J98" s="68"/>
      <c r="K98" s="68"/>
      <c r="L98" s="68">
        <v>1</v>
      </c>
      <c r="M98" s="68">
        <v>0</v>
      </c>
      <c r="N98" s="90">
        <v>1</v>
      </c>
      <c r="O98" s="131">
        <v>1</v>
      </c>
      <c r="P98" s="68">
        <v>1</v>
      </c>
      <c r="Q98" s="68">
        <v>1</v>
      </c>
      <c r="R98" s="68">
        <v>1</v>
      </c>
      <c r="S98" s="68">
        <v>1</v>
      </c>
      <c r="T98" s="68">
        <v>1</v>
      </c>
      <c r="U98" s="68">
        <v>1</v>
      </c>
      <c r="V98" s="200"/>
      <c r="W98" s="200"/>
      <c r="X98" s="200"/>
      <c r="Y98" s="68">
        <v>1</v>
      </c>
      <c r="AB98" s="103"/>
    </row>
    <row r="99" spans="1:28" s="102" customFormat="1" ht="83.25">
      <c r="A99" s="75"/>
      <c r="B99" s="151" t="s">
        <v>309</v>
      </c>
      <c r="C99" s="150"/>
      <c r="D99" s="68">
        <v>1</v>
      </c>
      <c r="E99" s="68"/>
      <c r="F99" s="68"/>
      <c r="G99" s="68"/>
      <c r="H99" s="68"/>
      <c r="I99" s="68"/>
      <c r="J99" s="68"/>
      <c r="K99" s="68"/>
      <c r="L99" s="68">
        <v>0</v>
      </c>
      <c r="M99" s="68">
        <v>0</v>
      </c>
      <c r="N99" s="90">
        <v>1</v>
      </c>
      <c r="O99" s="131">
        <v>1</v>
      </c>
      <c r="P99" s="68">
        <v>1</v>
      </c>
      <c r="Q99" s="68">
        <v>1</v>
      </c>
      <c r="R99" s="68">
        <v>1</v>
      </c>
      <c r="S99" s="68">
        <v>1</v>
      </c>
      <c r="T99" s="68">
        <v>1</v>
      </c>
      <c r="U99" s="68">
        <v>1</v>
      </c>
      <c r="V99" s="200"/>
      <c r="W99" s="200"/>
      <c r="X99" s="200"/>
      <c r="Y99" s="68">
        <v>1</v>
      </c>
      <c r="AB99" s="103"/>
    </row>
    <row r="100" spans="1:28" s="102" customFormat="1" ht="85.5">
      <c r="A100" s="75"/>
      <c r="B100" s="163" t="s">
        <v>308</v>
      </c>
      <c r="C100" s="134"/>
      <c r="D100" s="68">
        <v>1</v>
      </c>
      <c r="E100" s="68"/>
      <c r="F100" s="68"/>
      <c r="G100" s="68"/>
      <c r="H100" s="68"/>
      <c r="I100" s="68"/>
      <c r="J100" s="68"/>
      <c r="K100" s="68"/>
      <c r="L100" s="68">
        <v>1</v>
      </c>
      <c r="M100" s="68">
        <v>0</v>
      </c>
      <c r="N100" s="68">
        <v>0</v>
      </c>
      <c r="O100" s="69">
        <v>1</v>
      </c>
      <c r="P100" s="68">
        <v>1</v>
      </c>
      <c r="Q100" s="68">
        <v>0</v>
      </c>
      <c r="R100" s="68">
        <v>1</v>
      </c>
      <c r="S100" s="68">
        <v>1</v>
      </c>
      <c r="T100" s="68">
        <v>1</v>
      </c>
      <c r="U100" s="68">
        <v>0</v>
      </c>
      <c r="V100" s="200"/>
      <c r="W100" s="200"/>
      <c r="X100" s="200"/>
      <c r="Y100" s="68">
        <v>1</v>
      </c>
      <c r="AB100" s="103"/>
    </row>
    <row r="101" spans="1:28" s="102" customFormat="1" ht="39.75">
      <c r="A101" s="162">
        <v>2.9</v>
      </c>
      <c r="B101" s="162" t="s">
        <v>307</v>
      </c>
      <c r="C101" s="161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59"/>
      <c r="V101" s="294"/>
      <c r="W101" s="294"/>
      <c r="X101" s="294"/>
      <c r="Y101" s="159"/>
      <c r="AB101" s="103"/>
    </row>
    <row r="102" spans="1:28" s="474" customFormat="1" ht="61.5">
      <c r="A102" s="514"/>
      <c r="B102" s="85" t="s">
        <v>306</v>
      </c>
      <c r="C102" s="96" t="s">
        <v>176</v>
      </c>
      <c r="D102" s="205">
        <f>+D116</f>
        <v>100</v>
      </c>
      <c r="E102" s="205" t="e">
        <f t="shared" ref="E102:J102" si="78">+E116</f>
        <v>#DIV/0!</v>
      </c>
      <c r="F102" s="205" t="e">
        <f t="shared" si="78"/>
        <v>#DIV/0!</v>
      </c>
      <c r="G102" s="205" t="e">
        <f t="shared" si="78"/>
        <v>#DIV/0!</v>
      </c>
      <c r="H102" s="205" t="e">
        <f t="shared" ref="H102" si="79">+H116</f>
        <v>#DIV/0!</v>
      </c>
      <c r="I102" s="205" t="e">
        <f t="shared" si="78"/>
        <v>#DIV/0!</v>
      </c>
      <c r="J102" s="205" t="e">
        <f t="shared" si="78"/>
        <v>#DIV/0!</v>
      </c>
      <c r="K102" s="205"/>
      <c r="L102" s="205">
        <f>+L116</f>
        <v>92.436974789915965</v>
      </c>
      <c r="M102" s="411">
        <v>0</v>
      </c>
      <c r="N102" s="205">
        <f t="shared" ref="N102:U102" si="80">+N116</f>
        <v>85.239852398523979</v>
      </c>
      <c r="O102" s="205">
        <f t="shared" si="80"/>
        <v>87.052341597796143</v>
      </c>
      <c r="P102" s="205">
        <f t="shared" si="80"/>
        <v>88.950276243093924</v>
      </c>
      <c r="Q102" s="205">
        <f t="shared" si="80"/>
        <v>66.666666666666671</v>
      </c>
      <c r="R102" s="205">
        <f t="shared" si="80"/>
        <v>78.571428571428569</v>
      </c>
      <c r="S102" s="205">
        <f t="shared" si="80"/>
        <v>82.173174872665541</v>
      </c>
      <c r="T102" s="205">
        <f t="shared" si="80"/>
        <v>94.117647058823536</v>
      </c>
      <c r="U102" s="205">
        <f t="shared" si="80"/>
        <v>60.919540229885058</v>
      </c>
      <c r="V102" s="380"/>
      <c r="W102" s="380"/>
      <c r="X102" s="380"/>
      <c r="Y102" s="205">
        <f>+Y116</f>
        <v>82.769230769230774</v>
      </c>
      <c r="Z102" s="512"/>
      <c r="AB102" s="475"/>
    </row>
    <row r="103" spans="1:28" s="474" customFormat="1" ht="39.75">
      <c r="A103" s="513"/>
      <c r="B103" s="81"/>
      <c r="C103" s="469" t="s">
        <v>10</v>
      </c>
      <c r="D103" s="132">
        <f>+IF(D102&lt;100,D102*5/100,IF(D102&gt;=100,5))</f>
        <v>5</v>
      </c>
      <c r="E103" s="132" t="e">
        <f t="shared" ref="E103:J103" si="81">+IF(E102&lt;100,E102*5/100,IF(E102&gt;=100,5))</f>
        <v>#DIV/0!</v>
      </c>
      <c r="F103" s="132" t="e">
        <f t="shared" si="81"/>
        <v>#DIV/0!</v>
      </c>
      <c r="G103" s="132" t="e">
        <f t="shared" si="81"/>
        <v>#DIV/0!</v>
      </c>
      <c r="H103" s="132" t="e">
        <f t="shared" si="81"/>
        <v>#DIV/0!</v>
      </c>
      <c r="I103" s="132" t="e">
        <f t="shared" si="81"/>
        <v>#DIV/0!</v>
      </c>
      <c r="J103" s="132" t="e">
        <f t="shared" si="81"/>
        <v>#DIV/0!</v>
      </c>
      <c r="K103" s="132"/>
      <c r="L103" s="132">
        <f t="shared" ref="L103:U103" si="82">+IF(L102&lt;100,L102*5/100,IF(L102&gt;=100,5))</f>
        <v>4.6218487394957979</v>
      </c>
      <c r="M103" s="378">
        <f t="shared" si="82"/>
        <v>0</v>
      </c>
      <c r="N103" s="132">
        <f t="shared" si="82"/>
        <v>4.2619926199261986</v>
      </c>
      <c r="O103" s="132">
        <f t="shared" si="82"/>
        <v>4.3526170798898072</v>
      </c>
      <c r="P103" s="132">
        <f t="shared" si="82"/>
        <v>4.4475138121546962</v>
      </c>
      <c r="Q103" s="132">
        <f t="shared" si="82"/>
        <v>3.3333333333333339</v>
      </c>
      <c r="R103" s="132">
        <f t="shared" si="82"/>
        <v>3.9285714285714284</v>
      </c>
      <c r="S103" s="132">
        <f t="shared" si="82"/>
        <v>4.1086587436332769</v>
      </c>
      <c r="T103" s="132">
        <f t="shared" si="82"/>
        <v>4.7058823529411766</v>
      </c>
      <c r="U103" s="132">
        <f t="shared" si="82"/>
        <v>3.0459770114942528</v>
      </c>
      <c r="V103" s="377"/>
      <c r="W103" s="377"/>
      <c r="X103" s="377"/>
      <c r="Y103" s="132">
        <f>+IF(Y102&lt;100,Y102*5/100,IF(Y102&gt;=100,5))</f>
        <v>4.1384615384615389</v>
      </c>
      <c r="Z103" s="512"/>
      <c r="AB103" s="475"/>
    </row>
    <row r="104" spans="1:28" s="474" customFormat="1" ht="39.75">
      <c r="A104" s="306"/>
      <c r="B104" s="511" t="s">
        <v>305</v>
      </c>
      <c r="C104" s="164" t="s">
        <v>163</v>
      </c>
      <c r="D104" s="363">
        <v>99</v>
      </c>
      <c r="E104" s="363"/>
      <c r="F104" s="363"/>
      <c r="G104" s="363"/>
      <c r="H104" s="363"/>
      <c r="I104" s="363"/>
      <c r="J104" s="363">
        <f>+SUM(E104:I104)</f>
        <v>0</v>
      </c>
      <c r="K104" s="510"/>
      <c r="L104" s="508">
        <v>143</v>
      </c>
      <c r="M104" s="509"/>
      <c r="N104" s="508">
        <v>227</v>
      </c>
      <c r="O104" s="363">
        <v>438</v>
      </c>
      <c r="P104" s="508">
        <v>195</v>
      </c>
      <c r="Q104" s="363">
        <v>29</v>
      </c>
      <c r="R104" s="508">
        <v>295</v>
      </c>
      <c r="S104" s="363">
        <v>658</v>
      </c>
      <c r="T104" s="363">
        <v>210</v>
      </c>
      <c r="U104" s="363">
        <v>324</v>
      </c>
      <c r="V104" s="200"/>
      <c r="W104" s="488"/>
      <c r="X104" s="488"/>
      <c r="Y104" s="363">
        <f t="shared" ref="Y104:Y111" si="83">+SUM(D104:X104)</f>
        <v>2618</v>
      </c>
      <c r="Z104" s="39"/>
      <c r="AB104" s="475"/>
    </row>
    <row r="105" spans="1:28" s="474" customFormat="1" ht="39.75">
      <c r="A105" s="306"/>
      <c r="B105" s="503" t="s">
        <v>304</v>
      </c>
      <c r="C105" s="70" t="s">
        <v>163</v>
      </c>
      <c r="D105" s="505">
        <f>+D113-D106-D107-D108-D109-D110-D111</f>
        <v>93</v>
      </c>
      <c r="E105" s="505">
        <f t="shared" ref="E105:J105" si="84">+E113-E106-E107-E108-E109-E110-E111</f>
        <v>0</v>
      </c>
      <c r="F105" s="505">
        <f t="shared" si="84"/>
        <v>0</v>
      </c>
      <c r="G105" s="505">
        <f t="shared" si="84"/>
        <v>0</v>
      </c>
      <c r="H105" s="505">
        <f t="shared" si="84"/>
        <v>0</v>
      </c>
      <c r="I105" s="505">
        <f t="shared" si="84"/>
        <v>0</v>
      </c>
      <c r="J105" s="505">
        <f t="shared" si="84"/>
        <v>0</v>
      </c>
      <c r="K105" s="505"/>
      <c r="L105" s="505">
        <f t="shared" ref="L105:U105" si="85">+L113-L106-L107-L108-L109-L110-L111</f>
        <v>102</v>
      </c>
      <c r="M105" s="507">
        <f t="shared" si="85"/>
        <v>0</v>
      </c>
      <c r="N105" s="506">
        <f t="shared" si="85"/>
        <v>227</v>
      </c>
      <c r="O105" s="505">
        <f t="shared" si="85"/>
        <v>312</v>
      </c>
      <c r="P105" s="505">
        <f t="shared" si="85"/>
        <v>145</v>
      </c>
      <c r="Q105" s="505">
        <f t="shared" si="85"/>
        <v>14</v>
      </c>
      <c r="R105" s="505">
        <f t="shared" si="85"/>
        <v>191</v>
      </c>
      <c r="S105" s="505">
        <f t="shared" si="85"/>
        <v>457</v>
      </c>
      <c r="T105" s="505">
        <f t="shared" si="85"/>
        <v>102</v>
      </c>
      <c r="U105" s="505">
        <f t="shared" si="85"/>
        <v>151</v>
      </c>
      <c r="V105" s="200"/>
      <c r="W105" s="200"/>
      <c r="X105" s="200"/>
      <c r="Y105" s="504">
        <f t="shared" si="83"/>
        <v>1794</v>
      </c>
      <c r="AB105" s="475"/>
    </row>
    <row r="106" spans="1:28" s="474" customFormat="1" ht="39.75">
      <c r="A106" s="306"/>
      <c r="B106" s="91" t="s">
        <v>303</v>
      </c>
      <c r="C106" s="70" t="s">
        <v>163</v>
      </c>
      <c r="D106" s="363">
        <v>0</v>
      </c>
      <c r="E106" s="363"/>
      <c r="F106" s="363"/>
      <c r="G106" s="363"/>
      <c r="H106" s="363"/>
      <c r="I106" s="363"/>
      <c r="J106" s="363">
        <f t="shared" ref="J106:J113" si="86">+SUM(E106:I106)</f>
        <v>0</v>
      </c>
      <c r="K106" s="502"/>
      <c r="L106" s="502">
        <v>0</v>
      </c>
      <c r="M106" s="501"/>
      <c r="N106" s="492">
        <v>0</v>
      </c>
      <c r="O106" s="363">
        <v>1</v>
      </c>
      <c r="P106" s="490">
        <v>0</v>
      </c>
      <c r="Q106" s="363">
        <v>1</v>
      </c>
      <c r="R106" s="363">
        <v>0</v>
      </c>
      <c r="S106" s="363">
        <v>0</v>
      </c>
      <c r="T106" s="363">
        <v>0</v>
      </c>
      <c r="U106" s="363">
        <v>1</v>
      </c>
      <c r="V106" s="500"/>
      <c r="W106" s="488"/>
      <c r="X106" s="488"/>
      <c r="Y106" s="363">
        <f t="shared" si="83"/>
        <v>3</v>
      </c>
      <c r="AB106" s="475"/>
    </row>
    <row r="107" spans="1:28" s="474" customFormat="1" ht="39.75">
      <c r="A107" s="306"/>
      <c r="B107" s="91" t="s">
        <v>302</v>
      </c>
      <c r="C107" s="70" t="s">
        <v>163</v>
      </c>
      <c r="D107" s="363">
        <v>0</v>
      </c>
      <c r="E107" s="363"/>
      <c r="F107" s="363"/>
      <c r="G107" s="363"/>
      <c r="H107" s="363"/>
      <c r="I107" s="363"/>
      <c r="J107" s="363">
        <f t="shared" si="86"/>
        <v>0</v>
      </c>
      <c r="K107" s="502"/>
      <c r="L107" s="502">
        <v>0</v>
      </c>
      <c r="M107" s="501"/>
      <c r="N107" s="492">
        <v>1</v>
      </c>
      <c r="O107" s="363">
        <v>2</v>
      </c>
      <c r="P107" s="490">
        <v>2</v>
      </c>
      <c r="Q107" s="363">
        <v>0</v>
      </c>
      <c r="R107" s="363">
        <v>1</v>
      </c>
      <c r="S107" s="363">
        <v>4</v>
      </c>
      <c r="T107" s="363">
        <v>1</v>
      </c>
      <c r="U107" s="363">
        <v>1</v>
      </c>
      <c r="V107" s="500"/>
      <c r="W107" s="488"/>
      <c r="X107" s="488"/>
      <c r="Y107" s="363">
        <f t="shared" si="83"/>
        <v>12</v>
      </c>
      <c r="AB107" s="475"/>
    </row>
    <row r="108" spans="1:28" s="474" customFormat="1" ht="61.5">
      <c r="A108" s="306"/>
      <c r="B108" s="91" t="s">
        <v>301</v>
      </c>
      <c r="C108" s="70" t="s">
        <v>163</v>
      </c>
      <c r="D108" s="363">
        <v>3</v>
      </c>
      <c r="E108" s="363"/>
      <c r="F108" s="363"/>
      <c r="G108" s="363"/>
      <c r="H108" s="363"/>
      <c r="I108" s="363"/>
      <c r="J108" s="363">
        <f t="shared" si="86"/>
        <v>0</v>
      </c>
      <c r="K108" s="502"/>
      <c r="L108" s="502">
        <v>8</v>
      </c>
      <c r="M108" s="501"/>
      <c r="N108" s="492">
        <v>4</v>
      </c>
      <c r="O108" s="363">
        <v>4</v>
      </c>
      <c r="P108" s="490">
        <v>16</v>
      </c>
      <c r="Q108" s="363">
        <v>2</v>
      </c>
      <c r="R108" s="363">
        <v>7</v>
      </c>
      <c r="S108" s="363">
        <v>27</v>
      </c>
      <c r="T108" s="363">
        <v>10</v>
      </c>
      <c r="U108" s="363">
        <v>8</v>
      </c>
      <c r="V108" s="500"/>
      <c r="W108" s="488"/>
      <c r="X108" s="488"/>
      <c r="Y108" s="363">
        <f t="shared" si="83"/>
        <v>89</v>
      </c>
      <c r="AB108" s="475"/>
    </row>
    <row r="109" spans="1:28" s="474" customFormat="1" ht="61.5">
      <c r="A109" s="306"/>
      <c r="B109" s="91" t="s">
        <v>300</v>
      </c>
      <c r="C109" s="70" t="s">
        <v>163</v>
      </c>
      <c r="D109" s="363">
        <v>1</v>
      </c>
      <c r="E109" s="363"/>
      <c r="F109" s="363"/>
      <c r="G109" s="363"/>
      <c r="H109" s="363"/>
      <c r="I109" s="363"/>
      <c r="J109" s="363">
        <f t="shared" si="86"/>
        <v>0</v>
      </c>
      <c r="K109" s="502"/>
      <c r="L109" s="502">
        <v>0</v>
      </c>
      <c r="M109" s="501"/>
      <c r="N109" s="492">
        <v>0</v>
      </c>
      <c r="O109" s="363">
        <v>3</v>
      </c>
      <c r="P109" s="490">
        <v>4</v>
      </c>
      <c r="Q109" s="363">
        <v>1</v>
      </c>
      <c r="R109" s="363">
        <v>1</v>
      </c>
      <c r="S109" s="363">
        <v>12</v>
      </c>
      <c r="T109" s="363">
        <v>3</v>
      </c>
      <c r="U109" s="363">
        <v>15</v>
      </c>
      <c r="V109" s="500"/>
      <c r="W109" s="488"/>
      <c r="X109" s="488"/>
      <c r="Y109" s="363">
        <f t="shared" si="83"/>
        <v>40</v>
      </c>
      <c r="AB109" s="475"/>
    </row>
    <row r="110" spans="1:28" s="474" customFormat="1" ht="39.75">
      <c r="A110" s="306"/>
      <c r="B110" s="91" t="s">
        <v>299</v>
      </c>
      <c r="C110" s="70" t="s">
        <v>163</v>
      </c>
      <c r="D110" s="363">
        <v>1</v>
      </c>
      <c r="E110" s="363"/>
      <c r="F110" s="363"/>
      <c r="G110" s="363"/>
      <c r="H110" s="363"/>
      <c r="I110" s="363"/>
      <c r="J110" s="363">
        <f t="shared" si="86"/>
        <v>0</v>
      </c>
      <c r="K110" s="502"/>
      <c r="L110" s="502">
        <v>2</v>
      </c>
      <c r="M110" s="501"/>
      <c r="N110" s="492">
        <v>27</v>
      </c>
      <c r="O110" s="363">
        <v>14</v>
      </c>
      <c r="P110" s="490">
        <v>4</v>
      </c>
      <c r="Q110" s="363">
        <v>0</v>
      </c>
      <c r="R110" s="363">
        <v>11</v>
      </c>
      <c r="S110" s="363">
        <v>12</v>
      </c>
      <c r="T110" s="363">
        <v>83</v>
      </c>
      <c r="U110" s="363">
        <v>7</v>
      </c>
      <c r="V110" s="500"/>
      <c r="W110" s="488"/>
      <c r="X110" s="488"/>
      <c r="Y110" s="363">
        <f t="shared" si="83"/>
        <v>161</v>
      </c>
      <c r="AB110" s="475"/>
    </row>
    <row r="111" spans="1:28" s="474" customFormat="1" ht="39.75">
      <c r="A111" s="306"/>
      <c r="B111" s="503" t="s">
        <v>298</v>
      </c>
      <c r="C111" s="70" t="s">
        <v>163</v>
      </c>
      <c r="D111" s="363">
        <v>0</v>
      </c>
      <c r="E111" s="363"/>
      <c r="F111" s="363"/>
      <c r="G111" s="363"/>
      <c r="H111" s="363"/>
      <c r="I111" s="363"/>
      <c r="J111" s="363">
        <f t="shared" si="86"/>
        <v>0</v>
      </c>
      <c r="K111" s="502"/>
      <c r="L111" s="502">
        <v>9</v>
      </c>
      <c r="M111" s="501"/>
      <c r="N111" s="492">
        <v>40</v>
      </c>
      <c r="O111" s="363">
        <v>47</v>
      </c>
      <c r="P111" s="490">
        <v>20</v>
      </c>
      <c r="Q111" s="363">
        <v>8</v>
      </c>
      <c r="R111" s="363">
        <v>54</v>
      </c>
      <c r="S111" s="363">
        <v>105</v>
      </c>
      <c r="T111" s="363">
        <v>7</v>
      </c>
      <c r="U111" s="363">
        <v>102</v>
      </c>
      <c r="V111" s="500"/>
      <c r="W111" s="488"/>
      <c r="X111" s="488"/>
      <c r="Y111" s="363">
        <f t="shared" si="83"/>
        <v>392</v>
      </c>
      <c r="AB111" s="475"/>
    </row>
    <row r="112" spans="1:28" s="474" customFormat="1" ht="61.5">
      <c r="A112" s="306"/>
      <c r="B112" s="499" t="s">
        <v>297</v>
      </c>
      <c r="C112" s="498" t="s">
        <v>163</v>
      </c>
      <c r="D112" s="494">
        <f>+D105+D108</f>
        <v>96</v>
      </c>
      <c r="E112" s="494">
        <f t="shared" ref="E112:J112" si="87">+E105+E108</f>
        <v>0</v>
      </c>
      <c r="F112" s="494">
        <f t="shared" si="87"/>
        <v>0</v>
      </c>
      <c r="G112" s="494">
        <f t="shared" si="87"/>
        <v>0</v>
      </c>
      <c r="H112" s="494">
        <f t="shared" ref="H112" si="88">+H105+H108</f>
        <v>0</v>
      </c>
      <c r="I112" s="494">
        <f t="shared" si="87"/>
        <v>0</v>
      </c>
      <c r="J112" s="494">
        <f t="shared" si="87"/>
        <v>0</v>
      </c>
      <c r="K112" s="494"/>
      <c r="L112" s="494">
        <f t="shared" ref="L112:U112" si="89">+L105+L108</f>
        <v>110</v>
      </c>
      <c r="M112" s="497">
        <f t="shared" si="89"/>
        <v>0</v>
      </c>
      <c r="N112" s="496">
        <f t="shared" si="89"/>
        <v>231</v>
      </c>
      <c r="O112" s="494">
        <f t="shared" si="89"/>
        <v>316</v>
      </c>
      <c r="P112" s="494">
        <f t="shared" si="89"/>
        <v>161</v>
      </c>
      <c r="Q112" s="494">
        <f t="shared" si="89"/>
        <v>16</v>
      </c>
      <c r="R112" s="494">
        <f t="shared" si="89"/>
        <v>198</v>
      </c>
      <c r="S112" s="494">
        <f t="shared" si="89"/>
        <v>484</v>
      </c>
      <c r="T112" s="494">
        <f t="shared" si="89"/>
        <v>112</v>
      </c>
      <c r="U112" s="494">
        <f t="shared" si="89"/>
        <v>159</v>
      </c>
      <c r="V112" s="495"/>
      <c r="W112" s="495"/>
      <c r="X112" s="495"/>
      <c r="Y112" s="494">
        <f>+Y105+Y108</f>
        <v>1883</v>
      </c>
      <c r="AB112" s="475"/>
    </row>
    <row r="113" spans="1:28" s="474" customFormat="1" ht="39.75">
      <c r="A113" s="306"/>
      <c r="B113" s="493" t="s">
        <v>296</v>
      </c>
      <c r="C113" s="486" t="s">
        <v>163</v>
      </c>
      <c r="D113" s="363">
        <v>98</v>
      </c>
      <c r="E113" s="363"/>
      <c r="F113" s="363"/>
      <c r="G113" s="363"/>
      <c r="H113" s="363"/>
      <c r="I113" s="363"/>
      <c r="J113" s="363">
        <f t="shared" si="86"/>
        <v>0</v>
      </c>
      <c r="K113" s="492"/>
      <c r="L113" s="490">
        <v>121</v>
      </c>
      <c r="M113" s="491"/>
      <c r="N113" s="490">
        <v>299</v>
      </c>
      <c r="O113" s="363">
        <v>383</v>
      </c>
      <c r="P113" s="490">
        <v>191</v>
      </c>
      <c r="Q113" s="363">
        <v>26</v>
      </c>
      <c r="R113" s="490">
        <v>265</v>
      </c>
      <c r="S113" s="363">
        <v>617</v>
      </c>
      <c r="T113" s="363">
        <v>206</v>
      </c>
      <c r="U113" s="363">
        <v>285</v>
      </c>
      <c r="V113" s="489"/>
      <c r="W113" s="488"/>
      <c r="X113" s="488"/>
      <c r="Y113" s="363">
        <f>+SUM(D113:X113)</f>
        <v>2491</v>
      </c>
      <c r="AB113" s="475"/>
    </row>
    <row r="114" spans="1:28" s="474" customFormat="1" ht="39.75">
      <c r="A114" s="306"/>
      <c r="B114" s="487" t="s">
        <v>295</v>
      </c>
      <c r="C114" s="486" t="s">
        <v>163</v>
      </c>
      <c r="D114" s="483">
        <f>+D113-D106-D107-D109-D110</f>
        <v>96</v>
      </c>
      <c r="E114" s="483">
        <f t="shared" ref="E114:J114" si="90">+E113-E106-E107-E109-E110</f>
        <v>0</v>
      </c>
      <c r="F114" s="483">
        <f t="shared" si="90"/>
        <v>0</v>
      </c>
      <c r="G114" s="483">
        <f t="shared" si="90"/>
        <v>0</v>
      </c>
      <c r="H114" s="483">
        <f t="shared" si="90"/>
        <v>0</v>
      </c>
      <c r="I114" s="483">
        <f t="shared" si="90"/>
        <v>0</v>
      </c>
      <c r="J114" s="483">
        <f t="shared" si="90"/>
        <v>0</v>
      </c>
      <c r="K114" s="483"/>
      <c r="L114" s="483">
        <f t="shared" ref="L114:U114" si="91">+L113-L106-L107-L109-L110</f>
        <v>119</v>
      </c>
      <c r="M114" s="485">
        <f t="shared" si="91"/>
        <v>0</v>
      </c>
      <c r="N114" s="483">
        <f t="shared" si="91"/>
        <v>271</v>
      </c>
      <c r="O114" s="483">
        <f t="shared" si="91"/>
        <v>363</v>
      </c>
      <c r="P114" s="483">
        <f t="shared" si="91"/>
        <v>181</v>
      </c>
      <c r="Q114" s="483">
        <f t="shared" si="91"/>
        <v>24</v>
      </c>
      <c r="R114" s="483">
        <f t="shared" si="91"/>
        <v>252</v>
      </c>
      <c r="S114" s="483">
        <f t="shared" si="91"/>
        <v>589</v>
      </c>
      <c r="T114" s="483">
        <f t="shared" si="91"/>
        <v>119</v>
      </c>
      <c r="U114" s="483">
        <f t="shared" si="91"/>
        <v>261</v>
      </c>
      <c r="V114" s="484"/>
      <c r="W114" s="484"/>
      <c r="X114" s="484"/>
      <c r="Y114" s="483">
        <f>+Y113-Y106-Y107-Y109-Y110</f>
        <v>2275</v>
      </c>
      <c r="AB114" s="475"/>
    </row>
    <row r="115" spans="1:28" s="474" customFormat="1" ht="39.75">
      <c r="A115" s="306"/>
      <c r="B115" s="482" t="s">
        <v>294</v>
      </c>
      <c r="C115" s="70" t="s">
        <v>176</v>
      </c>
      <c r="D115" s="479">
        <f>+D113*100/D104</f>
        <v>98.98989898989899</v>
      </c>
      <c r="E115" s="479" t="e">
        <f t="shared" ref="E115:J115" si="92">+E113*100/E104</f>
        <v>#DIV/0!</v>
      </c>
      <c r="F115" s="479" t="e">
        <f t="shared" si="92"/>
        <v>#DIV/0!</v>
      </c>
      <c r="G115" s="479" t="e">
        <f t="shared" si="92"/>
        <v>#DIV/0!</v>
      </c>
      <c r="H115" s="479" t="e">
        <f t="shared" ref="H115" si="93">+H113*100/H104</f>
        <v>#DIV/0!</v>
      </c>
      <c r="I115" s="479" t="e">
        <f t="shared" si="92"/>
        <v>#DIV/0!</v>
      </c>
      <c r="J115" s="479" t="e">
        <f t="shared" si="92"/>
        <v>#DIV/0!</v>
      </c>
      <c r="K115" s="479"/>
      <c r="L115" s="479">
        <f>+L113*100/L104</f>
        <v>84.615384615384613</v>
      </c>
      <c r="M115" s="481">
        <v>0</v>
      </c>
      <c r="N115" s="479">
        <f t="shared" ref="N115:U115" si="94">+N113*100/N104</f>
        <v>131.71806167400882</v>
      </c>
      <c r="O115" s="479">
        <f t="shared" si="94"/>
        <v>87.44292237442923</v>
      </c>
      <c r="P115" s="479">
        <f t="shared" si="94"/>
        <v>97.948717948717942</v>
      </c>
      <c r="Q115" s="479">
        <f t="shared" si="94"/>
        <v>89.65517241379311</v>
      </c>
      <c r="R115" s="479">
        <f t="shared" si="94"/>
        <v>89.830508474576277</v>
      </c>
      <c r="S115" s="479">
        <f t="shared" si="94"/>
        <v>93.768996960486319</v>
      </c>
      <c r="T115" s="479">
        <f t="shared" si="94"/>
        <v>98.095238095238102</v>
      </c>
      <c r="U115" s="479">
        <f t="shared" si="94"/>
        <v>87.962962962962962</v>
      </c>
      <c r="V115" s="480"/>
      <c r="W115" s="480"/>
      <c r="X115" s="480"/>
      <c r="Y115" s="479">
        <f>+Y113*100/Y104</f>
        <v>95.148968678380442</v>
      </c>
      <c r="AB115" s="475"/>
    </row>
    <row r="116" spans="1:28" s="474" customFormat="1" ht="61.5">
      <c r="A116" s="306"/>
      <c r="B116" s="75" t="s">
        <v>293</v>
      </c>
      <c r="C116" s="124" t="s">
        <v>176</v>
      </c>
      <c r="D116" s="476">
        <f>+D112*100/D114</f>
        <v>100</v>
      </c>
      <c r="E116" s="476" t="e">
        <f t="shared" ref="E116:J116" si="95">+E112*100/E114</f>
        <v>#DIV/0!</v>
      </c>
      <c r="F116" s="476" t="e">
        <f t="shared" si="95"/>
        <v>#DIV/0!</v>
      </c>
      <c r="G116" s="476" t="e">
        <f t="shared" si="95"/>
        <v>#DIV/0!</v>
      </c>
      <c r="H116" s="476" t="e">
        <f t="shared" ref="H116" si="96">+H112*100/H114</f>
        <v>#DIV/0!</v>
      </c>
      <c r="I116" s="476" t="e">
        <f t="shared" si="95"/>
        <v>#DIV/0!</v>
      </c>
      <c r="J116" s="476" t="e">
        <f t="shared" si="95"/>
        <v>#DIV/0!</v>
      </c>
      <c r="K116" s="476"/>
      <c r="L116" s="476">
        <f>+L112*100/L114</f>
        <v>92.436974789915965</v>
      </c>
      <c r="M116" s="478">
        <v>0</v>
      </c>
      <c r="N116" s="476">
        <f t="shared" ref="N116:U116" si="97">+N112*100/N114</f>
        <v>85.239852398523979</v>
      </c>
      <c r="O116" s="476">
        <f t="shared" si="97"/>
        <v>87.052341597796143</v>
      </c>
      <c r="P116" s="476">
        <f t="shared" si="97"/>
        <v>88.950276243093924</v>
      </c>
      <c r="Q116" s="476">
        <f t="shared" si="97"/>
        <v>66.666666666666671</v>
      </c>
      <c r="R116" s="476">
        <f t="shared" si="97"/>
        <v>78.571428571428569</v>
      </c>
      <c r="S116" s="476">
        <f t="shared" si="97"/>
        <v>82.173174872665541</v>
      </c>
      <c r="T116" s="476">
        <f t="shared" si="97"/>
        <v>94.117647058823536</v>
      </c>
      <c r="U116" s="476">
        <f t="shared" si="97"/>
        <v>60.919540229885058</v>
      </c>
      <c r="V116" s="477"/>
      <c r="W116" s="477"/>
      <c r="X116" s="477"/>
      <c r="Y116" s="476">
        <f>+Y112*100/Y114</f>
        <v>82.769230769230774</v>
      </c>
      <c r="AB116" s="475"/>
    </row>
    <row r="117" spans="1:28" s="464" customFormat="1" ht="65.25">
      <c r="A117" s="473"/>
      <c r="B117" s="705" t="s">
        <v>292</v>
      </c>
      <c r="C117" s="96" t="s">
        <v>171</v>
      </c>
      <c r="D117" s="205">
        <f>+D119/D123</f>
        <v>4.016578947368421</v>
      </c>
      <c r="E117" s="205" t="e">
        <f t="shared" ref="E117:J117" si="98">+E119/E123</f>
        <v>#DIV/0!</v>
      </c>
      <c r="F117" s="205" t="e">
        <f t="shared" si="98"/>
        <v>#DIV/0!</v>
      </c>
      <c r="G117" s="205" t="e">
        <f t="shared" si="98"/>
        <v>#DIV/0!</v>
      </c>
      <c r="H117" s="205" t="e">
        <f t="shared" ref="H117" si="99">+H119/H123</f>
        <v>#DIV/0!</v>
      </c>
      <c r="I117" s="205" t="e">
        <f t="shared" si="98"/>
        <v>#DIV/0!</v>
      </c>
      <c r="J117" s="205" t="e">
        <f t="shared" si="98"/>
        <v>#DIV/0!</v>
      </c>
      <c r="K117" s="687" t="s">
        <v>437</v>
      </c>
      <c r="L117" s="205">
        <f>+L119/L123</f>
        <v>4.41</v>
      </c>
      <c r="M117" s="411">
        <v>0</v>
      </c>
      <c r="N117" s="205">
        <f t="shared" ref="N117:U117" si="100">+N119/N123</f>
        <v>4.3590816326530613</v>
      </c>
      <c r="O117" s="205">
        <f t="shared" si="100"/>
        <v>4.077488151658768</v>
      </c>
      <c r="P117" s="205">
        <f t="shared" si="100"/>
        <v>4.0164</v>
      </c>
      <c r="Q117" s="205">
        <f t="shared" si="100"/>
        <v>4.2649999999999997</v>
      </c>
      <c r="R117" s="205">
        <f t="shared" si="100"/>
        <v>4.217941176470589</v>
      </c>
      <c r="S117" s="205">
        <f t="shared" si="100"/>
        <v>4.1136075949367079</v>
      </c>
      <c r="T117" s="205">
        <f t="shared" si="100"/>
        <v>3.8500000000000005</v>
      </c>
      <c r="U117" s="205">
        <f t="shared" si="100"/>
        <v>4.2622784810126584</v>
      </c>
      <c r="V117" s="154"/>
      <c r="W117" s="154"/>
      <c r="X117" s="154"/>
      <c r="Y117" s="57">
        <v>4.16</v>
      </c>
      <c r="AB117" s="465"/>
    </row>
    <row r="118" spans="1:28" s="464" customFormat="1" ht="39.75">
      <c r="A118" s="471"/>
      <c r="B118" s="686"/>
      <c r="C118" s="469" t="s">
        <v>10</v>
      </c>
      <c r="D118" s="467">
        <f>+D117</f>
        <v>4.016578947368421</v>
      </c>
      <c r="E118" s="467" t="e">
        <f t="shared" ref="E118:J118" si="101">+E117</f>
        <v>#DIV/0!</v>
      </c>
      <c r="F118" s="467" t="e">
        <f t="shared" si="101"/>
        <v>#DIV/0!</v>
      </c>
      <c r="G118" s="467" t="e">
        <f t="shared" si="101"/>
        <v>#DIV/0!</v>
      </c>
      <c r="H118" s="467" t="e">
        <f t="shared" si="101"/>
        <v>#DIV/0!</v>
      </c>
      <c r="I118" s="467" t="e">
        <f t="shared" si="101"/>
        <v>#DIV/0!</v>
      </c>
      <c r="J118" s="467" t="e">
        <f t="shared" si="101"/>
        <v>#DIV/0!</v>
      </c>
      <c r="K118" s="467"/>
      <c r="L118" s="467">
        <f t="shared" ref="L118:U118" si="102">+L117</f>
        <v>4.41</v>
      </c>
      <c r="M118" s="468">
        <f t="shared" si="102"/>
        <v>0</v>
      </c>
      <c r="N118" s="467">
        <f t="shared" si="102"/>
        <v>4.3590816326530613</v>
      </c>
      <c r="O118" s="467">
        <f t="shared" si="102"/>
        <v>4.077488151658768</v>
      </c>
      <c r="P118" s="467">
        <f t="shared" si="102"/>
        <v>4.0164</v>
      </c>
      <c r="Q118" s="467">
        <f t="shared" si="102"/>
        <v>4.2649999999999997</v>
      </c>
      <c r="R118" s="467">
        <f t="shared" si="102"/>
        <v>4.217941176470589</v>
      </c>
      <c r="S118" s="467">
        <f t="shared" si="102"/>
        <v>4.1136075949367079</v>
      </c>
      <c r="T118" s="467">
        <f t="shared" si="102"/>
        <v>3.8500000000000005</v>
      </c>
      <c r="U118" s="467">
        <f t="shared" si="102"/>
        <v>4.2622784810126584</v>
      </c>
      <c r="V118" s="156"/>
      <c r="W118" s="156"/>
      <c r="X118" s="156"/>
      <c r="Y118" s="466">
        <f>+Y117</f>
        <v>4.16</v>
      </c>
      <c r="AB118" s="465"/>
    </row>
    <row r="119" spans="1:28" s="413" customFormat="1" ht="39.75">
      <c r="A119" s="422"/>
      <c r="B119" s="463" t="s">
        <v>291</v>
      </c>
      <c r="C119" s="164"/>
      <c r="D119" s="461">
        <f>((D120*D124)+(D121*D125)+(D122*D126))</f>
        <v>152.63</v>
      </c>
      <c r="E119" s="461">
        <f t="shared" ref="E119:J119" si="103">((E120*E124)+(E121*E125)+(E122*E126))</f>
        <v>0</v>
      </c>
      <c r="F119" s="461">
        <f t="shared" si="103"/>
        <v>0</v>
      </c>
      <c r="G119" s="461">
        <f t="shared" si="103"/>
        <v>0</v>
      </c>
      <c r="H119" s="461">
        <f t="shared" si="103"/>
        <v>0</v>
      </c>
      <c r="I119" s="461">
        <f t="shared" si="103"/>
        <v>0</v>
      </c>
      <c r="J119" s="461">
        <f t="shared" si="103"/>
        <v>0</v>
      </c>
      <c r="K119" s="461"/>
      <c r="L119" s="461">
        <f t="shared" ref="L119:U119" si="104">((L120*L124)+(L121*L125)+(L122*L126))</f>
        <v>255.78</v>
      </c>
      <c r="M119" s="462">
        <f t="shared" si="104"/>
        <v>0</v>
      </c>
      <c r="N119" s="461">
        <f t="shared" si="104"/>
        <v>427.19</v>
      </c>
      <c r="O119" s="461">
        <f t="shared" si="104"/>
        <v>860.35</v>
      </c>
      <c r="P119" s="461">
        <f t="shared" si="104"/>
        <v>200.82</v>
      </c>
      <c r="Q119" s="461">
        <f t="shared" si="104"/>
        <v>59.71</v>
      </c>
      <c r="R119" s="461">
        <f t="shared" si="104"/>
        <v>286.82000000000005</v>
      </c>
      <c r="S119" s="461">
        <f t="shared" si="104"/>
        <v>649.94999999999982</v>
      </c>
      <c r="T119" s="461">
        <f t="shared" si="104"/>
        <v>161.70000000000002</v>
      </c>
      <c r="U119" s="461">
        <f t="shared" si="104"/>
        <v>336.72</v>
      </c>
      <c r="V119" s="152"/>
      <c r="W119" s="152"/>
      <c r="X119" s="152"/>
      <c r="Y119" s="460">
        <f>((Y120*Y124)+(Y121*Y125)+(Y122*Y126))</f>
        <v>3425.98</v>
      </c>
      <c r="Z119" s="39" t="s">
        <v>290</v>
      </c>
      <c r="AB119" s="414"/>
    </row>
    <row r="120" spans="1:28" s="413" customFormat="1" ht="39.75">
      <c r="A120" s="422"/>
      <c r="B120" s="432" t="s">
        <v>289</v>
      </c>
      <c r="C120" s="431"/>
      <c r="D120" s="453">
        <v>4.01</v>
      </c>
      <c r="E120" s="453"/>
      <c r="F120" s="453"/>
      <c r="G120" s="453"/>
      <c r="H120" s="453"/>
      <c r="I120" s="453"/>
      <c r="J120" s="453"/>
      <c r="K120" s="456"/>
      <c r="L120" s="446">
        <v>4.41</v>
      </c>
      <c r="M120" s="418"/>
      <c r="N120" s="459">
        <v>4.2300000000000004</v>
      </c>
      <c r="O120" s="457">
        <v>4.03</v>
      </c>
      <c r="P120" s="453">
        <v>3.99</v>
      </c>
      <c r="Q120" s="453">
        <v>4.21</v>
      </c>
      <c r="R120" s="453">
        <v>4.1900000000000004</v>
      </c>
      <c r="S120" s="453">
        <v>4.0999999999999996</v>
      </c>
      <c r="T120" s="453">
        <v>3.85</v>
      </c>
      <c r="U120" s="453">
        <v>4.22</v>
      </c>
      <c r="V120" s="149"/>
      <c r="W120" s="149"/>
      <c r="X120" s="149"/>
      <c r="Y120" s="452">
        <v>4.16</v>
      </c>
      <c r="AB120" s="414"/>
    </row>
    <row r="121" spans="1:28" s="413" customFormat="1" ht="39.75">
      <c r="A121" s="422"/>
      <c r="B121" s="432" t="s">
        <v>288</v>
      </c>
      <c r="C121" s="431"/>
      <c r="D121" s="438">
        <v>0</v>
      </c>
      <c r="E121" s="438"/>
      <c r="F121" s="438"/>
      <c r="G121" s="438"/>
      <c r="H121" s="438"/>
      <c r="I121" s="438"/>
      <c r="J121" s="438"/>
      <c r="K121" s="444"/>
      <c r="L121" s="442">
        <v>0</v>
      </c>
      <c r="M121" s="418"/>
      <c r="N121" s="458">
        <v>4.6100000000000003</v>
      </c>
      <c r="O121" s="457">
        <v>4.51</v>
      </c>
      <c r="P121" s="452">
        <v>4.24</v>
      </c>
      <c r="Q121" s="453">
        <v>4.24</v>
      </c>
      <c r="R121" s="453">
        <v>4.57</v>
      </c>
      <c r="S121" s="453">
        <v>4.2699999999999996</v>
      </c>
      <c r="T121" s="438">
        <v>0</v>
      </c>
      <c r="U121" s="453">
        <v>4.49</v>
      </c>
      <c r="V121" s="149"/>
      <c r="W121" s="149"/>
      <c r="X121" s="149"/>
      <c r="Y121" s="452">
        <v>4.5199999999999996</v>
      </c>
      <c r="AB121" s="414"/>
    </row>
    <row r="122" spans="1:28" s="413" customFormat="1" ht="39.75">
      <c r="A122" s="422"/>
      <c r="B122" s="432" t="s">
        <v>287</v>
      </c>
      <c r="C122" s="431"/>
      <c r="D122" s="453">
        <v>4.26</v>
      </c>
      <c r="E122" s="453"/>
      <c r="F122" s="453"/>
      <c r="G122" s="453"/>
      <c r="H122" s="453"/>
      <c r="I122" s="453"/>
      <c r="J122" s="453"/>
      <c r="K122" s="456"/>
      <c r="L122" s="442">
        <v>0</v>
      </c>
      <c r="M122" s="418"/>
      <c r="N122" s="455">
        <v>4.9000000000000004</v>
      </c>
      <c r="O122" s="454">
        <v>4.82</v>
      </c>
      <c r="P122" s="453">
        <v>4.18</v>
      </c>
      <c r="Q122" s="453">
        <v>4.83</v>
      </c>
      <c r="R122" s="438">
        <v>0</v>
      </c>
      <c r="S122" s="453">
        <v>4.51</v>
      </c>
      <c r="T122" s="438">
        <v>0</v>
      </c>
      <c r="U122" s="453">
        <v>4.6500000000000004</v>
      </c>
      <c r="V122" s="149"/>
      <c r="W122" s="149"/>
      <c r="X122" s="149"/>
      <c r="Y122" s="452">
        <v>4.59</v>
      </c>
      <c r="AB122" s="414"/>
    </row>
    <row r="123" spans="1:28" s="413" customFormat="1" ht="39.75">
      <c r="A123" s="422"/>
      <c r="B123" s="91" t="s">
        <v>286</v>
      </c>
      <c r="C123" s="70"/>
      <c r="D123" s="435">
        <f>D124+D125+D126</f>
        <v>38</v>
      </c>
      <c r="E123" s="435">
        <f t="shared" ref="E123:J123" si="105">E124+E125+E126</f>
        <v>0</v>
      </c>
      <c r="F123" s="435">
        <f t="shared" si="105"/>
        <v>0</v>
      </c>
      <c r="G123" s="435">
        <f t="shared" si="105"/>
        <v>0</v>
      </c>
      <c r="H123" s="435">
        <f t="shared" si="105"/>
        <v>0</v>
      </c>
      <c r="I123" s="435">
        <f t="shared" si="105"/>
        <v>0</v>
      </c>
      <c r="J123" s="435">
        <f t="shared" si="105"/>
        <v>0</v>
      </c>
      <c r="K123" s="435"/>
      <c r="L123" s="435">
        <f t="shared" ref="L123:U123" si="106">L124+L125+L126</f>
        <v>58</v>
      </c>
      <c r="M123" s="436">
        <f t="shared" si="106"/>
        <v>0</v>
      </c>
      <c r="N123" s="449">
        <f t="shared" si="106"/>
        <v>98</v>
      </c>
      <c r="O123" s="435">
        <f t="shared" si="106"/>
        <v>211</v>
      </c>
      <c r="P123" s="435">
        <f t="shared" si="106"/>
        <v>50</v>
      </c>
      <c r="Q123" s="435">
        <f t="shared" si="106"/>
        <v>14</v>
      </c>
      <c r="R123" s="448">
        <f t="shared" si="106"/>
        <v>68</v>
      </c>
      <c r="S123" s="435">
        <f t="shared" si="106"/>
        <v>158</v>
      </c>
      <c r="T123" s="448">
        <f t="shared" si="106"/>
        <v>42</v>
      </c>
      <c r="U123" s="435">
        <f t="shared" si="106"/>
        <v>79</v>
      </c>
      <c r="V123" s="149"/>
      <c r="W123" s="149"/>
      <c r="X123" s="149"/>
      <c r="Y123" s="451">
        <f>Y124+Y125+Y126</f>
        <v>816</v>
      </c>
      <c r="AB123" s="414"/>
    </row>
    <row r="124" spans="1:28" s="413" customFormat="1" ht="39.75">
      <c r="A124" s="422"/>
      <c r="B124" s="432" t="s">
        <v>283</v>
      </c>
      <c r="C124" s="431"/>
      <c r="D124" s="437">
        <v>37</v>
      </c>
      <c r="E124" s="437"/>
      <c r="F124" s="437"/>
      <c r="G124" s="437"/>
      <c r="H124" s="437"/>
      <c r="I124" s="437"/>
      <c r="J124" s="437"/>
      <c r="K124" s="443"/>
      <c r="L124" s="446">
        <v>58</v>
      </c>
      <c r="M124" s="441"/>
      <c r="N124" s="440">
        <v>67</v>
      </c>
      <c r="O124" s="439">
        <v>194</v>
      </c>
      <c r="P124" s="437">
        <v>44</v>
      </c>
      <c r="Q124" s="437">
        <v>8</v>
      </c>
      <c r="R124" s="437">
        <v>63</v>
      </c>
      <c r="S124" s="437">
        <v>151</v>
      </c>
      <c r="T124" s="437">
        <v>42</v>
      </c>
      <c r="U124" s="437">
        <v>69</v>
      </c>
      <c r="V124" s="149"/>
      <c r="W124" s="149"/>
      <c r="X124" s="149"/>
      <c r="Y124" s="386">
        <f>+SUM(D124:X124)</f>
        <v>733</v>
      </c>
      <c r="AB124" s="414"/>
    </row>
    <row r="125" spans="1:28" s="413" customFormat="1" ht="39.75">
      <c r="A125" s="422"/>
      <c r="B125" s="432" t="s">
        <v>282</v>
      </c>
      <c r="C125" s="431"/>
      <c r="D125" s="438">
        <v>0</v>
      </c>
      <c r="E125" s="438"/>
      <c r="F125" s="438"/>
      <c r="G125" s="438"/>
      <c r="H125" s="438"/>
      <c r="I125" s="438"/>
      <c r="J125" s="438"/>
      <c r="K125" s="444"/>
      <c r="L125" s="442">
        <v>0</v>
      </c>
      <c r="M125" s="441"/>
      <c r="N125" s="450">
        <v>28</v>
      </c>
      <c r="O125" s="439">
        <v>11</v>
      </c>
      <c r="P125" s="437">
        <v>3</v>
      </c>
      <c r="Q125" s="437">
        <v>5</v>
      </c>
      <c r="R125" s="437">
        <v>5</v>
      </c>
      <c r="S125" s="437">
        <v>3</v>
      </c>
      <c r="T125" s="438">
        <v>0</v>
      </c>
      <c r="U125" s="437">
        <v>6</v>
      </c>
      <c r="V125" s="149"/>
      <c r="W125" s="149"/>
      <c r="X125" s="149"/>
      <c r="Y125" s="386">
        <f>+SUM(D125:X125)</f>
        <v>61</v>
      </c>
      <c r="AB125" s="414"/>
    </row>
    <row r="126" spans="1:28" s="413" customFormat="1" ht="39.75">
      <c r="A126" s="422"/>
      <c r="B126" s="432" t="s">
        <v>281</v>
      </c>
      <c r="C126" s="431"/>
      <c r="D126" s="437">
        <v>1</v>
      </c>
      <c r="E126" s="437"/>
      <c r="F126" s="437"/>
      <c r="G126" s="437"/>
      <c r="H126" s="437"/>
      <c r="I126" s="437"/>
      <c r="J126" s="437"/>
      <c r="K126" s="443"/>
      <c r="L126" s="442">
        <v>0</v>
      </c>
      <c r="M126" s="441"/>
      <c r="N126" s="440">
        <v>3</v>
      </c>
      <c r="O126" s="439">
        <v>6</v>
      </c>
      <c r="P126" s="437">
        <v>3</v>
      </c>
      <c r="Q126" s="437">
        <v>1</v>
      </c>
      <c r="R126" s="438">
        <v>0</v>
      </c>
      <c r="S126" s="437">
        <v>4</v>
      </c>
      <c r="T126" s="438">
        <v>0</v>
      </c>
      <c r="U126" s="437">
        <v>4</v>
      </c>
      <c r="V126" s="149"/>
      <c r="W126" s="149"/>
      <c r="X126" s="149"/>
      <c r="Y126" s="386">
        <f>+SUM(D126:X126)</f>
        <v>22</v>
      </c>
      <c r="AB126" s="414"/>
    </row>
    <row r="127" spans="1:28" s="413" customFormat="1" ht="39.75">
      <c r="A127" s="422"/>
      <c r="B127" s="91" t="s">
        <v>285</v>
      </c>
      <c r="C127" s="70"/>
      <c r="D127" s="435">
        <f>D128+D129+D130</f>
        <v>100</v>
      </c>
      <c r="E127" s="435">
        <f t="shared" ref="E127:J127" si="107">E128+E129+E130</f>
        <v>0</v>
      </c>
      <c r="F127" s="435">
        <f t="shared" si="107"/>
        <v>0</v>
      </c>
      <c r="G127" s="435">
        <f t="shared" si="107"/>
        <v>0</v>
      </c>
      <c r="H127" s="435">
        <f t="shared" si="107"/>
        <v>0</v>
      </c>
      <c r="I127" s="435">
        <f t="shared" si="107"/>
        <v>0</v>
      </c>
      <c r="J127" s="435">
        <f t="shared" si="107"/>
        <v>0</v>
      </c>
      <c r="K127" s="435"/>
      <c r="L127" s="435">
        <f t="shared" ref="L127:U127" si="108">L128+L129+L130</f>
        <v>143</v>
      </c>
      <c r="M127" s="436">
        <f t="shared" si="108"/>
        <v>0</v>
      </c>
      <c r="N127" s="449">
        <f t="shared" si="108"/>
        <v>459</v>
      </c>
      <c r="O127" s="435">
        <f t="shared" si="108"/>
        <v>468</v>
      </c>
      <c r="P127" s="435">
        <f t="shared" si="108"/>
        <v>214</v>
      </c>
      <c r="Q127" s="435">
        <f t="shared" si="108"/>
        <v>41</v>
      </c>
      <c r="R127" s="448">
        <f t="shared" si="108"/>
        <v>312</v>
      </c>
      <c r="S127" s="435">
        <f t="shared" si="108"/>
        <v>675</v>
      </c>
      <c r="T127" s="448">
        <f t="shared" si="108"/>
        <v>210</v>
      </c>
      <c r="U127" s="435">
        <f t="shared" si="108"/>
        <v>368</v>
      </c>
      <c r="V127" s="149"/>
      <c r="W127" s="149"/>
      <c r="X127" s="149"/>
      <c r="Y127" s="447">
        <f>Y128+Y129+Y130</f>
        <v>2990</v>
      </c>
      <c r="AB127" s="414"/>
    </row>
    <row r="128" spans="1:28" s="413" customFormat="1" ht="39.75">
      <c r="A128" s="422"/>
      <c r="B128" s="432" t="s">
        <v>283</v>
      </c>
      <c r="C128" s="431"/>
      <c r="D128" s="437">
        <v>99</v>
      </c>
      <c r="E128" s="437"/>
      <c r="F128" s="437"/>
      <c r="G128" s="437"/>
      <c r="H128" s="437"/>
      <c r="I128" s="437"/>
      <c r="J128" s="437"/>
      <c r="K128" s="443"/>
      <c r="L128" s="446">
        <v>143</v>
      </c>
      <c r="M128" s="441"/>
      <c r="N128" s="440">
        <v>325</v>
      </c>
      <c r="O128" s="439">
        <v>438</v>
      </c>
      <c r="P128" s="437">
        <v>195</v>
      </c>
      <c r="Q128" s="437">
        <v>29</v>
      </c>
      <c r="R128" s="437">
        <v>295</v>
      </c>
      <c r="S128" s="437">
        <v>658</v>
      </c>
      <c r="T128" s="437">
        <v>210</v>
      </c>
      <c r="U128" s="437">
        <v>324</v>
      </c>
      <c r="V128" s="149"/>
      <c r="W128" s="149"/>
      <c r="X128" s="149"/>
      <c r="Y128" s="445">
        <f>+SUM(D128:X128)</f>
        <v>2716</v>
      </c>
      <c r="AB128" s="414"/>
    </row>
    <row r="129" spans="1:28" s="413" customFormat="1" ht="39.75">
      <c r="A129" s="422"/>
      <c r="B129" s="432" t="s">
        <v>282</v>
      </c>
      <c r="C129" s="431"/>
      <c r="D129" s="438">
        <v>0</v>
      </c>
      <c r="E129" s="438"/>
      <c r="F129" s="438"/>
      <c r="G129" s="438"/>
      <c r="H129" s="438"/>
      <c r="I129" s="438"/>
      <c r="J129" s="438"/>
      <c r="K129" s="444"/>
      <c r="L129" s="442">
        <v>0</v>
      </c>
      <c r="M129" s="441"/>
      <c r="N129" s="440">
        <v>125</v>
      </c>
      <c r="O129" s="439">
        <v>22</v>
      </c>
      <c r="P129" s="437">
        <v>15</v>
      </c>
      <c r="Q129" s="437">
        <v>11</v>
      </c>
      <c r="R129" s="437">
        <v>17</v>
      </c>
      <c r="S129" s="437">
        <v>12</v>
      </c>
      <c r="T129" s="438">
        <v>0</v>
      </c>
      <c r="U129" s="437">
        <v>27</v>
      </c>
      <c r="V129" s="149"/>
      <c r="W129" s="149"/>
      <c r="X129" s="149"/>
      <c r="Y129" s="386">
        <f>+SUM(D129:X129)</f>
        <v>229</v>
      </c>
      <c r="AB129" s="414"/>
    </row>
    <row r="130" spans="1:28" s="413" customFormat="1" ht="39.75">
      <c r="A130" s="422"/>
      <c r="B130" s="432" t="s">
        <v>281</v>
      </c>
      <c r="C130" s="431"/>
      <c r="D130" s="437">
        <v>1</v>
      </c>
      <c r="E130" s="437"/>
      <c r="F130" s="437"/>
      <c r="G130" s="437"/>
      <c r="H130" s="437"/>
      <c r="I130" s="437"/>
      <c r="J130" s="437"/>
      <c r="K130" s="443"/>
      <c r="L130" s="442">
        <v>0</v>
      </c>
      <c r="M130" s="441"/>
      <c r="N130" s="440">
        <v>9</v>
      </c>
      <c r="O130" s="439">
        <v>8</v>
      </c>
      <c r="P130" s="437">
        <v>4</v>
      </c>
      <c r="Q130" s="437">
        <v>1</v>
      </c>
      <c r="R130" s="438">
        <v>0</v>
      </c>
      <c r="S130" s="437">
        <v>5</v>
      </c>
      <c r="T130" s="438">
        <v>0</v>
      </c>
      <c r="U130" s="437">
        <v>17</v>
      </c>
      <c r="V130" s="149"/>
      <c r="W130" s="149"/>
      <c r="X130" s="149"/>
      <c r="Y130" s="386">
        <f>+SUM(D130:X130)</f>
        <v>45</v>
      </c>
      <c r="AB130" s="414"/>
    </row>
    <row r="131" spans="1:28" s="413" customFormat="1" ht="39.75">
      <c r="A131" s="422"/>
      <c r="B131" s="91" t="s">
        <v>284</v>
      </c>
      <c r="C131" s="70"/>
      <c r="D131" s="435">
        <f>D132+D133+D134</f>
        <v>152.63</v>
      </c>
      <c r="E131" s="435">
        <f t="shared" ref="E131:J131" si="109">E132+E133+E134</f>
        <v>0</v>
      </c>
      <c r="F131" s="435">
        <f t="shared" si="109"/>
        <v>0</v>
      </c>
      <c r="G131" s="435">
        <f t="shared" si="109"/>
        <v>0</v>
      </c>
      <c r="H131" s="435">
        <f t="shared" si="109"/>
        <v>0</v>
      </c>
      <c r="I131" s="435">
        <f t="shared" si="109"/>
        <v>0</v>
      </c>
      <c r="J131" s="435">
        <f t="shared" si="109"/>
        <v>0</v>
      </c>
      <c r="K131" s="435"/>
      <c r="L131" s="435">
        <f t="shared" ref="L131:U131" si="110">L132+L133+L134</f>
        <v>255.78</v>
      </c>
      <c r="M131" s="436">
        <f t="shared" si="110"/>
        <v>0</v>
      </c>
      <c r="N131" s="435">
        <f t="shared" si="110"/>
        <v>427.19</v>
      </c>
      <c r="O131" s="435">
        <f t="shared" si="110"/>
        <v>860.35</v>
      </c>
      <c r="P131" s="435">
        <f t="shared" si="110"/>
        <v>200.82</v>
      </c>
      <c r="Q131" s="435">
        <f t="shared" si="110"/>
        <v>59.71</v>
      </c>
      <c r="R131" s="435">
        <f t="shared" si="110"/>
        <v>286.82000000000005</v>
      </c>
      <c r="S131" s="435">
        <f t="shared" si="110"/>
        <v>649.94999999999982</v>
      </c>
      <c r="T131" s="435">
        <f t="shared" si="110"/>
        <v>161.70000000000002</v>
      </c>
      <c r="U131" s="435">
        <f t="shared" si="110"/>
        <v>336.72</v>
      </c>
      <c r="V131" s="149"/>
      <c r="W131" s="149"/>
      <c r="X131" s="149"/>
      <c r="Y131" s="434">
        <f>Y132+Y133+Y134</f>
        <v>3425.98</v>
      </c>
      <c r="AB131" s="414"/>
    </row>
    <row r="132" spans="1:28" s="413" customFormat="1" ht="35.25" customHeight="1">
      <c r="A132" s="422"/>
      <c r="B132" s="432" t="s">
        <v>283</v>
      </c>
      <c r="C132" s="431"/>
      <c r="D132" s="429">
        <f>D120*D124</f>
        <v>148.37</v>
      </c>
      <c r="E132" s="429">
        <f t="shared" ref="E132:J134" si="111">E120*E124</f>
        <v>0</v>
      </c>
      <c r="F132" s="429">
        <f t="shared" si="111"/>
        <v>0</v>
      </c>
      <c r="G132" s="429">
        <f t="shared" si="111"/>
        <v>0</v>
      </c>
      <c r="H132" s="429">
        <f t="shared" ref="H132" si="112">H120*H124</f>
        <v>0</v>
      </c>
      <c r="I132" s="429">
        <f t="shared" si="111"/>
        <v>0</v>
      </c>
      <c r="J132" s="429">
        <f t="shared" si="111"/>
        <v>0</v>
      </c>
      <c r="K132" s="429"/>
      <c r="L132" s="429">
        <f t="shared" ref="L132:U134" si="113">L120*L124</f>
        <v>255.78</v>
      </c>
      <c r="M132" s="430">
        <f t="shared" si="113"/>
        <v>0</v>
      </c>
      <c r="N132" s="429">
        <f t="shared" si="113"/>
        <v>283.41000000000003</v>
      </c>
      <c r="O132" s="429">
        <f t="shared" si="113"/>
        <v>781.82</v>
      </c>
      <c r="P132" s="429">
        <f t="shared" si="113"/>
        <v>175.56</v>
      </c>
      <c r="Q132" s="429">
        <f t="shared" si="113"/>
        <v>33.68</v>
      </c>
      <c r="R132" s="429">
        <f t="shared" si="113"/>
        <v>263.97000000000003</v>
      </c>
      <c r="S132" s="429">
        <f t="shared" si="113"/>
        <v>619.09999999999991</v>
      </c>
      <c r="T132" s="429">
        <f t="shared" si="113"/>
        <v>161.70000000000002</v>
      </c>
      <c r="U132" s="429">
        <f t="shared" si="113"/>
        <v>291.18</v>
      </c>
      <c r="V132" s="149"/>
      <c r="W132" s="149"/>
      <c r="X132" s="149"/>
      <c r="Y132" s="433">
        <f>Y120*Y124</f>
        <v>3049.28</v>
      </c>
      <c r="AB132" s="414"/>
    </row>
    <row r="133" spans="1:28" s="413" customFormat="1" ht="39.75">
      <c r="A133" s="422"/>
      <c r="B133" s="432" t="s">
        <v>282</v>
      </c>
      <c r="C133" s="431"/>
      <c r="D133" s="430">
        <f>D121*D125</f>
        <v>0</v>
      </c>
      <c r="E133" s="430">
        <f t="shared" si="111"/>
        <v>0</v>
      </c>
      <c r="F133" s="430">
        <f t="shared" si="111"/>
        <v>0</v>
      </c>
      <c r="G133" s="430">
        <f t="shared" si="111"/>
        <v>0</v>
      </c>
      <c r="H133" s="430">
        <f t="shared" ref="H133" si="114">H121*H125</f>
        <v>0</v>
      </c>
      <c r="I133" s="430">
        <f t="shared" si="111"/>
        <v>0</v>
      </c>
      <c r="J133" s="430">
        <f t="shared" si="111"/>
        <v>0</v>
      </c>
      <c r="K133" s="430"/>
      <c r="L133" s="429">
        <f t="shared" si="113"/>
        <v>0</v>
      </c>
      <c r="M133" s="430">
        <f t="shared" si="113"/>
        <v>0</v>
      </c>
      <c r="N133" s="429">
        <f t="shared" si="113"/>
        <v>129.08000000000001</v>
      </c>
      <c r="O133" s="429">
        <f t="shared" si="113"/>
        <v>49.61</v>
      </c>
      <c r="P133" s="429">
        <f t="shared" si="113"/>
        <v>12.72</v>
      </c>
      <c r="Q133" s="429">
        <f t="shared" si="113"/>
        <v>21.200000000000003</v>
      </c>
      <c r="R133" s="429">
        <f t="shared" si="113"/>
        <v>22.85</v>
      </c>
      <c r="S133" s="429">
        <f t="shared" si="113"/>
        <v>12.809999999999999</v>
      </c>
      <c r="T133" s="418">
        <v>0</v>
      </c>
      <c r="U133" s="429">
        <f>U121*U125</f>
        <v>26.94</v>
      </c>
      <c r="V133" s="149"/>
      <c r="W133" s="149"/>
      <c r="X133" s="149"/>
      <c r="Y133" s="428">
        <f>Y121*Y125</f>
        <v>275.71999999999997</v>
      </c>
      <c r="AB133" s="414"/>
    </row>
    <row r="134" spans="1:28" s="413" customFormat="1" ht="39.75">
      <c r="A134" s="422"/>
      <c r="B134" s="432" t="s">
        <v>281</v>
      </c>
      <c r="C134" s="431"/>
      <c r="D134" s="429">
        <f>D122*D126</f>
        <v>4.26</v>
      </c>
      <c r="E134" s="429">
        <f t="shared" si="111"/>
        <v>0</v>
      </c>
      <c r="F134" s="429">
        <f t="shared" si="111"/>
        <v>0</v>
      </c>
      <c r="G134" s="429">
        <f t="shared" si="111"/>
        <v>0</v>
      </c>
      <c r="H134" s="429">
        <f t="shared" ref="H134" si="115">H122*H126</f>
        <v>0</v>
      </c>
      <c r="I134" s="429">
        <f t="shared" si="111"/>
        <v>0</v>
      </c>
      <c r="J134" s="429">
        <f t="shared" si="111"/>
        <v>0</v>
      </c>
      <c r="K134" s="429"/>
      <c r="L134" s="429">
        <f t="shared" si="113"/>
        <v>0</v>
      </c>
      <c r="M134" s="430">
        <f t="shared" si="113"/>
        <v>0</v>
      </c>
      <c r="N134" s="429">
        <f t="shared" si="113"/>
        <v>14.700000000000001</v>
      </c>
      <c r="O134" s="429">
        <f t="shared" si="113"/>
        <v>28.92</v>
      </c>
      <c r="P134" s="429">
        <f t="shared" si="113"/>
        <v>12.54</v>
      </c>
      <c r="Q134" s="429">
        <f t="shared" si="113"/>
        <v>4.83</v>
      </c>
      <c r="R134" s="430">
        <f t="shared" si="113"/>
        <v>0</v>
      </c>
      <c r="S134" s="429">
        <f t="shared" si="113"/>
        <v>18.04</v>
      </c>
      <c r="T134" s="418">
        <v>0</v>
      </c>
      <c r="U134" s="429">
        <f>U122*U126</f>
        <v>18.600000000000001</v>
      </c>
      <c r="V134" s="149"/>
      <c r="W134" s="149"/>
      <c r="X134" s="149"/>
      <c r="Y134" s="428">
        <f>Y122*Y126</f>
        <v>100.97999999999999</v>
      </c>
      <c r="AB134" s="414"/>
    </row>
    <row r="135" spans="1:28" s="413" customFormat="1" ht="39.75">
      <c r="A135" s="422"/>
      <c r="B135" s="427" t="s">
        <v>280</v>
      </c>
      <c r="C135" s="70"/>
      <c r="D135" s="424">
        <f>(D124/D128)*100</f>
        <v>37.373737373737377</v>
      </c>
      <c r="E135" s="424" t="e">
        <f t="shared" ref="E135:J135" si="116">(E124/E128)*100</f>
        <v>#DIV/0!</v>
      </c>
      <c r="F135" s="424" t="e">
        <f t="shared" si="116"/>
        <v>#DIV/0!</v>
      </c>
      <c r="G135" s="424" t="e">
        <f t="shared" si="116"/>
        <v>#DIV/0!</v>
      </c>
      <c r="H135" s="424" t="e">
        <f t="shared" ref="H135" si="117">(H124/H128)*100</f>
        <v>#DIV/0!</v>
      </c>
      <c r="I135" s="424" t="e">
        <f t="shared" si="116"/>
        <v>#DIV/0!</v>
      </c>
      <c r="J135" s="424" t="e">
        <f t="shared" si="116"/>
        <v>#DIV/0!</v>
      </c>
      <c r="K135" s="424"/>
      <c r="L135" s="424">
        <f>(L124/L128)*100</f>
        <v>40.55944055944056</v>
      </c>
      <c r="M135" s="425">
        <v>0</v>
      </c>
      <c r="N135" s="424">
        <f t="shared" ref="N135:U136" si="118">(N124/N128)*100</f>
        <v>20.615384615384617</v>
      </c>
      <c r="O135" s="424">
        <f t="shared" si="118"/>
        <v>44.292237442922371</v>
      </c>
      <c r="P135" s="424">
        <f t="shared" si="118"/>
        <v>22.564102564102566</v>
      </c>
      <c r="Q135" s="424">
        <f t="shared" si="118"/>
        <v>27.586206896551722</v>
      </c>
      <c r="R135" s="424">
        <f t="shared" si="118"/>
        <v>21.35593220338983</v>
      </c>
      <c r="S135" s="424">
        <f t="shared" si="118"/>
        <v>22.948328267477201</v>
      </c>
      <c r="T135" s="424">
        <f t="shared" si="118"/>
        <v>20</v>
      </c>
      <c r="U135" s="424">
        <f t="shared" si="118"/>
        <v>21.296296296296298</v>
      </c>
      <c r="V135" s="149"/>
      <c r="W135" s="149"/>
      <c r="X135" s="149"/>
      <c r="Y135" s="423">
        <f>(Y124/Y128)*100</f>
        <v>26.988217967599411</v>
      </c>
      <c r="AB135" s="414"/>
    </row>
    <row r="136" spans="1:28" s="413" customFormat="1" ht="39.75">
      <c r="A136" s="422"/>
      <c r="B136" s="427" t="s">
        <v>279</v>
      </c>
      <c r="C136" s="70"/>
      <c r="D136" s="425">
        <v>0</v>
      </c>
      <c r="E136" s="425">
        <v>0</v>
      </c>
      <c r="F136" s="425">
        <v>0</v>
      </c>
      <c r="G136" s="425">
        <v>0</v>
      </c>
      <c r="H136" s="425">
        <v>0</v>
      </c>
      <c r="I136" s="425">
        <v>0</v>
      </c>
      <c r="J136" s="425">
        <v>0</v>
      </c>
      <c r="K136" s="426"/>
      <c r="L136" s="418">
        <v>0</v>
      </c>
      <c r="M136" s="425">
        <v>0</v>
      </c>
      <c r="N136" s="424">
        <f t="shared" si="118"/>
        <v>22.400000000000002</v>
      </c>
      <c r="O136" s="424">
        <f t="shared" si="118"/>
        <v>50</v>
      </c>
      <c r="P136" s="424">
        <f t="shared" si="118"/>
        <v>20</v>
      </c>
      <c r="Q136" s="424">
        <f t="shared" si="118"/>
        <v>45.454545454545453</v>
      </c>
      <c r="R136" s="424">
        <f t="shared" si="118"/>
        <v>29.411764705882355</v>
      </c>
      <c r="S136" s="424">
        <f t="shared" si="118"/>
        <v>25</v>
      </c>
      <c r="T136" s="418">
        <v>0</v>
      </c>
      <c r="U136" s="424">
        <f>(U125/U129)*100</f>
        <v>22.222222222222221</v>
      </c>
      <c r="V136" s="149"/>
      <c r="W136" s="149"/>
      <c r="X136" s="149"/>
      <c r="Y136" s="423">
        <f>(Y125/Y129)*100</f>
        <v>26.637554585152838</v>
      </c>
      <c r="AB136" s="414"/>
    </row>
    <row r="137" spans="1:28" s="413" customFormat="1" ht="39.75">
      <c r="A137" s="422"/>
      <c r="B137" s="421" t="s">
        <v>278</v>
      </c>
      <c r="C137" s="124"/>
      <c r="D137" s="417">
        <f>(D126/D130)*100</f>
        <v>100</v>
      </c>
      <c r="E137" s="417" t="e">
        <f t="shared" ref="E137:J137" si="119">(E126/E130)*100</f>
        <v>#DIV/0!</v>
      </c>
      <c r="F137" s="417" t="e">
        <f t="shared" si="119"/>
        <v>#DIV/0!</v>
      </c>
      <c r="G137" s="417" t="e">
        <f t="shared" si="119"/>
        <v>#DIV/0!</v>
      </c>
      <c r="H137" s="417" t="e">
        <f t="shared" ref="H137" si="120">(H126/H130)*100</f>
        <v>#DIV/0!</v>
      </c>
      <c r="I137" s="417" t="e">
        <f t="shared" si="119"/>
        <v>#DIV/0!</v>
      </c>
      <c r="J137" s="417" t="e">
        <f t="shared" si="119"/>
        <v>#DIV/0!</v>
      </c>
      <c r="K137" s="420"/>
      <c r="L137" s="418">
        <v>0</v>
      </c>
      <c r="M137" s="419">
        <v>0</v>
      </c>
      <c r="N137" s="417">
        <f>(N126/N130)*100</f>
        <v>33.333333333333329</v>
      </c>
      <c r="O137" s="417">
        <f>(O126/O130)*100</f>
        <v>75</v>
      </c>
      <c r="P137" s="417">
        <f>(P126/P130)*100</f>
        <v>75</v>
      </c>
      <c r="Q137" s="417">
        <f>(Q126/Q130)*100</f>
        <v>100</v>
      </c>
      <c r="R137" s="419">
        <v>0</v>
      </c>
      <c r="S137" s="417">
        <f>(S126/S130)*100</f>
        <v>80</v>
      </c>
      <c r="T137" s="418">
        <v>0</v>
      </c>
      <c r="U137" s="417">
        <f>(U126/U130)*100</f>
        <v>23.52941176470588</v>
      </c>
      <c r="V137" s="416"/>
      <c r="W137" s="416"/>
      <c r="X137" s="416"/>
      <c r="Y137" s="415">
        <f>(Y126/Y130)*100</f>
        <v>48.888888888888886</v>
      </c>
      <c r="AB137" s="414"/>
    </row>
    <row r="138" spans="1:28" s="73" customFormat="1" ht="61.5">
      <c r="A138" s="85"/>
      <c r="B138" s="85" t="s">
        <v>277</v>
      </c>
      <c r="C138" s="96" t="s">
        <v>171</v>
      </c>
      <c r="D138" s="205">
        <f>+D140*100/D161</f>
        <v>62.5</v>
      </c>
      <c r="E138" s="205" t="e">
        <f t="shared" ref="E138:J138" si="121">+E140*100/E161</f>
        <v>#DIV/0!</v>
      </c>
      <c r="F138" s="205" t="e">
        <f t="shared" si="121"/>
        <v>#DIV/0!</v>
      </c>
      <c r="G138" s="205" t="e">
        <f t="shared" si="121"/>
        <v>#DIV/0!</v>
      </c>
      <c r="H138" s="205" t="e">
        <f t="shared" ref="H138" si="122">+H140*100/H161</f>
        <v>#DIV/0!</v>
      </c>
      <c r="I138" s="205" t="e">
        <f t="shared" si="121"/>
        <v>#DIV/0!</v>
      </c>
      <c r="J138" s="205" t="e">
        <f t="shared" si="121"/>
        <v>#DIV/0!</v>
      </c>
      <c r="K138" s="205"/>
      <c r="L138" s="411">
        <v>0</v>
      </c>
      <c r="M138" s="411">
        <v>0</v>
      </c>
      <c r="N138" s="205">
        <f t="shared" ref="N138:S138" si="123">+N140*100/N161</f>
        <v>51.442307692307693</v>
      </c>
      <c r="O138" s="205">
        <f t="shared" si="123"/>
        <v>48.958333333333336</v>
      </c>
      <c r="P138" s="205">
        <f t="shared" si="123"/>
        <v>65</v>
      </c>
      <c r="Q138" s="205">
        <f t="shared" si="123"/>
        <v>62.5</v>
      </c>
      <c r="R138" s="205">
        <f t="shared" si="123"/>
        <v>116.66666666666667</v>
      </c>
      <c r="S138" s="205">
        <f t="shared" si="123"/>
        <v>80</v>
      </c>
      <c r="T138" s="411">
        <v>0</v>
      </c>
      <c r="U138" s="205">
        <f>+U140*100/U161</f>
        <v>0</v>
      </c>
      <c r="V138" s="206"/>
      <c r="W138" s="206"/>
      <c r="X138" s="206"/>
      <c r="Y138" s="205">
        <f>+Y140*100/Y161</f>
        <v>48.818897637795274</v>
      </c>
      <c r="Z138" s="464"/>
      <c r="AB138" s="74"/>
    </row>
    <row r="139" spans="1:28" s="102" customFormat="1" ht="39.75">
      <c r="A139" s="81"/>
      <c r="B139" s="81"/>
      <c r="C139" s="95" t="s">
        <v>10</v>
      </c>
      <c r="D139" s="132">
        <f>+IF(D138&lt;25,D138*5/25,IF(D138&gt;=25,5))</f>
        <v>5</v>
      </c>
      <c r="E139" s="132" t="e">
        <f t="shared" ref="E139:J139" si="124">+IF(E138&lt;25,E138*5/25,IF(E138&gt;=25,5))</f>
        <v>#DIV/0!</v>
      </c>
      <c r="F139" s="132" t="e">
        <f t="shared" si="124"/>
        <v>#DIV/0!</v>
      </c>
      <c r="G139" s="132" t="e">
        <f t="shared" si="124"/>
        <v>#DIV/0!</v>
      </c>
      <c r="H139" s="132" t="e">
        <f t="shared" si="124"/>
        <v>#DIV/0!</v>
      </c>
      <c r="I139" s="132" t="e">
        <f t="shared" si="124"/>
        <v>#DIV/0!</v>
      </c>
      <c r="J139" s="132" t="e">
        <f t="shared" si="124"/>
        <v>#DIV/0!</v>
      </c>
      <c r="K139" s="132"/>
      <c r="L139" s="378">
        <v>0</v>
      </c>
      <c r="M139" s="378">
        <v>0</v>
      </c>
      <c r="N139" s="410">
        <f t="shared" ref="N139:S139" si="125">+IF(N138&lt;25,N138*5/25,IF(N138&gt;=25,5))</f>
        <v>5</v>
      </c>
      <c r="O139" s="410">
        <f t="shared" si="125"/>
        <v>5</v>
      </c>
      <c r="P139" s="132">
        <f t="shared" si="125"/>
        <v>5</v>
      </c>
      <c r="Q139" s="132">
        <f t="shared" si="125"/>
        <v>5</v>
      </c>
      <c r="R139" s="132">
        <f t="shared" si="125"/>
        <v>5</v>
      </c>
      <c r="S139" s="132">
        <f t="shared" si="125"/>
        <v>5</v>
      </c>
      <c r="T139" s="378">
        <v>0</v>
      </c>
      <c r="U139" s="132">
        <f>+IF(U138&lt;25,U138*5/25,IF(U138&gt;=25,5))</f>
        <v>0</v>
      </c>
      <c r="V139" s="264"/>
      <c r="W139" s="264"/>
      <c r="X139" s="264"/>
      <c r="Y139" s="410">
        <f>+IF(Y138&lt;25,Y138*5/25,IF(Y138&gt;=25,5))</f>
        <v>5</v>
      </c>
      <c r="Z139" s="383"/>
      <c r="AB139" s="103"/>
    </row>
    <row r="140" spans="1:28" s="102" customFormat="1" ht="61.5">
      <c r="A140" s="75"/>
      <c r="B140" s="249" t="s">
        <v>276</v>
      </c>
      <c r="C140" s="244"/>
      <c r="D140" s="408">
        <f>SUM(D143,D145,D147,D149,D152,D154,D156,D158,D160)</f>
        <v>1.25</v>
      </c>
      <c r="E140" s="408">
        <f t="shared" ref="E140:J140" si="126">SUM(E143,E145,E147,E149,E152,E154,E156,E158,E160)</f>
        <v>0</v>
      </c>
      <c r="F140" s="408">
        <f t="shared" si="126"/>
        <v>0</v>
      </c>
      <c r="G140" s="408">
        <f t="shared" si="126"/>
        <v>0</v>
      </c>
      <c r="H140" s="408">
        <f t="shared" ref="H140" si="127">SUM(H143,H145,H147,H149,H152,H154,H156,H158,H160)</f>
        <v>0</v>
      </c>
      <c r="I140" s="408">
        <f t="shared" si="126"/>
        <v>0</v>
      </c>
      <c r="J140" s="408">
        <f t="shared" si="126"/>
        <v>0</v>
      </c>
      <c r="K140" s="408"/>
      <c r="L140" s="408">
        <f t="shared" ref="L140:U140" si="128">SUM(L143,L145,L147,L149,L152,L154,L156,L158,L160)</f>
        <v>0</v>
      </c>
      <c r="M140" s="408">
        <f t="shared" si="128"/>
        <v>0</v>
      </c>
      <c r="N140" s="409">
        <f t="shared" si="128"/>
        <v>26.75</v>
      </c>
      <c r="O140" s="409">
        <f t="shared" si="128"/>
        <v>11.75</v>
      </c>
      <c r="P140" s="408">
        <f t="shared" si="128"/>
        <v>6.5</v>
      </c>
      <c r="Q140" s="408">
        <f t="shared" si="128"/>
        <v>1.25</v>
      </c>
      <c r="R140" s="408">
        <f t="shared" si="128"/>
        <v>10.5</v>
      </c>
      <c r="S140" s="408">
        <f t="shared" si="128"/>
        <v>4</v>
      </c>
      <c r="T140" s="408">
        <f t="shared" si="128"/>
        <v>0</v>
      </c>
      <c r="U140" s="408">
        <f t="shared" si="128"/>
        <v>0</v>
      </c>
      <c r="V140" s="407"/>
      <c r="W140" s="407"/>
      <c r="X140" s="407"/>
      <c r="Y140" s="406">
        <f>SUM(Y143,Y145,Y147,Y149,Y152,Y154,Y156,Y158,Y160)</f>
        <v>62</v>
      </c>
      <c r="Z140" s="39"/>
      <c r="AB140" s="103"/>
    </row>
    <row r="141" spans="1:28" s="228" customFormat="1" ht="39.75">
      <c r="A141" s="72"/>
      <c r="B141" s="289" t="s">
        <v>188</v>
      </c>
      <c r="C141" s="288" t="s">
        <v>168</v>
      </c>
      <c r="D141" s="405">
        <f>D142+D144+D146+D148</f>
        <v>2</v>
      </c>
      <c r="E141" s="405">
        <f t="shared" ref="E141:J141" si="129">E142+E144+E146+E148</f>
        <v>0</v>
      </c>
      <c r="F141" s="405">
        <f t="shared" si="129"/>
        <v>0</v>
      </c>
      <c r="G141" s="405">
        <f t="shared" si="129"/>
        <v>0</v>
      </c>
      <c r="H141" s="405">
        <f t="shared" si="129"/>
        <v>0</v>
      </c>
      <c r="I141" s="405">
        <f t="shared" si="129"/>
        <v>0</v>
      </c>
      <c r="J141" s="405">
        <f t="shared" si="129"/>
        <v>0</v>
      </c>
      <c r="K141" s="405"/>
      <c r="L141" s="405">
        <f t="shared" ref="L141:U141" si="130">L142+L144+L146+L148</f>
        <v>0</v>
      </c>
      <c r="M141" s="405">
        <f t="shared" si="130"/>
        <v>0</v>
      </c>
      <c r="N141" s="403">
        <f t="shared" si="130"/>
        <v>44</v>
      </c>
      <c r="O141" s="403">
        <f t="shared" si="130"/>
        <v>19</v>
      </c>
      <c r="P141" s="405">
        <f t="shared" si="130"/>
        <v>18</v>
      </c>
      <c r="Q141" s="405">
        <f t="shared" si="130"/>
        <v>4</v>
      </c>
      <c r="R141" s="405">
        <f t="shared" si="130"/>
        <v>16</v>
      </c>
      <c r="S141" s="405">
        <f t="shared" si="130"/>
        <v>9</v>
      </c>
      <c r="T141" s="405">
        <f t="shared" si="130"/>
        <v>0</v>
      </c>
      <c r="U141" s="405">
        <f t="shared" si="130"/>
        <v>0</v>
      </c>
      <c r="V141" s="404"/>
      <c r="W141" s="404"/>
      <c r="X141" s="404"/>
      <c r="Y141" s="403">
        <f>Y142+Y144+Y146+Y148</f>
        <v>112</v>
      </c>
      <c r="AB141" s="229"/>
    </row>
    <row r="142" spans="1:28" s="228" customFormat="1" ht="39.75">
      <c r="A142" s="72"/>
      <c r="B142" s="249" t="s">
        <v>275</v>
      </c>
      <c r="C142" s="244"/>
      <c r="D142" s="193"/>
      <c r="E142" s="193"/>
      <c r="F142" s="193"/>
      <c r="G142" s="193"/>
      <c r="H142" s="193"/>
      <c r="I142" s="193"/>
      <c r="J142" s="363">
        <f t="shared" ref="J142" si="131">+SUM(E142:I142)</f>
        <v>0</v>
      </c>
      <c r="K142" s="372"/>
      <c r="L142" s="370"/>
      <c r="M142" s="370"/>
      <c r="N142" s="194">
        <v>1</v>
      </c>
      <c r="O142" s="390">
        <v>0</v>
      </c>
      <c r="P142" s="193">
        <v>13</v>
      </c>
      <c r="Q142" s="193">
        <v>3</v>
      </c>
      <c r="R142" s="193">
        <v>1</v>
      </c>
      <c r="S142" s="193">
        <v>4</v>
      </c>
      <c r="T142" s="370"/>
      <c r="U142" s="193">
        <v>0</v>
      </c>
      <c r="V142" s="221"/>
      <c r="W142" s="221"/>
      <c r="X142" s="221"/>
      <c r="Y142" s="386">
        <f>+SUM(D142:X142)</f>
        <v>22</v>
      </c>
      <c r="AB142" s="229"/>
    </row>
    <row r="143" spans="1:28" s="228" customFormat="1" ht="39.75">
      <c r="A143" s="72"/>
      <c r="B143" s="248" t="s">
        <v>150</v>
      </c>
      <c r="C143" s="244"/>
      <c r="D143" s="246">
        <f>D142*0.25</f>
        <v>0</v>
      </c>
      <c r="E143" s="246">
        <f t="shared" ref="E143:J143" si="132">E142*0.25</f>
        <v>0</v>
      </c>
      <c r="F143" s="246">
        <f t="shared" si="132"/>
        <v>0</v>
      </c>
      <c r="G143" s="246">
        <f t="shared" si="132"/>
        <v>0</v>
      </c>
      <c r="H143" s="246">
        <f t="shared" si="132"/>
        <v>0</v>
      </c>
      <c r="I143" s="246">
        <f t="shared" si="132"/>
        <v>0</v>
      </c>
      <c r="J143" s="246">
        <f t="shared" si="132"/>
        <v>0</v>
      </c>
      <c r="K143" s="395"/>
      <c r="L143" s="394"/>
      <c r="M143" s="394"/>
      <c r="N143" s="400">
        <f t="shared" ref="N143:S143" si="133">N142*0.25</f>
        <v>0.25</v>
      </c>
      <c r="O143" s="401">
        <f t="shared" si="133"/>
        <v>0</v>
      </c>
      <c r="P143" s="246">
        <f t="shared" si="133"/>
        <v>3.25</v>
      </c>
      <c r="Q143" s="246">
        <f t="shared" si="133"/>
        <v>0.75</v>
      </c>
      <c r="R143" s="365">
        <f t="shared" si="133"/>
        <v>0.25</v>
      </c>
      <c r="S143" s="246">
        <f t="shared" si="133"/>
        <v>1</v>
      </c>
      <c r="T143" s="394"/>
      <c r="U143" s="246">
        <f>U142*0.25</f>
        <v>0</v>
      </c>
      <c r="V143" s="247"/>
      <c r="W143" s="247"/>
      <c r="X143" s="247"/>
      <c r="Y143" s="400">
        <f>Y142*0.25</f>
        <v>5.5</v>
      </c>
      <c r="AB143" s="229"/>
    </row>
    <row r="144" spans="1:28" s="228" customFormat="1" ht="61.5">
      <c r="A144" s="72"/>
      <c r="B144" s="249" t="s">
        <v>274</v>
      </c>
      <c r="C144" s="244"/>
      <c r="D144" s="193">
        <v>1</v>
      </c>
      <c r="E144" s="193"/>
      <c r="F144" s="193"/>
      <c r="G144" s="193"/>
      <c r="H144" s="193"/>
      <c r="I144" s="193"/>
      <c r="J144" s="363">
        <f t="shared" ref="J144" si="134">+SUM(E144:I144)</f>
        <v>0</v>
      </c>
      <c r="K144" s="372"/>
      <c r="L144" s="370"/>
      <c r="M144" s="370"/>
      <c r="N144" s="194">
        <v>26</v>
      </c>
      <c r="O144" s="390">
        <v>11</v>
      </c>
      <c r="P144" s="193">
        <v>3</v>
      </c>
      <c r="Q144" s="193">
        <v>1</v>
      </c>
      <c r="R144" s="193">
        <v>4</v>
      </c>
      <c r="S144" s="193">
        <v>3</v>
      </c>
      <c r="T144" s="370"/>
      <c r="U144" s="193">
        <v>0</v>
      </c>
      <c r="V144" s="247"/>
      <c r="W144" s="221"/>
      <c r="X144" s="221"/>
      <c r="Y144" s="386">
        <f>+SUM(D144:X144)</f>
        <v>49</v>
      </c>
      <c r="AB144" s="229"/>
    </row>
    <row r="145" spans="1:28" s="228" customFormat="1" ht="39.75">
      <c r="A145" s="72"/>
      <c r="B145" s="248" t="s">
        <v>150</v>
      </c>
      <c r="C145" s="244"/>
      <c r="D145" s="246">
        <f>D144*0.5</f>
        <v>0.5</v>
      </c>
      <c r="E145" s="246">
        <f t="shared" ref="E145:J145" si="135">E144*0.5</f>
        <v>0</v>
      </c>
      <c r="F145" s="246">
        <f t="shared" si="135"/>
        <v>0</v>
      </c>
      <c r="G145" s="246">
        <f t="shared" si="135"/>
        <v>0</v>
      </c>
      <c r="H145" s="246">
        <f t="shared" si="135"/>
        <v>0</v>
      </c>
      <c r="I145" s="246">
        <f t="shared" si="135"/>
        <v>0</v>
      </c>
      <c r="J145" s="246">
        <f t="shared" si="135"/>
        <v>0</v>
      </c>
      <c r="K145" s="395"/>
      <c r="L145" s="370"/>
      <c r="M145" s="370"/>
      <c r="N145" s="400">
        <f t="shared" ref="N145:S145" si="136">N144*0.5</f>
        <v>13</v>
      </c>
      <c r="O145" s="401">
        <f t="shared" si="136"/>
        <v>5.5</v>
      </c>
      <c r="P145" s="246">
        <f t="shared" si="136"/>
        <v>1.5</v>
      </c>
      <c r="Q145" s="246">
        <f t="shared" si="136"/>
        <v>0.5</v>
      </c>
      <c r="R145" s="365">
        <f t="shared" si="136"/>
        <v>2</v>
      </c>
      <c r="S145" s="246">
        <f t="shared" si="136"/>
        <v>1.5</v>
      </c>
      <c r="T145" s="370"/>
      <c r="U145" s="246">
        <f>U144*0.5</f>
        <v>0</v>
      </c>
      <c r="V145" s="247"/>
      <c r="W145" s="247"/>
      <c r="X145" s="247"/>
      <c r="Y145" s="400">
        <f>Y144*0.5</f>
        <v>24.5</v>
      </c>
      <c r="AB145" s="229"/>
    </row>
    <row r="146" spans="1:28" s="228" customFormat="1" ht="92.25">
      <c r="A146" s="72"/>
      <c r="B146" s="249" t="s">
        <v>273</v>
      </c>
      <c r="C146" s="244"/>
      <c r="D146" s="193">
        <v>1</v>
      </c>
      <c r="E146" s="193"/>
      <c r="F146" s="193"/>
      <c r="G146" s="193"/>
      <c r="H146" s="193"/>
      <c r="I146" s="193"/>
      <c r="J146" s="363">
        <f t="shared" ref="J146" si="137">+SUM(E146:I146)</f>
        <v>0</v>
      </c>
      <c r="K146" s="372"/>
      <c r="L146" s="370"/>
      <c r="M146" s="370"/>
      <c r="N146" s="194">
        <v>14</v>
      </c>
      <c r="O146" s="390">
        <v>7</v>
      </c>
      <c r="P146" s="193">
        <v>1</v>
      </c>
      <c r="Q146" s="193"/>
      <c r="R146" s="193">
        <v>11</v>
      </c>
      <c r="S146" s="193">
        <v>2</v>
      </c>
      <c r="T146" s="370"/>
      <c r="U146" s="193">
        <v>0</v>
      </c>
      <c r="V146" s="247"/>
      <c r="W146" s="221"/>
      <c r="X146" s="221"/>
      <c r="Y146" s="386">
        <f>+SUM(D146:X146)</f>
        <v>36</v>
      </c>
      <c r="AB146" s="229"/>
    </row>
    <row r="147" spans="1:28" s="228" customFormat="1" ht="39.75">
      <c r="A147" s="72"/>
      <c r="B147" s="248" t="s">
        <v>150</v>
      </c>
      <c r="C147" s="244"/>
      <c r="D147" s="246">
        <f>D146*0.75</f>
        <v>0.75</v>
      </c>
      <c r="E147" s="246">
        <f t="shared" ref="E147:J147" si="138">E146*0.75</f>
        <v>0</v>
      </c>
      <c r="F147" s="246">
        <f t="shared" si="138"/>
        <v>0</v>
      </c>
      <c r="G147" s="246">
        <f t="shared" si="138"/>
        <v>0</v>
      </c>
      <c r="H147" s="246">
        <f t="shared" si="138"/>
        <v>0</v>
      </c>
      <c r="I147" s="246">
        <f t="shared" si="138"/>
        <v>0</v>
      </c>
      <c r="J147" s="246">
        <f t="shared" si="138"/>
        <v>0</v>
      </c>
      <c r="K147" s="395"/>
      <c r="L147" s="370"/>
      <c r="M147" s="370"/>
      <c r="N147" s="400">
        <f t="shared" ref="N147:S147" si="139">N146*0.75</f>
        <v>10.5</v>
      </c>
      <c r="O147" s="401">
        <f t="shared" si="139"/>
        <v>5.25</v>
      </c>
      <c r="P147" s="246">
        <f t="shared" si="139"/>
        <v>0.75</v>
      </c>
      <c r="Q147" s="246">
        <f t="shared" si="139"/>
        <v>0</v>
      </c>
      <c r="R147" s="365">
        <f t="shared" si="139"/>
        <v>8.25</v>
      </c>
      <c r="S147" s="246">
        <f t="shared" si="139"/>
        <v>1.5</v>
      </c>
      <c r="T147" s="370"/>
      <c r="U147" s="246">
        <f>U146*0.75</f>
        <v>0</v>
      </c>
      <c r="V147" s="247"/>
      <c r="W147" s="247"/>
      <c r="X147" s="247"/>
      <c r="Y147" s="402">
        <f>Y146*0.75</f>
        <v>27</v>
      </c>
      <c r="AB147" s="229"/>
    </row>
    <row r="148" spans="1:28" s="228" customFormat="1" ht="39.75">
      <c r="A148" s="72"/>
      <c r="B148" s="249" t="s">
        <v>272</v>
      </c>
      <c r="C148" s="244"/>
      <c r="D148" s="193"/>
      <c r="E148" s="193"/>
      <c r="F148" s="193"/>
      <c r="G148" s="193"/>
      <c r="H148" s="193"/>
      <c r="I148" s="193"/>
      <c r="J148" s="363">
        <f t="shared" ref="J148" si="140">+SUM(E148:I148)</f>
        <v>0</v>
      </c>
      <c r="K148" s="372"/>
      <c r="L148" s="370"/>
      <c r="M148" s="370"/>
      <c r="N148" s="194">
        <v>3</v>
      </c>
      <c r="O148" s="390">
        <v>1</v>
      </c>
      <c r="P148" s="193">
        <v>1</v>
      </c>
      <c r="Q148" s="193"/>
      <c r="R148" s="193">
        <v>0</v>
      </c>
      <c r="S148" s="193">
        <v>0</v>
      </c>
      <c r="T148" s="370"/>
      <c r="U148" s="193">
        <v>0</v>
      </c>
      <c r="V148" s="247"/>
      <c r="W148" s="221"/>
      <c r="X148" s="221"/>
      <c r="Y148" s="386">
        <f>+SUM(D148:X148)</f>
        <v>5</v>
      </c>
      <c r="AB148" s="229"/>
    </row>
    <row r="149" spans="1:28" s="228" customFormat="1" ht="39.75">
      <c r="A149" s="72"/>
      <c r="B149" s="248" t="s">
        <v>150</v>
      </c>
      <c r="C149" s="244"/>
      <c r="D149" s="246">
        <f>D148*1</f>
        <v>0</v>
      </c>
      <c r="E149" s="246">
        <f t="shared" ref="E149:J149" si="141">E148*1</f>
        <v>0</v>
      </c>
      <c r="F149" s="246">
        <f t="shared" si="141"/>
        <v>0</v>
      </c>
      <c r="G149" s="246">
        <f t="shared" si="141"/>
        <v>0</v>
      </c>
      <c r="H149" s="246">
        <f t="shared" si="141"/>
        <v>0</v>
      </c>
      <c r="I149" s="246">
        <f t="shared" si="141"/>
        <v>0</v>
      </c>
      <c r="J149" s="246">
        <f t="shared" si="141"/>
        <v>0</v>
      </c>
      <c r="K149" s="395"/>
      <c r="L149" s="394"/>
      <c r="M149" s="394"/>
      <c r="N149" s="400">
        <f t="shared" ref="N149:S149" si="142">N148*1</f>
        <v>3</v>
      </c>
      <c r="O149" s="401">
        <f t="shared" si="142"/>
        <v>1</v>
      </c>
      <c r="P149" s="246">
        <f t="shared" si="142"/>
        <v>1</v>
      </c>
      <c r="Q149" s="246">
        <f t="shared" si="142"/>
        <v>0</v>
      </c>
      <c r="R149" s="365">
        <f t="shared" si="142"/>
        <v>0</v>
      </c>
      <c r="S149" s="246">
        <f t="shared" si="142"/>
        <v>0</v>
      </c>
      <c r="T149" s="394"/>
      <c r="U149" s="246">
        <f>U148*1</f>
        <v>0</v>
      </c>
      <c r="V149" s="247"/>
      <c r="W149" s="247"/>
      <c r="X149" s="247"/>
      <c r="Y149" s="400">
        <f>Y148*1</f>
        <v>5</v>
      </c>
      <c r="AB149" s="229"/>
    </row>
    <row r="150" spans="1:28" s="228" customFormat="1" ht="39.75">
      <c r="A150" s="72"/>
      <c r="B150" s="289" t="s">
        <v>183</v>
      </c>
      <c r="C150" s="399" t="s">
        <v>168</v>
      </c>
      <c r="D150" s="396">
        <f>D151+D153+D155+D157+D159</f>
        <v>0</v>
      </c>
      <c r="E150" s="396">
        <f t="shared" ref="E150:J150" si="143">E151+E153+E155+E157+E159</f>
        <v>0</v>
      </c>
      <c r="F150" s="396">
        <f t="shared" si="143"/>
        <v>0</v>
      </c>
      <c r="G150" s="396">
        <f t="shared" si="143"/>
        <v>0</v>
      </c>
      <c r="H150" s="396">
        <f t="shared" si="143"/>
        <v>0</v>
      </c>
      <c r="I150" s="396">
        <f t="shared" si="143"/>
        <v>0</v>
      </c>
      <c r="J150" s="396">
        <f t="shared" si="143"/>
        <v>0</v>
      </c>
      <c r="K150" s="396"/>
      <c r="L150" s="396">
        <f t="shared" ref="L150:U150" si="144">L151+L153+L155+L157+L159</f>
        <v>0</v>
      </c>
      <c r="M150" s="396">
        <f t="shared" si="144"/>
        <v>0</v>
      </c>
      <c r="N150" s="396">
        <f t="shared" si="144"/>
        <v>0</v>
      </c>
      <c r="O150" s="398">
        <f t="shared" si="144"/>
        <v>0</v>
      </c>
      <c r="P150" s="396">
        <f t="shared" si="144"/>
        <v>0</v>
      </c>
      <c r="Q150" s="396">
        <f t="shared" si="144"/>
        <v>0</v>
      </c>
      <c r="R150" s="396">
        <f t="shared" si="144"/>
        <v>0</v>
      </c>
      <c r="S150" s="396">
        <f t="shared" si="144"/>
        <v>0</v>
      </c>
      <c r="T150" s="396">
        <f t="shared" si="144"/>
        <v>0</v>
      </c>
      <c r="U150" s="396">
        <f t="shared" si="144"/>
        <v>0</v>
      </c>
      <c r="V150" s="397"/>
      <c r="W150" s="397"/>
      <c r="X150" s="397"/>
      <c r="Y150" s="396">
        <f>Y151+Y153+Y155+Y157+Y159</f>
        <v>0</v>
      </c>
      <c r="AB150" s="229"/>
    </row>
    <row r="151" spans="1:28" s="228" customFormat="1" ht="61.5">
      <c r="A151" s="72"/>
      <c r="B151" s="249" t="s">
        <v>261</v>
      </c>
      <c r="C151" s="244"/>
      <c r="D151" s="193"/>
      <c r="E151" s="193"/>
      <c r="F151" s="193"/>
      <c r="G151" s="193"/>
      <c r="H151" s="193"/>
      <c r="I151" s="193"/>
      <c r="J151" s="363">
        <f t="shared" ref="J151" si="145">+SUM(E151:I151)</f>
        <v>0</v>
      </c>
      <c r="K151" s="372"/>
      <c r="L151" s="370"/>
      <c r="M151" s="370"/>
      <c r="N151" s="193">
        <f>+SUM(C151:M151)</f>
        <v>0</v>
      </c>
      <c r="O151" s="196">
        <f>+SUM(C151:N151)</f>
        <v>0</v>
      </c>
      <c r="P151" s="193">
        <v>0</v>
      </c>
      <c r="Q151" s="193">
        <v>0</v>
      </c>
      <c r="R151" s="193">
        <f>+SUM(N151:Q151)</f>
        <v>0</v>
      </c>
      <c r="S151" s="193">
        <v>0</v>
      </c>
      <c r="T151" s="370"/>
      <c r="U151" s="193">
        <v>0</v>
      </c>
      <c r="V151" s="247"/>
      <c r="W151" s="221"/>
      <c r="X151" s="221"/>
      <c r="Y151" s="363">
        <f>+SUM(D151:X151)</f>
        <v>0</v>
      </c>
      <c r="AB151" s="229"/>
    </row>
    <row r="152" spans="1:28" s="228" customFormat="1" ht="39.75">
      <c r="A152" s="72"/>
      <c r="B152" s="248" t="s">
        <v>150</v>
      </c>
      <c r="C152" s="244"/>
      <c r="D152" s="246">
        <f>D151*0.125</f>
        <v>0</v>
      </c>
      <c r="E152" s="246">
        <f t="shared" ref="E152:J152" si="146">E151*0.125</f>
        <v>0</v>
      </c>
      <c r="F152" s="246">
        <f t="shared" si="146"/>
        <v>0</v>
      </c>
      <c r="G152" s="246">
        <f t="shared" si="146"/>
        <v>0</v>
      </c>
      <c r="H152" s="246">
        <f t="shared" si="146"/>
        <v>0</v>
      </c>
      <c r="I152" s="246">
        <f t="shared" si="146"/>
        <v>0</v>
      </c>
      <c r="J152" s="246">
        <f t="shared" si="146"/>
        <v>0</v>
      </c>
      <c r="K152" s="395"/>
      <c r="L152" s="370"/>
      <c r="M152" s="370"/>
      <c r="N152" s="246">
        <f t="shared" ref="N152:S152" si="147">N151*0.125</f>
        <v>0</v>
      </c>
      <c r="O152" s="250">
        <f t="shared" si="147"/>
        <v>0</v>
      </c>
      <c r="P152" s="246">
        <f t="shared" si="147"/>
        <v>0</v>
      </c>
      <c r="Q152" s="246">
        <f t="shared" si="147"/>
        <v>0</v>
      </c>
      <c r="R152" s="246">
        <f t="shared" si="147"/>
        <v>0</v>
      </c>
      <c r="S152" s="246">
        <f t="shared" si="147"/>
        <v>0</v>
      </c>
      <c r="T152" s="370"/>
      <c r="U152" s="246">
        <f>U151*0.125</f>
        <v>0</v>
      </c>
      <c r="V152" s="247"/>
      <c r="W152" s="247"/>
      <c r="X152" s="247"/>
      <c r="Y152" s="246">
        <f>Y151*0.125</f>
        <v>0</v>
      </c>
      <c r="AB152" s="229"/>
    </row>
    <row r="153" spans="1:28" s="228" customFormat="1" ht="39.75">
      <c r="A153" s="72"/>
      <c r="B153" s="249" t="s">
        <v>181</v>
      </c>
      <c r="C153" s="244"/>
      <c r="D153" s="193"/>
      <c r="E153" s="193"/>
      <c r="F153" s="193"/>
      <c r="G153" s="193"/>
      <c r="H153" s="193"/>
      <c r="I153" s="193"/>
      <c r="J153" s="363">
        <f t="shared" ref="J153" si="148">+SUM(E153:I153)</f>
        <v>0</v>
      </c>
      <c r="K153" s="372"/>
      <c r="L153" s="370"/>
      <c r="M153" s="370"/>
      <c r="N153" s="193">
        <f>+SUM(C153:M153)</f>
        <v>0</v>
      </c>
      <c r="O153" s="196">
        <f>+SUM(C153:N153)</f>
        <v>0</v>
      </c>
      <c r="P153" s="193">
        <v>0</v>
      </c>
      <c r="Q153" s="193">
        <v>0</v>
      </c>
      <c r="R153" s="193">
        <f>+SUM(N153:Q153)</f>
        <v>0</v>
      </c>
      <c r="S153" s="193">
        <v>0</v>
      </c>
      <c r="T153" s="370"/>
      <c r="U153" s="193">
        <v>0</v>
      </c>
      <c r="V153" s="247"/>
      <c r="W153" s="247"/>
      <c r="X153" s="247"/>
      <c r="Y153" s="363">
        <f>+SUM(D153:X153)</f>
        <v>0</v>
      </c>
      <c r="AB153" s="229"/>
    </row>
    <row r="154" spans="1:28" s="228" customFormat="1" ht="39.75">
      <c r="A154" s="72"/>
      <c r="B154" s="248" t="s">
        <v>150</v>
      </c>
      <c r="C154" s="244"/>
      <c r="D154" s="246">
        <f>D153*0.25</f>
        <v>0</v>
      </c>
      <c r="E154" s="246">
        <f t="shared" ref="E154:J154" si="149">E153*0.25</f>
        <v>0</v>
      </c>
      <c r="F154" s="246">
        <f t="shared" si="149"/>
        <v>0</v>
      </c>
      <c r="G154" s="246">
        <f t="shared" si="149"/>
        <v>0</v>
      </c>
      <c r="H154" s="246">
        <f t="shared" si="149"/>
        <v>0</v>
      </c>
      <c r="I154" s="246">
        <f t="shared" si="149"/>
        <v>0</v>
      </c>
      <c r="J154" s="246">
        <f t="shared" si="149"/>
        <v>0</v>
      </c>
      <c r="K154" s="395"/>
      <c r="L154" s="370"/>
      <c r="M154" s="370"/>
      <c r="N154" s="246">
        <f t="shared" ref="N154:S154" si="150">N153*0.25</f>
        <v>0</v>
      </c>
      <c r="O154" s="250">
        <f t="shared" si="150"/>
        <v>0</v>
      </c>
      <c r="P154" s="246">
        <f t="shared" si="150"/>
        <v>0</v>
      </c>
      <c r="Q154" s="246">
        <f t="shared" si="150"/>
        <v>0</v>
      </c>
      <c r="R154" s="246">
        <f t="shared" si="150"/>
        <v>0</v>
      </c>
      <c r="S154" s="246">
        <f t="shared" si="150"/>
        <v>0</v>
      </c>
      <c r="T154" s="370"/>
      <c r="U154" s="246">
        <f>U153*0.25</f>
        <v>0</v>
      </c>
      <c r="V154" s="247"/>
      <c r="W154" s="247"/>
      <c r="X154" s="247"/>
      <c r="Y154" s="246">
        <f>Y153*0.25</f>
        <v>0</v>
      </c>
      <c r="AB154" s="229"/>
    </row>
    <row r="155" spans="1:28" s="228" customFormat="1" ht="61.5">
      <c r="A155" s="72"/>
      <c r="B155" s="249" t="s">
        <v>180</v>
      </c>
      <c r="C155" s="244"/>
      <c r="D155" s="193"/>
      <c r="E155" s="193"/>
      <c r="F155" s="193"/>
      <c r="G155" s="193"/>
      <c r="H155" s="193"/>
      <c r="I155" s="193"/>
      <c r="J155" s="363">
        <f t="shared" ref="J155" si="151">+SUM(E155:I155)</f>
        <v>0</v>
      </c>
      <c r="K155" s="372"/>
      <c r="L155" s="370"/>
      <c r="M155" s="370"/>
      <c r="N155" s="193">
        <f>+SUM(C155:M155)</f>
        <v>0</v>
      </c>
      <c r="O155" s="196">
        <f>+SUM(C155:N155)</f>
        <v>0</v>
      </c>
      <c r="P155" s="193">
        <v>0</v>
      </c>
      <c r="Q155" s="193">
        <v>0</v>
      </c>
      <c r="R155" s="193">
        <f>+SUM(N155:Q155)</f>
        <v>0</v>
      </c>
      <c r="S155" s="193">
        <v>0</v>
      </c>
      <c r="T155" s="370"/>
      <c r="U155" s="193">
        <v>0</v>
      </c>
      <c r="V155" s="247"/>
      <c r="W155" s="247"/>
      <c r="X155" s="247"/>
      <c r="Y155" s="363">
        <f>+SUM(D155:X155)</f>
        <v>0</v>
      </c>
      <c r="AB155" s="229"/>
    </row>
    <row r="156" spans="1:28" s="228" customFormat="1" ht="39.75">
      <c r="A156" s="72"/>
      <c r="B156" s="248" t="s">
        <v>150</v>
      </c>
      <c r="C156" s="244"/>
      <c r="D156" s="246">
        <f>D155*0.5</f>
        <v>0</v>
      </c>
      <c r="E156" s="246">
        <f t="shared" ref="E156:J156" si="152">E155*0.5</f>
        <v>0</v>
      </c>
      <c r="F156" s="246">
        <f t="shared" si="152"/>
        <v>0</v>
      </c>
      <c r="G156" s="246">
        <f t="shared" si="152"/>
        <v>0</v>
      </c>
      <c r="H156" s="246">
        <f t="shared" si="152"/>
        <v>0</v>
      </c>
      <c r="I156" s="246">
        <f t="shared" si="152"/>
        <v>0</v>
      </c>
      <c r="J156" s="246">
        <f t="shared" si="152"/>
        <v>0</v>
      </c>
      <c r="K156" s="395"/>
      <c r="L156" s="370"/>
      <c r="M156" s="370"/>
      <c r="N156" s="246">
        <f t="shared" ref="N156:S156" si="153">N155*0.5</f>
        <v>0</v>
      </c>
      <c r="O156" s="250">
        <f t="shared" si="153"/>
        <v>0</v>
      </c>
      <c r="P156" s="246">
        <f t="shared" si="153"/>
        <v>0</v>
      </c>
      <c r="Q156" s="246">
        <f t="shared" si="153"/>
        <v>0</v>
      </c>
      <c r="R156" s="246">
        <f t="shared" si="153"/>
        <v>0</v>
      </c>
      <c r="S156" s="246">
        <f t="shared" si="153"/>
        <v>0</v>
      </c>
      <c r="T156" s="370"/>
      <c r="U156" s="246">
        <f>U155*0.5</f>
        <v>0</v>
      </c>
      <c r="V156" s="247"/>
      <c r="W156" s="247"/>
      <c r="X156" s="247"/>
      <c r="Y156" s="246">
        <f>Y155*0.5</f>
        <v>0</v>
      </c>
      <c r="AB156" s="229"/>
    </row>
    <row r="157" spans="1:28" s="228" customFormat="1" ht="61.5">
      <c r="A157" s="72"/>
      <c r="B157" s="249" t="s">
        <v>271</v>
      </c>
      <c r="C157" s="244"/>
      <c r="D157" s="193"/>
      <c r="E157" s="193"/>
      <c r="F157" s="193"/>
      <c r="G157" s="193"/>
      <c r="H157" s="193"/>
      <c r="I157" s="193"/>
      <c r="J157" s="363">
        <f t="shared" ref="J157" si="154">+SUM(E157:I157)</f>
        <v>0</v>
      </c>
      <c r="K157" s="372"/>
      <c r="L157" s="370"/>
      <c r="M157" s="370"/>
      <c r="N157" s="193">
        <f>+SUM(C157:M157)</f>
        <v>0</v>
      </c>
      <c r="O157" s="196">
        <f>+SUM(C157:N157)</f>
        <v>0</v>
      </c>
      <c r="P157" s="193">
        <v>0</v>
      </c>
      <c r="Q157" s="193">
        <v>0</v>
      </c>
      <c r="R157" s="193">
        <f>+SUM(N157:Q157)</f>
        <v>0</v>
      </c>
      <c r="S157" s="193">
        <v>0</v>
      </c>
      <c r="T157" s="370"/>
      <c r="U157" s="193">
        <v>0</v>
      </c>
      <c r="V157" s="247"/>
      <c r="W157" s="247"/>
      <c r="X157" s="247"/>
      <c r="Y157" s="363">
        <f>+SUM(D157:X157)</f>
        <v>0</v>
      </c>
      <c r="AB157" s="229"/>
    </row>
    <row r="158" spans="1:28" s="228" customFormat="1" ht="39.75">
      <c r="A158" s="72"/>
      <c r="B158" s="248" t="s">
        <v>150</v>
      </c>
      <c r="C158" s="244"/>
      <c r="D158" s="246">
        <f>D157*0.75</f>
        <v>0</v>
      </c>
      <c r="E158" s="246">
        <f t="shared" ref="E158:J158" si="155">E157*0.75</f>
        <v>0</v>
      </c>
      <c r="F158" s="246">
        <f t="shared" si="155"/>
        <v>0</v>
      </c>
      <c r="G158" s="246">
        <f t="shared" si="155"/>
        <v>0</v>
      </c>
      <c r="H158" s="246">
        <f t="shared" si="155"/>
        <v>0</v>
      </c>
      <c r="I158" s="246">
        <f t="shared" si="155"/>
        <v>0</v>
      </c>
      <c r="J158" s="246">
        <f t="shared" si="155"/>
        <v>0</v>
      </c>
      <c r="K158" s="395"/>
      <c r="L158" s="370"/>
      <c r="M158" s="370"/>
      <c r="N158" s="246">
        <f t="shared" ref="N158:S158" si="156">N157*0.75</f>
        <v>0</v>
      </c>
      <c r="O158" s="250">
        <f t="shared" si="156"/>
        <v>0</v>
      </c>
      <c r="P158" s="246">
        <f t="shared" si="156"/>
        <v>0</v>
      </c>
      <c r="Q158" s="246">
        <f t="shared" si="156"/>
        <v>0</v>
      </c>
      <c r="R158" s="246">
        <f t="shared" si="156"/>
        <v>0</v>
      </c>
      <c r="S158" s="246">
        <f t="shared" si="156"/>
        <v>0</v>
      </c>
      <c r="T158" s="370"/>
      <c r="U158" s="246">
        <f>U157*0.75</f>
        <v>0</v>
      </c>
      <c r="V158" s="247"/>
      <c r="W158" s="247"/>
      <c r="X158" s="247"/>
      <c r="Y158" s="246">
        <f>Y157*0.75</f>
        <v>0</v>
      </c>
      <c r="AB158" s="229"/>
    </row>
    <row r="159" spans="1:28" s="228" customFormat="1" ht="39.75">
      <c r="A159" s="72"/>
      <c r="B159" s="249" t="s">
        <v>270</v>
      </c>
      <c r="C159" s="244"/>
      <c r="D159" s="193"/>
      <c r="E159" s="193"/>
      <c r="F159" s="193"/>
      <c r="G159" s="193"/>
      <c r="H159" s="193"/>
      <c r="I159" s="193"/>
      <c r="J159" s="363">
        <f t="shared" ref="J159" si="157">+SUM(E159:I159)</f>
        <v>0</v>
      </c>
      <c r="K159" s="372"/>
      <c r="L159" s="370"/>
      <c r="M159" s="370"/>
      <c r="N159" s="193">
        <f>+SUM(C159:M159)</f>
        <v>0</v>
      </c>
      <c r="O159" s="196">
        <f>+SUM(C159:N159)</f>
        <v>0</v>
      </c>
      <c r="P159" s="193">
        <v>0</v>
      </c>
      <c r="Q159" s="193">
        <v>0</v>
      </c>
      <c r="R159" s="193">
        <f>+SUM(N159:Q159)</f>
        <v>0</v>
      </c>
      <c r="S159" s="193">
        <v>0</v>
      </c>
      <c r="T159" s="370"/>
      <c r="U159" s="193">
        <v>0</v>
      </c>
      <c r="V159" s="247"/>
      <c r="W159" s="247"/>
      <c r="X159" s="247"/>
      <c r="Y159" s="363">
        <f>+SUM(D159:X159)</f>
        <v>0</v>
      </c>
      <c r="AB159" s="229"/>
    </row>
    <row r="160" spans="1:28" s="228" customFormat="1" ht="39.75">
      <c r="A160" s="72"/>
      <c r="B160" s="248" t="s">
        <v>150</v>
      </c>
      <c r="C160" s="244"/>
      <c r="D160" s="246">
        <f>D159*1</f>
        <v>0</v>
      </c>
      <c r="E160" s="246">
        <f t="shared" ref="E160:J160" si="158">E159*1</f>
        <v>0</v>
      </c>
      <c r="F160" s="246">
        <f t="shared" si="158"/>
        <v>0</v>
      </c>
      <c r="G160" s="246">
        <f t="shared" si="158"/>
        <v>0</v>
      </c>
      <c r="H160" s="246">
        <f t="shared" si="158"/>
        <v>0</v>
      </c>
      <c r="I160" s="246">
        <f t="shared" si="158"/>
        <v>0</v>
      </c>
      <c r="J160" s="246">
        <f t="shared" si="158"/>
        <v>0</v>
      </c>
      <c r="K160" s="395"/>
      <c r="L160" s="394"/>
      <c r="M160" s="394"/>
      <c r="N160" s="246">
        <f t="shared" ref="N160:S160" si="159">N159*1</f>
        <v>0</v>
      </c>
      <c r="O160" s="250">
        <f t="shared" si="159"/>
        <v>0</v>
      </c>
      <c r="P160" s="246">
        <f t="shared" si="159"/>
        <v>0</v>
      </c>
      <c r="Q160" s="246">
        <f t="shared" si="159"/>
        <v>0</v>
      </c>
      <c r="R160" s="246">
        <f t="shared" si="159"/>
        <v>0</v>
      </c>
      <c r="S160" s="246">
        <f t="shared" si="159"/>
        <v>0</v>
      </c>
      <c r="T160" s="394"/>
      <c r="U160" s="246">
        <f>U159*1</f>
        <v>0</v>
      </c>
      <c r="V160" s="247"/>
      <c r="W160" s="247"/>
      <c r="X160" s="247"/>
      <c r="Y160" s="246">
        <f>Y159*1</f>
        <v>0</v>
      </c>
      <c r="AB160" s="229"/>
    </row>
    <row r="161" spans="1:28" s="464" customFormat="1" ht="39.75">
      <c r="A161" s="148"/>
      <c r="B161" s="369" t="s">
        <v>269</v>
      </c>
      <c r="C161" s="271"/>
      <c r="D161" s="193">
        <v>2</v>
      </c>
      <c r="E161" s="193"/>
      <c r="F161" s="193"/>
      <c r="G161" s="193"/>
      <c r="H161" s="193"/>
      <c r="I161" s="193"/>
      <c r="J161" s="363">
        <f t="shared" ref="J161" si="160">+SUM(E161:I161)</f>
        <v>0</v>
      </c>
      <c r="K161" s="192"/>
      <c r="L161" s="192"/>
      <c r="M161" s="192"/>
      <c r="N161" s="193">
        <f>36+16</f>
        <v>52</v>
      </c>
      <c r="O161" s="196">
        <f>19+5</f>
        <v>24</v>
      </c>
      <c r="P161" s="192">
        <f>7+3</f>
        <v>10</v>
      </c>
      <c r="Q161" s="193">
        <v>2</v>
      </c>
      <c r="R161" s="193">
        <f>5+4</f>
        <v>9</v>
      </c>
      <c r="S161" s="193">
        <v>5</v>
      </c>
      <c r="T161" s="192"/>
      <c r="U161" s="192">
        <f>18+5</f>
        <v>23</v>
      </c>
      <c r="V161" s="698"/>
      <c r="W161" s="699"/>
      <c r="X161" s="699"/>
      <c r="Y161" s="363">
        <f>+SUM(D161:X161)</f>
        <v>127</v>
      </c>
      <c r="Z161" s="700" t="s">
        <v>268</v>
      </c>
      <c r="AB161" s="465"/>
    </row>
    <row r="162" spans="1:28" s="73" customFormat="1" ht="55.5" customHeight="1">
      <c r="A162" s="85"/>
      <c r="B162" s="155" t="s">
        <v>267</v>
      </c>
      <c r="C162" s="96" t="s">
        <v>171</v>
      </c>
      <c r="D162" s="382" t="s">
        <v>266</v>
      </c>
      <c r="E162" s="205" t="e">
        <f t="shared" ref="E162:J162" si="161">+E164*100/E185</f>
        <v>#DIV/0!</v>
      </c>
      <c r="F162" s="205" t="e">
        <f t="shared" si="161"/>
        <v>#DIV/0!</v>
      </c>
      <c r="G162" s="205" t="e">
        <f t="shared" si="161"/>
        <v>#DIV/0!</v>
      </c>
      <c r="H162" s="205" t="e">
        <f t="shared" si="161"/>
        <v>#DIV/0!</v>
      </c>
      <c r="I162" s="205" t="e">
        <f t="shared" si="161"/>
        <v>#DIV/0!</v>
      </c>
      <c r="J162" s="205" t="e">
        <f t="shared" si="161"/>
        <v>#DIV/0!</v>
      </c>
      <c r="K162" s="382"/>
      <c r="L162" s="381">
        <v>0</v>
      </c>
      <c r="M162" s="381">
        <v>0</v>
      </c>
      <c r="N162" s="379">
        <f>N164*100/N185</f>
        <v>141.66666666666666</v>
      </c>
      <c r="O162" s="379">
        <f>O164*100/O185</f>
        <v>56.25</v>
      </c>
      <c r="P162" s="382" t="s">
        <v>266</v>
      </c>
      <c r="Q162" s="379">
        <f>Q164*100/Q185</f>
        <v>10.714285714285714</v>
      </c>
      <c r="R162" s="381">
        <v>0</v>
      </c>
      <c r="S162" s="379">
        <f>S164*100/S185</f>
        <v>20.833333333333332</v>
      </c>
      <c r="T162" s="381">
        <v>0</v>
      </c>
      <c r="U162" s="379">
        <f>U164*100/U185</f>
        <v>0</v>
      </c>
      <c r="V162" s="380"/>
      <c r="W162" s="380"/>
      <c r="X162" s="380"/>
      <c r="Y162" s="379">
        <f>Y164*100/Y185</f>
        <v>49.03846153846154</v>
      </c>
      <c r="AB162" s="74"/>
    </row>
    <row r="163" spans="1:28" s="73" customFormat="1" ht="39.75">
      <c r="A163" s="81"/>
      <c r="B163" s="153"/>
      <c r="C163" s="95" t="s">
        <v>10</v>
      </c>
      <c r="D163" s="378">
        <v>0</v>
      </c>
      <c r="E163" s="132" t="e">
        <f>+IF(E162&lt;50,E162*5/50,IF(E162&gt;=50,5))</f>
        <v>#DIV/0!</v>
      </c>
      <c r="F163" s="132" t="e">
        <f t="shared" ref="F163:J163" si="162">+IF(F162&lt;50,F162*5/50,IF(F162&gt;=50,5))</f>
        <v>#DIV/0!</v>
      </c>
      <c r="G163" s="132" t="e">
        <f t="shared" si="162"/>
        <v>#DIV/0!</v>
      </c>
      <c r="H163" s="132" t="e">
        <f t="shared" si="162"/>
        <v>#DIV/0!</v>
      </c>
      <c r="I163" s="132" t="e">
        <f t="shared" si="162"/>
        <v>#DIV/0!</v>
      </c>
      <c r="J163" s="132" t="e">
        <f t="shared" si="162"/>
        <v>#DIV/0!</v>
      </c>
      <c r="K163" s="378"/>
      <c r="L163" s="378">
        <f>+IF(L162&lt;50,L162*5/50,IF(L162&gt;=50,5))</f>
        <v>0</v>
      </c>
      <c r="M163" s="378">
        <f>+IF(M162&lt;50,M162*5/50,IF(M162&gt;=50,5))</f>
        <v>0</v>
      </c>
      <c r="N163" s="132">
        <f>+IF(N162&lt;50,N162*5/50,IF(N162&gt;=50,5))</f>
        <v>5</v>
      </c>
      <c r="O163" s="132">
        <f>+IF(O162&lt;50,O162*5/50,IF(O162&gt;=50,5))</f>
        <v>5</v>
      </c>
      <c r="P163" s="378">
        <v>0</v>
      </c>
      <c r="Q163" s="132">
        <f>+IF(Q162&lt;50,Q162*5/50,IF(Q162&gt;=50,5))</f>
        <v>1.0714285714285714</v>
      </c>
      <c r="R163" s="378">
        <f>+IF(R162&lt;50,R162*5/50,IF(R162&gt;=50,5))</f>
        <v>0</v>
      </c>
      <c r="S163" s="132">
        <f>+IF(S162&lt;50,S162*5/50,IF(S162&gt;=50,5))</f>
        <v>2.083333333333333</v>
      </c>
      <c r="T163" s="378">
        <f>+IF(T162&lt;50,T162*5/50,IF(T162&gt;=50,5))</f>
        <v>0</v>
      </c>
      <c r="U163" s="132">
        <f>+IF(U162&lt;50,U162*5/50,IF(U162&gt;=50,5))</f>
        <v>0</v>
      </c>
      <c r="V163" s="377"/>
      <c r="W163" s="377"/>
      <c r="X163" s="377"/>
      <c r="Y163" s="132">
        <f>+IF(Y162&lt;50,Y162*5/50,IF(Y162&gt;=50,5))</f>
        <v>4.9038461538461542</v>
      </c>
      <c r="AB163" s="74"/>
    </row>
    <row r="164" spans="1:28" s="73" customFormat="1" ht="39.75">
      <c r="A164" s="75"/>
      <c r="B164" s="376" t="s">
        <v>265</v>
      </c>
      <c r="C164" s="244"/>
      <c r="D164" s="199">
        <f>D167+D169+D171+D173+D176+D178+D180+D182+D184</f>
        <v>0</v>
      </c>
      <c r="E164" s="199">
        <f t="shared" ref="E164:J164" si="163">E167+E169+E171+E173+E176+E178+E180+E182+E184</f>
        <v>0</v>
      </c>
      <c r="F164" s="199">
        <f t="shared" si="163"/>
        <v>0</v>
      </c>
      <c r="G164" s="199">
        <f t="shared" si="163"/>
        <v>0</v>
      </c>
      <c r="H164" s="199">
        <f t="shared" ref="H164" si="164">H167+H169+H171+H173+H176+H178+H180+H182+H184</f>
        <v>0</v>
      </c>
      <c r="I164" s="199">
        <f t="shared" si="163"/>
        <v>0</v>
      </c>
      <c r="J164" s="199">
        <f t="shared" si="163"/>
        <v>0</v>
      </c>
      <c r="K164" s="199"/>
      <c r="L164" s="199">
        <f t="shared" ref="L164:U164" si="165">L167+L169+L171+L173+L176+L178+L180+L182+L184</f>
        <v>0</v>
      </c>
      <c r="M164" s="199">
        <f t="shared" si="165"/>
        <v>0</v>
      </c>
      <c r="N164" s="199">
        <f t="shared" si="165"/>
        <v>8.5</v>
      </c>
      <c r="O164" s="199">
        <f t="shared" si="165"/>
        <v>2.25</v>
      </c>
      <c r="P164" s="199">
        <f t="shared" si="165"/>
        <v>0</v>
      </c>
      <c r="Q164" s="199">
        <f t="shared" si="165"/>
        <v>0.75</v>
      </c>
      <c r="R164" s="199">
        <f t="shared" si="165"/>
        <v>0</v>
      </c>
      <c r="S164" s="199">
        <f t="shared" si="165"/>
        <v>1.25</v>
      </c>
      <c r="T164" s="199">
        <f t="shared" si="165"/>
        <v>0</v>
      </c>
      <c r="U164" s="199">
        <f t="shared" si="165"/>
        <v>0</v>
      </c>
      <c r="V164" s="373"/>
      <c r="W164" s="373"/>
      <c r="X164" s="373"/>
      <c r="Y164" s="199">
        <f>Y167+Y169+Y171+Y173+Y176+Y178+Y180+Y182+Y184</f>
        <v>12.75</v>
      </c>
      <c r="Z164" s="39"/>
      <c r="AB164" s="74"/>
    </row>
    <row r="165" spans="1:28" s="73" customFormat="1" ht="39.75">
      <c r="A165" s="75"/>
      <c r="B165" s="289" t="s">
        <v>188</v>
      </c>
      <c r="C165" s="375" t="s">
        <v>168</v>
      </c>
      <c r="D165" s="286">
        <f>D166+D168+D170+D172</f>
        <v>0</v>
      </c>
      <c r="E165" s="286">
        <f t="shared" ref="E165:J165" si="166">E166+E168+E170+E172</f>
        <v>0</v>
      </c>
      <c r="F165" s="286">
        <f t="shared" si="166"/>
        <v>0</v>
      </c>
      <c r="G165" s="286">
        <f t="shared" si="166"/>
        <v>0</v>
      </c>
      <c r="H165" s="286">
        <f t="shared" si="166"/>
        <v>0</v>
      </c>
      <c r="I165" s="286">
        <f t="shared" si="166"/>
        <v>0</v>
      </c>
      <c r="J165" s="286">
        <f t="shared" si="166"/>
        <v>0</v>
      </c>
      <c r="K165" s="286"/>
      <c r="L165" s="286">
        <f t="shared" ref="L165:U165" si="167">L166+L168+L170+L172</f>
        <v>0</v>
      </c>
      <c r="M165" s="286">
        <f t="shared" si="167"/>
        <v>0</v>
      </c>
      <c r="N165" s="286">
        <f t="shared" si="167"/>
        <v>12</v>
      </c>
      <c r="O165" s="286">
        <f t="shared" si="167"/>
        <v>5</v>
      </c>
      <c r="P165" s="286">
        <f t="shared" si="167"/>
        <v>0</v>
      </c>
      <c r="Q165" s="286">
        <f t="shared" si="167"/>
        <v>3</v>
      </c>
      <c r="R165" s="286">
        <f t="shared" si="167"/>
        <v>0</v>
      </c>
      <c r="S165" s="286">
        <f t="shared" si="167"/>
        <v>5</v>
      </c>
      <c r="T165" s="286">
        <f t="shared" si="167"/>
        <v>0</v>
      </c>
      <c r="U165" s="286">
        <f t="shared" si="167"/>
        <v>0</v>
      </c>
      <c r="V165" s="287"/>
      <c r="W165" s="287"/>
      <c r="X165" s="287"/>
      <c r="Y165" s="286">
        <f>Y166+Y168+Y170+Y172</f>
        <v>25</v>
      </c>
      <c r="AB165" s="74"/>
    </row>
    <row r="166" spans="1:28" s="73" customFormat="1" ht="92.25">
      <c r="A166" s="75"/>
      <c r="B166" s="249" t="s">
        <v>264</v>
      </c>
      <c r="C166" s="244"/>
      <c r="D166" s="193">
        <v>0</v>
      </c>
      <c r="E166" s="193">
        <v>0</v>
      </c>
      <c r="F166" s="193">
        <v>0</v>
      </c>
      <c r="G166" s="193">
        <v>0</v>
      </c>
      <c r="H166" s="193">
        <v>0</v>
      </c>
      <c r="I166" s="193">
        <v>0</v>
      </c>
      <c r="J166" s="363">
        <f t="shared" ref="J166" si="168">+SUM(E166:I166)</f>
        <v>0</v>
      </c>
      <c r="K166" s="372"/>
      <c r="L166" s="370"/>
      <c r="M166" s="370"/>
      <c r="N166" s="193">
        <v>4</v>
      </c>
      <c r="O166" s="196">
        <v>3</v>
      </c>
      <c r="P166" s="193">
        <v>0</v>
      </c>
      <c r="Q166" s="193">
        <v>3</v>
      </c>
      <c r="R166" s="370"/>
      <c r="S166" s="193">
        <v>5</v>
      </c>
      <c r="T166" s="370"/>
      <c r="U166" s="193">
        <v>0</v>
      </c>
      <c r="V166" s="197"/>
      <c r="W166" s="197"/>
      <c r="X166" s="197"/>
      <c r="Y166" s="363">
        <f>+SUM(D166:X166)</f>
        <v>15</v>
      </c>
      <c r="AB166" s="74"/>
    </row>
    <row r="167" spans="1:28" s="73" customFormat="1" ht="39.75">
      <c r="A167" s="75"/>
      <c r="B167" s="248" t="s">
        <v>150</v>
      </c>
      <c r="C167" s="244"/>
      <c r="D167" s="68">
        <f>+D166*0.25</f>
        <v>0</v>
      </c>
      <c r="E167" s="68">
        <f t="shared" ref="E167:J167" si="169">+E166*0.25</f>
        <v>0</v>
      </c>
      <c r="F167" s="68">
        <f t="shared" si="169"/>
        <v>0</v>
      </c>
      <c r="G167" s="68">
        <f t="shared" si="169"/>
        <v>0</v>
      </c>
      <c r="H167" s="68">
        <f t="shared" si="169"/>
        <v>0</v>
      </c>
      <c r="I167" s="68">
        <f t="shared" si="169"/>
        <v>0</v>
      </c>
      <c r="J167" s="68">
        <f t="shared" si="169"/>
        <v>0</v>
      </c>
      <c r="K167" s="371"/>
      <c r="L167" s="370"/>
      <c r="M167" s="370"/>
      <c r="N167" s="68">
        <f>+N166*0.25</f>
        <v>1</v>
      </c>
      <c r="O167" s="69">
        <f>+O166*0.25</f>
        <v>0.75</v>
      </c>
      <c r="P167" s="68">
        <f>+P166*0.25</f>
        <v>0</v>
      </c>
      <c r="Q167" s="68">
        <f>+Q166*0.25</f>
        <v>0.75</v>
      </c>
      <c r="R167" s="370"/>
      <c r="S167" s="68">
        <f>+S166*0.25</f>
        <v>1.25</v>
      </c>
      <c r="T167" s="370"/>
      <c r="U167" s="68">
        <f>+U166*0.25</f>
        <v>0</v>
      </c>
      <c r="V167" s="197"/>
      <c r="W167" s="197"/>
      <c r="X167" s="197"/>
      <c r="Y167" s="68">
        <f>+Y166*0.25</f>
        <v>3.75</v>
      </c>
      <c r="AB167" s="74"/>
    </row>
    <row r="168" spans="1:28" s="73" customFormat="1" ht="61.5">
      <c r="A168" s="75"/>
      <c r="B168" s="249" t="s">
        <v>263</v>
      </c>
      <c r="C168" s="244"/>
      <c r="D168" s="193">
        <v>0</v>
      </c>
      <c r="E168" s="193">
        <v>0</v>
      </c>
      <c r="F168" s="193">
        <v>0</v>
      </c>
      <c r="G168" s="193">
        <v>0</v>
      </c>
      <c r="H168" s="193">
        <v>0</v>
      </c>
      <c r="I168" s="193">
        <v>0</v>
      </c>
      <c r="J168" s="363">
        <f t="shared" ref="J168" si="170">+SUM(E168:I168)</f>
        <v>0</v>
      </c>
      <c r="K168" s="372"/>
      <c r="L168" s="370"/>
      <c r="M168" s="370"/>
      <c r="N168" s="193">
        <v>1</v>
      </c>
      <c r="O168" s="196">
        <v>1</v>
      </c>
      <c r="P168" s="193">
        <v>0</v>
      </c>
      <c r="Q168" s="193"/>
      <c r="R168" s="370"/>
      <c r="S168" s="193">
        <v>0</v>
      </c>
      <c r="T168" s="370"/>
      <c r="U168" s="193">
        <v>0</v>
      </c>
      <c r="V168" s="197"/>
      <c r="W168" s="197"/>
      <c r="X168" s="197"/>
      <c r="Y168" s="363">
        <f>+SUM(D168:X168)</f>
        <v>2</v>
      </c>
      <c r="AB168" s="74"/>
    </row>
    <row r="169" spans="1:28" s="73" customFormat="1" ht="39.75">
      <c r="A169" s="75"/>
      <c r="B169" s="248" t="s">
        <v>150</v>
      </c>
      <c r="C169" s="244"/>
      <c r="D169" s="68">
        <f>+D168*0.5</f>
        <v>0</v>
      </c>
      <c r="E169" s="68">
        <f t="shared" ref="E169:J169" si="171">+E168*0.5</f>
        <v>0</v>
      </c>
      <c r="F169" s="68">
        <f t="shared" si="171"/>
        <v>0</v>
      </c>
      <c r="G169" s="68">
        <f t="shared" si="171"/>
        <v>0</v>
      </c>
      <c r="H169" s="68">
        <f t="shared" si="171"/>
        <v>0</v>
      </c>
      <c r="I169" s="68">
        <f t="shared" si="171"/>
        <v>0</v>
      </c>
      <c r="J169" s="68">
        <f t="shared" si="171"/>
        <v>0</v>
      </c>
      <c r="K169" s="371"/>
      <c r="L169" s="370"/>
      <c r="M169" s="370"/>
      <c r="N169" s="68">
        <f>+N168*0.5</f>
        <v>0.5</v>
      </c>
      <c r="O169" s="69">
        <f>+O168*0.5</f>
        <v>0.5</v>
      </c>
      <c r="P169" s="68">
        <f>+P168*0.5</f>
        <v>0</v>
      </c>
      <c r="Q169" s="68">
        <f>+Q168*0.5</f>
        <v>0</v>
      </c>
      <c r="R169" s="370"/>
      <c r="S169" s="68">
        <f>+S168*0.5</f>
        <v>0</v>
      </c>
      <c r="T169" s="370"/>
      <c r="U169" s="68">
        <f>+U168*0.5</f>
        <v>0</v>
      </c>
      <c r="V169" s="197"/>
      <c r="W169" s="197"/>
      <c r="X169" s="197"/>
      <c r="Y169" s="68">
        <f>+Y168*0.5</f>
        <v>1</v>
      </c>
      <c r="AB169" s="74"/>
    </row>
    <row r="170" spans="1:28" s="73" customFormat="1" ht="184.5">
      <c r="A170" s="75"/>
      <c r="B170" s="249" t="s">
        <v>185</v>
      </c>
      <c r="C170" s="244"/>
      <c r="D170" s="193">
        <v>0</v>
      </c>
      <c r="E170" s="193">
        <v>0</v>
      </c>
      <c r="F170" s="193">
        <v>0</v>
      </c>
      <c r="G170" s="193">
        <v>0</v>
      </c>
      <c r="H170" s="193">
        <v>0</v>
      </c>
      <c r="I170" s="193">
        <v>0</v>
      </c>
      <c r="J170" s="363">
        <f t="shared" ref="J170" si="172">+SUM(E170:I170)</f>
        <v>0</v>
      </c>
      <c r="K170" s="372"/>
      <c r="L170" s="370"/>
      <c r="M170" s="370"/>
      <c r="N170" s="193">
        <v>0</v>
      </c>
      <c r="O170" s="196">
        <v>0</v>
      </c>
      <c r="P170" s="193">
        <v>0</v>
      </c>
      <c r="Q170" s="193"/>
      <c r="R170" s="370"/>
      <c r="S170" s="193">
        <v>0</v>
      </c>
      <c r="T170" s="370"/>
      <c r="U170" s="193">
        <v>0</v>
      </c>
      <c r="V170" s="197"/>
      <c r="W170" s="197"/>
      <c r="X170" s="197"/>
      <c r="Y170" s="363">
        <f>+SUM(D170:X170)</f>
        <v>0</v>
      </c>
      <c r="AB170" s="74"/>
    </row>
    <row r="171" spans="1:28" s="73" customFormat="1" ht="39.75">
      <c r="A171" s="75"/>
      <c r="B171" s="249" t="s">
        <v>150</v>
      </c>
      <c r="C171" s="244"/>
      <c r="D171" s="68">
        <f>+D170*0.75</f>
        <v>0</v>
      </c>
      <c r="E171" s="68">
        <f t="shared" ref="E171:J171" si="173">+E170*0.75</f>
        <v>0</v>
      </c>
      <c r="F171" s="68">
        <f t="shared" si="173"/>
        <v>0</v>
      </c>
      <c r="G171" s="68">
        <f t="shared" si="173"/>
        <v>0</v>
      </c>
      <c r="H171" s="68">
        <f t="shared" si="173"/>
        <v>0</v>
      </c>
      <c r="I171" s="68">
        <f t="shared" si="173"/>
        <v>0</v>
      </c>
      <c r="J171" s="68">
        <f t="shared" si="173"/>
        <v>0</v>
      </c>
      <c r="K171" s="371"/>
      <c r="L171" s="370"/>
      <c r="M171" s="370"/>
      <c r="N171" s="68">
        <f>+N170*0.75</f>
        <v>0</v>
      </c>
      <c r="O171" s="69">
        <f>+O170*0.75</f>
        <v>0</v>
      </c>
      <c r="P171" s="68">
        <f>+P170*0.75</f>
        <v>0</v>
      </c>
      <c r="Q171" s="68">
        <f>+Q170*0.75</f>
        <v>0</v>
      </c>
      <c r="R171" s="370"/>
      <c r="S171" s="68">
        <f>+S170*0.75</f>
        <v>0</v>
      </c>
      <c r="T171" s="370"/>
      <c r="U171" s="68">
        <f>+U170*0.75</f>
        <v>0</v>
      </c>
      <c r="V171" s="197"/>
      <c r="W171" s="197"/>
      <c r="X171" s="197"/>
      <c r="Y171" s="68">
        <f>+Y170*0.75</f>
        <v>0</v>
      </c>
      <c r="AB171" s="74"/>
    </row>
    <row r="172" spans="1:28" s="73" customFormat="1" ht="166.5">
      <c r="A172" s="75"/>
      <c r="B172" s="252" t="s">
        <v>262</v>
      </c>
      <c r="C172" s="244"/>
      <c r="D172" s="193">
        <v>0</v>
      </c>
      <c r="E172" s="193">
        <v>0</v>
      </c>
      <c r="F172" s="193">
        <v>0</v>
      </c>
      <c r="G172" s="193">
        <v>0</v>
      </c>
      <c r="H172" s="193">
        <v>0</v>
      </c>
      <c r="I172" s="193">
        <v>0</v>
      </c>
      <c r="J172" s="193">
        <v>0</v>
      </c>
      <c r="K172" s="372"/>
      <c r="L172" s="370"/>
      <c r="M172" s="370"/>
      <c r="N172" s="193">
        <v>7</v>
      </c>
      <c r="O172" s="196">
        <v>1</v>
      </c>
      <c r="P172" s="193">
        <v>0</v>
      </c>
      <c r="Q172" s="193"/>
      <c r="R172" s="370"/>
      <c r="S172" s="193">
        <v>0</v>
      </c>
      <c r="T172" s="370"/>
      <c r="U172" s="193">
        <v>0</v>
      </c>
      <c r="V172" s="197"/>
      <c r="W172" s="197"/>
      <c r="X172" s="197"/>
      <c r="Y172" s="363">
        <f>+SUM(D172:X172)</f>
        <v>8</v>
      </c>
      <c r="AB172" s="74"/>
    </row>
    <row r="173" spans="1:28" s="73" customFormat="1" ht="39.75">
      <c r="A173" s="75"/>
      <c r="B173" s="248" t="s">
        <v>150</v>
      </c>
      <c r="C173" s="244"/>
      <c r="D173" s="68">
        <f>+D172*1</f>
        <v>0</v>
      </c>
      <c r="E173" s="68">
        <f t="shared" ref="E173:J173" si="174">+E172*1</f>
        <v>0</v>
      </c>
      <c r="F173" s="68">
        <f t="shared" si="174"/>
        <v>0</v>
      </c>
      <c r="G173" s="68">
        <f t="shared" si="174"/>
        <v>0</v>
      </c>
      <c r="H173" s="68">
        <f t="shared" si="174"/>
        <v>0</v>
      </c>
      <c r="I173" s="68">
        <f t="shared" si="174"/>
        <v>0</v>
      </c>
      <c r="J173" s="68">
        <f t="shared" si="174"/>
        <v>0</v>
      </c>
      <c r="K173" s="371"/>
      <c r="L173" s="370"/>
      <c r="M173" s="370"/>
      <c r="N173" s="68">
        <f>+N172*1</f>
        <v>7</v>
      </c>
      <c r="O173" s="69">
        <f>+O172*1</f>
        <v>1</v>
      </c>
      <c r="P173" s="68">
        <f>+P172*1</f>
        <v>0</v>
      </c>
      <c r="Q173" s="68">
        <f>+Q172*1</f>
        <v>0</v>
      </c>
      <c r="R173" s="370"/>
      <c r="S173" s="68">
        <f>+S172*1</f>
        <v>0</v>
      </c>
      <c r="T173" s="370"/>
      <c r="U173" s="68">
        <f>+U172*1</f>
        <v>0</v>
      </c>
      <c r="V173" s="197"/>
      <c r="W173" s="197"/>
      <c r="X173" s="197"/>
      <c r="Y173" s="68">
        <f>+Y172*1</f>
        <v>8</v>
      </c>
      <c r="AB173" s="74"/>
    </row>
    <row r="174" spans="1:28" s="73" customFormat="1" ht="39.75">
      <c r="A174" s="75"/>
      <c r="B174" s="289" t="s">
        <v>183</v>
      </c>
      <c r="C174" s="375" t="s">
        <v>168</v>
      </c>
      <c r="D174" s="199">
        <f>+D175+D177+D179+D181+D183</f>
        <v>0</v>
      </c>
      <c r="E174" s="199">
        <f t="shared" ref="E174:J174" si="175">+E175+E177+E179+E181+E183</f>
        <v>0</v>
      </c>
      <c r="F174" s="199">
        <f t="shared" si="175"/>
        <v>0</v>
      </c>
      <c r="G174" s="199">
        <f t="shared" si="175"/>
        <v>0</v>
      </c>
      <c r="H174" s="199">
        <f t="shared" si="175"/>
        <v>0</v>
      </c>
      <c r="I174" s="199">
        <f t="shared" si="175"/>
        <v>0</v>
      </c>
      <c r="J174" s="199">
        <f t="shared" si="175"/>
        <v>0</v>
      </c>
      <c r="K174" s="199"/>
      <c r="L174" s="199">
        <f t="shared" ref="L174:U174" si="176">+L175+L177+L179+L181+L183</f>
        <v>0</v>
      </c>
      <c r="M174" s="199">
        <f t="shared" si="176"/>
        <v>0</v>
      </c>
      <c r="N174" s="199">
        <f t="shared" si="176"/>
        <v>0</v>
      </c>
      <c r="O174" s="374">
        <f t="shared" si="176"/>
        <v>0</v>
      </c>
      <c r="P174" s="199">
        <f t="shared" si="176"/>
        <v>0</v>
      </c>
      <c r="Q174" s="199">
        <f t="shared" si="176"/>
        <v>0</v>
      </c>
      <c r="R174" s="199">
        <f t="shared" si="176"/>
        <v>0</v>
      </c>
      <c r="S174" s="199">
        <f t="shared" si="176"/>
        <v>0</v>
      </c>
      <c r="T174" s="199">
        <f t="shared" si="176"/>
        <v>0</v>
      </c>
      <c r="U174" s="199">
        <f t="shared" si="176"/>
        <v>0</v>
      </c>
      <c r="V174" s="373"/>
      <c r="W174" s="373"/>
      <c r="X174" s="373"/>
      <c r="Y174" s="199">
        <f>+Y175+Y177+Y179+Y181+Y183</f>
        <v>0</v>
      </c>
      <c r="AB174" s="74"/>
    </row>
    <row r="175" spans="1:28" s="73" customFormat="1" ht="61.5">
      <c r="A175" s="75"/>
      <c r="B175" s="249" t="s">
        <v>261</v>
      </c>
      <c r="C175" s="244"/>
      <c r="D175" s="193">
        <v>0</v>
      </c>
      <c r="E175" s="193">
        <v>0</v>
      </c>
      <c r="F175" s="193">
        <v>0</v>
      </c>
      <c r="G175" s="193">
        <v>0</v>
      </c>
      <c r="H175" s="193">
        <v>0</v>
      </c>
      <c r="I175" s="193">
        <v>0</v>
      </c>
      <c r="J175" s="363">
        <f t="shared" ref="J175" si="177">+SUM(E175:I175)</f>
        <v>0</v>
      </c>
      <c r="K175" s="372"/>
      <c r="L175" s="370"/>
      <c r="M175" s="370"/>
      <c r="N175" s="193">
        <f>+SUM(C175:M175)</f>
        <v>0</v>
      </c>
      <c r="O175" s="196">
        <f>+SUM(C175:N175)</f>
        <v>0</v>
      </c>
      <c r="P175" s="193">
        <v>0</v>
      </c>
      <c r="Q175" s="193"/>
      <c r="R175" s="370"/>
      <c r="S175" s="193">
        <v>0</v>
      </c>
      <c r="T175" s="370"/>
      <c r="U175" s="193">
        <v>0</v>
      </c>
      <c r="V175" s="197"/>
      <c r="W175" s="197"/>
      <c r="X175" s="197"/>
      <c r="Y175" s="363">
        <f>+SUM(D175:X175)</f>
        <v>0</v>
      </c>
      <c r="AB175" s="74"/>
    </row>
    <row r="176" spans="1:28" s="102" customFormat="1" ht="39.75">
      <c r="A176" s="75"/>
      <c r="B176" s="248" t="s">
        <v>150</v>
      </c>
      <c r="C176" s="244"/>
      <c r="D176" s="68">
        <f>+D175*0.125</f>
        <v>0</v>
      </c>
      <c r="E176" s="68">
        <f t="shared" ref="E176:J176" si="178">+E175*0.125</f>
        <v>0</v>
      </c>
      <c r="F176" s="68">
        <f t="shared" si="178"/>
        <v>0</v>
      </c>
      <c r="G176" s="68">
        <f t="shared" si="178"/>
        <v>0</v>
      </c>
      <c r="H176" s="68">
        <f t="shared" si="178"/>
        <v>0</v>
      </c>
      <c r="I176" s="68">
        <f t="shared" si="178"/>
        <v>0</v>
      </c>
      <c r="J176" s="68">
        <f t="shared" si="178"/>
        <v>0</v>
      </c>
      <c r="K176" s="371"/>
      <c r="L176" s="370"/>
      <c r="M176" s="370"/>
      <c r="N176" s="68">
        <f>+N175*0.125</f>
        <v>0</v>
      </c>
      <c r="O176" s="69">
        <f>+O175*0.125</f>
        <v>0</v>
      </c>
      <c r="P176" s="68">
        <f>+P175*0.125</f>
        <v>0</v>
      </c>
      <c r="Q176" s="68">
        <f>+Q175*0.125</f>
        <v>0</v>
      </c>
      <c r="R176" s="370"/>
      <c r="S176" s="68">
        <f>+S175*0.125</f>
        <v>0</v>
      </c>
      <c r="T176" s="370"/>
      <c r="U176" s="68">
        <f>+U175*0.125</f>
        <v>0</v>
      </c>
      <c r="V176" s="197"/>
      <c r="W176" s="197"/>
      <c r="X176" s="197"/>
      <c r="Y176" s="68">
        <f>+Y175*0.125</f>
        <v>0</v>
      </c>
      <c r="AB176" s="103"/>
    </row>
    <row r="177" spans="1:28" s="228" customFormat="1" ht="39.75">
      <c r="A177" s="75"/>
      <c r="B177" s="249" t="s">
        <v>181</v>
      </c>
      <c r="C177" s="244"/>
      <c r="D177" s="193">
        <v>0</v>
      </c>
      <c r="E177" s="193">
        <v>0</v>
      </c>
      <c r="F177" s="193">
        <v>0</v>
      </c>
      <c r="G177" s="193">
        <v>0</v>
      </c>
      <c r="H177" s="193">
        <v>0</v>
      </c>
      <c r="I177" s="193">
        <v>0</v>
      </c>
      <c r="J177" s="363">
        <f t="shared" ref="J177" si="179">+SUM(E177:I177)</f>
        <v>0</v>
      </c>
      <c r="K177" s="372"/>
      <c r="L177" s="370"/>
      <c r="M177" s="370"/>
      <c r="N177" s="193">
        <f>+SUM(C177:M177)</f>
        <v>0</v>
      </c>
      <c r="O177" s="196">
        <f>+SUM(C177:N177)</f>
        <v>0</v>
      </c>
      <c r="P177" s="193">
        <v>0</v>
      </c>
      <c r="Q177" s="193"/>
      <c r="R177" s="370"/>
      <c r="S177" s="193">
        <v>0</v>
      </c>
      <c r="T177" s="370"/>
      <c r="U177" s="193">
        <v>0</v>
      </c>
      <c r="V177" s="197"/>
      <c r="W177" s="197"/>
      <c r="X177" s="197"/>
      <c r="Y177" s="363">
        <f>+SUM(D177:X177)</f>
        <v>0</v>
      </c>
      <c r="AB177" s="229"/>
    </row>
    <row r="178" spans="1:28" s="228" customFormat="1" ht="39.75">
      <c r="A178" s="75"/>
      <c r="B178" s="248" t="s">
        <v>150</v>
      </c>
      <c r="C178" s="244"/>
      <c r="D178" s="68">
        <f>+D177*0.25</f>
        <v>0</v>
      </c>
      <c r="E178" s="68">
        <f t="shared" ref="E178:J178" si="180">+E177*0.25</f>
        <v>0</v>
      </c>
      <c r="F178" s="68">
        <f t="shared" si="180"/>
        <v>0</v>
      </c>
      <c r="G178" s="68">
        <f t="shared" si="180"/>
        <v>0</v>
      </c>
      <c r="H178" s="68">
        <f t="shared" si="180"/>
        <v>0</v>
      </c>
      <c r="I178" s="68">
        <f t="shared" si="180"/>
        <v>0</v>
      </c>
      <c r="J178" s="68">
        <f t="shared" si="180"/>
        <v>0</v>
      </c>
      <c r="K178" s="371"/>
      <c r="L178" s="370"/>
      <c r="M178" s="370"/>
      <c r="N178" s="68">
        <f>+N177*0.25</f>
        <v>0</v>
      </c>
      <c r="O178" s="69">
        <f>+O177*0.25</f>
        <v>0</v>
      </c>
      <c r="P178" s="68">
        <f>+P177*0.25</f>
        <v>0</v>
      </c>
      <c r="Q178" s="68">
        <f>+Q177*0.25</f>
        <v>0</v>
      </c>
      <c r="R178" s="370"/>
      <c r="S178" s="68">
        <f>+S177*0.25</f>
        <v>0</v>
      </c>
      <c r="T178" s="370"/>
      <c r="U178" s="68">
        <f>+U177*0.25</f>
        <v>0</v>
      </c>
      <c r="V178" s="197"/>
      <c r="W178" s="197"/>
      <c r="X178" s="197"/>
      <c r="Y178" s="68">
        <f>+Y177*0.25</f>
        <v>0</v>
      </c>
      <c r="AB178" s="229"/>
    </row>
    <row r="179" spans="1:28" s="228" customFormat="1" ht="61.5">
      <c r="A179" s="75"/>
      <c r="B179" s="249" t="s">
        <v>180</v>
      </c>
      <c r="C179" s="244"/>
      <c r="D179" s="193">
        <v>0</v>
      </c>
      <c r="E179" s="193">
        <v>0</v>
      </c>
      <c r="F179" s="193">
        <v>0</v>
      </c>
      <c r="G179" s="193">
        <v>0</v>
      </c>
      <c r="H179" s="193">
        <v>0</v>
      </c>
      <c r="I179" s="193">
        <v>0</v>
      </c>
      <c r="J179" s="363">
        <f t="shared" ref="J179" si="181">+SUM(E179:I179)</f>
        <v>0</v>
      </c>
      <c r="K179" s="372"/>
      <c r="L179" s="370"/>
      <c r="M179" s="370"/>
      <c r="N179" s="193">
        <f>+SUM(C179:M179)</f>
        <v>0</v>
      </c>
      <c r="O179" s="196">
        <f>+SUM(C179:N179)</f>
        <v>0</v>
      </c>
      <c r="P179" s="193">
        <v>0</v>
      </c>
      <c r="Q179" s="193"/>
      <c r="R179" s="370"/>
      <c r="S179" s="193">
        <v>0</v>
      </c>
      <c r="T179" s="370"/>
      <c r="U179" s="193">
        <v>0</v>
      </c>
      <c r="V179" s="197"/>
      <c r="W179" s="197"/>
      <c r="X179" s="197"/>
      <c r="Y179" s="363">
        <f>+SUM(D179:X179)</f>
        <v>0</v>
      </c>
      <c r="AB179" s="229"/>
    </row>
    <row r="180" spans="1:28" s="228" customFormat="1" ht="39.75">
      <c r="A180" s="75"/>
      <c r="B180" s="248" t="s">
        <v>150</v>
      </c>
      <c r="C180" s="244"/>
      <c r="D180" s="68">
        <f>+D179*0.5</f>
        <v>0</v>
      </c>
      <c r="E180" s="68">
        <f t="shared" ref="E180:J180" si="182">+E179*0.5</f>
        <v>0</v>
      </c>
      <c r="F180" s="68">
        <f t="shared" si="182"/>
        <v>0</v>
      </c>
      <c r="G180" s="68">
        <f t="shared" si="182"/>
        <v>0</v>
      </c>
      <c r="H180" s="68">
        <f t="shared" si="182"/>
        <v>0</v>
      </c>
      <c r="I180" s="68">
        <f t="shared" si="182"/>
        <v>0</v>
      </c>
      <c r="J180" s="68">
        <f t="shared" si="182"/>
        <v>0</v>
      </c>
      <c r="K180" s="371"/>
      <c r="L180" s="370"/>
      <c r="M180" s="370"/>
      <c r="N180" s="68">
        <f>+N179*0.5</f>
        <v>0</v>
      </c>
      <c r="O180" s="69">
        <f>+O179*0.5</f>
        <v>0</v>
      </c>
      <c r="P180" s="68">
        <f>+P179*0.5</f>
        <v>0</v>
      </c>
      <c r="Q180" s="68">
        <f>+Q179*0.5</f>
        <v>0</v>
      </c>
      <c r="R180" s="370"/>
      <c r="S180" s="68">
        <f>+S179*0.5</f>
        <v>0</v>
      </c>
      <c r="T180" s="370"/>
      <c r="U180" s="68">
        <f>+U179*0.5</f>
        <v>0</v>
      </c>
      <c r="V180" s="197"/>
      <c r="W180" s="197"/>
      <c r="X180" s="197"/>
      <c r="Y180" s="68">
        <f>+Y179*0.5</f>
        <v>0</v>
      </c>
      <c r="AB180" s="229"/>
    </row>
    <row r="181" spans="1:28" s="228" customFormat="1" ht="39.75">
      <c r="A181" s="75"/>
      <c r="B181" s="252" t="s">
        <v>179</v>
      </c>
      <c r="C181" s="244"/>
      <c r="D181" s="193">
        <v>0</v>
      </c>
      <c r="E181" s="193">
        <v>0</v>
      </c>
      <c r="F181" s="193">
        <v>0</v>
      </c>
      <c r="G181" s="193">
        <v>0</v>
      </c>
      <c r="H181" s="193">
        <v>0</v>
      </c>
      <c r="I181" s="193">
        <v>0</v>
      </c>
      <c r="J181" s="363">
        <f t="shared" ref="J181" si="183">+SUM(E181:I181)</f>
        <v>0</v>
      </c>
      <c r="K181" s="372"/>
      <c r="L181" s="370"/>
      <c r="M181" s="370"/>
      <c r="N181" s="193">
        <f>+SUM(C181:M181)</f>
        <v>0</v>
      </c>
      <c r="O181" s="196">
        <f>+SUM(C181:N181)</f>
        <v>0</v>
      </c>
      <c r="P181" s="193">
        <v>0</v>
      </c>
      <c r="Q181" s="193"/>
      <c r="R181" s="370"/>
      <c r="S181" s="193">
        <v>0</v>
      </c>
      <c r="T181" s="370"/>
      <c r="U181" s="193">
        <v>0</v>
      </c>
      <c r="V181" s="197"/>
      <c r="W181" s="197"/>
      <c r="X181" s="197"/>
      <c r="Y181" s="363">
        <f>+SUM(D181:X181)</f>
        <v>0</v>
      </c>
      <c r="AB181" s="229"/>
    </row>
    <row r="182" spans="1:28" s="228" customFormat="1" ht="39.75">
      <c r="A182" s="75"/>
      <c r="B182" s="248" t="s">
        <v>150</v>
      </c>
      <c r="C182" s="244"/>
      <c r="D182" s="68">
        <f>+D181*0.75</f>
        <v>0</v>
      </c>
      <c r="E182" s="68">
        <f t="shared" ref="E182:J182" si="184">+E181*0.75</f>
        <v>0</v>
      </c>
      <c r="F182" s="68">
        <f t="shared" si="184"/>
        <v>0</v>
      </c>
      <c r="G182" s="68">
        <f t="shared" si="184"/>
        <v>0</v>
      </c>
      <c r="H182" s="68">
        <f t="shared" si="184"/>
        <v>0</v>
      </c>
      <c r="I182" s="68">
        <f t="shared" si="184"/>
        <v>0</v>
      </c>
      <c r="J182" s="68">
        <f t="shared" si="184"/>
        <v>0</v>
      </c>
      <c r="K182" s="371"/>
      <c r="L182" s="370"/>
      <c r="M182" s="370"/>
      <c r="N182" s="68">
        <f>+N181*0.75</f>
        <v>0</v>
      </c>
      <c r="O182" s="69">
        <f>+O181*0.75</f>
        <v>0</v>
      </c>
      <c r="P182" s="68">
        <f>+P181*0.75</f>
        <v>0</v>
      </c>
      <c r="Q182" s="68">
        <f>+Q181*0.75</f>
        <v>0</v>
      </c>
      <c r="R182" s="370"/>
      <c r="S182" s="68">
        <f>+S181*0.75</f>
        <v>0</v>
      </c>
      <c r="T182" s="370"/>
      <c r="U182" s="68">
        <f>+U181*0.75</f>
        <v>0</v>
      </c>
      <c r="V182" s="197"/>
      <c r="W182" s="197"/>
      <c r="X182" s="197"/>
      <c r="Y182" s="68">
        <f>+Y181*0.75</f>
        <v>0</v>
      </c>
      <c r="AB182" s="229"/>
    </row>
    <row r="183" spans="1:28" s="228" customFormat="1" ht="39.75">
      <c r="A183" s="75"/>
      <c r="B183" s="249" t="s">
        <v>178</v>
      </c>
      <c r="C183" s="244"/>
      <c r="D183" s="193">
        <v>0</v>
      </c>
      <c r="E183" s="193">
        <v>0</v>
      </c>
      <c r="F183" s="193">
        <v>0</v>
      </c>
      <c r="G183" s="193">
        <v>0</v>
      </c>
      <c r="H183" s="193">
        <v>0</v>
      </c>
      <c r="I183" s="193">
        <v>0</v>
      </c>
      <c r="J183" s="363">
        <f t="shared" ref="J183" si="185">+SUM(E183:I183)</f>
        <v>0</v>
      </c>
      <c r="K183" s="372"/>
      <c r="L183" s="370"/>
      <c r="M183" s="370"/>
      <c r="N183" s="193">
        <f>+SUM(C183:M183)</f>
        <v>0</v>
      </c>
      <c r="O183" s="196">
        <f>+SUM(C183:N183)</f>
        <v>0</v>
      </c>
      <c r="P183" s="193">
        <v>0</v>
      </c>
      <c r="Q183" s="193"/>
      <c r="R183" s="370"/>
      <c r="S183" s="193">
        <v>0</v>
      </c>
      <c r="T183" s="370"/>
      <c r="U183" s="193">
        <v>0</v>
      </c>
      <c r="V183" s="197"/>
      <c r="W183" s="197"/>
      <c r="X183" s="197"/>
      <c r="Y183" s="363">
        <f>+SUM(D183:X183)</f>
        <v>0</v>
      </c>
      <c r="AB183" s="229"/>
    </row>
    <row r="184" spans="1:28" s="228" customFormat="1" ht="39.75">
      <c r="A184" s="75"/>
      <c r="B184" s="248" t="s">
        <v>150</v>
      </c>
      <c r="C184" s="244"/>
      <c r="D184" s="68">
        <f>+D183*1</f>
        <v>0</v>
      </c>
      <c r="E184" s="68">
        <f t="shared" ref="E184:J184" si="186">+E183*1</f>
        <v>0</v>
      </c>
      <c r="F184" s="68">
        <f t="shared" si="186"/>
        <v>0</v>
      </c>
      <c r="G184" s="68">
        <f t="shared" si="186"/>
        <v>0</v>
      </c>
      <c r="H184" s="68">
        <f t="shared" si="186"/>
        <v>0</v>
      </c>
      <c r="I184" s="68">
        <f t="shared" si="186"/>
        <v>0</v>
      </c>
      <c r="J184" s="68">
        <f t="shared" si="186"/>
        <v>0</v>
      </c>
      <c r="K184" s="371"/>
      <c r="L184" s="370"/>
      <c r="M184" s="370"/>
      <c r="N184" s="68">
        <f>+N183*1</f>
        <v>0</v>
      </c>
      <c r="O184" s="69">
        <f>+O183*1</f>
        <v>0</v>
      </c>
      <c r="P184" s="68">
        <f>+P183*1</f>
        <v>0</v>
      </c>
      <c r="Q184" s="68">
        <f>+Q183*1</f>
        <v>0</v>
      </c>
      <c r="R184" s="370"/>
      <c r="S184" s="68">
        <f>+S183*1</f>
        <v>0</v>
      </c>
      <c r="T184" s="370"/>
      <c r="U184" s="68">
        <f>+U183*1</f>
        <v>0</v>
      </c>
      <c r="V184" s="197"/>
      <c r="W184" s="197"/>
      <c r="X184" s="197"/>
      <c r="Y184" s="68">
        <f>+Y183*1</f>
        <v>0</v>
      </c>
      <c r="AB184" s="229"/>
    </row>
    <row r="185" spans="1:28" s="228" customFormat="1" ht="39.75">
      <c r="A185" s="148"/>
      <c r="B185" s="369" t="s">
        <v>260</v>
      </c>
      <c r="C185" s="271"/>
      <c r="D185" s="192">
        <v>0</v>
      </c>
      <c r="E185" s="192">
        <v>0</v>
      </c>
      <c r="F185" s="192">
        <v>0</v>
      </c>
      <c r="G185" s="192">
        <v>0</v>
      </c>
      <c r="H185" s="192">
        <v>0</v>
      </c>
      <c r="I185" s="192">
        <v>0</v>
      </c>
      <c r="J185" s="363">
        <f t="shared" ref="J185" si="187">+SUM(E185:I185)</f>
        <v>0</v>
      </c>
      <c r="K185" s="192"/>
      <c r="L185" s="192"/>
      <c r="M185" s="192"/>
      <c r="N185" s="193">
        <v>6</v>
      </c>
      <c r="O185" s="196">
        <v>4</v>
      </c>
      <c r="P185" s="192">
        <v>0</v>
      </c>
      <c r="Q185" s="193">
        <v>7</v>
      </c>
      <c r="R185" s="192"/>
      <c r="S185" s="193">
        <v>6</v>
      </c>
      <c r="T185" s="192"/>
      <c r="U185" s="192">
        <v>3</v>
      </c>
      <c r="V185" s="191"/>
      <c r="W185" s="191"/>
      <c r="X185" s="191"/>
      <c r="Y185" s="363">
        <f>+SUM(D185:X185)</f>
        <v>26</v>
      </c>
      <c r="AB185" s="229"/>
    </row>
    <row r="186" spans="1:28" s="102" customFormat="1" ht="39.75">
      <c r="A186" s="84"/>
      <c r="B186" s="85" t="s">
        <v>259</v>
      </c>
      <c r="C186" s="96" t="s">
        <v>171</v>
      </c>
      <c r="D186" s="205">
        <f>+D212/D213</f>
        <v>4.1875</v>
      </c>
      <c r="E186" s="205" t="e">
        <f t="shared" ref="E186:J186" si="188">+E212/E213</f>
        <v>#DIV/0!</v>
      </c>
      <c r="F186" s="205" t="e">
        <f t="shared" si="188"/>
        <v>#DIV/0!</v>
      </c>
      <c r="G186" s="205" t="e">
        <f t="shared" si="188"/>
        <v>#DIV/0!</v>
      </c>
      <c r="H186" s="205" t="e">
        <f t="shared" ref="H186" si="189">+H212/H213</f>
        <v>#DIV/0!</v>
      </c>
      <c r="I186" s="205" t="e">
        <f t="shared" si="188"/>
        <v>#DIV/0!</v>
      </c>
      <c r="J186" s="205" t="e">
        <f t="shared" si="188"/>
        <v>#DIV/0!</v>
      </c>
      <c r="K186" s="205"/>
      <c r="L186" s="205">
        <f t="shared" ref="L186:U186" si="190">+L212/L213</f>
        <v>3.21</v>
      </c>
      <c r="M186" s="205">
        <f t="shared" si="190"/>
        <v>3</v>
      </c>
      <c r="N186" s="205">
        <f t="shared" si="190"/>
        <v>4.4838709677419351</v>
      </c>
      <c r="O186" s="205">
        <f t="shared" si="190"/>
        <v>4.7402597402597406</v>
      </c>
      <c r="P186" s="205">
        <f t="shared" si="190"/>
        <v>5.0161290322580649</v>
      </c>
      <c r="Q186" s="205">
        <f t="shared" si="190"/>
        <v>3.4285714285714284</v>
      </c>
      <c r="R186" s="205">
        <f t="shared" si="190"/>
        <v>2.8897637795275593</v>
      </c>
      <c r="S186" s="205">
        <f t="shared" si="190"/>
        <v>2.7101449275362319</v>
      </c>
      <c r="T186" s="205">
        <f t="shared" si="190"/>
        <v>2.1923076923076925</v>
      </c>
      <c r="U186" s="205">
        <f t="shared" si="190"/>
        <v>3.1969696969696968</v>
      </c>
      <c r="V186" s="206"/>
      <c r="W186" s="206"/>
      <c r="X186" s="206"/>
      <c r="Y186" s="205">
        <f>+Y212/Y213</f>
        <v>3.7307404637247568</v>
      </c>
      <c r="Z186" s="368"/>
      <c r="AA186" s="368"/>
      <c r="AB186" s="103"/>
    </row>
    <row r="187" spans="1:28" s="102" customFormat="1" ht="39.75">
      <c r="A187" s="80"/>
      <c r="B187" s="81"/>
      <c r="C187" s="95" t="s">
        <v>10</v>
      </c>
      <c r="D187" s="132">
        <f>+IF(D186&lt;6,D186*5/6,IF(D186&gt;=6,5))</f>
        <v>3.4895833333333335</v>
      </c>
      <c r="E187" s="132" t="e">
        <f t="shared" ref="E187:J187" si="191">+IF(E186&lt;6,E186*5/6,IF(E186&gt;=6,5))</f>
        <v>#DIV/0!</v>
      </c>
      <c r="F187" s="132" t="e">
        <f t="shared" si="191"/>
        <v>#DIV/0!</v>
      </c>
      <c r="G187" s="132" t="e">
        <f t="shared" si="191"/>
        <v>#DIV/0!</v>
      </c>
      <c r="H187" s="132" t="e">
        <f t="shared" si="191"/>
        <v>#DIV/0!</v>
      </c>
      <c r="I187" s="132" t="e">
        <f t="shared" si="191"/>
        <v>#DIV/0!</v>
      </c>
      <c r="J187" s="132" t="e">
        <f t="shared" si="191"/>
        <v>#DIV/0!</v>
      </c>
      <c r="K187" s="132"/>
      <c r="L187" s="132">
        <f t="shared" ref="L187:U187" si="192">+IF(L186&lt;6,L186*5/6,IF(L186&gt;=6,5))</f>
        <v>2.6750000000000003</v>
      </c>
      <c r="M187" s="132">
        <f t="shared" si="192"/>
        <v>2.5</v>
      </c>
      <c r="N187" s="132">
        <f t="shared" si="192"/>
        <v>3.736559139784946</v>
      </c>
      <c r="O187" s="132">
        <f t="shared" si="192"/>
        <v>3.9502164502164505</v>
      </c>
      <c r="P187" s="132">
        <f t="shared" si="192"/>
        <v>4.1801075268817209</v>
      </c>
      <c r="Q187" s="132">
        <f t="shared" si="192"/>
        <v>2.8571428571428572</v>
      </c>
      <c r="R187" s="132">
        <f t="shared" si="192"/>
        <v>2.4081364829396326</v>
      </c>
      <c r="S187" s="132">
        <f t="shared" si="192"/>
        <v>2.2584541062801935</v>
      </c>
      <c r="T187" s="132">
        <f t="shared" si="192"/>
        <v>1.8269230769230773</v>
      </c>
      <c r="U187" s="132">
        <f t="shared" si="192"/>
        <v>2.6641414141414139</v>
      </c>
      <c r="V187" s="264"/>
      <c r="W187" s="264"/>
      <c r="X187" s="264"/>
      <c r="Y187" s="132">
        <f>+IF(Y186&lt;6,Y186*5/6,IF(Y186&gt;=6,5))</f>
        <v>3.1089503864372969</v>
      </c>
      <c r="Z187" s="368"/>
      <c r="AA187" s="368"/>
      <c r="AB187" s="103"/>
    </row>
    <row r="188" spans="1:28" s="102" customFormat="1" ht="39.75">
      <c r="A188" s="72"/>
      <c r="B188" s="360" t="s">
        <v>258</v>
      </c>
      <c r="C188" s="70" t="s">
        <v>163</v>
      </c>
      <c r="D188" s="193">
        <v>10</v>
      </c>
      <c r="E188" s="193"/>
      <c r="F188" s="193"/>
      <c r="G188" s="193"/>
      <c r="H188" s="193"/>
      <c r="I188" s="193"/>
      <c r="J188" s="363">
        <f t="shared" ref="J188" si="193">+SUM(E188:I188)</f>
        <v>0</v>
      </c>
      <c r="K188" s="193"/>
      <c r="L188" s="193">
        <v>1</v>
      </c>
      <c r="M188" s="193">
        <v>0</v>
      </c>
      <c r="N188" s="193">
        <v>1</v>
      </c>
      <c r="O188" s="196">
        <v>2</v>
      </c>
      <c r="P188" s="193">
        <v>1</v>
      </c>
      <c r="Q188" s="193">
        <v>0</v>
      </c>
      <c r="R188" s="193">
        <v>10</v>
      </c>
      <c r="S188" s="193">
        <v>0</v>
      </c>
      <c r="T188" s="193">
        <v>2</v>
      </c>
      <c r="U188" s="193">
        <v>0</v>
      </c>
      <c r="V188" s="197"/>
      <c r="W188" s="197"/>
      <c r="X188" s="197"/>
      <c r="Y188" s="363">
        <f>+SUM(D188:X188)</f>
        <v>27</v>
      </c>
      <c r="Z188" s="39"/>
      <c r="AA188" s="368"/>
      <c r="AB188" s="103"/>
    </row>
    <row r="189" spans="1:28" s="228" customFormat="1" ht="39.75">
      <c r="A189" s="72"/>
      <c r="B189" s="248" t="s">
        <v>150</v>
      </c>
      <c r="C189" s="244"/>
      <c r="D189" s="361">
        <v>0</v>
      </c>
      <c r="E189" s="361">
        <v>0</v>
      </c>
      <c r="F189" s="361">
        <v>0</v>
      </c>
      <c r="G189" s="361">
        <v>0</v>
      </c>
      <c r="H189" s="361">
        <v>0</v>
      </c>
      <c r="I189" s="361">
        <v>0</v>
      </c>
      <c r="J189" s="361">
        <v>0</v>
      </c>
      <c r="K189" s="361"/>
      <c r="L189" s="361">
        <v>0</v>
      </c>
      <c r="M189" s="361">
        <v>0</v>
      </c>
      <c r="N189" s="361">
        <v>0</v>
      </c>
      <c r="O189" s="364">
        <v>0</v>
      </c>
      <c r="P189" s="361">
        <v>0</v>
      </c>
      <c r="Q189" s="361">
        <v>0</v>
      </c>
      <c r="R189" s="361">
        <v>0</v>
      </c>
      <c r="S189" s="361">
        <v>0</v>
      </c>
      <c r="T189" s="361">
        <v>0</v>
      </c>
      <c r="U189" s="361">
        <v>0</v>
      </c>
      <c r="V189" s="362"/>
      <c r="W189" s="362"/>
      <c r="X189" s="362"/>
      <c r="Y189" s="361">
        <v>0</v>
      </c>
      <c r="AB189" s="229"/>
    </row>
    <row r="190" spans="1:28" s="102" customFormat="1" ht="39.75">
      <c r="A190" s="72"/>
      <c r="B190" s="91" t="s">
        <v>257</v>
      </c>
      <c r="C190" s="70" t="s">
        <v>163</v>
      </c>
      <c r="D190" s="193">
        <v>11</v>
      </c>
      <c r="E190" s="193"/>
      <c r="F190" s="193"/>
      <c r="G190" s="193"/>
      <c r="H190" s="193"/>
      <c r="I190" s="193"/>
      <c r="J190" s="363">
        <f t="shared" ref="J190" si="194">+SUM(E190:I190)</f>
        <v>0</v>
      </c>
      <c r="K190" s="193"/>
      <c r="L190" s="193">
        <v>28.5</v>
      </c>
      <c r="M190" s="193">
        <v>13</v>
      </c>
      <c r="N190" s="193">
        <v>30</v>
      </c>
      <c r="O190" s="196">
        <v>17</v>
      </c>
      <c r="P190" s="193">
        <v>8</v>
      </c>
      <c r="Q190" s="193">
        <v>9.5</v>
      </c>
      <c r="R190" s="193">
        <v>71</v>
      </c>
      <c r="S190" s="193">
        <v>51.5</v>
      </c>
      <c r="T190" s="193">
        <v>19</v>
      </c>
      <c r="U190" s="193">
        <v>24</v>
      </c>
      <c r="V190" s="197"/>
      <c r="W190" s="197"/>
      <c r="X190" s="197"/>
      <c r="Y190" s="363">
        <f>+SUM(D190:X190)</f>
        <v>282.5</v>
      </c>
      <c r="AB190" s="103"/>
    </row>
    <row r="191" spans="1:28" s="102" customFormat="1" ht="39.75">
      <c r="A191" s="72"/>
      <c r="B191" s="248" t="s">
        <v>150</v>
      </c>
      <c r="C191" s="244"/>
      <c r="D191" s="365">
        <f>D190*2</f>
        <v>22</v>
      </c>
      <c r="E191" s="365">
        <f t="shared" ref="E191:J191" si="195">E190*2</f>
        <v>0</v>
      </c>
      <c r="F191" s="365">
        <f t="shared" si="195"/>
        <v>0</v>
      </c>
      <c r="G191" s="365">
        <f t="shared" si="195"/>
        <v>0</v>
      </c>
      <c r="H191" s="365">
        <f t="shared" si="195"/>
        <v>0</v>
      </c>
      <c r="I191" s="365">
        <f t="shared" si="195"/>
        <v>0</v>
      </c>
      <c r="J191" s="365">
        <f t="shared" si="195"/>
        <v>0</v>
      </c>
      <c r="K191" s="365"/>
      <c r="L191" s="365">
        <f t="shared" ref="L191:U191" si="196">L190*2</f>
        <v>57</v>
      </c>
      <c r="M191" s="365">
        <f t="shared" si="196"/>
        <v>26</v>
      </c>
      <c r="N191" s="365">
        <f t="shared" si="196"/>
        <v>60</v>
      </c>
      <c r="O191" s="367">
        <f t="shared" si="196"/>
        <v>34</v>
      </c>
      <c r="P191" s="365">
        <f t="shared" si="196"/>
        <v>16</v>
      </c>
      <c r="Q191" s="365">
        <f t="shared" si="196"/>
        <v>19</v>
      </c>
      <c r="R191" s="365">
        <f t="shared" si="196"/>
        <v>142</v>
      </c>
      <c r="S191" s="365">
        <f t="shared" si="196"/>
        <v>103</v>
      </c>
      <c r="T191" s="365">
        <f t="shared" si="196"/>
        <v>38</v>
      </c>
      <c r="U191" s="365">
        <f t="shared" si="196"/>
        <v>48</v>
      </c>
      <c r="V191" s="366"/>
      <c r="W191" s="366"/>
      <c r="X191" s="366"/>
      <c r="Y191" s="365">
        <f>Y190*2</f>
        <v>565</v>
      </c>
      <c r="AB191" s="103"/>
    </row>
    <row r="192" spans="1:28" s="102" customFormat="1" ht="39.75">
      <c r="A192" s="72"/>
      <c r="B192" s="91" t="s">
        <v>256</v>
      </c>
      <c r="C192" s="70" t="s">
        <v>163</v>
      </c>
      <c r="D192" s="193">
        <v>20</v>
      </c>
      <c r="E192" s="193"/>
      <c r="F192" s="193"/>
      <c r="G192" s="193"/>
      <c r="H192" s="193"/>
      <c r="I192" s="193"/>
      <c r="J192" s="363">
        <f t="shared" ref="J192" si="197">+SUM(E192:I192)</f>
        <v>0</v>
      </c>
      <c r="K192" s="193"/>
      <c r="L192" s="193">
        <v>15.5</v>
      </c>
      <c r="M192" s="193">
        <v>3</v>
      </c>
      <c r="N192" s="193">
        <v>51</v>
      </c>
      <c r="O192" s="196">
        <v>15</v>
      </c>
      <c r="P192" s="193">
        <v>21</v>
      </c>
      <c r="Q192" s="193">
        <v>2</v>
      </c>
      <c r="R192" s="193">
        <v>25</v>
      </c>
      <c r="S192" s="193">
        <v>13</v>
      </c>
      <c r="T192" s="193">
        <v>2</v>
      </c>
      <c r="U192" s="193">
        <v>5.5</v>
      </c>
      <c r="V192" s="197"/>
      <c r="W192" s="197"/>
      <c r="X192" s="197"/>
      <c r="Y192" s="363">
        <f>+SUM(D192:X192)</f>
        <v>173</v>
      </c>
      <c r="AB192" s="103"/>
    </row>
    <row r="193" spans="1:28" s="102" customFormat="1" ht="39.75">
      <c r="A193" s="72"/>
      <c r="B193" s="248" t="s">
        <v>150</v>
      </c>
      <c r="C193" s="244"/>
      <c r="D193" s="365">
        <f>D192*5</f>
        <v>100</v>
      </c>
      <c r="E193" s="365">
        <f t="shared" ref="E193:J193" si="198">E192*5</f>
        <v>0</v>
      </c>
      <c r="F193" s="365">
        <f t="shared" si="198"/>
        <v>0</v>
      </c>
      <c r="G193" s="365">
        <f t="shared" si="198"/>
        <v>0</v>
      </c>
      <c r="H193" s="365">
        <f t="shared" si="198"/>
        <v>0</v>
      </c>
      <c r="I193" s="365">
        <f t="shared" si="198"/>
        <v>0</v>
      </c>
      <c r="J193" s="365">
        <f t="shared" si="198"/>
        <v>0</v>
      </c>
      <c r="K193" s="365"/>
      <c r="L193" s="365">
        <f t="shared" ref="L193:U193" si="199">L192*5</f>
        <v>77.5</v>
      </c>
      <c r="M193" s="365">
        <f t="shared" si="199"/>
        <v>15</v>
      </c>
      <c r="N193" s="365">
        <f t="shared" si="199"/>
        <v>255</v>
      </c>
      <c r="O193" s="367">
        <f t="shared" si="199"/>
        <v>75</v>
      </c>
      <c r="P193" s="365">
        <f t="shared" si="199"/>
        <v>105</v>
      </c>
      <c r="Q193" s="365">
        <f t="shared" si="199"/>
        <v>10</v>
      </c>
      <c r="R193" s="365">
        <f t="shared" si="199"/>
        <v>125</v>
      </c>
      <c r="S193" s="365">
        <f t="shared" si="199"/>
        <v>65</v>
      </c>
      <c r="T193" s="365">
        <f t="shared" si="199"/>
        <v>10</v>
      </c>
      <c r="U193" s="365">
        <f t="shared" si="199"/>
        <v>27.5</v>
      </c>
      <c r="V193" s="366"/>
      <c r="W193" s="366"/>
      <c r="X193" s="366"/>
      <c r="Y193" s="365">
        <f>Y192*5</f>
        <v>865</v>
      </c>
      <c r="AB193" s="103"/>
    </row>
    <row r="194" spans="1:28" s="102" customFormat="1" ht="39.75">
      <c r="A194" s="72"/>
      <c r="B194" s="360" t="s">
        <v>255</v>
      </c>
      <c r="C194" s="70" t="s">
        <v>163</v>
      </c>
      <c r="D194" s="193">
        <v>0</v>
      </c>
      <c r="E194" s="193"/>
      <c r="F194" s="193"/>
      <c r="G194" s="193"/>
      <c r="H194" s="193"/>
      <c r="I194" s="193"/>
      <c r="J194" s="363">
        <f t="shared" ref="J194" si="200">+SUM(E194:I194)</f>
        <v>0</v>
      </c>
      <c r="K194" s="193"/>
      <c r="L194" s="193">
        <v>0</v>
      </c>
      <c r="M194" s="193">
        <v>0</v>
      </c>
      <c r="N194" s="193">
        <v>0</v>
      </c>
      <c r="O194" s="196">
        <v>0</v>
      </c>
      <c r="P194" s="193">
        <v>0</v>
      </c>
      <c r="Q194" s="193">
        <v>0</v>
      </c>
      <c r="R194" s="193">
        <v>0</v>
      </c>
      <c r="S194" s="193">
        <v>0</v>
      </c>
      <c r="T194" s="193">
        <v>0</v>
      </c>
      <c r="U194" s="193">
        <v>0</v>
      </c>
      <c r="V194" s="197"/>
      <c r="W194" s="197"/>
      <c r="X194" s="197"/>
      <c r="Y194" s="363">
        <f>+SUM(D194:X194)</f>
        <v>0</v>
      </c>
      <c r="AB194" s="103"/>
    </row>
    <row r="195" spans="1:28" s="102" customFormat="1" ht="39.75">
      <c r="A195" s="72"/>
      <c r="B195" s="248" t="s">
        <v>150</v>
      </c>
      <c r="C195" s="244"/>
      <c r="D195" s="361">
        <f>+D194*1</f>
        <v>0</v>
      </c>
      <c r="E195" s="361">
        <f t="shared" ref="E195:J195" si="201">+E194*1</f>
        <v>0</v>
      </c>
      <c r="F195" s="361">
        <f t="shared" si="201"/>
        <v>0</v>
      </c>
      <c r="G195" s="361">
        <f t="shared" si="201"/>
        <v>0</v>
      </c>
      <c r="H195" s="361">
        <f t="shared" si="201"/>
        <v>0</v>
      </c>
      <c r="I195" s="361">
        <f t="shared" si="201"/>
        <v>0</v>
      </c>
      <c r="J195" s="361">
        <f t="shared" si="201"/>
        <v>0</v>
      </c>
      <c r="K195" s="361"/>
      <c r="L195" s="361">
        <f t="shared" ref="L195:U195" si="202">+L194*1</f>
        <v>0</v>
      </c>
      <c r="M195" s="361">
        <f t="shared" si="202"/>
        <v>0</v>
      </c>
      <c r="N195" s="361">
        <f t="shared" si="202"/>
        <v>0</v>
      </c>
      <c r="O195" s="364">
        <f t="shared" si="202"/>
        <v>0</v>
      </c>
      <c r="P195" s="361">
        <f t="shared" si="202"/>
        <v>0</v>
      </c>
      <c r="Q195" s="361">
        <f t="shared" si="202"/>
        <v>0</v>
      </c>
      <c r="R195" s="361">
        <f t="shared" si="202"/>
        <v>0</v>
      </c>
      <c r="S195" s="361">
        <f t="shared" si="202"/>
        <v>0</v>
      </c>
      <c r="T195" s="361">
        <f t="shared" si="202"/>
        <v>0</v>
      </c>
      <c r="U195" s="361">
        <f t="shared" si="202"/>
        <v>0</v>
      </c>
      <c r="V195" s="362"/>
      <c r="W195" s="362"/>
      <c r="X195" s="362"/>
      <c r="Y195" s="361">
        <f>+Y194*1</f>
        <v>0</v>
      </c>
      <c r="AB195" s="103"/>
    </row>
    <row r="196" spans="1:28" s="102" customFormat="1" ht="39.75">
      <c r="A196" s="72"/>
      <c r="B196" s="91" t="s">
        <v>254</v>
      </c>
      <c r="C196" s="70" t="s">
        <v>163</v>
      </c>
      <c r="D196" s="193">
        <v>1</v>
      </c>
      <c r="E196" s="193"/>
      <c r="F196" s="193"/>
      <c r="G196" s="193"/>
      <c r="H196" s="193"/>
      <c r="I196" s="193"/>
      <c r="J196" s="363">
        <f t="shared" ref="J196" si="203">+SUM(E196:I196)</f>
        <v>0</v>
      </c>
      <c r="K196" s="193"/>
      <c r="L196" s="193">
        <v>2</v>
      </c>
      <c r="M196" s="193">
        <v>0.5</v>
      </c>
      <c r="N196" s="193">
        <v>6</v>
      </c>
      <c r="O196" s="196">
        <v>4</v>
      </c>
      <c r="P196" s="193">
        <v>5</v>
      </c>
      <c r="Q196" s="193">
        <v>1</v>
      </c>
      <c r="R196" s="193">
        <v>8</v>
      </c>
      <c r="S196" s="193">
        <v>3</v>
      </c>
      <c r="T196" s="193">
        <v>3</v>
      </c>
      <c r="U196" s="193">
        <v>0</v>
      </c>
      <c r="V196" s="197"/>
      <c r="W196" s="197"/>
      <c r="X196" s="197"/>
      <c r="Y196" s="363">
        <f>+SUM(D196:X196)</f>
        <v>33.5</v>
      </c>
      <c r="AB196" s="103"/>
    </row>
    <row r="197" spans="1:28" s="102" customFormat="1" ht="39.75">
      <c r="A197" s="72"/>
      <c r="B197" s="248" t="s">
        <v>150</v>
      </c>
      <c r="C197" s="244"/>
      <c r="D197" s="361">
        <f>+D196*3</f>
        <v>3</v>
      </c>
      <c r="E197" s="361">
        <f t="shared" ref="E197:J197" si="204">+E196*3</f>
        <v>0</v>
      </c>
      <c r="F197" s="361">
        <f t="shared" si="204"/>
        <v>0</v>
      </c>
      <c r="G197" s="361">
        <f t="shared" si="204"/>
        <v>0</v>
      </c>
      <c r="H197" s="361">
        <f t="shared" si="204"/>
        <v>0</v>
      </c>
      <c r="I197" s="361">
        <f t="shared" si="204"/>
        <v>0</v>
      </c>
      <c r="J197" s="361">
        <f t="shared" si="204"/>
        <v>0</v>
      </c>
      <c r="K197" s="361"/>
      <c r="L197" s="361">
        <f t="shared" ref="L197:U197" si="205">+L196*3</f>
        <v>6</v>
      </c>
      <c r="M197" s="361">
        <f t="shared" si="205"/>
        <v>1.5</v>
      </c>
      <c r="N197" s="361">
        <f t="shared" si="205"/>
        <v>18</v>
      </c>
      <c r="O197" s="364">
        <f t="shared" si="205"/>
        <v>12</v>
      </c>
      <c r="P197" s="361">
        <f t="shared" si="205"/>
        <v>15</v>
      </c>
      <c r="Q197" s="361">
        <f t="shared" si="205"/>
        <v>3</v>
      </c>
      <c r="R197" s="361">
        <f t="shared" si="205"/>
        <v>24</v>
      </c>
      <c r="S197" s="361">
        <f t="shared" si="205"/>
        <v>9</v>
      </c>
      <c r="T197" s="361">
        <f t="shared" si="205"/>
        <v>9</v>
      </c>
      <c r="U197" s="361">
        <f t="shared" si="205"/>
        <v>0</v>
      </c>
      <c r="V197" s="362"/>
      <c r="W197" s="362"/>
      <c r="X197" s="362"/>
      <c r="Y197" s="361">
        <f>+Y196*3</f>
        <v>100.5</v>
      </c>
      <c r="AB197" s="103"/>
    </row>
    <row r="198" spans="1:28" s="102" customFormat="1" ht="39.75">
      <c r="A198" s="72"/>
      <c r="B198" s="91" t="s">
        <v>253</v>
      </c>
      <c r="C198" s="70" t="s">
        <v>163</v>
      </c>
      <c r="D198" s="193">
        <v>15</v>
      </c>
      <c r="E198" s="193"/>
      <c r="F198" s="193"/>
      <c r="G198" s="193"/>
      <c r="H198" s="193"/>
      <c r="I198" s="193"/>
      <c r="J198" s="363">
        <f t="shared" ref="J198" si="206">+SUM(E198:I198)</f>
        <v>0</v>
      </c>
      <c r="K198" s="193"/>
      <c r="L198" s="193">
        <v>2</v>
      </c>
      <c r="M198" s="193">
        <v>2</v>
      </c>
      <c r="N198" s="193">
        <v>28</v>
      </c>
      <c r="O198" s="196">
        <v>32</v>
      </c>
      <c r="P198" s="193">
        <v>19</v>
      </c>
      <c r="Q198" s="193">
        <v>3</v>
      </c>
      <c r="R198" s="193">
        <v>11</v>
      </c>
      <c r="S198" s="193">
        <v>1</v>
      </c>
      <c r="T198" s="193">
        <v>0</v>
      </c>
      <c r="U198" s="193">
        <v>0</v>
      </c>
      <c r="V198" s="197"/>
      <c r="W198" s="197"/>
      <c r="X198" s="197"/>
      <c r="Y198" s="363">
        <f>+SUM(D198:X198)</f>
        <v>113</v>
      </c>
      <c r="AB198" s="103"/>
    </row>
    <row r="199" spans="1:28" s="102" customFormat="1" ht="39.75">
      <c r="A199" s="72"/>
      <c r="B199" s="248" t="s">
        <v>150</v>
      </c>
      <c r="C199" s="244"/>
      <c r="D199" s="361">
        <f>+D198*6</f>
        <v>90</v>
      </c>
      <c r="E199" s="361">
        <f t="shared" ref="E199:J199" si="207">+E198*6</f>
        <v>0</v>
      </c>
      <c r="F199" s="361">
        <f t="shared" si="207"/>
        <v>0</v>
      </c>
      <c r="G199" s="361">
        <f t="shared" si="207"/>
        <v>0</v>
      </c>
      <c r="H199" s="361">
        <f t="shared" si="207"/>
        <v>0</v>
      </c>
      <c r="I199" s="361">
        <f t="shared" si="207"/>
        <v>0</v>
      </c>
      <c r="J199" s="361">
        <f t="shared" si="207"/>
        <v>0</v>
      </c>
      <c r="K199" s="361"/>
      <c r="L199" s="361">
        <f t="shared" ref="L199:U199" si="208">+L198*6</f>
        <v>12</v>
      </c>
      <c r="M199" s="361">
        <f t="shared" si="208"/>
        <v>12</v>
      </c>
      <c r="N199" s="361">
        <f t="shared" si="208"/>
        <v>168</v>
      </c>
      <c r="O199" s="364">
        <f t="shared" si="208"/>
        <v>192</v>
      </c>
      <c r="P199" s="361">
        <f t="shared" si="208"/>
        <v>114</v>
      </c>
      <c r="Q199" s="361">
        <f t="shared" si="208"/>
        <v>18</v>
      </c>
      <c r="R199" s="361">
        <f t="shared" si="208"/>
        <v>66</v>
      </c>
      <c r="S199" s="361">
        <f t="shared" si="208"/>
        <v>6</v>
      </c>
      <c r="T199" s="361">
        <f t="shared" si="208"/>
        <v>0</v>
      </c>
      <c r="U199" s="361">
        <f t="shared" si="208"/>
        <v>0</v>
      </c>
      <c r="V199" s="362"/>
      <c r="W199" s="362"/>
      <c r="X199" s="362"/>
      <c r="Y199" s="361">
        <f>+Y198*6</f>
        <v>678</v>
      </c>
      <c r="AB199" s="103"/>
    </row>
    <row r="200" spans="1:28" s="102" customFormat="1" ht="39.75">
      <c r="A200" s="72"/>
      <c r="B200" s="360" t="s">
        <v>252</v>
      </c>
      <c r="C200" s="70" t="s">
        <v>163</v>
      </c>
      <c r="D200" s="193">
        <v>0</v>
      </c>
      <c r="E200" s="193"/>
      <c r="F200" s="193"/>
      <c r="G200" s="193"/>
      <c r="H200" s="193"/>
      <c r="I200" s="193"/>
      <c r="J200" s="363">
        <f t="shared" ref="J200" si="209">+SUM(E200:I200)</f>
        <v>0</v>
      </c>
      <c r="K200" s="193"/>
      <c r="L200" s="193">
        <v>0</v>
      </c>
      <c r="M200" s="193">
        <v>0</v>
      </c>
      <c r="N200" s="193">
        <v>0</v>
      </c>
      <c r="O200" s="196">
        <v>0</v>
      </c>
      <c r="P200" s="193">
        <v>0</v>
      </c>
      <c r="Q200" s="193">
        <v>0</v>
      </c>
      <c r="R200" s="193">
        <v>0</v>
      </c>
      <c r="S200" s="193">
        <v>0</v>
      </c>
      <c r="T200" s="193">
        <v>0</v>
      </c>
      <c r="U200" s="193">
        <v>0</v>
      </c>
      <c r="V200" s="197"/>
      <c r="W200" s="197"/>
      <c r="X200" s="197"/>
      <c r="Y200" s="363">
        <f>+SUM(D200:X200)</f>
        <v>0</v>
      </c>
      <c r="AB200" s="103"/>
    </row>
    <row r="201" spans="1:28" s="102" customFormat="1" ht="39.75">
      <c r="A201" s="72"/>
      <c r="B201" s="248" t="s">
        <v>150</v>
      </c>
      <c r="C201" s="244"/>
      <c r="D201" s="361">
        <f>+D200*3</f>
        <v>0</v>
      </c>
      <c r="E201" s="361">
        <f t="shared" ref="E201:J201" si="210">+E200*3</f>
        <v>0</v>
      </c>
      <c r="F201" s="361">
        <f t="shared" si="210"/>
        <v>0</v>
      </c>
      <c r="G201" s="361">
        <f t="shared" si="210"/>
        <v>0</v>
      </c>
      <c r="H201" s="361">
        <f t="shared" si="210"/>
        <v>0</v>
      </c>
      <c r="I201" s="361">
        <f t="shared" si="210"/>
        <v>0</v>
      </c>
      <c r="J201" s="361">
        <f t="shared" si="210"/>
        <v>0</v>
      </c>
      <c r="K201" s="361"/>
      <c r="L201" s="361">
        <f t="shared" ref="L201:U201" si="211">+L200*3</f>
        <v>0</v>
      </c>
      <c r="M201" s="361">
        <f t="shared" si="211"/>
        <v>0</v>
      </c>
      <c r="N201" s="361">
        <f t="shared" si="211"/>
        <v>0</v>
      </c>
      <c r="O201" s="364">
        <f t="shared" si="211"/>
        <v>0</v>
      </c>
      <c r="P201" s="361">
        <f t="shared" si="211"/>
        <v>0</v>
      </c>
      <c r="Q201" s="361">
        <f t="shared" si="211"/>
        <v>0</v>
      </c>
      <c r="R201" s="361">
        <f t="shared" si="211"/>
        <v>0</v>
      </c>
      <c r="S201" s="361">
        <f t="shared" si="211"/>
        <v>0</v>
      </c>
      <c r="T201" s="361">
        <f t="shared" si="211"/>
        <v>0</v>
      </c>
      <c r="U201" s="361">
        <f t="shared" si="211"/>
        <v>0</v>
      </c>
      <c r="V201" s="362"/>
      <c r="W201" s="362"/>
      <c r="X201" s="362"/>
      <c r="Y201" s="361">
        <f>+Y200*3</f>
        <v>0</v>
      </c>
      <c r="AB201" s="103"/>
    </row>
    <row r="202" spans="1:28" s="102" customFormat="1" ht="39.75">
      <c r="A202" s="72"/>
      <c r="B202" s="91" t="s">
        <v>251</v>
      </c>
      <c r="C202" s="70" t="s">
        <v>163</v>
      </c>
      <c r="D202" s="193">
        <v>1</v>
      </c>
      <c r="E202" s="193"/>
      <c r="F202" s="193"/>
      <c r="G202" s="193"/>
      <c r="H202" s="193"/>
      <c r="I202" s="193"/>
      <c r="J202" s="363">
        <f t="shared" ref="J202" si="212">+SUM(E202:I202)</f>
        <v>0</v>
      </c>
      <c r="K202" s="193"/>
      <c r="L202" s="193">
        <v>0</v>
      </c>
      <c r="M202" s="193">
        <v>0.5</v>
      </c>
      <c r="N202" s="193">
        <v>3</v>
      </c>
      <c r="O202" s="196">
        <v>2</v>
      </c>
      <c r="P202" s="193">
        <v>1</v>
      </c>
      <c r="Q202" s="194">
        <v>2</v>
      </c>
      <c r="R202" s="193">
        <v>2</v>
      </c>
      <c r="S202" s="193">
        <v>0</v>
      </c>
      <c r="T202" s="193">
        <v>0</v>
      </c>
      <c r="U202" s="193">
        <v>0</v>
      </c>
      <c r="V202" s="197"/>
      <c r="W202" s="197"/>
      <c r="X202" s="197"/>
      <c r="Y202" s="363">
        <f>+SUM(D202:X202)</f>
        <v>11.5</v>
      </c>
      <c r="AB202" s="103"/>
    </row>
    <row r="203" spans="1:28" s="102" customFormat="1" ht="39.75">
      <c r="A203" s="72"/>
      <c r="B203" s="248" t="s">
        <v>150</v>
      </c>
      <c r="C203" s="244"/>
      <c r="D203" s="361">
        <f>+D202*5</f>
        <v>5</v>
      </c>
      <c r="E203" s="361">
        <f t="shared" ref="E203:J203" si="213">+E202*5</f>
        <v>0</v>
      </c>
      <c r="F203" s="361">
        <f t="shared" si="213"/>
        <v>0</v>
      </c>
      <c r="G203" s="361">
        <f t="shared" si="213"/>
        <v>0</v>
      </c>
      <c r="H203" s="361">
        <f t="shared" si="213"/>
        <v>0</v>
      </c>
      <c r="I203" s="361">
        <f t="shared" si="213"/>
        <v>0</v>
      </c>
      <c r="J203" s="361">
        <f t="shared" si="213"/>
        <v>0</v>
      </c>
      <c r="K203" s="361"/>
      <c r="L203" s="361">
        <f t="shared" ref="L203:U203" si="214">+L202*5</f>
        <v>0</v>
      </c>
      <c r="M203" s="361">
        <f t="shared" si="214"/>
        <v>2.5</v>
      </c>
      <c r="N203" s="361">
        <f t="shared" si="214"/>
        <v>15</v>
      </c>
      <c r="O203" s="364">
        <f t="shared" si="214"/>
        <v>10</v>
      </c>
      <c r="P203" s="361">
        <f t="shared" si="214"/>
        <v>5</v>
      </c>
      <c r="Q203" s="361">
        <f t="shared" si="214"/>
        <v>10</v>
      </c>
      <c r="R203" s="361">
        <f t="shared" si="214"/>
        <v>10</v>
      </c>
      <c r="S203" s="361">
        <f t="shared" si="214"/>
        <v>0</v>
      </c>
      <c r="T203" s="361">
        <f t="shared" si="214"/>
        <v>0</v>
      </c>
      <c r="U203" s="361">
        <f t="shared" si="214"/>
        <v>0</v>
      </c>
      <c r="V203" s="362"/>
      <c r="W203" s="362"/>
      <c r="X203" s="362"/>
      <c r="Y203" s="361">
        <f>+Y202*5</f>
        <v>57.5</v>
      </c>
      <c r="AB203" s="103"/>
    </row>
    <row r="204" spans="1:28" s="102" customFormat="1" ht="39.75">
      <c r="A204" s="72"/>
      <c r="B204" s="91" t="s">
        <v>250</v>
      </c>
      <c r="C204" s="70" t="s">
        <v>163</v>
      </c>
      <c r="D204" s="193">
        <v>6</v>
      </c>
      <c r="E204" s="193"/>
      <c r="F204" s="193"/>
      <c r="G204" s="193"/>
      <c r="H204" s="193"/>
      <c r="I204" s="193"/>
      <c r="J204" s="363">
        <f t="shared" ref="J204" si="215">+SUM(E204:I204)</f>
        <v>0</v>
      </c>
      <c r="K204" s="193"/>
      <c r="L204" s="193">
        <v>1</v>
      </c>
      <c r="M204" s="193">
        <v>0</v>
      </c>
      <c r="N204" s="193">
        <v>5</v>
      </c>
      <c r="O204" s="196">
        <v>4</v>
      </c>
      <c r="P204" s="193">
        <v>7</v>
      </c>
      <c r="Q204" s="194">
        <v>0</v>
      </c>
      <c r="R204" s="193">
        <v>0</v>
      </c>
      <c r="S204" s="193">
        <v>0.5</v>
      </c>
      <c r="T204" s="193">
        <v>0</v>
      </c>
      <c r="U204" s="193">
        <v>2.5</v>
      </c>
      <c r="V204" s="197"/>
      <c r="W204" s="197"/>
      <c r="X204" s="197"/>
      <c r="Y204" s="363">
        <f>+SUM(D204:X204)</f>
        <v>26</v>
      </c>
      <c r="AB204" s="103"/>
    </row>
    <row r="205" spans="1:28" s="102" customFormat="1" ht="39.75">
      <c r="A205" s="72"/>
      <c r="B205" s="248" t="s">
        <v>150</v>
      </c>
      <c r="C205" s="70"/>
      <c r="D205" s="361">
        <f>+D204*8</f>
        <v>48</v>
      </c>
      <c r="E205" s="361">
        <f t="shared" ref="E205:J205" si="216">+E204*8</f>
        <v>0</v>
      </c>
      <c r="F205" s="361">
        <f t="shared" si="216"/>
        <v>0</v>
      </c>
      <c r="G205" s="361">
        <f t="shared" si="216"/>
        <v>0</v>
      </c>
      <c r="H205" s="361">
        <f t="shared" si="216"/>
        <v>0</v>
      </c>
      <c r="I205" s="361">
        <f t="shared" si="216"/>
        <v>0</v>
      </c>
      <c r="J205" s="361">
        <f t="shared" si="216"/>
        <v>0</v>
      </c>
      <c r="K205" s="361"/>
      <c r="L205" s="361">
        <f t="shared" ref="L205:U205" si="217">+L204*8</f>
        <v>8</v>
      </c>
      <c r="M205" s="361">
        <f t="shared" si="217"/>
        <v>0</v>
      </c>
      <c r="N205" s="361">
        <f t="shared" si="217"/>
        <v>40</v>
      </c>
      <c r="O205" s="364">
        <f t="shared" si="217"/>
        <v>32</v>
      </c>
      <c r="P205" s="361">
        <f t="shared" si="217"/>
        <v>56</v>
      </c>
      <c r="Q205" s="361">
        <f t="shared" si="217"/>
        <v>0</v>
      </c>
      <c r="R205" s="361">
        <f t="shared" si="217"/>
        <v>0</v>
      </c>
      <c r="S205" s="361">
        <f t="shared" si="217"/>
        <v>4</v>
      </c>
      <c r="T205" s="361">
        <f t="shared" si="217"/>
        <v>0</v>
      </c>
      <c r="U205" s="361">
        <f t="shared" si="217"/>
        <v>20</v>
      </c>
      <c r="V205" s="362"/>
      <c r="W205" s="362"/>
      <c r="X205" s="362"/>
      <c r="Y205" s="361">
        <f>+Y204*8</f>
        <v>208</v>
      </c>
      <c r="AB205" s="103"/>
    </row>
    <row r="206" spans="1:28" s="102" customFormat="1" ht="39.75">
      <c r="A206" s="72"/>
      <c r="B206" s="360" t="s">
        <v>249</v>
      </c>
      <c r="C206" s="70" t="s">
        <v>163</v>
      </c>
      <c r="D206" s="193">
        <v>0</v>
      </c>
      <c r="E206" s="193"/>
      <c r="F206" s="193"/>
      <c r="G206" s="193"/>
      <c r="H206" s="193"/>
      <c r="I206" s="193"/>
      <c r="J206" s="363">
        <f t="shared" ref="J206" si="218">+SUM(E206:I206)</f>
        <v>0</v>
      </c>
      <c r="K206" s="193"/>
      <c r="L206" s="193">
        <v>0</v>
      </c>
      <c r="M206" s="193">
        <v>0</v>
      </c>
      <c r="N206" s="193">
        <v>0</v>
      </c>
      <c r="O206" s="196">
        <v>0</v>
      </c>
      <c r="P206" s="193">
        <v>0</v>
      </c>
      <c r="Q206" s="193">
        <v>0</v>
      </c>
      <c r="R206" s="193">
        <v>0</v>
      </c>
      <c r="S206" s="193">
        <v>0</v>
      </c>
      <c r="T206" s="193">
        <v>0</v>
      </c>
      <c r="U206" s="193">
        <v>0</v>
      </c>
      <c r="V206" s="197"/>
      <c r="W206" s="197"/>
      <c r="X206" s="197"/>
      <c r="Y206" s="363">
        <f>+SUM(D206:X206)</f>
        <v>0</v>
      </c>
      <c r="AB206" s="103"/>
    </row>
    <row r="207" spans="1:28" s="102" customFormat="1" ht="39.75">
      <c r="A207" s="72"/>
      <c r="B207" s="248" t="s">
        <v>150</v>
      </c>
      <c r="C207" s="244"/>
      <c r="D207" s="361">
        <f>+D206*6</f>
        <v>0</v>
      </c>
      <c r="E207" s="361">
        <f t="shared" ref="E207:J207" si="219">+E206*6</f>
        <v>0</v>
      </c>
      <c r="F207" s="361">
        <f t="shared" si="219"/>
        <v>0</v>
      </c>
      <c r="G207" s="361">
        <f t="shared" si="219"/>
        <v>0</v>
      </c>
      <c r="H207" s="361">
        <f t="shared" si="219"/>
        <v>0</v>
      </c>
      <c r="I207" s="361">
        <f t="shared" si="219"/>
        <v>0</v>
      </c>
      <c r="J207" s="361">
        <f t="shared" si="219"/>
        <v>0</v>
      </c>
      <c r="K207" s="361"/>
      <c r="L207" s="361">
        <f t="shared" ref="L207:U207" si="220">+L206*6</f>
        <v>0</v>
      </c>
      <c r="M207" s="361">
        <f t="shared" si="220"/>
        <v>0</v>
      </c>
      <c r="N207" s="361">
        <f t="shared" si="220"/>
        <v>0</v>
      </c>
      <c r="O207" s="364">
        <f t="shared" si="220"/>
        <v>0</v>
      </c>
      <c r="P207" s="361">
        <f t="shared" si="220"/>
        <v>0</v>
      </c>
      <c r="Q207" s="361">
        <f t="shared" si="220"/>
        <v>0</v>
      </c>
      <c r="R207" s="361">
        <f t="shared" si="220"/>
        <v>0</v>
      </c>
      <c r="S207" s="361">
        <f t="shared" si="220"/>
        <v>0</v>
      </c>
      <c r="T207" s="361">
        <f t="shared" si="220"/>
        <v>0</v>
      </c>
      <c r="U207" s="361">
        <f t="shared" si="220"/>
        <v>0</v>
      </c>
      <c r="V207" s="362"/>
      <c r="W207" s="362"/>
      <c r="X207" s="362"/>
      <c r="Y207" s="361">
        <f>+Y206*6</f>
        <v>0</v>
      </c>
      <c r="AB207" s="103"/>
    </row>
    <row r="208" spans="1:28" s="102" customFormat="1" ht="39.75">
      <c r="A208" s="72"/>
      <c r="B208" s="91" t="s">
        <v>248</v>
      </c>
      <c r="C208" s="70" t="s">
        <v>163</v>
      </c>
      <c r="D208" s="193">
        <v>0</v>
      </c>
      <c r="E208" s="193"/>
      <c r="F208" s="193"/>
      <c r="G208" s="193"/>
      <c r="H208" s="193"/>
      <c r="I208" s="193"/>
      <c r="J208" s="363">
        <f t="shared" ref="J208" si="221">+SUM(E208:I208)</f>
        <v>0</v>
      </c>
      <c r="K208" s="193"/>
      <c r="L208" s="193">
        <v>0</v>
      </c>
      <c r="M208" s="193">
        <v>0</v>
      </c>
      <c r="N208" s="193">
        <v>0</v>
      </c>
      <c r="O208" s="196">
        <v>0</v>
      </c>
      <c r="P208" s="193">
        <v>0</v>
      </c>
      <c r="Q208" s="193">
        <v>0</v>
      </c>
      <c r="R208" s="193">
        <v>0</v>
      </c>
      <c r="S208" s="193">
        <v>0</v>
      </c>
      <c r="T208" s="193">
        <v>0</v>
      </c>
      <c r="U208" s="193">
        <v>0</v>
      </c>
      <c r="V208" s="197"/>
      <c r="W208" s="197"/>
      <c r="X208" s="197"/>
      <c r="Y208" s="363">
        <f>+SUM(D208:X208)</f>
        <v>0</v>
      </c>
      <c r="AA208" s="92"/>
      <c r="AB208" s="103"/>
    </row>
    <row r="209" spans="1:28" s="102" customFormat="1" ht="39.75">
      <c r="A209" s="72"/>
      <c r="B209" s="248" t="s">
        <v>150</v>
      </c>
      <c r="C209" s="244"/>
      <c r="D209" s="361">
        <f>+D208*8</f>
        <v>0</v>
      </c>
      <c r="E209" s="361">
        <f t="shared" ref="E209:J209" si="222">+E208*8</f>
        <v>0</v>
      </c>
      <c r="F209" s="361">
        <f t="shared" si="222"/>
        <v>0</v>
      </c>
      <c r="G209" s="361">
        <f t="shared" si="222"/>
        <v>0</v>
      </c>
      <c r="H209" s="361">
        <f t="shared" si="222"/>
        <v>0</v>
      </c>
      <c r="I209" s="361">
        <f t="shared" si="222"/>
        <v>0</v>
      </c>
      <c r="J209" s="361">
        <f t="shared" si="222"/>
        <v>0</v>
      </c>
      <c r="K209" s="361"/>
      <c r="L209" s="361">
        <f t="shared" ref="L209:U209" si="223">+L208*8</f>
        <v>0</v>
      </c>
      <c r="M209" s="361">
        <f t="shared" si="223"/>
        <v>0</v>
      </c>
      <c r="N209" s="361">
        <f t="shared" si="223"/>
        <v>0</v>
      </c>
      <c r="O209" s="364">
        <f t="shared" si="223"/>
        <v>0</v>
      </c>
      <c r="P209" s="361">
        <f t="shared" si="223"/>
        <v>0</v>
      </c>
      <c r="Q209" s="361">
        <f t="shared" si="223"/>
        <v>0</v>
      </c>
      <c r="R209" s="361">
        <f t="shared" si="223"/>
        <v>0</v>
      </c>
      <c r="S209" s="361">
        <f t="shared" si="223"/>
        <v>0</v>
      </c>
      <c r="T209" s="361">
        <f t="shared" si="223"/>
        <v>0</v>
      </c>
      <c r="U209" s="361">
        <f t="shared" si="223"/>
        <v>0</v>
      </c>
      <c r="V209" s="362"/>
      <c r="W209" s="362"/>
      <c r="X209" s="362"/>
      <c r="Y209" s="361">
        <f>+Y208*8</f>
        <v>0</v>
      </c>
      <c r="AA209" s="92"/>
      <c r="AB209" s="103"/>
    </row>
    <row r="210" spans="1:28" s="102" customFormat="1" ht="39.75">
      <c r="A210" s="72"/>
      <c r="B210" s="91" t="s">
        <v>247</v>
      </c>
      <c r="C210" s="70" t="s">
        <v>163</v>
      </c>
      <c r="D210" s="193">
        <v>0</v>
      </c>
      <c r="E210" s="193"/>
      <c r="F210" s="193"/>
      <c r="G210" s="193"/>
      <c r="H210" s="193"/>
      <c r="I210" s="193"/>
      <c r="J210" s="363">
        <f t="shared" ref="J210" si="224">+SUM(E210:I210)</f>
        <v>0</v>
      </c>
      <c r="K210" s="193"/>
      <c r="L210" s="193">
        <v>0</v>
      </c>
      <c r="M210" s="193">
        <v>0</v>
      </c>
      <c r="N210" s="193">
        <v>0</v>
      </c>
      <c r="O210" s="196">
        <v>1</v>
      </c>
      <c r="P210" s="193">
        <v>0</v>
      </c>
      <c r="Q210" s="193">
        <v>0</v>
      </c>
      <c r="R210" s="193">
        <v>0</v>
      </c>
      <c r="S210" s="193">
        <v>0</v>
      </c>
      <c r="T210" s="193">
        <v>0</v>
      </c>
      <c r="U210" s="193">
        <v>1</v>
      </c>
      <c r="V210" s="197"/>
      <c r="W210" s="197"/>
      <c r="X210" s="197"/>
      <c r="Y210" s="363">
        <f>+SUM(D210:X210)</f>
        <v>2</v>
      </c>
      <c r="AA210" s="92"/>
      <c r="AB210" s="103"/>
    </row>
    <row r="211" spans="1:28" s="102" customFormat="1" ht="39.75">
      <c r="A211" s="72"/>
      <c r="B211" s="248" t="s">
        <v>150</v>
      </c>
      <c r="C211" s="244"/>
      <c r="D211" s="361">
        <f>+D210*10</f>
        <v>0</v>
      </c>
      <c r="E211" s="361">
        <f t="shared" ref="E211:J211" si="225">+E210*10</f>
        <v>0</v>
      </c>
      <c r="F211" s="361">
        <f t="shared" si="225"/>
        <v>0</v>
      </c>
      <c r="G211" s="361">
        <f t="shared" si="225"/>
        <v>0</v>
      </c>
      <c r="H211" s="361">
        <f t="shared" si="225"/>
        <v>0</v>
      </c>
      <c r="I211" s="361">
        <f t="shared" si="225"/>
        <v>0</v>
      </c>
      <c r="J211" s="361">
        <f t="shared" si="225"/>
        <v>0</v>
      </c>
      <c r="K211" s="361"/>
      <c r="L211" s="361">
        <f t="shared" ref="L211:U211" si="226">+L210*10</f>
        <v>0</v>
      </c>
      <c r="M211" s="361">
        <f t="shared" si="226"/>
        <v>0</v>
      </c>
      <c r="N211" s="361">
        <f t="shared" si="226"/>
        <v>0</v>
      </c>
      <c r="O211" s="361">
        <f t="shared" si="226"/>
        <v>10</v>
      </c>
      <c r="P211" s="361">
        <f t="shared" si="226"/>
        <v>0</v>
      </c>
      <c r="Q211" s="361">
        <f t="shared" si="226"/>
        <v>0</v>
      </c>
      <c r="R211" s="361">
        <f t="shared" si="226"/>
        <v>0</v>
      </c>
      <c r="S211" s="361">
        <f t="shared" si="226"/>
        <v>0</v>
      </c>
      <c r="T211" s="361">
        <f t="shared" si="226"/>
        <v>0</v>
      </c>
      <c r="U211" s="361">
        <f t="shared" si="226"/>
        <v>10</v>
      </c>
      <c r="V211" s="362"/>
      <c r="W211" s="362"/>
      <c r="X211" s="362"/>
      <c r="Y211" s="361">
        <f>+Y210*10</f>
        <v>20</v>
      </c>
      <c r="AA211" s="92"/>
      <c r="AB211" s="103"/>
    </row>
    <row r="212" spans="1:28" s="102" customFormat="1" ht="39.75">
      <c r="A212" s="72"/>
      <c r="B212" s="360" t="s">
        <v>246</v>
      </c>
      <c r="C212" s="70"/>
      <c r="D212" s="68">
        <f>SUM(D189,D195,D201,D207,D191,D197,D203,D209,D193,D199,D205,D211)</f>
        <v>268</v>
      </c>
      <c r="E212" s="68">
        <f t="shared" ref="E212:J212" si="227">SUM(E189,E195,E201,E207,E191,E197,E203,E209,E193,E199,E205,E211)</f>
        <v>0</v>
      </c>
      <c r="F212" s="68">
        <f t="shared" si="227"/>
        <v>0</v>
      </c>
      <c r="G212" s="68">
        <f t="shared" si="227"/>
        <v>0</v>
      </c>
      <c r="H212" s="68">
        <f t="shared" si="227"/>
        <v>0</v>
      </c>
      <c r="I212" s="68">
        <f t="shared" si="227"/>
        <v>0</v>
      </c>
      <c r="J212" s="68">
        <f t="shared" si="227"/>
        <v>0</v>
      </c>
      <c r="K212" s="68"/>
      <c r="L212" s="68">
        <f t="shared" ref="L212:U212" si="228">SUM(L189,L195,L201,L207,L191,L197,L203,L209,L193,L199,L205,L211)</f>
        <v>160.5</v>
      </c>
      <c r="M212" s="68">
        <f t="shared" si="228"/>
        <v>57</v>
      </c>
      <c r="N212" s="68">
        <f t="shared" si="228"/>
        <v>556</v>
      </c>
      <c r="O212" s="68">
        <f t="shared" si="228"/>
        <v>365</v>
      </c>
      <c r="P212" s="68">
        <f t="shared" si="228"/>
        <v>311</v>
      </c>
      <c r="Q212" s="68">
        <f t="shared" si="228"/>
        <v>60</v>
      </c>
      <c r="R212" s="68">
        <f t="shared" si="228"/>
        <v>367</v>
      </c>
      <c r="S212" s="68">
        <f t="shared" si="228"/>
        <v>187</v>
      </c>
      <c r="T212" s="68">
        <f t="shared" si="228"/>
        <v>57</v>
      </c>
      <c r="U212" s="68">
        <f t="shared" si="228"/>
        <v>105.5</v>
      </c>
      <c r="V212" s="197"/>
      <c r="W212" s="197"/>
      <c r="X212" s="197"/>
      <c r="Y212" s="68">
        <f>SUM(Y189,Y195,Y201,Y207,Y191,Y197,Y203,Y209,Y193,Y199,Y205,Y211)</f>
        <v>2494</v>
      </c>
      <c r="AB212" s="103"/>
    </row>
    <row r="213" spans="1:28" s="102" customFormat="1" ht="39.75">
      <c r="A213" s="128"/>
      <c r="B213" s="147" t="s">
        <v>245</v>
      </c>
      <c r="C213" s="124"/>
      <c r="D213" s="677">
        <f>SUM(D188,D190,D196,D202,D208,D192,D198,D204,D210,D194,D200,D206)</f>
        <v>64</v>
      </c>
      <c r="E213" s="677">
        <f t="shared" ref="E213:J213" si="229">SUM(E188,E190,E196,E202,E208,E192,E198,E204,E210,E194,E200,E206)</f>
        <v>0</v>
      </c>
      <c r="F213" s="677">
        <f t="shared" si="229"/>
        <v>0</v>
      </c>
      <c r="G213" s="677">
        <f t="shared" si="229"/>
        <v>0</v>
      </c>
      <c r="H213" s="677">
        <f t="shared" ref="H213" si="230">SUM(H188,H190,H196,H202,H208,H192,H198,H204,H210,H194,H200,H206)</f>
        <v>0</v>
      </c>
      <c r="I213" s="677">
        <f t="shared" si="229"/>
        <v>0</v>
      </c>
      <c r="J213" s="677">
        <f t="shared" si="229"/>
        <v>0</v>
      </c>
      <c r="K213" s="677"/>
      <c r="L213" s="677">
        <f t="shared" ref="L213:U213" si="231">SUM(L188,L190,L196,L202,L208,L192,L198,L204,L210,L194,L200,L206)</f>
        <v>50</v>
      </c>
      <c r="M213" s="677">
        <f t="shared" si="231"/>
        <v>19</v>
      </c>
      <c r="N213" s="677">
        <f t="shared" si="231"/>
        <v>124</v>
      </c>
      <c r="O213" s="677">
        <f t="shared" si="231"/>
        <v>77</v>
      </c>
      <c r="P213" s="677">
        <f t="shared" si="231"/>
        <v>62</v>
      </c>
      <c r="Q213" s="677">
        <f t="shared" si="231"/>
        <v>17.5</v>
      </c>
      <c r="R213" s="677">
        <f t="shared" si="231"/>
        <v>127</v>
      </c>
      <c r="S213" s="677">
        <f t="shared" si="231"/>
        <v>69</v>
      </c>
      <c r="T213" s="677">
        <f t="shared" si="231"/>
        <v>26</v>
      </c>
      <c r="U213" s="677">
        <f t="shared" si="231"/>
        <v>33</v>
      </c>
      <c r="V213" s="191"/>
      <c r="W213" s="191"/>
      <c r="X213" s="191"/>
      <c r="Y213" s="359">
        <f>SUM(Y188,Y190,Y196,Y202,Y208,Y192,Y198,Y204,Y210,Y194,Y200,Y206)</f>
        <v>668.5</v>
      </c>
      <c r="AB213" s="103"/>
    </row>
    <row r="214" spans="1:28" ht="39.75">
      <c r="A214" s="145" t="s">
        <v>244</v>
      </c>
      <c r="B214" s="145"/>
      <c r="C214" s="144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1"/>
      <c r="V214" s="211"/>
      <c r="W214" s="211"/>
      <c r="X214" s="211"/>
      <c r="Y214" s="141"/>
      <c r="AB214" s="20"/>
    </row>
    <row r="215" spans="1:28" ht="39.75">
      <c r="A215" s="140" t="s">
        <v>86</v>
      </c>
      <c r="B215" s="358"/>
      <c r="C215" s="357"/>
      <c r="D215" s="356">
        <f>+SUM(D217,D226)/2</f>
        <v>5</v>
      </c>
      <c r="E215" s="356"/>
      <c r="F215" s="356"/>
      <c r="G215" s="356"/>
      <c r="H215" s="356"/>
      <c r="I215" s="356"/>
      <c r="J215" s="356">
        <f t="shared" ref="J215" si="232">+SUM(J217,J226)/2</f>
        <v>0</v>
      </c>
      <c r="K215" s="356"/>
      <c r="L215" s="356">
        <f t="shared" ref="L215:U215" si="233">+SUM(L217,L226)/2</f>
        <v>5</v>
      </c>
      <c r="M215" s="356">
        <f t="shared" si="233"/>
        <v>4</v>
      </c>
      <c r="N215" s="356">
        <f t="shared" si="233"/>
        <v>5</v>
      </c>
      <c r="O215" s="356">
        <f t="shared" si="233"/>
        <v>4.5</v>
      </c>
      <c r="P215" s="356">
        <f t="shared" si="233"/>
        <v>5</v>
      </c>
      <c r="Q215" s="356">
        <f t="shared" si="233"/>
        <v>5</v>
      </c>
      <c r="R215" s="356">
        <f t="shared" si="233"/>
        <v>5</v>
      </c>
      <c r="S215" s="356">
        <f t="shared" si="233"/>
        <v>4</v>
      </c>
      <c r="T215" s="356">
        <f t="shared" si="233"/>
        <v>5</v>
      </c>
      <c r="U215" s="356">
        <f t="shared" si="233"/>
        <v>4</v>
      </c>
      <c r="V215" s="355"/>
      <c r="W215" s="355"/>
      <c r="X215" s="355"/>
      <c r="Y215" s="136">
        <f>+SUM(Y217,Y226)/2</f>
        <v>5</v>
      </c>
      <c r="AB215" s="20"/>
    </row>
    <row r="216" spans="1:28" s="73" customFormat="1" ht="39.75">
      <c r="A216" s="85">
        <v>3.1</v>
      </c>
      <c r="B216" s="84" t="s">
        <v>243</v>
      </c>
      <c r="C216" s="96" t="s">
        <v>30</v>
      </c>
      <c r="D216" s="324">
        <f>+SUM(D218:D224)</f>
        <v>7</v>
      </c>
      <c r="E216" s="324"/>
      <c r="F216" s="324"/>
      <c r="G216" s="324"/>
      <c r="H216" s="324"/>
      <c r="I216" s="324"/>
      <c r="J216" s="324">
        <f t="shared" ref="J216" si="234">+SUM(J218:J224)</f>
        <v>0</v>
      </c>
      <c r="K216" s="324"/>
      <c r="L216" s="324">
        <f t="shared" ref="L216:U216" si="235">+SUM(L218:L224)</f>
        <v>7</v>
      </c>
      <c r="M216" s="324">
        <f t="shared" si="235"/>
        <v>7</v>
      </c>
      <c r="N216" s="324">
        <f t="shared" si="235"/>
        <v>7</v>
      </c>
      <c r="O216" s="324">
        <f t="shared" si="235"/>
        <v>7</v>
      </c>
      <c r="P216" s="324">
        <f t="shared" si="235"/>
        <v>7</v>
      </c>
      <c r="Q216" s="324">
        <f t="shared" si="235"/>
        <v>7</v>
      </c>
      <c r="R216" s="324">
        <f t="shared" si="235"/>
        <v>7</v>
      </c>
      <c r="S216" s="324">
        <f t="shared" si="235"/>
        <v>7</v>
      </c>
      <c r="T216" s="324">
        <f t="shared" si="235"/>
        <v>7</v>
      </c>
      <c r="U216" s="324">
        <f t="shared" si="235"/>
        <v>7</v>
      </c>
      <c r="V216" s="154"/>
      <c r="W216" s="154"/>
      <c r="X216" s="154"/>
      <c r="Y216" s="324">
        <f>+SUM(Y218:Y224)</f>
        <v>7</v>
      </c>
      <c r="AB216" s="74"/>
    </row>
    <row r="217" spans="1:28" s="73" customFormat="1" ht="39.75">
      <c r="A217" s="81"/>
      <c r="B217" s="80"/>
      <c r="C217" s="95" t="s">
        <v>10</v>
      </c>
      <c r="D217" s="94">
        <f>IF(D216&lt;1,0,IF(D216&lt;2,1,IF(D216&lt;4,2,IF(D216&lt;6,3,IF(D216&lt;7,4,IF(D216&gt;=7,5))))))</f>
        <v>5</v>
      </c>
      <c r="E217" s="94"/>
      <c r="F217" s="94"/>
      <c r="G217" s="94"/>
      <c r="H217" s="94"/>
      <c r="I217" s="94"/>
      <c r="J217" s="94">
        <f t="shared" ref="J217" si="236">IF(J216&lt;1,0,IF(J216&lt;2,1,IF(J216&lt;4,2,IF(J216&lt;6,3,IF(J216&lt;7,4,IF(J216&gt;=7,5))))))</f>
        <v>0</v>
      </c>
      <c r="K217" s="94"/>
      <c r="L217" s="94">
        <f t="shared" ref="L217:U217" si="237">IF(L216&lt;1,0,IF(L216&lt;2,1,IF(L216&lt;4,2,IF(L216&lt;6,3,IF(L216&lt;7,4,IF(L216&gt;=7,5))))))</f>
        <v>5</v>
      </c>
      <c r="M217" s="94">
        <f t="shared" si="237"/>
        <v>5</v>
      </c>
      <c r="N217" s="94">
        <f t="shared" si="237"/>
        <v>5</v>
      </c>
      <c r="O217" s="94">
        <f t="shared" si="237"/>
        <v>5</v>
      </c>
      <c r="P217" s="94">
        <f t="shared" si="237"/>
        <v>5</v>
      </c>
      <c r="Q217" s="94">
        <f t="shared" si="237"/>
        <v>5</v>
      </c>
      <c r="R217" s="94">
        <f t="shared" si="237"/>
        <v>5</v>
      </c>
      <c r="S217" s="94">
        <f t="shared" si="237"/>
        <v>5</v>
      </c>
      <c r="T217" s="94">
        <f t="shared" si="237"/>
        <v>5</v>
      </c>
      <c r="U217" s="94">
        <f t="shared" si="237"/>
        <v>5</v>
      </c>
      <c r="V217" s="152"/>
      <c r="W217" s="152"/>
      <c r="X217" s="152"/>
      <c r="Y217" s="94">
        <f>IF(Y216&lt;1,0,IF(Y216&lt;2,1,IF(Y216&lt;4,2,IF(Y216&lt;6,3,IF(Y216&lt;7,4,IF(Y216&gt;=7,5))))))</f>
        <v>5</v>
      </c>
      <c r="AB217" s="74"/>
    </row>
    <row r="218" spans="1:28" s="73" customFormat="1" ht="61.5">
      <c r="A218" s="75"/>
      <c r="B218" s="71" t="s">
        <v>242</v>
      </c>
      <c r="C218" s="70"/>
      <c r="D218" s="68">
        <v>1</v>
      </c>
      <c r="E218" s="68"/>
      <c r="F218" s="68"/>
      <c r="G218" s="68"/>
      <c r="H218" s="68"/>
      <c r="I218" s="68"/>
      <c r="J218" s="68"/>
      <c r="K218" s="68"/>
      <c r="L218" s="68">
        <v>1</v>
      </c>
      <c r="M218" s="68">
        <v>1</v>
      </c>
      <c r="N218" s="68">
        <v>1</v>
      </c>
      <c r="O218" s="69">
        <v>1</v>
      </c>
      <c r="P218" s="68">
        <v>1</v>
      </c>
      <c r="Q218" s="68">
        <v>1</v>
      </c>
      <c r="R218" s="68">
        <v>1</v>
      </c>
      <c r="S218" s="68">
        <v>1</v>
      </c>
      <c r="T218" s="68">
        <v>1</v>
      </c>
      <c r="U218" s="68">
        <v>1</v>
      </c>
      <c r="V218" s="149"/>
      <c r="W218" s="149"/>
      <c r="X218" s="149"/>
      <c r="Y218" s="68">
        <v>1</v>
      </c>
      <c r="AB218" s="74"/>
    </row>
    <row r="219" spans="1:28" s="73" customFormat="1" ht="39.75">
      <c r="A219" s="75"/>
      <c r="B219" s="71" t="s">
        <v>241</v>
      </c>
      <c r="C219" s="70"/>
      <c r="D219" s="68">
        <v>1</v>
      </c>
      <c r="E219" s="68"/>
      <c r="F219" s="68"/>
      <c r="G219" s="68"/>
      <c r="H219" s="68"/>
      <c r="I219" s="68"/>
      <c r="J219" s="68"/>
      <c r="K219" s="68"/>
      <c r="L219" s="68">
        <v>1</v>
      </c>
      <c r="M219" s="68">
        <v>1</v>
      </c>
      <c r="N219" s="68">
        <v>1</v>
      </c>
      <c r="O219" s="69">
        <v>1</v>
      </c>
      <c r="P219" s="68">
        <v>1</v>
      </c>
      <c r="Q219" s="68">
        <v>1</v>
      </c>
      <c r="R219" s="68">
        <v>1</v>
      </c>
      <c r="S219" s="68">
        <v>1</v>
      </c>
      <c r="T219" s="68">
        <v>1</v>
      </c>
      <c r="U219" s="68">
        <v>1</v>
      </c>
      <c r="V219" s="149"/>
      <c r="W219" s="149"/>
      <c r="X219" s="149"/>
      <c r="Y219" s="68">
        <v>1</v>
      </c>
      <c r="AB219" s="74"/>
    </row>
    <row r="220" spans="1:28" s="73" customFormat="1" ht="61.5">
      <c r="A220" s="75"/>
      <c r="B220" s="71" t="s">
        <v>240</v>
      </c>
      <c r="C220" s="70"/>
      <c r="D220" s="68">
        <v>1</v>
      </c>
      <c r="E220" s="68"/>
      <c r="F220" s="68"/>
      <c r="G220" s="68"/>
      <c r="H220" s="68"/>
      <c r="I220" s="68"/>
      <c r="J220" s="68"/>
      <c r="K220" s="68"/>
      <c r="L220" s="68">
        <v>1</v>
      </c>
      <c r="M220" s="68">
        <v>1</v>
      </c>
      <c r="N220" s="68">
        <v>1</v>
      </c>
      <c r="O220" s="69">
        <v>1</v>
      </c>
      <c r="P220" s="68">
        <v>1</v>
      </c>
      <c r="Q220" s="68">
        <v>1</v>
      </c>
      <c r="R220" s="68">
        <v>1</v>
      </c>
      <c r="S220" s="68">
        <v>1</v>
      </c>
      <c r="T220" s="68">
        <v>1</v>
      </c>
      <c r="U220" s="68">
        <v>1</v>
      </c>
      <c r="V220" s="149"/>
      <c r="W220" s="149"/>
      <c r="X220" s="149"/>
      <c r="Y220" s="68">
        <v>1</v>
      </c>
      <c r="AB220" s="74"/>
    </row>
    <row r="221" spans="1:28" s="73" customFormat="1" ht="39.75">
      <c r="A221" s="75"/>
      <c r="B221" s="71" t="s">
        <v>239</v>
      </c>
      <c r="C221" s="70"/>
      <c r="D221" s="68">
        <v>1</v>
      </c>
      <c r="E221" s="68"/>
      <c r="F221" s="68"/>
      <c r="G221" s="68"/>
      <c r="H221" s="68"/>
      <c r="I221" s="68"/>
      <c r="J221" s="68"/>
      <c r="K221" s="68"/>
      <c r="L221" s="68">
        <v>1</v>
      </c>
      <c r="M221" s="68">
        <v>1</v>
      </c>
      <c r="N221" s="68">
        <v>1</v>
      </c>
      <c r="O221" s="69">
        <v>1</v>
      </c>
      <c r="P221" s="68">
        <v>1</v>
      </c>
      <c r="Q221" s="68">
        <v>1</v>
      </c>
      <c r="R221" s="68">
        <v>1</v>
      </c>
      <c r="S221" s="68">
        <v>1</v>
      </c>
      <c r="T221" s="68">
        <v>1</v>
      </c>
      <c r="U221" s="68">
        <v>1</v>
      </c>
      <c r="V221" s="149"/>
      <c r="W221" s="149"/>
      <c r="X221" s="149"/>
      <c r="Y221" s="68">
        <v>1</v>
      </c>
      <c r="AB221" s="74"/>
    </row>
    <row r="222" spans="1:28" s="73" customFormat="1" ht="61.5">
      <c r="A222" s="75"/>
      <c r="B222" s="71" t="s">
        <v>238</v>
      </c>
      <c r="C222" s="70"/>
      <c r="D222" s="68">
        <v>1</v>
      </c>
      <c r="E222" s="68"/>
      <c r="F222" s="68"/>
      <c r="G222" s="68"/>
      <c r="H222" s="68"/>
      <c r="I222" s="68"/>
      <c r="J222" s="68"/>
      <c r="K222" s="68"/>
      <c r="L222" s="68">
        <v>1</v>
      </c>
      <c r="M222" s="68">
        <v>1</v>
      </c>
      <c r="N222" s="68">
        <v>1</v>
      </c>
      <c r="O222" s="69">
        <v>1</v>
      </c>
      <c r="P222" s="68">
        <v>1</v>
      </c>
      <c r="Q222" s="68">
        <v>1</v>
      </c>
      <c r="R222" s="68">
        <v>1</v>
      </c>
      <c r="S222" s="68">
        <v>1</v>
      </c>
      <c r="T222" s="68">
        <v>1</v>
      </c>
      <c r="U222" s="68">
        <v>1</v>
      </c>
      <c r="V222" s="149"/>
      <c r="W222" s="149"/>
      <c r="X222" s="149"/>
      <c r="Y222" s="68">
        <v>1</v>
      </c>
      <c r="AB222" s="74"/>
    </row>
    <row r="223" spans="1:28" s="73" customFormat="1" ht="61.5">
      <c r="A223" s="75"/>
      <c r="B223" s="71" t="s">
        <v>237</v>
      </c>
      <c r="C223" s="70"/>
      <c r="D223" s="68">
        <v>1</v>
      </c>
      <c r="E223" s="68"/>
      <c r="F223" s="68"/>
      <c r="G223" s="68"/>
      <c r="H223" s="68"/>
      <c r="I223" s="68"/>
      <c r="J223" s="68"/>
      <c r="K223" s="68"/>
      <c r="L223" s="68">
        <v>1</v>
      </c>
      <c r="M223" s="68">
        <v>1</v>
      </c>
      <c r="N223" s="68">
        <v>1</v>
      </c>
      <c r="O223" s="69">
        <v>1</v>
      </c>
      <c r="P223" s="68">
        <v>1</v>
      </c>
      <c r="Q223" s="68">
        <v>1</v>
      </c>
      <c r="R223" s="68">
        <v>1</v>
      </c>
      <c r="S223" s="68">
        <v>1</v>
      </c>
      <c r="T223" s="68">
        <v>1</v>
      </c>
      <c r="U223" s="68">
        <v>1</v>
      </c>
      <c r="V223" s="149"/>
      <c r="W223" s="149"/>
      <c r="X223" s="149"/>
      <c r="Y223" s="68">
        <v>1</v>
      </c>
      <c r="AB223" s="74"/>
    </row>
    <row r="224" spans="1:28" s="73" customFormat="1" ht="92.25">
      <c r="A224" s="148"/>
      <c r="B224" s="127" t="s">
        <v>236</v>
      </c>
      <c r="C224" s="124"/>
      <c r="D224" s="68">
        <v>1</v>
      </c>
      <c r="E224" s="68"/>
      <c r="F224" s="68"/>
      <c r="G224" s="68"/>
      <c r="H224" s="68"/>
      <c r="I224" s="68"/>
      <c r="J224" s="68"/>
      <c r="K224" s="68"/>
      <c r="L224" s="68">
        <v>1</v>
      </c>
      <c r="M224" s="68">
        <v>1</v>
      </c>
      <c r="N224" s="68">
        <v>1</v>
      </c>
      <c r="O224" s="69">
        <v>1</v>
      </c>
      <c r="P224" s="68">
        <v>1</v>
      </c>
      <c r="Q224" s="68">
        <v>1</v>
      </c>
      <c r="R224" s="68">
        <v>1</v>
      </c>
      <c r="S224" s="68">
        <v>1</v>
      </c>
      <c r="T224" s="68">
        <v>1</v>
      </c>
      <c r="U224" s="677">
        <v>1</v>
      </c>
      <c r="V224" s="146"/>
      <c r="W224" s="146"/>
      <c r="X224" s="146"/>
      <c r="Y224" s="677">
        <v>1</v>
      </c>
      <c r="AB224" s="74"/>
    </row>
    <row r="225" spans="1:28" ht="39.75">
      <c r="A225" s="84">
        <v>3.2</v>
      </c>
      <c r="B225" s="84" t="s">
        <v>235</v>
      </c>
      <c r="C225" s="96" t="s">
        <v>30</v>
      </c>
      <c r="D225" s="82">
        <f>SUM(D227:D237)</f>
        <v>6</v>
      </c>
      <c r="E225" s="82"/>
      <c r="F225" s="82"/>
      <c r="G225" s="82"/>
      <c r="H225" s="82"/>
      <c r="I225" s="82"/>
      <c r="J225" s="82">
        <f t="shared" ref="J225" si="238">SUM(J227:J237)</f>
        <v>0</v>
      </c>
      <c r="K225" s="82"/>
      <c r="L225" s="82">
        <f t="shared" ref="L225:U225" si="239">SUM(L227:L237)</f>
        <v>6</v>
      </c>
      <c r="M225" s="82">
        <f t="shared" si="239"/>
        <v>3</v>
      </c>
      <c r="N225" s="82">
        <f t="shared" si="239"/>
        <v>6</v>
      </c>
      <c r="O225" s="82">
        <f t="shared" si="239"/>
        <v>5</v>
      </c>
      <c r="P225" s="82">
        <f t="shared" si="239"/>
        <v>6</v>
      </c>
      <c r="Q225" s="82">
        <f t="shared" si="239"/>
        <v>6</v>
      </c>
      <c r="R225" s="82">
        <f t="shared" si="239"/>
        <v>6</v>
      </c>
      <c r="S225" s="82">
        <f t="shared" si="239"/>
        <v>4</v>
      </c>
      <c r="T225" s="82">
        <f t="shared" si="239"/>
        <v>6</v>
      </c>
      <c r="U225" s="82">
        <f t="shared" si="239"/>
        <v>3</v>
      </c>
      <c r="V225" s="154"/>
      <c r="W225" s="154"/>
      <c r="X225" s="154"/>
      <c r="Y225" s="82">
        <f>SUM(Y227:Y237)</f>
        <v>6</v>
      </c>
      <c r="AB225" s="20"/>
    </row>
    <row r="226" spans="1:28" ht="39.75">
      <c r="A226" s="81"/>
      <c r="B226" s="80"/>
      <c r="C226" s="95" t="s">
        <v>10</v>
      </c>
      <c r="D226" s="132">
        <f>IF(D225&lt;1,0,IF(D225&lt;2,1,IF(D225&lt;3,2,IF(D225&lt;5,3,IF(D225=5,4,IF(D225=6,5,))))))</f>
        <v>5</v>
      </c>
      <c r="E226" s="132"/>
      <c r="F226" s="132"/>
      <c r="G226" s="132"/>
      <c r="H226" s="132"/>
      <c r="I226" s="132"/>
      <c r="J226" s="132">
        <f t="shared" ref="J226" si="240">IF(J225&lt;1,0,IF(J225&lt;2,1,IF(J225&lt;3,2,IF(J225&lt;5,3,IF(J225=5,4,IF(J225=6,5,))))))</f>
        <v>0</v>
      </c>
      <c r="K226" s="132"/>
      <c r="L226" s="132">
        <f t="shared" ref="L226:U226" si="241">IF(L225&lt;1,0,IF(L225&lt;2,1,IF(L225&lt;3,2,IF(L225&lt;5,3,IF(L225=5,4,IF(L225=6,5,))))))</f>
        <v>5</v>
      </c>
      <c r="M226" s="132">
        <f t="shared" si="241"/>
        <v>3</v>
      </c>
      <c r="N226" s="132">
        <f t="shared" si="241"/>
        <v>5</v>
      </c>
      <c r="O226" s="132">
        <f t="shared" si="241"/>
        <v>4</v>
      </c>
      <c r="P226" s="132">
        <f t="shared" si="241"/>
        <v>5</v>
      </c>
      <c r="Q226" s="132">
        <f t="shared" si="241"/>
        <v>5</v>
      </c>
      <c r="R226" s="132">
        <f t="shared" si="241"/>
        <v>5</v>
      </c>
      <c r="S226" s="132">
        <f t="shared" si="241"/>
        <v>3</v>
      </c>
      <c r="T226" s="132">
        <f t="shared" si="241"/>
        <v>5</v>
      </c>
      <c r="U226" s="132">
        <f t="shared" si="241"/>
        <v>3</v>
      </c>
      <c r="V226" s="330"/>
      <c r="W226" s="330"/>
      <c r="X226" s="330"/>
      <c r="Y226" s="132">
        <f>IF(Y225&lt;1,0,IF(Y225&lt;2,1,IF(Y225&lt;3,2,IF(Y225&lt;5,3,IF(Y225=5,4,IF(Y225=6,5,))))))</f>
        <v>5</v>
      </c>
      <c r="AB226" s="20"/>
    </row>
    <row r="227" spans="1:28" ht="55.5">
      <c r="A227" s="317"/>
      <c r="B227" s="354" t="s">
        <v>234</v>
      </c>
      <c r="C227" s="353"/>
      <c r="D227" s="68">
        <v>1</v>
      </c>
      <c r="E227" s="68"/>
      <c r="F227" s="68"/>
      <c r="G227" s="68"/>
      <c r="H227" s="68"/>
      <c r="I227" s="68"/>
      <c r="J227" s="68"/>
      <c r="K227" s="68"/>
      <c r="L227" s="68">
        <v>1</v>
      </c>
      <c r="M227" s="68">
        <v>1</v>
      </c>
      <c r="N227" s="68">
        <v>1</v>
      </c>
      <c r="O227" s="69">
        <v>1</v>
      </c>
      <c r="P227" s="68">
        <v>1</v>
      </c>
      <c r="Q227" s="68">
        <v>1</v>
      </c>
      <c r="R227" s="68">
        <v>1</v>
      </c>
      <c r="S227" s="68">
        <v>1</v>
      </c>
      <c r="T227" s="68">
        <v>1</v>
      </c>
      <c r="U227" s="679">
        <v>1</v>
      </c>
      <c r="V227" s="152"/>
      <c r="W227" s="152"/>
      <c r="X227" s="152"/>
      <c r="Y227" s="679">
        <v>1</v>
      </c>
      <c r="AB227" s="20"/>
    </row>
    <row r="228" spans="1:28" ht="39.75">
      <c r="A228" s="72"/>
      <c r="B228" s="210" t="s">
        <v>233</v>
      </c>
      <c r="C228" s="150"/>
      <c r="D228" s="68">
        <v>1</v>
      </c>
      <c r="E228" s="68"/>
      <c r="F228" s="68"/>
      <c r="G228" s="68"/>
      <c r="H228" s="68"/>
      <c r="I228" s="68"/>
      <c r="J228" s="68"/>
      <c r="K228" s="68"/>
      <c r="L228" s="68">
        <v>1</v>
      </c>
      <c r="M228" s="68">
        <v>1</v>
      </c>
      <c r="N228" s="68">
        <v>1</v>
      </c>
      <c r="O228" s="69">
        <v>1</v>
      </c>
      <c r="P228" s="68">
        <v>1</v>
      </c>
      <c r="Q228" s="68">
        <v>1</v>
      </c>
      <c r="R228" s="68">
        <v>1</v>
      </c>
      <c r="S228" s="68">
        <v>1</v>
      </c>
      <c r="T228" s="68">
        <v>1</v>
      </c>
      <c r="U228" s="68">
        <v>0</v>
      </c>
      <c r="V228" s="149"/>
      <c r="W228" s="149"/>
      <c r="X228" s="149"/>
      <c r="Y228" s="68">
        <v>1</v>
      </c>
      <c r="AB228" s="20"/>
    </row>
    <row r="229" spans="1:28" ht="123">
      <c r="A229" s="72"/>
      <c r="B229" s="71" t="s">
        <v>232</v>
      </c>
      <c r="C229" s="124"/>
      <c r="D229" s="711">
        <v>1</v>
      </c>
      <c r="E229" s="711"/>
      <c r="F229" s="711"/>
      <c r="G229" s="711"/>
      <c r="H229" s="711"/>
      <c r="I229" s="711"/>
      <c r="J229" s="711"/>
      <c r="K229" s="677"/>
      <c r="L229" s="711">
        <v>1</v>
      </c>
      <c r="M229" s="711">
        <v>0</v>
      </c>
      <c r="N229" s="711">
        <v>1</v>
      </c>
      <c r="O229" s="711">
        <v>1</v>
      </c>
      <c r="P229" s="711">
        <v>1</v>
      </c>
      <c r="Q229" s="711">
        <v>1</v>
      </c>
      <c r="R229" s="711">
        <v>1</v>
      </c>
      <c r="S229" s="711">
        <v>1</v>
      </c>
      <c r="T229" s="711">
        <v>1</v>
      </c>
      <c r="U229" s="711">
        <v>1</v>
      </c>
      <c r="V229" s="146"/>
      <c r="W229" s="146"/>
      <c r="X229" s="146"/>
      <c r="Y229" s="711">
        <v>1</v>
      </c>
      <c r="Z229" s="44"/>
      <c r="AB229" s="20"/>
    </row>
    <row r="230" spans="1:28" ht="39.75">
      <c r="A230" s="72"/>
      <c r="B230" s="351" t="s">
        <v>231</v>
      </c>
      <c r="C230" s="352"/>
      <c r="D230" s="712"/>
      <c r="E230" s="712"/>
      <c r="F230" s="712"/>
      <c r="G230" s="712"/>
      <c r="H230" s="712"/>
      <c r="I230" s="712"/>
      <c r="J230" s="712"/>
      <c r="K230" s="678"/>
      <c r="L230" s="712"/>
      <c r="M230" s="712"/>
      <c r="N230" s="712"/>
      <c r="O230" s="712"/>
      <c r="P230" s="712"/>
      <c r="Q230" s="712"/>
      <c r="R230" s="712"/>
      <c r="S230" s="712"/>
      <c r="T230" s="712"/>
      <c r="U230" s="712"/>
      <c r="V230" s="330"/>
      <c r="W230" s="330"/>
      <c r="X230" s="330"/>
      <c r="Y230" s="712"/>
      <c r="AB230" s="20"/>
    </row>
    <row r="231" spans="1:28" ht="39.75">
      <c r="A231" s="72"/>
      <c r="B231" s="351" t="s">
        <v>230</v>
      </c>
      <c r="C231" s="352"/>
      <c r="D231" s="712"/>
      <c r="E231" s="712"/>
      <c r="F231" s="712"/>
      <c r="G231" s="712"/>
      <c r="H231" s="712"/>
      <c r="I231" s="712"/>
      <c r="J231" s="712"/>
      <c r="K231" s="678"/>
      <c r="L231" s="712"/>
      <c r="M231" s="712"/>
      <c r="N231" s="712"/>
      <c r="O231" s="712"/>
      <c r="P231" s="712"/>
      <c r="Q231" s="712"/>
      <c r="R231" s="712"/>
      <c r="S231" s="712"/>
      <c r="T231" s="712"/>
      <c r="U231" s="712"/>
      <c r="V231" s="330"/>
      <c r="W231" s="330"/>
      <c r="X231" s="330"/>
      <c r="Y231" s="712"/>
      <c r="AB231" s="20"/>
    </row>
    <row r="232" spans="1:28" ht="39.75">
      <c r="A232" s="72"/>
      <c r="B232" s="351" t="s">
        <v>229</v>
      </c>
      <c r="C232" s="352"/>
      <c r="D232" s="712"/>
      <c r="E232" s="712"/>
      <c r="F232" s="712"/>
      <c r="G232" s="712"/>
      <c r="H232" s="712"/>
      <c r="I232" s="712"/>
      <c r="J232" s="712"/>
      <c r="K232" s="678"/>
      <c r="L232" s="712"/>
      <c r="M232" s="712"/>
      <c r="N232" s="712"/>
      <c r="O232" s="712"/>
      <c r="P232" s="712"/>
      <c r="Q232" s="712"/>
      <c r="R232" s="712"/>
      <c r="S232" s="712"/>
      <c r="T232" s="712"/>
      <c r="U232" s="712"/>
      <c r="V232" s="330"/>
      <c r="W232" s="330"/>
      <c r="X232" s="330"/>
      <c r="Y232" s="712"/>
      <c r="AB232" s="20"/>
    </row>
    <row r="233" spans="1:28" ht="39.75">
      <c r="A233" s="72"/>
      <c r="B233" s="351" t="s">
        <v>228</v>
      </c>
      <c r="C233" s="352"/>
      <c r="D233" s="712"/>
      <c r="E233" s="712"/>
      <c r="F233" s="712"/>
      <c r="G233" s="712"/>
      <c r="H233" s="712"/>
      <c r="I233" s="712"/>
      <c r="J233" s="712"/>
      <c r="K233" s="678"/>
      <c r="L233" s="712"/>
      <c r="M233" s="712"/>
      <c r="N233" s="712"/>
      <c r="O233" s="712"/>
      <c r="P233" s="712"/>
      <c r="Q233" s="712"/>
      <c r="R233" s="712"/>
      <c r="S233" s="712"/>
      <c r="T233" s="712"/>
      <c r="U233" s="712"/>
      <c r="V233" s="330"/>
      <c r="W233" s="330"/>
      <c r="X233" s="330"/>
      <c r="Y233" s="712"/>
      <c r="AB233" s="20"/>
    </row>
    <row r="234" spans="1:28" ht="39.75">
      <c r="A234" s="72"/>
      <c r="B234" s="351" t="s">
        <v>227</v>
      </c>
      <c r="C234" s="350"/>
      <c r="D234" s="713"/>
      <c r="E234" s="713"/>
      <c r="F234" s="713"/>
      <c r="G234" s="713"/>
      <c r="H234" s="713"/>
      <c r="I234" s="713"/>
      <c r="J234" s="713"/>
      <c r="K234" s="679"/>
      <c r="L234" s="713"/>
      <c r="M234" s="713"/>
      <c r="N234" s="713"/>
      <c r="O234" s="713"/>
      <c r="P234" s="713"/>
      <c r="Q234" s="713"/>
      <c r="R234" s="713"/>
      <c r="S234" s="713"/>
      <c r="T234" s="713"/>
      <c r="U234" s="713"/>
      <c r="V234" s="152"/>
      <c r="W234" s="152"/>
      <c r="X234" s="152"/>
      <c r="Y234" s="713"/>
      <c r="AB234" s="20"/>
    </row>
    <row r="235" spans="1:28" ht="61.5">
      <c r="A235" s="72"/>
      <c r="B235" s="71" t="s">
        <v>226</v>
      </c>
      <c r="C235" s="70"/>
      <c r="D235" s="68">
        <v>1</v>
      </c>
      <c r="E235" s="68"/>
      <c r="F235" s="68"/>
      <c r="G235" s="68"/>
      <c r="H235" s="68"/>
      <c r="I235" s="68"/>
      <c r="J235" s="68"/>
      <c r="K235" s="68"/>
      <c r="L235" s="68">
        <v>1</v>
      </c>
      <c r="M235" s="68">
        <v>1</v>
      </c>
      <c r="N235" s="68">
        <v>1</v>
      </c>
      <c r="O235" s="69">
        <v>1</v>
      </c>
      <c r="P235" s="68">
        <v>1</v>
      </c>
      <c r="Q235" s="68">
        <v>1</v>
      </c>
      <c r="R235" s="68">
        <v>1</v>
      </c>
      <c r="S235" s="68">
        <v>0</v>
      </c>
      <c r="T235" s="68">
        <v>1</v>
      </c>
      <c r="U235" s="68">
        <v>1</v>
      </c>
      <c r="V235" s="149"/>
      <c r="W235" s="149"/>
      <c r="X235" s="149"/>
      <c r="Y235" s="68">
        <v>1</v>
      </c>
      <c r="AB235" s="20"/>
    </row>
    <row r="236" spans="1:28" ht="61.5">
      <c r="A236" s="72"/>
      <c r="B236" s="71" t="s">
        <v>225</v>
      </c>
      <c r="C236" s="70"/>
      <c r="D236" s="68">
        <v>1</v>
      </c>
      <c r="E236" s="68"/>
      <c r="F236" s="68"/>
      <c r="G236" s="68"/>
      <c r="H236" s="68"/>
      <c r="I236" s="68"/>
      <c r="J236" s="68"/>
      <c r="K236" s="68"/>
      <c r="L236" s="68">
        <v>1</v>
      </c>
      <c r="M236" s="68">
        <v>0</v>
      </c>
      <c r="N236" s="68">
        <v>1</v>
      </c>
      <c r="O236" s="69">
        <v>1</v>
      </c>
      <c r="P236" s="68">
        <v>1</v>
      </c>
      <c r="Q236" s="68">
        <v>1</v>
      </c>
      <c r="R236" s="68">
        <v>1</v>
      </c>
      <c r="S236" s="68">
        <v>0</v>
      </c>
      <c r="T236" s="68">
        <v>1</v>
      </c>
      <c r="U236" s="68">
        <v>0</v>
      </c>
      <c r="V236" s="149"/>
      <c r="W236" s="149"/>
      <c r="X236" s="149"/>
      <c r="Y236" s="68">
        <v>1</v>
      </c>
      <c r="AB236" s="20"/>
    </row>
    <row r="237" spans="1:28" ht="61.5">
      <c r="A237" s="128"/>
      <c r="B237" s="127" t="s">
        <v>224</v>
      </c>
      <c r="C237" s="124"/>
      <c r="D237" s="677">
        <v>1</v>
      </c>
      <c r="E237" s="677"/>
      <c r="F237" s="677"/>
      <c r="G237" s="677"/>
      <c r="H237" s="677"/>
      <c r="I237" s="677"/>
      <c r="J237" s="677"/>
      <c r="K237" s="677"/>
      <c r="L237" s="677">
        <v>1</v>
      </c>
      <c r="M237" s="677">
        <v>0</v>
      </c>
      <c r="N237" s="677">
        <v>1</v>
      </c>
      <c r="O237" s="677">
        <v>0</v>
      </c>
      <c r="P237" s="677">
        <v>1</v>
      </c>
      <c r="Q237" s="677">
        <v>1</v>
      </c>
      <c r="R237" s="677">
        <v>1</v>
      </c>
      <c r="S237" s="68">
        <v>1</v>
      </c>
      <c r="T237" s="677">
        <v>1</v>
      </c>
      <c r="U237" s="677">
        <v>0</v>
      </c>
      <c r="V237" s="146"/>
      <c r="W237" s="146"/>
      <c r="X237" s="146"/>
      <c r="Y237" s="677">
        <v>1</v>
      </c>
      <c r="AB237" s="20"/>
    </row>
    <row r="238" spans="1:28" ht="39.75">
      <c r="A238" s="145" t="s">
        <v>223</v>
      </c>
      <c r="B238" s="145"/>
      <c r="C238" s="144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1"/>
      <c r="V238" s="211"/>
      <c r="W238" s="211"/>
      <c r="X238" s="211"/>
      <c r="Y238" s="141"/>
      <c r="AB238" s="20"/>
    </row>
    <row r="239" spans="1:28" ht="39.75">
      <c r="A239" s="140" t="s">
        <v>86</v>
      </c>
      <c r="B239" s="139"/>
      <c r="C239" s="138"/>
      <c r="D239" s="137">
        <f>+SUM(D249,D264,D271)/3</f>
        <v>5</v>
      </c>
      <c r="E239" s="137" t="e">
        <f t="shared" ref="E239:J239" si="242">+SUM(E249,E264,E271)/3</f>
        <v>#DIV/0!</v>
      </c>
      <c r="F239" s="137" t="e">
        <f t="shared" si="242"/>
        <v>#DIV/0!</v>
      </c>
      <c r="G239" s="137" t="e">
        <f t="shared" si="242"/>
        <v>#DIV/0!</v>
      </c>
      <c r="H239" s="137" t="e">
        <f t="shared" ref="H239" si="243">+SUM(H249,H264,H271)/3</f>
        <v>#DIV/0!</v>
      </c>
      <c r="I239" s="137" t="e">
        <f t="shared" si="242"/>
        <v>#DIV/0!</v>
      </c>
      <c r="J239" s="137" t="e">
        <f t="shared" si="242"/>
        <v>#DIV/0!</v>
      </c>
      <c r="K239" s="137"/>
      <c r="L239" s="137">
        <f t="shared" ref="L239:U239" si="244">+SUM(L249,L264,L271)/3</f>
        <v>4.6628888888888893</v>
      </c>
      <c r="M239" s="137">
        <f t="shared" si="244"/>
        <v>3.4548245614035089</v>
      </c>
      <c r="N239" s="137">
        <f t="shared" si="244"/>
        <v>5</v>
      </c>
      <c r="O239" s="137">
        <f t="shared" si="244"/>
        <v>4</v>
      </c>
      <c r="P239" s="137">
        <f t="shared" si="244"/>
        <v>5</v>
      </c>
      <c r="Q239" s="137">
        <f t="shared" si="244"/>
        <v>4</v>
      </c>
      <c r="R239" s="137">
        <f t="shared" si="244"/>
        <v>5</v>
      </c>
      <c r="S239" s="137">
        <f t="shared" si="244"/>
        <v>5</v>
      </c>
      <c r="T239" s="137">
        <f t="shared" si="244"/>
        <v>3.7246376811594204</v>
      </c>
      <c r="U239" s="137">
        <f t="shared" si="244"/>
        <v>5</v>
      </c>
      <c r="V239" s="168"/>
      <c r="W239" s="168"/>
      <c r="X239" s="168"/>
      <c r="Y239" s="136" t="e">
        <f>+SUM(Y249,Y264,Y271)/3</f>
        <v>#DIV/0!</v>
      </c>
      <c r="AB239" s="20"/>
    </row>
    <row r="240" spans="1:28" ht="39.75">
      <c r="A240" s="140" t="s">
        <v>85</v>
      </c>
      <c r="B240" s="139"/>
      <c r="C240" s="138"/>
      <c r="D240" s="137">
        <f>+SUM(D280,D305,D311)/3</f>
        <v>2.3177083333333335</v>
      </c>
      <c r="E240" s="137" t="e">
        <f t="shared" ref="E240:J240" si="245">+SUM(E280,E305,E311)/3</f>
        <v>#DIV/0!</v>
      </c>
      <c r="F240" s="137" t="e">
        <f t="shared" si="245"/>
        <v>#DIV/0!</v>
      </c>
      <c r="G240" s="137" t="e">
        <f t="shared" si="245"/>
        <v>#DIV/0!</v>
      </c>
      <c r="H240" s="137" t="e">
        <f t="shared" ref="H240" si="246">+SUM(H280,H305,H311)/3</f>
        <v>#DIV/0!</v>
      </c>
      <c r="I240" s="137" t="e">
        <f t="shared" si="245"/>
        <v>#DIV/0!</v>
      </c>
      <c r="J240" s="137" t="e">
        <f t="shared" si="245"/>
        <v>#DIV/0!</v>
      </c>
      <c r="K240" s="137"/>
      <c r="L240" s="137">
        <f t="shared" ref="L240:U240" si="247">+SUM(L280,L305,L311)/3</f>
        <v>2.0751633986928106</v>
      </c>
      <c r="M240" s="137">
        <f t="shared" si="247"/>
        <v>1.8640350877192986</v>
      </c>
      <c r="N240" s="137">
        <f t="shared" si="247"/>
        <v>2.741935483870968</v>
      </c>
      <c r="O240" s="137">
        <f t="shared" si="247"/>
        <v>3.7662337662337664</v>
      </c>
      <c r="P240" s="137">
        <f t="shared" si="247"/>
        <v>2.419354838709677</v>
      </c>
      <c r="Q240" s="137">
        <f t="shared" si="247"/>
        <v>3.8095238095238098</v>
      </c>
      <c r="R240" s="137">
        <f t="shared" si="247"/>
        <v>1.1811023622047243</v>
      </c>
      <c r="S240" s="137">
        <f t="shared" si="247"/>
        <v>3.3212560386473431</v>
      </c>
      <c r="T240" s="137">
        <f t="shared" si="247"/>
        <v>2.2435897435897432</v>
      </c>
      <c r="U240" s="137">
        <f t="shared" si="247"/>
        <v>0.75757575757575746</v>
      </c>
      <c r="V240" s="168"/>
      <c r="W240" s="168"/>
      <c r="X240" s="168"/>
      <c r="Y240" s="136" t="e">
        <f>+SUM(Y280,Y305,Y311)/3</f>
        <v>#DIV/0!</v>
      </c>
      <c r="AB240" s="20"/>
    </row>
    <row r="241" spans="1:28" ht="39.75">
      <c r="A241" s="140" t="s">
        <v>84</v>
      </c>
      <c r="B241" s="139"/>
      <c r="C241" s="138"/>
      <c r="D241" s="137">
        <f>+SUM(D249,D264,D271,D280,D305,D311)/6</f>
        <v>3.6588541666666665</v>
      </c>
      <c r="E241" s="137" t="e">
        <f t="shared" ref="E241:J241" si="248">+SUM(E249,E264,E271,E280,E305,E311)/6</f>
        <v>#DIV/0!</v>
      </c>
      <c r="F241" s="137" t="e">
        <f t="shared" si="248"/>
        <v>#DIV/0!</v>
      </c>
      <c r="G241" s="137" t="e">
        <f t="shared" si="248"/>
        <v>#DIV/0!</v>
      </c>
      <c r="H241" s="137" t="e">
        <f t="shared" ref="H241" si="249">+SUM(H249,H264,H271,H280,H305,H311)/6</f>
        <v>#DIV/0!</v>
      </c>
      <c r="I241" s="137" t="e">
        <f t="shared" si="248"/>
        <v>#DIV/0!</v>
      </c>
      <c r="J241" s="137" t="e">
        <f t="shared" si="248"/>
        <v>#DIV/0!</v>
      </c>
      <c r="K241" s="137"/>
      <c r="L241" s="137">
        <f t="shared" ref="L241:U241" si="250">+SUM(L249,L264,L271,L280,L305,L311)/6</f>
        <v>3.3690261437908497</v>
      </c>
      <c r="M241" s="137">
        <f t="shared" si="250"/>
        <v>2.6594298245614039</v>
      </c>
      <c r="N241" s="137">
        <f t="shared" si="250"/>
        <v>3.870967741935484</v>
      </c>
      <c r="O241" s="137">
        <f t="shared" si="250"/>
        <v>3.8831168831168834</v>
      </c>
      <c r="P241" s="137">
        <f t="shared" si="250"/>
        <v>3.7096774193548385</v>
      </c>
      <c r="Q241" s="137">
        <f t="shared" si="250"/>
        <v>3.9047619047619051</v>
      </c>
      <c r="R241" s="137">
        <f t="shared" si="250"/>
        <v>3.0905511811023625</v>
      </c>
      <c r="S241" s="137">
        <f t="shared" si="250"/>
        <v>4.1606280193236715</v>
      </c>
      <c r="T241" s="137">
        <f t="shared" si="250"/>
        <v>2.9841137123745818</v>
      </c>
      <c r="U241" s="137">
        <f t="shared" si="250"/>
        <v>2.8787878787878789</v>
      </c>
      <c r="V241" s="168"/>
      <c r="W241" s="168"/>
      <c r="X241" s="168"/>
      <c r="Y241" s="136" t="e">
        <f>+SUM(Y249,Y264,Y271,Y280,Y305,Y311)/6</f>
        <v>#DIV/0!</v>
      </c>
      <c r="AB241" s="20"/>
    </row>
    <row r="242" spans="1:28" s="102" customFormat="1" ht="39.75">
      <c r="A242" s="349">
        <v>4.0999999999999996</v>
      </c>
      <c r="B242" s="349" t="s">
        <v>222</v>
      </c>
      <c r="C242" s="348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7"/>
      <c r="S242" s="347"/>
      <c r="T242" s="347"/>
      <c r="U242" s="346"/>
      <c r="V242" s="156"/>
      <c r="W242" s="156"/>
      <c r="X242" s="156"/>
      <c r="Y242" s="346"/>
      <c r="AB242" s="103"/>
    </row>
    <row r="243" spans="1:28" s="102" customFormat="1" ht="39.75">
      <c r="A243" s="187"/>
      <c r="B243" s="345" t="s">
        <v>221</v>
      </c>
      <c r="C243" s="185" t="s">
        <v>30</v>
      </c>
      <c r="D243" s="183">
        <f>+SUM(D250:D260)</f>
        <v>7</v>
      </c>
      <c r="E243" s="183"/>
      <c r="F243" s="183"/>
      <c r="G243" s="183"/>
      <c r="H243" s="183"/>
      <c r="I243" s="183"/>
      <c r="J243" s="183">
        <f t="shared" ref="J243" si="251">+SUM(J250:J260)</f>
        <v>0</v>
      </c>
      <c r="K243" s="183"/>
      <c r="L243" s="183">
        <f t="shared" ref="L243:U243" si="252">+SUM(L250:L260)</f>
        <v>7</v>
      </c>
      <c r="M243" s="183">
        <f t="shared" si="252"/>
        <v>5</v>
      </c>
      <c r="N243" s="183">
        <f t="shared" si="252"/>
        <v>7</v>
      </c>
      <c r="O243" s="183">
        <f t="shared" si="252"/>
        <v>6</v>
      </c>
      <c r="P243" s="183">
        <f t="shared" si="252"/>
        <v>7</v>
      </c>
      <c r="Q243" s="183">
        <f t="shared" si="252"/>
        <v>5</v>
      </c>
      <c r="R243" s="183">
        <f t="shared" si="252"/>
        <v>7</v>
      </c>
      <c r="S243" s="183">
        <f t="shared" si="252"/>
        <v>7</v>
      </c>
      <c r="T243" s="183">
        <f t="shared" si="252"/>
        <v>6</v>
      </c>
      <c r="U243" s="183">
        <f t="shared" si="252"/>
        <v>7</v>
      </c>
      <c r="V243" s="149"/>
      <c r="W243" s="149"/>
      <c r="X243" s="149"/>
      <c r="Y243" s="183">
        <f>+SUM(Y250:Y260)</f>
        <v>7</v>
      </c>
      <c r="AB243" s="103"/>
    </row>
    <row r="244" spans="1:28" s="102" customFormat="1" ht="39.75">
      <c r="A244" s="344"/>
      <c r="B244" s="343" t="s">
        <v>220</v>
      </c>
      <c r="C244" s="342" t="s">
        <v>30</v>
      </c>
      <c r="D244" s="340">
        <f>+D262</f>
        <v>1</v>
      </c>
      <c r="E244" s="340"/>
      <c r="F244" s="340"/>
      <c r="G244" s="340"/>
      <c r="H244" s="340"/>
      <c r="I244" s="340"/>
      <c r="J244" s="340">
        <f t="shared" ref="J244" si="253">+J262</f>
        <v>0</v>
      </c>
      <c r="K244" s="340"/>
      <c r="L244" s="340">
        <f t="shared" ref="L244:U244" si="254">+L262</f>
        <v>0</v>
      </c>
      <c r="M244" s="340">
        <f t="shared" si="254"/>
        <v>0</v>
      </c>
      <c r="N244" s="340">
        <f t="shared" si="254"/>
        <v>1</v>
      </c>
      <c r="O244" s="340">
        <f t="shared" si="254"/>
        <v>0</v>
      </c>
      <c r="P244" s="340">
        <f t="shared" si="254"/>
        <v>1</v>
      </c>
      <c r="Q244" s="340">
        <f t="shared" si="254"/>
        <v>0</v>
      </c>
      <c r="R244" s="340">
        <f t="shared" si="254"/>
        <v>1</v>
      </c>
      <c r="S244" s="340">
        <f t="shared" si="254"/>
        <v>1</v>
      </c>
      <c r="T244" s="340">
        <f t="shared" si="254"/>
        <v>1</v>
      </c>
      <c r="U244" s="340">
        <f t="shared" si="254"/>
        <v>1</v>
      </c>
      <c r="V244" s="341"/>
      <c r="W244" s="341"/>
      <c r="X244" s="341"/>
      <c r="Y244" s="340">
        <f>+Y262</f>
        <v>1</v>
      </c>
      <c r="AB244" s="103"/>
    </row>
    <row r="245" spans="1:28" s="102" customFormat="1" ht="39.75" hidden="1" customHeight="1">
      <c r="A245" s="339"/>
      <c r="B245" s="339"/>
      <c r="C245" s="338"/>
      <c r="D245" s="337">
        <f>IF(D243&lt;1,0,IF(D243&lt;2,1,IF(D243&lt;4,2,IF(D243&lt;6,3,IF(D243&lt;=7,4)))))</f>
        <v>4</v>
      </c>
      <c r="E245" s="337"/>
      <c r="F245" s="337"/>
      <c r="G245" s="337"/>
      <c r="H245" s="337"/>
      <c r="I245" s="337"/>
      <c r="J245" s="337">
        <f t="shared" ref="J245" si="255">IF(J243&lt;1,0,IF(J243&lt;2,1,IF(J243&lt;4,2,IF(J243&lt;6,3,IF(J243&lt;=7,4)))))</f>
        <v>0</v>
      </c>
      <c r="K245" s="337"/>
      <c r="L245" s="337">
        <f t="shared" ref="L245:U245" si="256">IF(L243&lt;1,0,IF(L243&lt;2,1,IF(L243&lt;4,2,IF(L243&lt;6,3,IF(L243&lt;=7,4)))))</f>
        <v>4</v>
      </c>
      <c r="M245" s="337">
        <f t="shared" si="256"/>
        <v>3</v>
      </c>
      <c r="N245" s="337">
        <f t="shared" si="256"/>
        <v>4</v>
      </c>
      <c r="O245" s="337">
        <f t="shared" si="256"/>
        <v>4</v>
      </c>
      <c r="P245" s="337">
        <f t="shared" si="256"/>
        <v>4</v>
      </c>
      <c r="Q245" s="337">
        <f t="shared" si="256"/>
        <v>3</v>
      </c>
      <c r="R245" s="337">
        <f t="shared" si="256"/>
        <v>4</v>
      </c>
      <c r="S245" s="337">
        <f t="shared" si="256"/>
        <v>4</v>
      </c>
      <c r="T245" s="337">
        <f t="shared" si="256"/>
        <v>4</v>
      </c>
      <c r="U245" s="337">
        <f t="shared" si="256"/>
        <v>4</v>
      </c>
      <c r="V245" s="152"/>
      <c r="W245" s="152"/>
      <c r="X245" s="152"/>
      <c r="Y245" s="337">
        <f>IF(Y243&lt;1,0,IF(Y243&lt;2,1,IF(Y243&lt;4,2,IF(Y243&lt;6,3,IF(Y243&lt;=7,4)))))</f>
        <v>4</v>
      </c>
      <c r="AB245" s="103"/>
    </row>
    <row r="246" spans="1:28" s="102" customFormat="1" ht="39.75" hidden="1" customHeight="1">
      <c r="A246" s="187"/>
      <c r="B246" s="187"/>
      <c r="C246" s="185"/>
      <c r="D246" s="336">
        <f>IF(D245&lt;1,0,IF(D245=1,1,IF(D245=2,2,IF(D245=3,3,IF(D245=4,4)))))</f>
        <v>4</v>
      </c>
      <c r="E246" s="336"/>
      <c r="F246" s="336"/>
      <c r="G246" s="336"/>
      <c r="H246" s="336"/>
      <c r="I246" s="336"/>
      <c r="J246" s="336">
        <f t="shared" ref="J246" si="257">IF(J245&lt;1,0,IF(J245=1,1,IF(J245=2,2,IF(J245=3,3,IF(J245=4,4)))))</f>
        <v>0</v>
      </c>
      <c r="K246" s="336"/>
      <c r="L246" s="336">
        <f t="shared" ref="L246:U246" si="258">IF(L245&lt;1,0,IF(L245=1,1,IF(L245=2,2,IF(L245=3,3,IF(L245=4,4)))))</f>
        <v>4</v>
      </c>
      <c r="M246" s="336">
        <f t="shared" si="258"/>
        <v>3</v>
      </c>
      <c r="N246" s="336">
        <f t="shared" si="258"/>
        <v>4</v>
      </c>
      <c r="O246" s="336">
        <f t="shared" si="258"/>
        <v>4</v>
      </c>
      <c r="P246" s="336">
        <f t="shared" si="258"/>
        <v>4</v>
      </c>
      <c r="Q246" s="336">
        <f t="shared" si="258"/>
        <v>3</v>
      </c>
      <c r="R246" s="336">
        <f t="shared" si="258"/>
        <v>4</v>
      </c>
      <c r="S246" s="336">
        <f t="shared" si="258"/>
        <v>4</v>
      </c>
      <c r="T246" s="336">
        <f t="shared" si="258"/>
        <v>4</v>
      </c>
      <c r="U246" s="336">
        <f t="shared" si="258"/>
        <v>4</v>
      </c>
      <c r="V246" s="149"/>
      <c r="W246" s="149"/>
      <c r="X246" s="149"/>
      <c r="Y246" s="336">
        <f>IF(Y245&lt;1,0,IF(Y245=1,1,IF(Y245=2,2,IF(Y245=3,3,IF(Y245=4,4)))))</f>
        <v>4</v>
      </c>
      <c r="AB246" s="103"/>
    </row>
    <row r="247" spans="1:28" s="102" customFormat="1" ht="39.75" hidden="1" customHeight="1">
      <c r="A247" s="187"/>
      <c r="B247" s="187"/>
      <c r="C247" s="185"/>
      <c r="D247" s="336">
        <f>+D244</f>
        <v>1</v>
      </c>
      <c r="E247" s="336"/>
      <c r="F247" s="336"/>
      <c r="G247" s="336"/>
      <c r="H247" s="336"/>
      <c r="I247" s="336"/>
      <c r="J247" s="336">
        <f t="shared" ref="J247" si="259">+J244</f>
        <v>0</v>
      </c>
      <c r="K247" s="336"/>
      <c r="L247" s="336">
        <f t="shared" ref="L247:U247" si="260">+L244</f>
        <v>0</v>
      </c>
      <c r="M247" s="336">
        <f t="shared" si="260"/>
        <v>0</v>
      </c>
      <c r="N247" s="336">
        <f t="shared" si="260"/>
        <v>1</v>
      </c>
      <c r="O247" s="336">
        <f t="shared" si="260"/>
        <v>0</v>
      </c>
      <c r="P247" s="336">
        <f t="shared" si="260"/>
        <v>1</v>
      </c>
      <c r="Q247" s="336">
        <f t="shared" si="260"/>
        <v>0</v>
      </c>
      <c r="R247" s="336">
        <f t="shared" si="260"/>
        <v>1</v>
      </c>
      <c r="S247" s="336">
        <f t="shared" si="260"/>
        <v>1</v>
      </c>
      <c r="T247" s="336">
        <f t="shared" si="260"/>
        <v>1</v>
      </c>
      <c r="U247" s="336">
        <f t="shared" si="260"/>
        <v>1</v>
      </c>
      <c r="V247" s="149"/>
      <c r="W247" s="149"/>
      <c r="X247" s="149"/>
      <c r="Y247" s="336">
        <f>+Y244</f>
        <v>1</v>
      </c>
      <c r="AB247" s="103"/>
    </row>
    <row r="248" spans="1:28" s="102" customFormat="1" ht="39.75" hidden="1" customHeight="1">
      <c r="A248" s="187"/>
      <c r="B248" s="187"/>
      <c r="C248" s="185"/>
      <c r="D248" s="335">
        <f>+D243+D244</f>
        <v>8</v>
      </c>
      <c r="E248" s="335"/>
      <c r="F248" s="335"/>
      <c r="G248" s="335"/>
      <c r="H248" s="335"/>
      <c r="I248" s="335"/>
      <c r="J248" s="335">
        <f t="shared" ref="J248" si="261">+J243+J244</f>
        <v>0</v>
      </c>
      <c r="K248" s="335"/>
      <c r="L248" s="335">
        <f t="shared" ref="L248:U248" si="262">+L243+L244</f>
        <v>7</v>
      </c>
      <c r="M248" s="335">
        <f t="shared" si="262"/>
        <v>5</v>
      </c>
      <c r="N248" s="335">
        <f t="shared" si="262"/>
        <v>8</v>
      </c>
      <c r="O248" s="335">
        <f t="shared" si="262"/>
        <v>6</v>
      </c>
      <c r="P248" s="335">
        <f t="shared" si="262"/>
        <v>8</v>
      </c>
      <c r="Q248" s="335">
        <f t="shared" si="262"/>
        <v>5</v>
      </c>
      <c r="R248" s="335">
        <f t="shared" si="262"/>
        <v>8</v>
      </c>
      <c r="S248" s="335">
        <f t="shared" si="262"/>
        <v>8</v>
      </c>
      <c r="T248" s="335">
        <f t="shared" si="262"/>
        <v>7</v>
      </c>
      <c r="U248" s="335">
        <f t="shared" si="262"/>
        <v>8</v>
      </c>
      <c r="V248" s="149"/>
      <c r="W248" s="149"/>
      <c r="X248" s="149"/>
      <c r="Y248" s="335">
        <f>+Y243+Y244</f>
        <v>8</v>
      </c>
      <c r="AB248" s="103"/>
    </row>
    <row r="249" spans="1:28" s="102" customFormat="1" ht="39.75">
      <c r="A249" s="334"/>
      <c r="B249" s="334"/>
      <c r="C249" s="333" t="s">
        <v>10</v>
      </c>
      <c r="D249" s="332">
        <f>+D247+D246</f>
        <v>5</v>
      </c>
      <c r="E249" s="332"/>
      <c r="F249" s="332"/>
      <c r="G249" s="332"/>
      <c r="H249" s="332"/>
      <c r="I249" s="332"/>
      <c r="J249" s="332">
        <f t="shared" ref="J249" si="263">+J247+J246</f>
        <v>0</v>
      </c>
      <c r="K249" s="332"/>
      <c r="L249" s="332">
        <f t="shared" ref="L249:S249" si="264">+L247+L246</f>
        <v>4</v>
      </c>
      <c r="M249" s="332">
        <f t="shared" si="264"/>
        <v>3</v>
      </c>
      <c r="N249" s="332">
        <f t="shared" si="264"/>
        <v>5</v>
      </c>
      <c r="O249" s="332">
        <f t="shared" si="264"/>
        <v>4</v>
      </c>
      <c r="P249" s="332">
        <f t="shared" si="264"/>
        <v>5</v>
      </c>
      <c r="Q249" s="332">
        <f t="shared" si="264"/>
        <v>3</v>
      </c>
      <c r="R249" s="332">
        <f t="shared" si="264"/>
        <v>5</v>
      </c>
      <c r="S249" s="332">
        <f t="shared" si="264"/>
        <v>5</v>
      </c>
      <c r="T249" s="332">
        <v>4</v>
      </c>
      <c r="U249" s="332">
        <f>+U247+U246</f>
        <v>5</v>
      </c>
      <c r="V249" s="149"/>
      <c r="W249" s="149"/>
      <c r="X249" s="149"/>
      <c r="Y249" s="332">
        <f>+Y247+Y246</f>
        <v>5</v>
      </c>
      <c r="AB249" s="103"/>
    </row>
    <row r="250" spans="1:28" s="228" customFormat="1" ht="85.5">
      <c r="A250" s="72"/>
      <c r="B250" s="135" t="s">
        <v>219</v>
      </c>
      <c r="C250" s="134"/>
      <c r="D250" s="679">
        <v>1</v>
      </c>
      <c r="E250" s="679"/>
      <c r="F250" s="679"/>
      <c r="G250" s="679"/>
      <c r="H250" s="679"/>
      <c r="I250" s="679"/>
      <c r="J250" s="679"/>
      <c r="K250" s="679"/>
      <c r="L250" s="679">
        <v>1</v>
      </c>
      <c r="M250" s="679">
        <v>1</v>
      </c>
      <c r="N250" s="679">
        <v>1</v>
      </c>
      <c r="O250" s="331">
        <v>1</v>
      </c>
      <c r="P250" s="679">
        <v>1</v>
      </c>
      <c r="Q250" s="679">
        <v>1</v>
      </c>
      <c r="R250" s="679">
        <v>1</v>
      </c>
      <c r="S250" s="679">
        <v>1</v>
      </c>
      <c r="T250" s="679">
        <v>1</v>
      </c>
      <c r="U250" s="68">
        <v>1</v>
      </c>
      <c r="V250" s="149"/>
      <c r="W250" s="149"/>
      <c r="X250" s="149"/>
      <c r="Y250" s="68">
        <v>1</v>
      </c>
      <c r="AB250" s="229"/>
    </row>
    <row r="251" spans="1:28" s="228" customFormat="1" ht="57">
      <c r="A251" s="72"/>
      <c r="B251" s="135" t="s">
        <v>218</v>
      </c>
      <c r="C251" s="134"/>
      <c r="D251" s="68">
        <v>1</v>
      </c>
      <c r="E251" s="68"/>
      <c r="F251" s="68"/>
      <c r="G251" s="68"/>
      <c r="H251" s="68"/>
      <c r="I251" s="68"/>
      <c r="J251" s="68"/>
      <c r="K251" s="68"/>
      <c r="L251" s="68">
        <v>1</v>
      </c>
      <c r="M251" s="68">
        <v>0</v>
      </c>
      <c r="N251" s="68">
        <v>1</v>
      </c>
      <c r="O251" s="69">
        <v>1</v>
      </c>
      <c r="P251" s="68">
        <v>1</v>
      </c>
      <c r="Q251" s="68">
        <v>1</v>
      </c>
      <c r="R251" s="68">
        <v>1</v>
      </c>
      <c r="S251" s="68">
        <v>1</v>
      </c>
      <c r="T251" s="68">
        <v>1</v>
      </c>
      <c r="U251" s="68">
        <v>1</v>
      </c>
      <c r="V251" s="149"/>
      <c r="W251" s="149"/>
      <c r="X251" s="149"/>
      <c r="Y251" s="68">
        <v>1</v>
      </c>
      <c r="AB251" s="229"/>
    </row>
    <row r="252" spans="1:28" s="228" customFormat="1" ht="55.5">
      <c r="A252" s="72"/>
      <c r="B252" s="210" t="s">
        <v>217</v>
      </c>
      <c r="C252" s="150"/>
      <c r="D252" s="68">
        <v>1</v>
      </c>
      <c r="E252" s="68"/>
      <c r="F252" s="68"/>
      <c r="G252" s="68"/>
      <c r="H252" s="68"/>
      <c r="I252" s="68"/>
      <c r="J252" s="68"/>
      <c r="K252" s="68"/>
      <c r="L252" s="68">
        <v>1</v>
      </c>
      <c r="M252" s="68">
        <v>1</v>
      </c>
      <c r="N252" s="68">
        <v>1</v>
      </c>
      <c r="O252" s="69">
        <v>1</v>
      </c>
      <c r="P252" s="68">
        <v>1</v>
      </c>
      <c r="Q252" s="68">
        <v>0</v>
      </c>
      <c r="R252" s="68">
        <v>1</v>
      </c>
      <c r="S252" s="68">
        <v>1</v>
      </c>
      <c r="T252" s="68">
        <v>1</v>
      </c>
      <c r="U252" s="68">
        <v>1</v>
      </c>
      <c r="V252" s="149"/>
      <c r="W252" s="149"/>
      <c r="X252" s="149"/>
      <c r="Y252" s="68">
        <v>1</v>
      </c>
      <c r="AB252" s="229"/>
    </row>
    <row r="253" spans="1:28" s="228" customFormat="1" ht="61.5">
      <c r="A253" s="72"/>
      <c r="B253" s="71" t="s">
        <v>216</v>
      </c>
      <c r="C253" s="70"/>
      <c r="D253" s="68">
        <v>1</v>
      </c>
      <c r="E253" s="68"/>
      <c r="F253" s="68"/>
      <c r="G253" s="68"/>
      <c r="H253" s="68"/>
      <c r="I253" s="68"/>
      <c r="J253" s="68"/>
      <c r="K253" s="68"/>
      <c r="L253" s="68">
        <v>1</v>
      </c>
      <c r="M253" s="68">
        <v>1</v>
      </c>
      <c r="N253" s="68">
        <v>1</v>
      </c>
      <c r="O253" s="69">
        <v>1</v>
      </c>
      <c r="P253" s="68">
        <v>1</v>
      </c>
      <c r="Q253" s="68">
        <v>1</v>
      </c>
      <c r="R253" s="68">
        <v>1</v>
      </c>
      <c r="S253" s="68">
        <v>1</v>
      </c>
      <c r="T253" s="68">
        <v>1</v>
      </c>
      <c r="U253" s="68">
        <v>1</v>
      </c>
      <c r="V253" s="149"/>
      <c r="W253" s="149"/>
      <c r="X253" s="149"/>
      <c r="Y253" s="68">
        <v>1</v>
      </c>
      <c r="AB253" s="229"/>
    </row>
    <row r="254" spans="1:28" s="228" customFormat="1" ht="61.5">
      <c r="A254" s="72"/>
      <c r="B254" s="71" t="s">
        <v>215</v>
      </c>
      <c r="C254" s="124"/>
      <c r="D254" s="711">
        <v>1</v>
      </c>
      <c r="E254" s="711"/>
      <c r="F254" s="711"/>
      <c r="G254" s="711"/>
      <c r="H254" s="711"/>
      <c r="I254" s="711"/>
      <c r="J254" s="711"/>
      <c r="K254" s="677"/>
      <c r="L254" s="711">
        <v>1</v>
      </c>
      <c r="M254" s="711">
        <v>1</v>
      </c>
      <c r="N254" s="711">
        <v>1</v>
      </c>
      <c r="O254" s="711">
        <v>1</v>
      </c>
      <c r="P254" s="711">
        <v>1</v>
      </c>
      <c r="Q254" s="711">
        <v>1</v>
      </c>
      <c r="R254" s="711">
        <v>1</v>
      </c>
      <c r="S254" s="711">
        <v>1</v>
      </c>
      <c r="T254" s="711">
        <v>1</v>
      </c>
      <c r="U254" s="711">
        <v>1</v>
      </c>
      <c r="V254" s="146"/>
      <c r="W254" s="146"/>
      <c r="X254" s="146"/>
      <c r="Y254" s="711">
        <v>1</v>
      </c>
      <c r="AB254" s="229"/>
    </row>
    <row r="255" spans="1:28" s="228" customFormat="1" ht="48">
      <c r="A255" s="72"/>
      <c r="B255" s="121" t="s">
        <v>214</v>
      </c>
      <c r="C255" s="123"/>
      <c r="D255" s="712"/>
      <c r="E255" s="712"/>
      <c r="F255" s="712"/>
      <c r="G255" s="712"/>
      <c r="H255" s="712"/>
      <c r="I255" s="712"/>
      <c r="J255" s="712"/>
      <c r="K255" s="678"/>
      <c r="L255" s="712"/>
      <c r="M255" s="712"/>
      <c r="N255" s="712"/>
      <c r="O255" s="712"/>
      <c r="P255" s="712"/>
      <c r="Q255" s="712"/>
      <c r="R255" s="712"/>
      <c r="S255" s="712"/>
      <c r="T255" s="712"/>
      <c r="U255" s="712"/>
      <c r="V255" s="330"/>
      <c r="W255" s="330"/>
      <c r="X255" s="330"/>
      <c r="Y255" s="712"/>
      <c r="AB255" s="229"/>
    </row>
    <row r="256" spans="1:28" s="228" customFormat="1" ht="39.75">
      <c r="A256" s="72"/>
      <c r="B256" s="121" t="s">
        <v>213</v>
      </c>
      <c r="C256" s="123"/>
      <c r="D256" s="712"/>
      <c r="E256" s="712"/>
      <c r="F256" s="712"/>
      <c r="G256" s="712"/>
      <c r="H256" s="712"/>
      <c r="I256" s="712"/>
      <c r="J256" s="712"/>
      <c r="K256" s="678"/>
      <c r="L256" s="712"/>
      <c r="M256" s="712"/>
      <c r="N256" s="712"/>
      <c r="O256" s="712"/>
      <c r="P256" s="712"/>
      <c r="Q256" s="712"/>
      <c r="R256" s="712"/>
      <c r="S256" s="712"/>
      <c r="T256" s="712"/>
      <c r="U256" s="712"/>
      <c r="V256" s="330"/>
      <c r="W256" s="330"/>
      <c r="X256" s="330"/>
      <c r="Y256" s="712"/>
      <c r="AB256" s="229"/>
    </row>
    <row r="257" spans="1:28" s="228" customFormat="1" ht="48">
      <c r="A257" s="72"/>
      <c r="B257" s="121" t="s">
        <v>212</v>
      </c>
      <c r="C257" s="123"/>
      <c r="D257" s="712"/>
      <c r="E257" s="712"/>
      <c r="F257" s="712"/>
      <c r="G257" s="712"/>
      <c r="H257" s="712"/>
      <c r="I257" s="712"/>
      <c r="J257" s="712"/>
      <c r="K257" s="678"/>
      <c r="L257" s="712"/>
      <c r="M257" s="712"/>
      <c r="N257" s="712"/>
      <c r="O257" s="712"/>
      <c r="P257" s="712"/>
      <c r="Q257" s="712"/>
      <c r="R257" s="712"/>
      <c r="S257" s="712"/>
      <c r="T257" s="712"/>
      <c r="U257" s="712"/>
      <c r="V257" s="330"/>
      <c r="W257" s="330"/>
      <c r="X257" s="330"/>
      <c r="Y257" s="712"/>
      <c r="AB257" s="229"/>
    </row>
    <row r="258" spans="1:28" s="228" customFormat="1" ht="72">
      <c r="A258" s="72"/>
      <c r="B258" s="121" t="s">
        <v>211</v>
      </c>
      <c r="C258" s="120"/>
      <c r="D258" s="713"/>
      <c r="E258" s="713"/>
      <c r="F258" s="713"/>
      <c r="G258" s="713"/>
      <c r="H258" s="713"/>
      <c r="I258" s="713"/>
      <c r="J258" s="713"/>
      <c r="K258" s="679"/>
      <c r="L258" s="713"/>
      <c r="M258" s="713"/>
      <c r="N258" s="713"/>
      <c r="O258" s="713"/>
      <c r="P258" s="713"/>
      <c r="Q258" s="713"/>
      <c r="R258" s="713"/>
      <c r="S258" s="713"/>
      <c r="T258" s="713"/>
      <c r="U258" s="713"/>
      <c r="V258" s="152"/>
      <c r="W258" s="152"/>
      <c r="X258" s="152"/>
      <c r="Y258" s="713"/>
      <c r="AB258" s="229"/>
    </row>
    <row r="259" spans="1:28" s="228" customFormat="1" ht="61.5">
      <c r="A259" s="72"/>
      <c r="B259" s="71" t="s">
        <v>210</v>
      </c>
      <c r="C259" s="70"/>
      <c r="D259" s="68">
        <v>1</v>
      </c>
      <c r="E259" s="68"/>
      <c r="F259" s="68"/>
      <c r="G259" s="68"/>
      <c r="H259" s="68"/>
      <c r="I259" s="68"/>
      <c r="J259" s="68"/>
      <c r="K259" s="68"/>
      <c r="L259" s="68">
        <v>1</v>
      </c>
      <c r="M259" s="68">
        <v>0</v>
      </c>
      <c r="N259" s="68">
        <v>1</v>
      </c>
      <c r="O259" s="69">
        <v>1</v>
      </c>
      <c r="P259" s="68">
        <v>1</v>
      </c>
      <c r="Q259" s="68">
        <v>1</v>
      </c>
      <c r="R259" s="68">
        <v>1</v>
      </c>
      <c r="S259" s="68">
        <v>1</v>
      </c>
      <c r="T259" s="68">
        <v>0</v>
      </c>
      <c r="U259" s="68">
        <v>1</v>
      </c>
      <c r="V259" s="149"/>
      <c r="W259" s="149"/>
      <c r="X259" s="149"/>
      <c r="Y259" s="68">
        <v>1</v>
      </c>
      <c r="AB259" s="229"/>
    </row>
    <row r="260" spans="1:28" s="228" customFormat="1" ht="61.5">
      <c r="A260" s="72"/>
      <c r="B260" s="71" t="s">
        <v>209</v>
      </c>
      <c r="C260" s="70"/>
      <c r="D260" s="68">
        <v>1</v>
      </c>
      <c r="E260" s="68"/>
      <c r="F260" s="68"/>
      <c r="G260" s="68"/>
      <c r="H260" s="68"/>
      <c r="I260" s="68"/>
      <c r="J260" s="68"/>
      <c r="K260" s="68"/>
      <c r="L260" s="68">
        <v>1</v>
      </c>
      <c r="M260" s="68">
        <v>1</v>
      </c>
      <c r="N260" s="68">
        <v>1</v>
      </c>
      <c r="O260" s="69">
        <v>0</v>
      </c>
      <c r="P260" s="68">
        <v>1</v>
      </c>
      <c r="Q260" s="68">
        <v>0</v>
      </c>
      <c r="R260" s="68">
        <v>1</v>
      </c>
      <c r="S260" s="68">
        <v>1</v>
      </c>
      <c r="T260" s="68">
        <v>1</v>
      </c>
      <c r="U260" s="68">
        <v>1</v>
      </c>
      <c r="V260" s="149"/>
      <c r="W260" s="149"/>
      <c r="X260" s="149"/>
      <c r="Y260" s="68">
        <v>1</v>
      </c>
      <c r="AB260" s="229"/>
    </row>
    <row r="261" spans="1:28" s="228" customFormat="1" ht="39.75">
      <c r="A261" s="329"/>
      <c r="B261" s="328" t="s">
        <v>208</v>
      </c>
      <c r="C261" s="327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5"/>
      <c r="Q261" s="325"/>
      <c r="R261" s="325"/>
      <c r="S261" s="325"/>
      <c r="T261" s="325"/>
      <c r="U261" s="325"/>
      <c r="V261" s="149"/>
      <c r="W261" s="149"/>
      <c r="X261" s="149"/>
      <c r="Y261" s="325"/>
      <c r="AB261" s="229"/>
    </row>
    <row r="262" spans="1:28" s="228" customFormat="1" ht="123">
      <c r="A262" s="128"/>
      <c r="B262" s="128" t="s">
        <v>207</v>
      </c>
      <c r="C262" s="124"/>
      <c r="D262" s="90">
        <v>1</v>
      </c>
      <c r="E262" s="90"/>
      <c r="F262" s="90"/>
      <c r="G262" s="90"/>
      <c r="H262" s="90"/>
      <c r="I262" s="90"/>
      <c r="J262" s="90"/>
      <c r="K262" s="90"/>
      <c r="L262" s="90">
        <v>0</v>
      </c>
      <c r="M262" s="68">
        <v>0</v>
      </c>
      <c r="N262" s="68">
        <v>1</v>
      </c>
      <c r="O262" s="69">
        <v>0</v>
      </c>
      <c r="P262" s="68">
        <v>1</v>
      </c>
      <c r="Q262" s="68">
        <v>0</v>
      </c>
      <c r="R262" s="68">
        <v>1</v>
      </c>
      <c r="S262" s="68">
        <v>1</v>
      </c>
      <c r="T262" s="68">
        <v>1</v>
      </c>
      <c r="U262" s="677">
        <v>1</v>
      </c>
      <c r="V262" s="146"/>
      <c r="W262" s="146"/>
      <c r="X262" s="146"/>
      <c r="Y262" s="677">
        <v>1</v>
      </c>
      <c r="AB262" s="229"/>
    </row>
    <row r="263" spans="1:28" s="228" customFormat="1" ht="39.75">
      <c r="A263" s="84">
        <v>4.2</v>
      </c>
      <c r="B263" s="84" t="s">
        <v>206</v>
      </c>
      <c r="C263" s="96" t="s">
        <v>30</v>
      </c>
      <c r="D263" s="324">
        <f>+SUM(D265:D269)</f>
        <v>5</v>
      </c>
      <c r="E263" s="324"/>
      <c r="F263" s="324"/>
      <c r="G263" s="324"/>
      <c r="H263" s="324"/>
      <c r="I263" s="324"/>
      <c r="J263" s="324">
        <f t="shared" ref="J263" si="265">+SUM(J265:J269)</f>
        <v>0</v>
      </c>
      <c r="K263" s="324"/>
      <c r="L263" s="324">
        <f t="shared" ref="L263:U263" si="266">+SUM(L265:L269)</f>
        <v>5</v>
      </c>
      <c r="M263" s="324">
        <f t="shared" si="266"/>
        <v>3</v>
      </c>
      <c r="N263" s="324">
        <f t="shared" si="266"/>
        <v>5</v>
      </c>
      <c r="O263" s="324">
        <f t="shared" si="266"/>
        <v>3</v>
      </c>
      <c r="P263" s="324">
        <f t="shared" si="266"/>
        <v>5</v>
      </c>
      <c r="Q263" s="324">
        <f t="shared" si="266"/>
        <v>4</v>
      </c>
      <c r="R263" s="324">
        <f t="shared" si="266"/>
        <v>5</v>
      </c>
      <c r="S263" s="324">
        <f t="shared" si="266"/>
        <v>5</v>
      </c>
      <c r="T263" s="324">
        <f t="shared" si="266"/>
        <v>5</v>
      </c>
      <c r="U263" s="324">
        <f t="shared" si="266"/>
        <v>5</v>
      </c>
      <c r="V263" s="154"/>
      <c r="W263" s="154"/>
      <c r="X263" s="154"/>
      <c r="Y263" s="324">
        <f>+SUM(Y265:Y269)</f>
        <v>5</v>
      </c>
      <c r="AB263" s="229"/>
    </row>
    <row r="264" spans="1:28" s="228" customFormat="1" ht="39.75">
      <c r="A264" s="80"/>
      <c r="B264" s="80"/>
      <c r="C264" s="95" t="s">
        <v>10</v>
      </c>
      <c r="D264" s="94">
        <f>IF(D263&lt;1,0,IF(D263&lt;2,1,IF(D263&lt;3,2,IF(D263&lt;4,3,IF(D263&lt;5,4,IF(D263=5,5,))))))</f>
        <v>5</v>
      </c>
      <c r="E264" s="94"/>
      <c r="F264" s="94"/>
      <c r="G264" s="94"/>
      <c r="H264" s="94"/>
      <c r="I264" s="94"/>
      <c r="J264" s="94">
        <f t="shared" ref="J264" si="267">IF(J263&lt;1,0,IF(J263&lt;2,1,IF(J263&lt;3,2,IF(J263&lt;4,3,IF(J263&lt;5,4,IF(J263=5,5,))))))</f>
        <v>0</v>
      </c>
      <c r="K264" s="94"/>
      <c r="L264" s="94">
        <f t="shared" ref="L264:U264" si="268">IF(L263&lt;1,0,IF(L263&lt;2,1,IF(L263&lt;3,2,IF(L263&lt;4,3,IF(L263&lt;5,4,IF(L263=5,5,))))))</f>
        <v>5</v>
      </c>
      <c r="M264" s="94">
        <f t="shared" si="268"/>
        <v>3</v>
      </c>
      <c r="N264" s="94">
        <f t="shared" si="268"/>
        <v>5</v>
      </c>
      <c r="O264" s="94">
        <f t="shared" si="268"/>
        <v>3</v>
      </c>
      <c r="P264" s="94">
        <f t="shared" si="268"/>
        <v>5</v>
      </c>
      <c r="Q264" s="94">
        <f t="shared" si="268"/>
        <v>4</v>
      </c>
      <c r="R264" s="94">
        <f t="shared" si="268"/>
        <v>5</v>
      </c>
      <c r="S264" s="94">
        <f t="shared" si="268"/>
        <v>5</v>
      </c>
      <c r="T264" s="94">
        <f t="shared" si="268"/>
        <v>5</v>
      </c>
      <c r="U264" s="94">
        <f t="shared" si="268"/>
        <v>5</v>
      </c>
      <c r="V264" s="152"/>
      <c r="W264" s="152"/>
      <c r="X264" s="152"/>
      <c r="Y264" s="94">
        <f>IF(Y263&lt;1,0,IF(Y263&lt;2,1,IF(Y263&lt;3,2,IF(Y263&lt;4,3,IF(Y263&lt;5,4,IF(Y263=5,5,))))))</f>
        <v>5</v>
      </c>
      <c r="AB264" s="229"/>
    </row>
    <row r="265" spans="1:28" s="228" customFormat="1" ht="111">
      <c r="A265" s="72"/>
      <c r="B265" s="210" t="s">
        <v>205</v>
      </c>
      <c r="C265" s="150"/>
      <c r="D265" s="68">
        <v>1</v>
      </c>
      <c r="E265" s="68"/>
      <c r="F265" s="68"/>
      <c r="G265" s="68"/>
      <c r="H265" s="68"/>
      <c r="I265" s="68"/>
      <c r="J265" s="68"/>
      <c r="K265" s="68"/>
      <c r="L265" s="68">
        <v>1</v>
      </c>
      <c r="M265" s="68">
        <v>1</v>
      </c>
      <c r="N265" s="68">
        <v>1</v>
      </c>
      <c r="O265" s="69">
        <v>1</v>
      </c>
      <c r="P265" s="68">
        <v>1</v>
      </c>
      <c r="Q265" s="68">
        <v>1</v>
      </c>
      <c r="R265" s="68">
        <v>1</v>
      </c>
      <c r="S265" s="68">
        <v>1</v>
      </c>
      <c r="T265" s="68">
        <v>1</v>
      </c>
      <c r="U265" s="68">
        <v>1</v>
      </c>
      <c r="V265" s="149"/>
      <c r="W265" s="149"/>
      <c r="X265" s="149"/>
      <c r="Y265" s="68">
        <v>1</v>
      </c>
      <c r="AB265" s="229"/>
    </row>
    <row r="266" spans="1:28" s="228" customFormat="1" ht="83.25">
      <c r="A266" s="72"/>
      <c r="B266" s="151" t="s">
        <v>204</v>
      </c>
      <c r="C266" s="150"/>
      <c r="D266" s="68">
        <v>1</v>
      </c>
      <c r="E266" s="68"/>
      <c r="F266" s="68"/>
      <c r="G266" s="68"/>
      <c r="H266" s="68"/>
      <c r="I266" s="68"/>
      <c r="J266" s="68"/>
      <c r="K266" s="68"/>
      <c r="L266" s="68">
        <v>1</v>
      </c>
      <c r="M266" s="68">
        <v>0</v>
      </c>
      <c r="N266" s="68">
        <v>1</v>
      </c>
      <c r="O266" s="69">
        <v>0</v>
      </c>
      <c r="P266" s="68">
        <v>1</v>
      </c>
      <c r="Q266" s="68">
        <v>0</v>
      </c>
      <c r="R266" s="68">
        <v>1</v>
      </c>
      <c r="S266" s="68">
        <v>1</v>
      </c>
      <c r="T266" s="68">
        <v>1</v>
      </c>
      <c r="U266" s="68">
        <v>1</v>
      </c>
      <c r="V266" s="149"/>
      <c r="W266" s="149"/>
      <c r="X266" s="149"/>
      <c r="Y266" s="68">
        <v>1</v>
      </c>
      <c r="Z266" s="323"/>
      <c r="AB266" s="229"/>
    </row>
    <row r="267" spans="1:28" s="228" customFormat="1" ht="61.5">
      <c r="A267" s="72"/>
      <c r="B267" s="71" t="s">
        <v>203</v>
      </c>
      <c r="C267" s="70"/>
      <c r="D267" s="68">
        <v>1</v>
      </c>
      <c r="E267" s="68"/>
      <c r="F267" s="68"/>
      <c r="G267" s="68"/>
      <c r="H267" s="68"/>
      <c r="I267" s="68"/>
      <c r="J267" s="68"/>
      <c r="K267" s="68"/>
      <c r="L267" s="68">
        <v>1</v>
      </c>
      <c r="M267" s="68">
        <v>0</v>
      </c>
      <c r="N267" s="68">
        <v>1</v>
      </c>
      <c r="O267" s="69">
        <v>0</v>
      </c>
      <c r="P267" s="68">
        <v>1</v>
      </c>
      <c r="Q267" s="68">
        <v>1</v>
      </c>
      <c r="R267" s="68">
        <v>1</v>
      </c>
      <c r="S267" s="68">
        <v>1</v>
      </c>
      <c r="T267" s="68">
        <v>1</v>
      </c>
      <c r="U267" s="68">
        <v>1</v>
      </c>
      <c r="V267" s="149"/>
      <c r="W267" s="149"/>
      <c r="X267" s="149"/>
      <c r="Y267" s="68">
        <v>1</v>
      </c>
      <c r="AB267" s="229"/>
    </row>
    <row r="268" spans="1:28" s="228" customFormat="1" ht="55.5">
      <c r="A268" s="72"/>
      <c r="B268" s="210" t="s">
        <v>202</v>
      </c>
      <c r="C268" s="150"/>
      <c r="D268" s="68">
        <v>1</v>
      </c>
      <c r="E268" s="68"/>
      <c r="F268" s="68"/>
      <c r="G268" s="68"/>
      <c r="H268" s="68"/>
      <c r="I268" s="68"/>
      <c r="J268" s="68"/>
      <c r="K268" s="68"/>
      <c r="L268" s="68">
        <v>1</v>
      </c>
      <c r="M268" s="68">
        <v>1</v>
      </c>
      <c r="N268" s="68">
        <v>1</v>
      </c>
      <c r="O268" s="69">
        <v>1</v>
      </c>
      <c r="P268" s="68">
        <v>1</v>
      </c>
      <c r="Q268" s="68">
        <v>1</v>
      </c>
      <c r="R268" s="68">
        <v>1</v>
      </c>
      <c r="S268" s="68">
        <v>1</v>
      </c>
      <c r="T268" s="68">
        <v>1</v>
      </c>
      <c r="U268" s="68">
        <v>1</v>
      </c>
      <c r="V268" s="149"/>
      <c r="W268" s="149"/>
      <c r="X268" s="149"/>
      <c r="Y268" s="68">
        <v>1</v>
      </c>
      <c r="AB268" s="229"/>
    </row>
    <row r="269" spans="1:28" s="228" customFormat="1" ht="55.5">
      <c r="A269" s="128"/>
      <c r="B269" s="322" t="s">
        <v>201</v>
      </c>
      <c r="C269" s="321"/>
      <c r="D269" s="68">
        <v>1</v>
      </c>
      <c r="E269" s="68"/>
      <c r="F269" s="68"/>
      <c r="G269" s="68"/>
      <c r="H269" s="68"/>
      <c r="I269" s="68"/>
      <c r="J269" s="68"/>
      <c r="K269" s="68"/>
      <c r="L269" s="68">
        <v>1</v>
      </c>
      <c r="M269" s="68">
        <v>1</v>
      </c>
      <c r="N269" s="68">
        <v>1</v>
      </c>
      <c r="O269" s="69">
        <v>1</v>
      </c>
      <c r="P269" s="68">
        <v>1</v>
      </c>
      <c r="Q269" s="68">
        <v>1</v>
      </c>
      <c r="R269" s="68">
        <v>1</v>
      </c>
      <c r="S269" s="68">
        <v>1</v>
      </c>
      <c r="T269" s="68">
        <v>1</v>
      </c>
      <c r="U269" s="677">
        <v>1</v>
      </c>
      <c r="V269" s="146"/>
      <c r="W269" s="146"/>
      <c r="X269" s="146"/>
      <c r="Y269" s="677">
        <v>1</v>
      </c>
      <c r="AB269" s="229"/>
    </row>
    <row r="270" spans="1:28" s="228" customFormat="1" ht="61.5">
      <c r="A270" s="85">
        <v>4.3</v>
      </c>
      <c r="B270" s="85" t="s">
        <v>200</v>
      </c>
      <c r="C270" s="96" t="s">
        <v>171</v>
      </c>
      <c r="D270" s="319">
        <f>+D272/D275</f>
        <v>69464.629629629635</v>
      </c>
      <c r="E270" s="319" t="e">
        <f t="shared" ref="E270:J270" si="269">+E272/E275</f>
        <v>#DIV/0!</v>
      </c>
      <c r="F270" s="319" t="e">
        <f t="shared" si="269"/>
        <v>#DIV/0!</v>
      </c>
      <c r="G270" s="319" t="e">
        <f t="shared" si="269"/>
        <v>#DIV/0!</v>
      </c>
      <c r="H270" s="319" t="e">
        <f t="shared" ref="H270" si="270">+H272/H275</f>
        <v>#DIV/0!</v>
      </c>
      <c r="I270" s="319" t="e">
        <f t="shared" si="269"/>
        <v>#DIV/0!</v>
      </c>
      <c r="J270" s="319" t="e">
        <f t="shared" si="269"/>
        <v>#DIV/0!</v>
      </c>
      <c r="K270" s="319"/>
      <c r="L270" s="319">
        <f t="shared" ref="L270:U270" si="271">+L272/L275</f>
        <v>49886.666666666664</v>
      </c>
      <c r="M270" s="319">
        <f t="shared" si="271"/>
        <v>43644.73684210526</v>
      </c>
      <c r="N270" s="319">
        <f t="shared" si="271"/>
        <v>85824.705882352937</v>
      </c>
      <c r="O270" s="319">
        <f t="shared" si="271"/>
        <v>108858.90410958904</v>
      </c>
      <c r="P270" s="319">
        <f t="shared" si="271"/>
        <v>147354.55172413794</v>
      </c>
      <c r="Q270" s="319">
        <f t="shared" si="271"/>
        <v>30297.142857142859</v>
      </c>
      <c r="R270" s="319">
        <f t="shared" si="271"/>
        <v>26319.557522123894</v>
      </c>
      <c r="S270" s="319">
        <f t="shared" si="271"/>
        <v>55990.62295081967</v>
      </c>
      <c r="T270" s="319">
        <f t="shared" si="271"/>
        <v>10869.565217391304</v>
      </c>
      <c r="U270" s="319">
        <f t="shared" si="271"/>
        <v>46363.045454545456</v>
      </c>
      <c r="V270" s="320"/>
      <c r="W270" s="320"/>
      <c r="X270" s="320"/>
      <c r="Y270" s="319">
        <f>+Y272/Y275</f>
        <v>69017.980148883376</v>
      </c>
      <c r="Z270" s="213"/>
      <c r="AA270" s="312">
        <v>50000</v>
      </c>
      <c r="AB270" s="229"/>
    </row>
    <row r="271" spans="1:28" s="228" customFormat="1" ht="39.75">
      <c r="A271" s="81"/>
      <c r="B271" s="81"/>
      <c r="C271" s="95" t="s">
        <v>10</v>
      </c>
      <c r="D271" s="94">
        <f>+IF(D270&lt;50000,D270*5/50000,IF(D270&gt;=50000,5))</f>
        <v>5</v>
      </c>
      <c r="E271" s="94" t="e">
        <f>+IF(E270&lt;60000,E270*5/60000,IF(E270&gt;=60000,5))</f>
        <v>#DIV/0!</v>
      </c>
      <c r="F271" s="94" t="e">
        <f t="shared" ref="F271:I271" si="272">+IF(F270&lt;60000,F270*5/60000,IF(F270&gt;=60000,5))</f>
        <v>#DIV/0!</v>
      </c>
      <c r="G271" s="94" t="e">
        <f t="shared" si="272"/>
        <v>#DIV/0!</v>
      </c>
      <c r="H271" s="94" t="e">
        <f t="shared" si="272"/>
        <v>#DIV/0!</v>
      </c>
      <c r="I271" s="94" t="e">
        <f t="shared" si="272"/>
        <v>#DIV/0!</v>
      </c>
      <c r="J271" s="94" t="e">
        <f t="shared" ref="J271" si="273">+IF(J270&lt;50000,J270*5/50000,IF(J270&gt;=50000,5))</f>
        <v>#DIV/0!</v>
      </c>
      <c r="K271" s="94"/>
      <c r="L271" s="94">
        <f>+IF(L270&lt;50000,L270*5/50000,IF(L270&gt;=50000,5))</f>
        <v>4.9886666666666661</v>
      </c>
      <c r="M271" s="94">
        <f>+IF(M270&lt;50000,M270*5/50000,IF(M270&gt;=50000,5))</f>
        <v>4.3644736842105258</v>
      </c>
      <c r="N271" s="94">
        <f>+IF(N270&lt;60000,N270*5/60000,IF(N270&gt;=60000,5))</f>
        <v>5</v>
      </c>
      <c r="O271" s="94">
        <f>+IF(O270&lt;60000,O270*5/60000,IF(O270&gt;=60000,5))</f>
        <v>5</v>
      </c>
      <c r="P271" s="94">
        <f>+IF(P270&lt;60000,P270*5/60000,IF(P270&gt;=60000,5))</f>
        <v>5</v>
      </c>
      <c r="Q271" s="94">
        <f>+IF(Q270&lt;25000,Q270*5/25000,IF(Q270&gt;=25000,5))</f>
        <v>5</v>
      </c>
      <c r="R271" s="94">
        <f>+IF(R270&lt;25000,R270*5/25000,IF(R270&gt;=25000,5))</f>
        <v>5</v>
      </c>
      <c r="S271" s="94">
        <f>+IF(S270&lt;25000,S270*5/25000,IF(S270&gt;=25000,5))</f>
        <v>5</v>
      </c>
      <c r="T271" s="94">
        <f>+IF(T270&lt;25000,T270*5/25000,IF(T270&gt;=25000,5))</f>
        <v>2.1739130434782608</v>
      </c>
      <c r="U271" s="94">
        <f>+IF(U270&lt;25000,U270*5/25000,IF(U270&gt;=25000,5))</f>
        <v>5</v>
      </c>
      <c r="V271" s="318"/>
      <c r="W271" s="318"/>
      <c r="X271" s="318"/>
      <c r="Y271" s="293" t="e">
        <f>+SUM(D271:U271)/11</f>
        <v>#DIV/0!</v>
      </c>
      <c r="Z271" s="213"/>
      <c r="AA271" s="312"/>
      <c r="AB271" s="229"/>
    </row>
    <row r="272" spans="1:28" s="228" customFormat="1" ht="39.75">
      <c r="A272" s="317"/>
      <c r="B272" s="166" t="s">
        <v>199</v>
      </c>
      <c r="C272" s="164" t="s">
        <v>196</v>
      </c>
      <c r="D272" s="313">
        <f>+D273+D274</f>
        <v>3751090</v>
      </c>
      <c r="E272" s="313">
        <f t="shared" ref="E272:J272" si="274">+E273+E274</f>
        <v>0</v>
      </c>
      <c r="F272" s="313">
        <f t="shared" si="274"/>
        <v>0</v>
      </c>
      <c r="G272" s="313">
        <f t="shared" si="274"/>
        <v>0</v>
      </c>
      <c r="H272" s="313">
        <f t="shared" si="274"/>
        <v>0</v>
      </c>
      <c r="I272" s="313">
        <f t="shared" si="274"/>
        <v>0</v>
      </c>
      <c r="J272" s="313">
        <f t="shared" si="274"/>
        <v>0</v>
      </c>
      <c r="K272" s="313"/>
      <c r="L272" s="313">
        <f t="shared" ref="L272:U272" si="275">+L273+L274</f>
        <v>2244900</v>
      </c>
      <c r="M272" s="313">
        <f t="shared" si="275"/>
        <v>829250</v>
      </c>
      <c r="N272" s="313">
        <f t="shared" si="275"/>
        <v>10213140</v>
      </c>
      <c r="O272" s="315">
        <f t="shared" si="275"/>
        <v>7946700</v>
      </c>
      <c r="P272" s="313">
        <f t="shared" si="275"/>
        <v>8546564</v>
      </c>
      <c r="Q272" s="313">
        <f t="shared" si="275"/>
        <v>530200</v>
      </c>
      <c r="R272" s="315">
        <f t="shared" si="275"/>
        <v>2974110</v>
      </c>
      <c r="S272" s="315">
        <f t="shared" si="275"/>
        <v>3415428</v>
      </c>
      <c r="T272" s="315">
        <f t="shared" si="275"/>
        <v>250000</v>
      </c>
      <c r="U272" s="313">
        <f t="shared" si="275"/>
        <v>1019987</v>
      </c>
      <c r="V272" s="314"/>
      <c r="W272" s="314"/>
      <c r="X272" s="314"/>
      <c r="Y272" s="313">
        <f>+Y273+Y274</f>
        <v>41721369</v>
      </c>
      <c r="Z272" s="213"/>
      <c r="AA272" s="312">
        <v>60000</v>
      </c>
      <c r="AB272" s="229"/>
    </row>
    <row r="273" spans="1:28" s="228" customFormat="1" ht="39.75">
      <c r="A273" s="72"/>
      <c r="B273" s="311" t="s">
        <v>198</v>
      </c>
      <c r="C273" s="244" t="s">
        <v>196</v>
      </c>
      <c r="D273" s="307">
        <v>1983400</v>
      </c>
      <c r="E273" s="307"/>
      <c r="F273" s="307"/>
      <c r="G273" s="307"/>
      <c r="H273" s="307"/>
      <c r="I273" s="307"/>
      <c r="J273" s="701">
        <f t="shared" ref="J273:J274" si="276">+SUM(E273:I273)</f>
        <v>0</v>
      </c>
      <c r="K273" s="310"/>
      <c r="L273" s="310">
        <v>805400</v>
      </c>
      <c r="M273" s="307">
        <v>629250</v>
      </c>
      <c r="N273" s="307">
        <v>2681300</v>
      </c>
      <c r="O273" s="310">
        <v>5380100</v>
      </c>
      <c r="P273" s="310">
        <v>3710400</v>
      </c>
      <c r="Q273" s="307">
        <v>530200</v>
      </c>
      <c r="R273" s="307">
        <v>1558000</v>
      </c>
      <c r="S273" s="307">
        <v>1345060</v>
      </c>
      <c r="T273" s="307">
        <v>50000</v>
      </c>
      <c r="U273" s="307">
        <v>263000</v>
      </c>
      <c r="V273" s="309"/>
      <c r="W273" s="309"/>
      <c r="X273" s="309"/>
      <c r="Y273" s="307">
        <f>+SUM(D273:X273)</f>
        <v>18936110</v>
      </c>
      <c r="Z273" s="213"/>
      <c r="AA273" s="312">
        <v>25000</v>
      </c>
      <c r="AB273" s="229"/>
    </row>
    <row r="274" spans="1:28" s="228" customFormat="1" ht="39.75">
      <c r="A274" s="72"/>
      <c r="B274" s="311" t="s">
        <v>197</v>
      </c>
      <c r="C274" s="244" t="s">
        <v>196</v>
      </c>
      <c r="D274" s="307">
        <v>1767690</v>
      </c>
      <c r="E274" s="307"/>
      <c r="F274" s="307"/>
      <c r="G274" s="307"/>
      <c r="H274" s="307"/>
      <c r="I274" s="307"/>
      <c r="J274" s="701">
        <f t="shared" si="276"/>
        <v>0</v>
      </c>
      <c r="K274" s="310"/>
      <c r="L274" s="310">
        <v>1439500</v>
      </c>
      <c r="M274" s="307">
        <v>200000</v>
      </c>
      <c r="N274" s="307">
        <v>7531840</v>
      </c>
      <c r="O274" s="310">
        <v>2566600</v>
      </c>
      <c r="P274" s="310">
        <v>4836164</v>
      </c>
      <c r="Q274" s="307">
        <v>0</v>
      </c>
      <c r="R274" s="307">
        <v>1416110</v>
      </c>
      <c r="S274" s="307">
        <v>2070368</v>
      </c>
      <c r="T274" s="307">
        <v>200000</v>
      </c>
      <c r="U274" s="307">
        <v>756987</v>
      </c>
      <c r="V274" s="309"/>
      <c r="W274" s="308"/>
      <c r="X274" s="308"/>
      <c r="Y274" s="307">
        <f>+SUM(D274:X274)</f>
        <v>22785259</v>
      </c>
      <c r="Z274" s="39"/>
      <c r="AB274" s="229"/>
    </row>
    <row r="275" spans="1:28" s="278" customFormat="1" ht="39.75">
      <c r="A275" s="306"/>
      <c r="B275" s="305" t="s">
        <v>195</v>
      </c>
      <c r="C275" s="244" t="s">
        <v>163</v>
      </c>
      <c r="D275" s="304">
        <f>+D276+D277</f>
        <v>54</v>
      </c>
      <c r="E275" s="304">
        <f t="shared" ref="E275:J275" si="277">+E276+E277</f>
        <v>0</v>
      </c>
      <c r="F275" s="304">
        <f t="shared" si="277"/>
        <v>0</v>
      </c>
      <c r="G275" s="304">
        <f t="shared" si="277"/>
        <v>0</v>
      </c>
      <c r="H275" s="304">
        <f t="shared" si="277"/>
        <v>0</v>
      </c>
      <c r="I275" s="304">
        <f t="shared" si="277"/>
        <v>0</v>
      </c>
      <c r="J275" s="304">
        <f t="shared" si="277"/>
        <v>0</v>
      </c>
      <c r="K275" s="304"/>
      <c r="L275" s="304">
        <f t="shared" ref="L275:U275" si="278">+L276+L277</f>
        <v>45</v>
      </c>
      <c r="M275" s="304">
        <f t="shared" si="278"/>
        <v>19</v>
      </c>
      <c r="N275" s="304">
        <f t="shared" si="278"/>
        <v>119</v>
      </c>
      <c r="O275" s="304">
        <f t="shared" si="278"/>
        <v>73</v>
      </c>
      <c r="P275" s="304">
        <f t="shared" si="278"/>
        <v>58</v>
      </c>
      <c r="Q275" s="304">
        <f t="shared" si="278"/>
        <v>17.5</v>
      </c>
      <c r="R275" s="304">
        <f t="shared" si="278"/>
        <v>113</v>
      </c>
      <c r="S275" s="304">
        <f t="shared" si="278"/>
        <v>61</v>
      </c>
      <c r="T275" s="304">
        <f t="shared" si="278"/>
        <v>23</v>
      </c>
      <c r="U275" s="304">
        <f t="shared" si="278"/>
        <v>22</v>
      </c>
      <c r="V275" s="297"/>
      <c r="W275" s="297"/>
      <c r="X275" s="297"/>
      <c r="Y275" s="303">
        <f>+Y276+Y277</f>
        <v>604.5</v>
      </c>
      <c r="AB275" s="279"/>
    </row>
    <row r="276" spans="1:28" s="278" customFormat="1" ht="39.75">
      <c r="A276" s="285"/>
      <c r="B276" s="300" t="s">
        <v>194</v>
      </c>
      <c r="C276" s="271"/>
      <c r="D276" s="303">
        <f>+D39</f>
        <v>54</v>
      </c>
      <c r="E276" s="303">
        <f t="shared" ref="E276:J276" si="279">+E39</f>
        <v>0</v>
      </c>
      <c r="F276" s="303">
        <f t="shared" si="279"/>
        <v>0</v>
      </c>
      <c r="G276" s="303">
        <f t="shared" si="279"/>
        <v>0</v>
      </c>
      <c r="H276" s="303">
        <f t="shared" ref="H276" si="280">+H39</f>
        <v>0</v>
      </c>
      <c r="I276" s="303">
        <f t="shared" si="279"/>
        <v>0</v>
      </c>
      <c r="J276" s="303">
        <f t="shared" si="279"/>
        <v>0</v>
      </c>
      <c r="K276" s="303"/>
      <c r="L276" s="303">
        <f t="shared" ref="L276:U276" si="281">+L39</f>
        <v>44</v>
      </c>
      <c r="M276" s="303">
        <f t="shared" si="281"/>
        <v>19</v>
      </c>
      <c r="N276" s="303">
        <f t="shared" si="281"/>
        <v>119</v>
      </c>
      <c r="O276" s="303">
        <f t="shared" si="281"/>
        <v>73</v>
      </c>
      <c r="P276" s="303">
        <f t="shared" si="281"/>
        <v>58</v>
      </c>
      <c r="Q276" s="303">
        <f t="shared" si="281"/>
        <v>17.5</v>
      </c>
      <c r="R276" s="303">
        <f t="shared" si="281"/>
        <v>113</v>
      </c>
      <c r="S276" s="303">
        <f t="shared" si="281"/>
        <v>61</v>
      </c>
      <c r="T276" s="303">
        <f t="shared" si="281"/>
        <v>23</v>
      </c>
      <c r="U276" s="303">
        <f t="shared" si="281"/>
        <v>22</v>
      </c>
      <c r="V276" s="302"/>
      <c r="W276" s="302"/>
      <c r="X276" s="302"/>
      <c r="Y276" s="301">
        <f>+SUM(D276:X276)</f>
        <v>603.5</v>
      </c>
      <c r="AB276" s="279"/>
    </row>
    <row r="277" spans="1:28" s="278" customFormat="1" ht="39.75">
      <c r="A277" s="285"/>
      <c r="B277" s="300" t="s">
        <v>193</v>
      </c>
      <c r="C277" s="271"/>
      <c r="D277" s="299">
        <v>0</v>
      </c>
      <c r="E277" s="299">
        <v>0</v>
      </c>
      <c r="F277" s="299">
        <v>0</v>
      </c>
      <c r="G277" s="299">
        <v>0</v>
      </c>
      <c r="H277" s="299">
        <v>0</v>
      </c>
      <c r="I277" s="299">
        <v>0</v>
      </c>
      <c r="J277" s="299">
        <v>0</v>
      </c>
      <c r="K277" s="299"/>
      <c r="L277" s="299">
        <v>1</v>
      </c>
      <c r="M277" s="299">
        <v>0</v>
      </c>
      <c r="N277" s="299">
        <v>0</v>
      </c>
      <c r="O277" s="299">
        <v>0</v>
      </c>
      <c r="P277" s="299">
        <v>0</v>
      </c>
      <c r="Q277" s="299">
        <v>0</v>
      </c>
      <c r="R277" s="299">
        <v>0</v>
      </c>
      <c r="S277" s="299">
        <v>0</v>
      </c>
      <c r="T277" s="299">
        <v>0</v>
      </c>
      <c r="U277" s="298">
        <v>0</v>
      </c>
      <c r="V277" s="297"/>
      <c r="W277" s="297"/>
      <c r="X277" s="297"/>
      <c r="Y277" s="296">
        <f>+SUM(D277:X277)</f>
        <v>1</v>
      </c>
      <c r="AB277" s="279"/>
    </row>
    <row r="278" spans="1:28" s="228" customFormat="1" ht="39.75">
      <c r="A278" s="295">
        <v>4.4000000000000004</v>
      </c>
      <c r="B278" s="162" t="s">
        <v>192</v>
      </c>
      <c r="C278" s="161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59"/>
      <c r="V278" s="294"/>
      <c r="W278" s="294"/>
      <c r="X278" s="294"/>
      <c r="Y278" s="159"/>
      <c r="AB278" s="229"/>
    </row>
    <row r="279" spans="1:28" s="253" customFormat="1" ht="39.75">
      <c r="A279" s="270"/>
      <c r="B279" s="277" t="s">
        <v>191</v>
      </c>
      <c r="C279" s="96" t="s">
        <v>171</v>
      </c>
      <c r="D279" s="205">
        <f>+D281*100/D303</f>
        <v>20.703125</v>
      </c>
      <c r="E279" s="205" t="e">
        <f t="shared" ref="E279:J279" si="282">+E281*100/E303</f>
        <v>#DIV/0!</v>
      </c>
      <c r="F279" s="205" t="e">
        <f t="shared" si="282"/>
        <v>#DIV/0!</v>
      </c>
      <c r="G279" s="205" t="e">
        <f t="shared" si="282"/>
        <v>#DIV/0!</v>
      </c>
      <c r="H279" s="205" t="e">
        <f t="shared" ref="H279" si="283">+H281*100/H303</f>
        <v>#DIV/0!</v>
      </c>
      <c r="I279" s="205" t="e">
        <f t="shared" si="282"/>
        <v>#DIV/0!</v>
      </c>
      <c r="J279" s="205" t="e">
        <f t="shared" si="282"/>
        <v>#DIV/0!</v>
      </c>
      <c r="K279" s="205"/>
      <c r="L279" s="205">
        <f t="shared" ref="L279:U279" si="284">+L281*100/L303</f>
        <v>21.568627450980394</v>
      </c>
      <c r="M279" s="205">
        <f t="shared" si="284"/>
        <v>1.3157894736842106</v>
      </c>
      <c r="N279" s="205">
        <f t="shared" si="284"/>
        <v>32.258064516129032</v>
      </c>
      <c r="O279" s="205">
        <f t="shared" si="284"/>
        <v>28.896103896103895</v>
      </c>
      <c r="P279" s="205">
        <f t="shared" si="284"/>
        <v>16.93548387096774</v>
      </c>
      <c r="Q279" s="205">
        <f t="shared" si="284"/>
        <v>2.8571428571428572</v>
      </c>
      <c r="R279" s="205">
        <f t="shared" si="284"/>
        <v>2.7559055118110236</v>
      </c>
      <c r="S279" s="205">
        <f t="shared" si="284"/>
        <v>8.695652173913043</v>
      </c>
      <c r="T279" s="205">
        <f t="shared" si="284"/>
        <v>1.9230769230769231</v>
      </c>
      <c r="U279" s="205">
        <f t="shared" si="284"/>
        <v>1.5151515151515151</v>
      </c>
      <c r="V279" s="206"/>
      <c r="W279" s="206"/>
      <c r="X279" s="206"/>
      <c r="Y279" s="205">
        <f>+Y281*100/Y303</f>
        <v>16.192969334330591</v>
      </c>
      <c r="Z279" s="213"/>
      <c r="AA279" s="212">
        <v>20</v>
      </c>
      <c r="AB279" s="254"/>
    </row>
    <row r="280" spans="1:28" s="253" customFormat="1" ht="39.75">
      <c r="A280" s="267"/>
      <c r="B280" s="276"/>
      <c r="C280" s="95" t="s">
        <v>10</v>
      </c>
      <c r="D280" s="94">
        <f>+IF(D279&lt;20,D279*5/20,IF(D279&gt;=20,5))</f>
        <v>5</v>
      </c>
      <c r="E280" s="94" t="e">
        <f t="shared" ref="E280:J280" si="285">+IF(E279&lt;20,E279*5/20,IF(E279&gt;=20,5))</f>
        <v>#DIV/0!</v>
      </c>
      <c r="F280" s="94" t="e">
        <f t="shared" si="285"/>
        <v>#DIV/0!</v>
      </c>
      <c r="G280" s="94" t="e">
        <f t="shared" si="285"/>
        <v>#DIV/0!</v>
      </c>
      <c r="H280" s="94" t="e">
        <f t="shared" si="285"/>
        <v>#DIV/0!</v>
      </c>
      <c r="I280" s="94" t="e">
        <f t="shared" si="285"/>
        <v>#DIV/0!</v>
      </c>
      <c r="J280" s="94" t="e">
        <f t="shared" si="285"/>
        <v>#DIV/0!</v>
      </c>
      <c r="K280" s="94"/>
      <c r="L280" s="94">
        <f>+IF(L279&lt;20,L279*5/20,IF(L279&gt;=20,5))</f>
        <v>5</v>
      </c>
      <c r="M280" s="94">
        <f>+IF(M279&lt;20,M279*5/20,IF(M279&gt;=20,5))</f>
        <v>0.32894736842105265</v>
      </c>
      <c r="N280" s="94">
        <f>+IF(N279&lt;20,N279*5/20,IF(N279&gt;=20,5))</f>
        <v>5</v>
      </c>
      <c r="O280" s="94">
        <f>+IF(O279&lt;20,O279*5/20,IF(O279&gt;=20,5))</f>
        <v>5</v>
      </c>
      <c r="P280" s="94">
        <f>+IF(P279&lt;20,P279*5/20,IF(P279&gt;=20,5))</f>
        <v>4.2338709677419351</v>
      </c>
      <c r="Q280" s="94">
        <f>+IF(Q279&lt;10,Q279*5/10,IF(Q279&gt;=10,5))</f>
        <v>1.4285714285714286</v>
      </c>
      <c r="R280" s="94">
        <f>+IF(R279&lt;10,R279*5/10,IF(R279&gt;=10,5))</f>
        <v>1.3779527559055118</v>
      </c>
      <c r="S280" s="94">
        <f>+IF(S279&lt;10,S279*5/10,IF(S279&gt;=10,5))</f>
        <v>4.3478260869565215</v>
      </c>
      <c r="T280" s="94">
        <f>+IF(T279&lt;10,T279*5/10,IF(T279&gt;=10,5))</f>
        <v>0.96153846153846145</v>
      </c>
      <c r="U280" s="94">
        <f>+IF(U279&lt;10,U279*5/10,IF(U279&gt;=10,5))</f>
        <v>0.75757575757575757</v>
      </c>
      <c r="V280" s="264"/>
      <c r="W280" s="264"/>
      <c r="X280" s="264"/>
      <c r="Y280" s="293" t="e">
        <f>+SUM(D280:U280)/11</f>
        <v>#DIV/0!</v>
      </c>
      <c r="Z280" s="213"/>
      <c r="AA280" s="212"/>
      <c r="AB280" s="254"/>
    </row>
    <row r="281" spans="1:28" s="102" customFormat="1" ht="39.75">
      <c r="A281" s="75"/>
      <c r="B281" s="249" t="s">
        <v>190</v>
      </c>
      <c r="C281" s="244"/>
      <c r="D281" s="291">
        <f>D285+D287+D289+D291+D294+D296+D298+D300+D302</f>
        <v>13.25</v>
      </c>
      <c r="E281" s="291">
        <f t="shared" ref="E281:J281" si="286">E285+E287+E289+E291+E294+E296+E298+E300+E302</f>
        <v>0</v>
      </c>
      <c r="F281" s="291">
        <f t="shared" si="286"/>
        <v>0</v>
      </c>
      <c r="G281" s="291">
        <f t="shared" si="286"/>
        <v>0</v>
      </c>
      <c r="H281" s="291">
        <f t="shared" ref="H281" si="287">H285+H287+H289+H291+H294+H296+H298+H300+H302</f>
        <v>0</v>
      </c>
      <c r="I281" s="291">
        <f t="shared" si="286"/>
        <v>0</v>
      </c>
      <c r="J281" s="291">
        <f t="shared" si="286"/>
        <v>0</v>
      </c>
      <c r="K281" s="291"/>
      <c r="L281" s="292">
        <f t="shared" ref="L281:U281" si="288">L285+L287+L289+L291+L294+L296+L298+L300+L302</f>
        <v>11</v>
      </c>
      <c r="M281" s="292">
        <f t="shared" si="288"/>
        <v>0.25</v>
      </c>
      <c r="N281" s="292">
        <f t="shared" si="288"/>
        <v>40</v>
      </c>
      <c r="O281" s="292">
        <f t="shared" si="288"/>
        <v>22.25</v>
      </c>
      <c r="P281" s="292">
        <f t="shared" si="288"/>
        <v>10.5</v>
      </c>
      <c r="Q281" s="292">
        <f t="shared" si="288"/>
        <v>0.5</v>
      </c>
      <c r="R281" s="292">
        <f t="shared" si="288"/>
        <v>3.5</v>
      </c>
      <c r="S281" s="292">
        <f t="shared" si="288"/>
        <v>6</v>
      </c>
      <c r="T281" s="292">
        <f t="shared" si="288"/>
        <v>0.5</v>
      </c>
      <c r="U281" s="292">
        <f t="shared" si="288"/>
        <v>0.5</v>
      </c>
      <c r="V281" s="261"/>
      <c r="W281" s="261"/>
      <c r="X281" s="261"/>
      <c r="Y281" s="292">
        <f>Y285+Y287+Y289+Y291+Y294+Y296+Y298+Y300+Y302</f>
        <v>108.25</v>
      </c>
      <c r="Z281" s="213"/>
      <c r="AA281" s="212">
        <v>20</v>
      </c>
      <c r="AB281" s="103"/>
    </row>
    <row r="282" spans="1:28" s="102" customFormat="1" ht="39.75">
      <c r="A282" s="75"/>
      <c r="B282" s="249" t="s">
        <v>189</v>
      </c>
      <c r="C282" s="244"/>
      <c r="D282" s="291">
        <f>+D283+D292</f>
        <v>25</v>
      </c>
      <c r="E282" s="291">
        <f t="shared" ref="E282:J282" si="289">+E283+E292</f>
        <v>0</v>
      </c>
      <c r="F282" s="291">
        <f t="shared" si="289"/>
        <v>0</v>
      </c>
      <c r="G282" s="291">
        <f t="shared" si="289"/>
        <v>0</v>
      </c>
      <c r="H282" s="291">
        <f t="shared" si="289"/>
        <v>0</v>
      </c>
      <c r="I282" s="291">
        <f t="shared" si="289"/>
        <v>0</v>
      </c>
      <c r="J282" s="291">
        <f t="shared" si="289"/>
        <v>0</v>
      </c>
      <c r="K282" s="291"/>
      <c r="L282" s="291">
        <f t="shared" ref="L282:Y282" si="290">+L283+L292</f>
        <v>20</v>
      </c>
      <c r="M282" s="291">
        <f t="shared" si="290"/>
        <v>1</v>
      </c>
      <c r="N282" s="291">
        <f t="shared" si="290"/>
        <v>57</v>
      </c>
      <c r="O282" s="291">
        <f t="shared" si="290"/>
        <v>55</v>
      </c>
      <c r="P282" s="291">
        <f t="shared" si="290"/>
        <v>21</v>
      </c>
      <c r="Q282" s="291">
        <f t="shared" si="290"/>
        <v>2</v>
      </c>
      <c r="R282" s="291">
        <f t="shared" si="290"/>
        <v>12</v>
      </c>
      <c r="S282" s="291">
        <f t="shared" si="290"/>
        <v>17</v>
      </c>
      <c r="T282" s="291">
        <f t="shared" si="290"/>
        <v>2</v>
      </c>
      <c r="U282" s="291">
        <f t="shared" si="290"/>
        <v>2</v>
      </c>
      <c r="V282" s="291">
        <f t="shared" si="290"/>
        <v>0</v>
      </c>
      <c r="W282" s="291">
        <f t="shared" si="290"/>
        <v>0</v>
      </c>
      <c r="X282" s="291">
        <f t="shared" si="290"/>
        <v>0</v>
      </c>
      <c r="Y282" s="291">
        <f t="shared" si="290"/>
        <v>214</v>
      </c>
      <c r="Z282" s="213"/>
      <c r="AA282" s="212"/>
      <c r="AB282" s="103"/>
    </row>
    <row r="283" spans="1:28" s="228" customFormat="1" ht="39.75">
      <c r="A283" s="72"/>
      <c r="B283" s="289" t="s">
        <v>188</v>
      </c>
      <c r="C283" s="288" t="s">
        <v>168</v>
      </c>
      <c r="D283" s="290">
        <f>+D284+D286+D288+D290</f>
        <v>25</v>
      </c>
      <c r="E283" s="290">
        <f t="shared" ref="E283:J283" si="291">+E284+E286+E288+E290</f>
        <v>0</v>
      </c>
      <c r="F283" s="290">
        <f t="shared" si="291"/>
        <v>0</v>
      </c>
      <c r="G283" s="290">
        <f t="shared" si="291"/>
        <v>0</v>
      </c>
      <c r="H283" s="290">
        <f t="shared" si="291"/>
        <v>0</v>
      </c>
      <c r="I283" s="290">
        <f t="shared" si="291"/>
        <v>0</v>
      </c>
      <c r="J283" s="290">
        <f t="shared" si="291"/>
        <v>0</v>
      </c>
      <c r="K283" s="290"/>
      <c r="L283" s="290">
        <f t="shared" ref="L283:U283" si="292">+L284+L286+L288+L290</f>
        <v>20</v>
      </c>
      <c r="M283" s="290">
        <f t="shared" si="292"/>
        <v>1</v>
      </c>
      <c r="N283" s="290">
        <f t="shared" si="292"/>
        <v>57</v>
      </c>
      <c r="O283" s="290">
        <f t="shared" si="292"/>
        <v>55</v>
      </c>
      <c r="P283" s="290">
        <f t="shared" si="292"/>
        <v>21</v>
      </c>
      <c r="Q283" s="290">
        <f t="shared" si="292"/>
        <v>1</v>
      </c>
      <c r="R283" s="290">
        <f t="shared" si="292"/>
        <v>12</v>
      </c>
      <c r="S283" s="290">
        <f t="shared" si="292"/>
        <v>17</v>
      </c>
      <c r="T283" s="290">
        <f t="shared" si="292"/>
        <v>2</v>
      </c>
      <c r="U283" s="290">
        <f t="shared" si="292"/>
        <v>2</v>
      </c>
      <c r="V283" s="275"/>
      <c r="W283" s="275"/>
      <c r="X283" s="275"/>
      <c r="Y283" s="290">
        <f>+Y284+Y286+Y288+Y290</f>
        <v>213</v>
      </c>
      <c r="Z283" s="213"/>
      <c r="AA283" s="212">
        <v>10</v>
      </c>
      <c r="AB283" s="229"/>
    </row>
    <row r="284" spans="1:28" s="228" customFormat="1" ht="92.25">
      <c r="A284" s="72"/>
      <c r="B284" s="249" t="s">
        <v>187</v>
      </c>
      <c r="C284" s="244"/>
      <c r="D284" s="193">
        <v>15</v>
      </c>
      <c r="E284" s="193"/>
      <c r="F284" s="193"/>
      <c r="G284" s="193"/>
      <c r="H284" s="193"/>
      <c r="I284" s="193"/>
      <c r="J284" s="193">
        <f>+SUM(E284:I284)</f>
        <v>0</v>
      </c>
      <c r="K284" s="193"/>
      <c r="L284" s="193">
        <v>12</v>
      </c>
      <c r="M284" s="193">
        <v>1</v>
      </c>
      <c r="N284" s="193">
        <v>20</v>
      </c>
      <c r="O284" s="196">
        <v>43</v>
      </c>
      <c r="P284" s="193">
        <v>12</v>
      </c>
      <c r="Q284" s="193">
        <v>1</v>
      </c>
      <c r="R284" s="193">
        <v>10</v>
      </c>
      <c r="S284" s="194">
        <v>14</v>
      </c>
      <c r="T284" s="193">
        <v>2</v>
      </c>
      <c r="U284" s="193">
        <v>2</v>
      </c>
      <c r="V284" s="197"/>
      <c r="W284" s="197"/>
      <c r="X284" s="197"/>
      <c r="Y284" s="190">
        <f>+SUM(D284:X284)</f>
        <v>132</v>
      </c>
      <c r="Z284" s="39"/>
      <c r="AB284" s="229"/>
    </row>
    <row r="285" spans="1:28" s="228" customFormat="1" ht="39.75">
      <c r="A285" s="72"/>
      <c r="B285" s="248" t="s">
        <v>150</v>
      </c>
      <c r="C285" s="244"/>
      <c r="D285" s="68">
        <f>+D284*0.25</f>
        <v>3.75</v>
      </c>
      <c r="E285" s="68">
        <f t="shared" ref="E285:J285" si="293">+E284*0.25</f>
        <v>0</v>
      </c>
      <c r="F285" s="68">
        <f t="shared" si="293"/>
        <v>0</v>
      </c>
      <c r="G285" s="68">
        <f t="shared" si="293"/>
        <v>0</v>
      </c>
      <c r="H285" s="68">
        <f t="shared" si="293"/>
        <v>0</v>
      </c>
      <c r="I285" s="68">
        <f t="shared" si="293"/>
        <v>0</v>
      </c>
      <c r="J285" s="68">
        <f t="shared" si="293"/>
        <v>0</v>
      </c>
      <c r="K285" s="68"/>
      <c r="L285" s="68">
        <f t="shared" ref="L285:U285" si="294">+L284*0.25</f>
        <v>3</v>
      </c>
      <c r="M285" s="68">
        <f t="shared" si="294"/>
        <v>0.25</v>
      </c>
      <c r="N285" s="68">
        <f t="shared" si="294"/>
        <v>5</v>
      </c>
      <c r="O285" s="69">
        <f t="shared" si="294"/>
        <v>10.75</v>
      </c>
      <c r="P285" s="68">
        <f t="shared" si="294"/>
        <v>3</v>
      </c>
      <c r="Q285" s="68">
        <f t="shared" si="294"/>
        <v>0.25</v>
      </c>
      <c r="R285" s="68">
        <f t="shared" si="294"/>
        <v>2.5</v>
      </c>
      <c r="S285" s="68">
        <f t="shared" si="294"/>
        <v>3.5</v>
      </c>
      <c r="T285" s="68">
        <f t="shared" si="294"/>
        <v>0.5</v>
      </c>
      <c r="U285" s="68">
        <f t="shared" si="294"/>
        <v>0.5</v>
      </c>
      <c r="V285" s="197"/>
      <c r="W285" s="197"/>
      <c r="X285" s="197"/>
      <c r="Y285" s="68">
        <f>+Y284*0.25</f>
        <v>33</v>
      </c>
      <c r="AB285" s="229"/>
    </row>
    <row r="286" spans="1:28" s="228" customFormat="1" ht="61.5">
      <c r="A286" s="72"/>
      <c r="B286" s="249" t="s">
        <v>186</v>
      </c>
      <c r="C286" s="244"/>
      <c r="D286" s="193">
        <v>1</v>
      </c>
      <c r="E286" s="193"/>
      <c r="F286" s="193"/>
      <c r="G286" s="193"/>
      <c r="H286" s="193"/>
      <c r="I286" s="193"/>
      <c r="J286" s="193">
        <f>+SUM(E286:I286)</f>
        <v>0</v>
      </c>
      <c r="K286" s="193"/>
      <c r="L286" s="193">
        <v>0</v>
      </c>
      <c r="M286" s="193"/>
      <c r="N286" s="193">
        <v>3</v>
      </c>
      <c r="O286" s="196">
        <v>1</v>
      </c>
      <c r="P286" s="193">
        <v>3</v>
      </c>
      <c r="Q286" s="193"/>
      <c r="R286" s="193">
        <v>2</v>
      </c>
      <c r="S286" s="193">
        <v>1</v>
      </c>
      <c r="T286" s="193"/>
      <c r="U286" s="193">
        <v>0</v>
      </c>
      <c r="V286" s="197"/>
      <c r="W286" s="197"/>
      <c r="X286" s="197"/>
      <c r="Y286" s="190">
        <f>+SUM(D286:X286)</f>
        <v>11</v>
      </c>
      <c r="AB286" s="229"/>
    </row>
    <row r="287" spans="1:28" s="228" customFormat="1" ht="39.75">
      <c r="A287" s="72"/>
      <c r="B287" s="248" t="s">
        <v>150</v>
      </c>
      <c r="C287" s="244"/>
      <c r="D287" s="68">
        <f>+D286*0.5</f>
        <v>0.5</v>
      </c>
      <c r="E287" s="68">
        <f t="shared" ref="E287:J287" si="295">+E286*0.5</f>
        <v>0</v>
      </c>
      <c r="F287" s="68">
        <f t="shared" si="295"/>
        <v>0</v>
      </c>
      <c r="G287" s="68">
        <f t="shared" si="295"/>
        <v>0</v>
      </c>
      <c r="H287" s="68">
        <f t="shared" si="295"/>
        <v>0</v>
      </c>
      <c r="I287" s="68">
        <f t="shared" si="295"/>
        <v>0</v>
      </c>
      <c r="J287" s="68">
        <f t="shared" si="295"/>
        <v>0</v>
      </c>
      <c r="K287" s="68"/>
      <c r="L287" s="68">
        <f t="shared" ref="L287:U287" si="296">+L286*0.5</f>
        <v>0</v>
      </c>
      <c r="M287" s="68">
        <f t="shared" si="296"/>
        <v>0</v>
      </c>
      <c r="N287" s="68">
        <f t="shared" si="296"/>
        <v>1.5</v>
      </c>
      <c r="O287" s="69">
        <f t="shared" si="296"/>
        <v>0.5</v>
      </c>
      <c r="P287" s="68">
        <f t="shared" si="296"/>
        <v>1.5</v>
      </c>
      <c r="Q287" s="68">
        <f t="shared" si="296"/>
        <v>0</v>
      </c>
      <c r="R287" s="68">
        <f t="shared" si="296"/>
        <v>1</v>
      </c>
      <c r="S287" s="68">
        <f t="shared" si="296"/>
        <v>0.5</v>
      </c>
      <c r="T287" s="68">
        <f t="shared" si="296"/>
        <v>0</v>
      </c>
      <c r="U287" s="68">
        <f t="shared" si="296"/>
        <v>0</v>
      </c>
      <c r="V287" s="197"/>
      <c r="W287" s="197"/>
      <c r="X287" s="197"/>
      <c r="Y287" s="68">
        <f>+Y286*0.5</f>
        <v>5.5</v>
      </c>
      <c r="AB287" s="229"/>
    </row>
    <row r="288" spans="1:28" s="228" customFormat="1" ht="184.5">
      <c r="A288" s="72"/>
      <c r="B288" s="249" t="s">
        <v>185</v>
      </c>
      <c r="C288" s="244"/>
      <c r="D288" s="193">
        <v>0</v>
      </c>
      <c r="E288" s="193"/>
      <c r="F288" s="193"/>
      <c r="G288" s="193"/>
      <c r="H288" s="193"/>
      <c r="I288" s="193"/>
      <c r="J288" s="193">
        <f>+SUM(E288:I288)</f>
        <v>0</v>
      </c>
      <c r="K288" s="193"/>
      <c r="L288" s="193">
        <v>0</v>
      </c>
      <c r="M288" s="193">
        <v>0</v>
      </c>
      <c r="N288" s="193">
        <v>2</v>
      </c>
      <c r="O288" s="196">
        <v>0</v>
      </c>
      <c r="P288" s="193">
        <v>0</v>
      </c>
      <c r="Q288" s="193"/>
      <c r="R288" s="193">
        <v>0</v>
      </c>
      <c r="S288" s="193">
        <v>0</v>
      </c>
      <c r="T288" s="193"/>
      <c r="U288" s="193">
        <v>0</v>
      </c>
      <c r="V288" s="197"/>
      <c r="W288" s="197"/>
      <c r="X288" s="197"/>
      <c r="Y288" s="190">
        <f>+SUM(D288:X288)</f>
        <v>2</v>
      </c>
      <c r="AB288" s="229"/>
    </row>
    <row r="289" spans="1:28" s="228" customFormat="1" ht="39.75">
      <c r="A289" s="72"/>
      <c r="B289" s="248" t="s">
        <v>150</v>
      </c>
      <c r="C289" s="244"/>
      <c r="D289" s="68">
        <f>+D288*0.75</f>
        <v>0</v>
      </c>
      <c r="E289" s="68">
        <f t="shared" ref="E289:J289" si="297">+E288*0.75</f>
        <v>0</v>
      </c>
      <c r="F289" s="68">
        <f t="shared" si="297"/>
        <v>0</v>
      </c>
      <c r="G289" s="68">
        <f t="shared" si="297"/>
        <v>0</v>
      </c>
      <c r="H289" s="68">
        <f t="shared" si="297"/>
        <v>0</v>
      </c>
      <c r="I289" s="68">
        <f t="shared" si="297"/>
        <v>0</v>
      </c>
      <c r="J289" s="68">
        <f t="shared" si="297"/>
        <v>0</v>
      </c>
      <c r="K289" s="68"/>
      <c r="L289" s="68">
        <f t="shared" ref="L289:U289" si="298">+L288*0.75</f>
        <v>0</v>
      </c>
      <c r="M289" s="68">
        <f t="shared" si="298"/>
        <v>0</v>
      </c>
      <c r="N289" s="68">
        <f t="shared" si="298"/>
        <v>1.5</v>
      </c>
      <c r="O289" s="69">
        <f t="shared" si="298"/>
        <v>0</v>
      </c>
      <c r="P289" s="68">
        <f t="shared" si="298"/>
        <v>0</v>
      </c>
      <c r="Q289" s="68">
        <f t="shared" si="298"/>
        <v>0</v>
      </c>
      <c r="R289" s="68">
        <f t="shared" si="298"/>
        <v>0</v>
      </c>
      <c r="S289" s="68">
        <f t="shared" si="298"/>
        <v>0</v>
      </c>
      <c r="T289" s="68">
        <f t="shared" si="298"/>
        <v>0</v>
      </c>
      <c r="U289" s="68">
        <f t="shared" si="298"/>
        <v>0</v>
      </c>
      <c r="V289" s="197"/>
      <c r="W289" s="197"/>
      <c r="X289" s="197"/>
      <c r="Y289" s="68">
        <f>+Y288*0.75</f>
        <v>1.5</v>
      </c>
      <c r="AB289" s="229"/>
    </row>
    <row r="290" spans="1:28" s="228" customFormat="1" ht="215.25">
      <c r="A290" s="72"/>
      <c r="B290" s="249" t="s">
        <v>184</v>
      </c>
      <c r="C290" s="244"/>
      <c r="D290" s="193">
        <v>9</v>
      </c>
      <c r="E290" s="193"/>
      <c r="F290" s="193"/>
      <c r="G290" s="193"/>
      <c r="H290" s="193"/>
      <c r="I290" s="193"/>
      <c r="J290" s="193">
        <f>+SUM(E290:I290)</f>
        <v>0</v>
      </c>
      <c r="K290" s="193"/>
      <c r="L290" s="193">
        <v>8</v>
      </c>
      <c r="M290" s="193">
        <v>0</v>
      </c>
      <c r="N290" s="193">
        <v>32</v>
      </c>
      <c r="O290" s="196">
        <v>11</v>
      </c>
      <c r="P290" s="193">
        <v>6</v>
      </c>
      <c r="Q290" s="193"/>
      <c r="R290" s="193">
        <v>0</v>
      </c>
      <c r="S290" s="193">
        <v>2</v>
      </c>
      <c r="T290" s="193"/>
      <c r="U290" s="193">
        <v>0</v>
      </c>
      <c r="V290" s="197"/>
      <c r="W290" s="197"/>
      <c r="X290" s="197"/>
      <c r="Y290" s="190">
        <f>+SUM(D290:X290)</f>
        <v>68</v>
      </c>
      <c r="Z290" s="39"/>
      <c r="AB290" s="229"/>
    </row>
    <row r="291" spans="1:28" s="228" customFormat="1" ht="39.75">
      <c r="A291" s="72"/>
      <c r="B291" s="248" t="s">
        <v>150</v>
      </c>
      <c r="C291" s="244"/>
      <c r="D291" s="68">
        <f>+D290*1</f>
        <v>9</v>
      </c>
      <c r="E291" s="68">
        <f t="shared" ref="E291:J291" si="299">+E290*1</f>
        <v>0</v>
      </c>
      <c r="F291" s="68">
        <f t="shared" si="299"/>
        <v>0</v>
      </c>
      <c r="G291" s="68">
        <f t="shared" si="299"/>
        <v>0</v>
      </c>
      <c r="H291" s="68">
        <f t="shared" si="299"/>
        <v>0</v>
      </c>
      <c r="I291" s="68">
        <f t="shared" si="299"/>
        <v>0</v>
      </c>
      <c r="J291" s="68">
        <f t="shared" si="299"/>
        <v>0</v>
      </c>
      <c r="K291" s="68"/>
      <c r="L291" s="68">
        <f t="shared" ref="L291:U291" si="300">+L290*1</f>
        <v>8</v>
      </c>
      <c r="M291" s="68">
        <f t="shared" si="300"/>
        <v>0</v>
      </c>
      <c r="N291" s="68">
        <f t="shared" si="300"/>
        <v>32</v>
      </c>
      <c r="O291" s="68">
        <f t="shared" si="300"/>
        <v>11</v>
      </c>
      <c r="P291" s="68">
        <f t="shared" si="300"/>
        <v>6</v>
      </c>
      <c r="Q291" s="68">
        <f t="shared" si="300"/>
        <v>0</v>
      </c>
      <c r="R291" s="68">
        <f t="shared" si="300"/>
        <v>0</v>
      </c>
      <c r="S291" s="68">
        <f t="shared" si="300"/>
        <v>2</v>
      </c>
      <c r="T291" s="68">
        <f t="shared" si="300"/>
        <v>0</v>
      </c>
      <c r="U291" s="68">
        <f t="shared" si="300"/>
        <v>0</v>
      </c>
      <c r="V291" s="197"/>
      <c r="W291" s="197"/>
      <c r="X291" s="197"/>
      <c r="Y291" s="68">
        <f>+Y290*1</f>
        <v>68</v>
      </c>
      <c r="AB291" s="229"/>
    </row>
    <row r="292" spans="1:28" s="228" customFormat="1" ht="39.75">
      <c r="A292" s="72"/>
      <c r="B292" s="289" t="s">
        <v>183</v>
      </c>
      <c r="C292" s="288" t="s">
        <v>168</v>
      </c>
      <c r="D292" s="286">
        <f>+D293+D295+D297+D299+D301</f>
        <v>0</v>
      </c>
      <c r="E292" s="286">
        <f t="shared" ref="E292:J292" si="301">+E293+E295+E297+E299+E301</f>
        <v>0</v>
      </c>
      <c r="F292" s="286">
        <f t="shared" si="301"/>
        <v>0</v>
      </c>
      <c r="G292" s="286">
        <f t="shared" si="301"/>
        <v>0</v>
      </c>
      <c r="H292" s="286">
        <f t="shared" si="301"/>
        <v>0</v>
      </c>
      <c r="I292" s="286">
        <f t="shared" si="301"/>
        <v>0</v>
      </c>
      <c r="J292" s="286">
        <f t="shared" si="301"/>
        <v>0</v>
      </c>
      <c r="K292" s="286"/>
      <c r="L292" s="286">
        <f t="shared" ref="L292:U292" si="302">+L293+L295+L297+L299+L301</f>
        <v>0</v>
      </c>
      <c r="M292" s="286">
        <f t="shared" si="302"/>
        <v>0</v>
      </c>
      <c r="N292" s="286">
        <f t="shared" si="302"/>
        <v>0</v>
      </c>
      <c r="O292" s="286">
        <f t="shared" si="302"/>
        <v>0</v>
      </c>
      <c r="P292" s="286">
        <f t="shared" si="302"/>
        <v>0</v>
      </c>
      <c r="Q292" s="286">
        <f t="shared" si="302"/>
        <v>1</v>
      </c>
      <c r="R292" s="286">
        <f t="shared" si="302"/>
        <v>0</v>
      </c>
      <c r="S292" s="286">
        <f t="shared" si="302"/>
        <v>0</v>
      </c>
      <c r="T292" s="286">
        <f t="shared" si="302"/>
        <v>0</v>
      </c>
      <c r="U292" s="286">
        <f t="shared" si="302"/>
        <v>0</v>
      </c>
      <c r="V292" s="287"/>
      <c r="W292" s="287"/>
      <c r="X292" s="287"/>
      <c r="Y292" s="286">
        <f>+Y293+Y295+Y297+Y299+Y301</f>
        <v>1</v>
      </c>
      <c r="AB292" s="229"/>
    </row>
    <row r="293" spans="1:28" s="228" customFormat="1" ht="39.75">
      <c r="A293" s="72"/>
      <c r="B293" s="252" t="s">
        <v>182</v>
      </c>
      <c r="C293" s="251"/>
      <c r="D293" s="193"/>
      <c r="E293" s="193"/>
      <c r="F293" s="193"/>
      <c r="G293" s="193"/>
      <c r="H293" s="193"/>
      <c r="I293" s="193"/>
      <c r="J293" s="193">
        <f>+SUM(E293:I293)</f>
        <v>0</v>
      </c>
      <c r="K293" s="193"/>
      <c r="L293" s="193">
        <v>0</v>
      </c>
      <c r="M293" s="193">
        <v>0</v>
      </c>
      <c r="N293" s="193">
        <v>0</v>
      </c>
      <c r="O293" s="193">
        <v>0</v>
      </c>
      <c r="P293" s="193">
        <v>0</v>
      </c>
      <c r="Q293" s="193"/>
      <c r="R293" s="193">
        <v>0</v>
      </c>
      <c r="S293" s="193">
        <v>0</v>
      </c>
      <c r="T293" s="193">
        <v>0</v>
      </c>
      <c r="U293" s="193">
        <v>0</v>
      </c>
      <c r="V293" s="197"/>
      <c r="W293" s="197"/>
      <c r="X293" s="197"/>
      <c r="Y293" s="190">
        <f>+SUM(D293:X293)</f>
        <v>0</v>
      </c>
      <c r="AB293" s="229"/>
    </row>
    <row r="294" spans="1:28" s="228" customFormat="1" ht="39.75">
      <c r="A294" s="72"/>
      <c r="B294" s="248" t="s">
        <v>150</v>
      </c>
      <c r="C294" s="244"/>
      <c r="D294" s="68">
        <f>+D293*0.125</f>
        <v>0</v>
      </c>
      <c r="E294" s="68">
        <f t="shared" ref="E294:J294" si="303">+E293*0.125</f>
        <v>0</v>
      </c>
      <c r="F294" s="68">
        <f t="shared" si="303"/>
        <v>0</v>
      </c>
      <c r="G294" s="68">
        <f t="shared" si="303"/>
        <v>0</v>
      </c>
      <c r="H294" s="68">
        <f t="shared" si="303"/>
        <v>0</v>
      </c>
      <c r="I294" s="68">
        <f t="shared" si="303"/>
        <v>0</v>
      </c>
      <c r="J294" s="68">
        <f t="shared" si="303"/>
        <v>0</v>
      </c>
      <c r="K294" s="68"/>
      <c r="L294" s="68">
        <f t="shared" ref="L294:U294" si="304">+L293*0.125</f>
        <v>0</v>
      </c>
      <c r="M294" s="68">
        <f t="shared" si="304"/>
        <v>0</v>
      </c>
      <c r="N294" s="68">
        <f t="shared" si="304"/>
        <v>0</v>
      </c>
      <c r="O294" s="68">
        <f t="shared" si="304"/>
        <v>0</v>
      </c>
      <c r="P294" s="68">
        <f t="shared" si="304"/>
        <v>0</v>
      </c>
      <c r="Q294" s="68">
        <f t="shared" si="304"/>
        <v>0</v>
      </c>
      <c r="R294" s="68">
        <f t="shared" si="304"/>
        <v>0</v>
      </c>
      <c r="S294" s="68">
        <f t="shared" si="304"/>
        <v>0</v>
      </c>
      <c r="T294" s="68">
        <f t="shared" si="304"/>
        <v>0</v>
      </c>
      <c r="U294" s="68">
        <f t="shared" si="304"/>
        <v>0</v>
      </c>
      <c r="V294" s="197"/>
      <c r="W294" s="197"/>
      <c r="X294" s="197"/>
      <c r="Y294" s="68">
        <f>+Y293*0.125</f>
        <v>0</v>
      </c>
      <c r="AB294" s="229"/>
    </row>
    <row r="295" spans="1:28" s="228" customFormat="1" ht="39.75">
      <c r="A295" s="72"/>
      <c r="B295" s="249" t="s">
        <v>181</v>
      </c>
      <c r="C295" s="244"/>
      <c r="D295" s="193"/>
      <c r="E295" s="193"/>
      <c r="F295" s="193"/>
      <c r="G295" s="193"/>
      <c r="H295" s="193"/>
      <c r="I295" s="193"/>
      <c r="J295" s="193">
        <f>+SUM(E295:I295)</f>
        <v>0</v>
      </c>
      <c r="K295" s="193"/>
      <c r="L295" s="193">
        <v>0</v>
      </c>
      <c r="M295" s="193">
        <v>0</v>
      </c>
      <c r="N295" s="193">
        <v>0</v>
      </c>
      <c r="O295" s="193">
        <v>0</v>
      </c>
      <c r="P295" s="193">
        <v>0</v>
      </c>
      <c r="Q295" s="193">
        <v>1</v>
      </c>
      <c r="R295" s="193">
        <v>0</v>
      </c>
      <c r="S295" s="193">
        <v>0</v>
      </c>
      <c r="T295" s="193">
        <v>0</v>
      </c>
      <c r="U295" s="193">
        <v>0</v>
      </c>
      <c r="V295" s="197"/>
      <c r="W295" s="197"/>
      <c r="X295" s="197"/>
      <c r="Y295" s="190">
        <f>+SUM(D295:X295)</f>
        <v>1</v>
      </c>
      <c r="AB295" s="229"/>
    </row>
    <row r="296" spans="1:28" s="228" customFormat="1" ht="39.75">
      <c r="A296" s="72"/>
      <c r="B296" s="248" t="s">
        <v>150</v>
      </c>
      <c r="C296" s="244"/>
      <c r="D296" s="68">
        <f>+D295*0.25</f>
        <v>0</v>
      </c>
      <c r="E296" s="68">
        <f t="shared" ref="E296:J296" si="305">+E295*0.25</f>
        <v>0</v>
      </c>
      <c r="F296" s="68">
        <f t="shared" si="305"/>
        <v>0</v>
      </c>
      <c r="G296" s="68">
        <f t="shared" si="305"/>
        <v>0</v>
      </c>
      <c r="H296" s="68">
        <f t="shared" si="305"/>
        <v>0</v>
      </c>
      <c r="I296" s="68">
        <f t="shared" si="305"/>
        <v>0</v>
      </c>
      <c r="J296" s="68">
        <f t="shared" si="305"/>
        <v>0</v>
      </c>
      <c r="K296" s="68"/>
      <c r="L296" s="68">
        <f t="shared" ref="L296:U296" si="306">+L295*0.25</f>
        <v>0</v>
      </c>
      <c r="M296" s="68">
        <f t="shared" si="306"/>
        <v>0</v>
      </c>
      <c r="N296" s="68">
        <f t="shared" si="306"/>
        <v>0</v>
      </c>
      <c r="O296" s="68">
        <f t="shared" si="306"/>
        <v>0</v>
      </c>
      <c r="P296" s="68">
        <f t="shared" si="306"/>
        <v>0</v>
      </c>
      <c r="Q296" s="68">
        <f t="shared" si="306"/>
        <v>0.25</v>
      </c>
      <c r="R296" s="68">
        <f t="shared" si="306"/>
        <v>0</v>
      </c>
      <c r="S296" s="68">
        <f t="shared" si="306"/>
        <v>0</v>
      </c>
      <c r="T296" s="68">
        <f t="shared" si="306"/>
        <v>0</v>
      </c>
      <c r="U296" s="68">
        <f t="shared" si="306"/>
        <v>0</v>
      </c>
      <c r="V296" s="197"/>
      <c r="W296" s="197"/>
      <c r="X296" s="197"/>
      <c r="Y296" s="68">
        <f>+Y295*0.25</f>
        <v>0.25</v>
      </c>
      <c r="AB296" s="229"/>
    </row>
    <row r="297" spans="1:28" s="228" customFormat="1" ht="61.5">
      <c r="A297" s="72"/>
      <c r="B297" s="249" t="s">
        <v>180</v>
      </c>
      <c r="C297" s="244"/>
      <c r="D297" s="193"/>
      <c r="E297" s="193"/>
      <c r="F297" s="193"/>
      <c r="G297" s="193"/>
      <c r="H297" s="193"/>
      <c r="I297" s="193"/>
      <c r="J297" s="193">
        <f>+SUM(E297:I297)</f>
        <v>0</v>
      </c>
      <c r="K297" s="193"/>
      <c r="L297" s="193">
        <v>0</v>
      </c>
      <c r="M297" s="193">
        <v>0</v>
      </c>
      <c r="N297" s="193">
        <v>0</v>
      </c>
      <c r="O297" s="193">
        <v>0</v>
      </c>
      <c r="P297" s="193">
        <v>0</v>
      </c>
      <c r="Q297" s="193"/>
      <c r="R297" s="193">
        <v>0</v>
      </c>
      <c r="S297" s="193">
        <v>0</v>
      </c>
      <c r="T297" s="193">
        <v>0</v>
      </c>
      <c r="U297" s="193">
        <v>0</v>
      </c>
      <c r="V297" s="197"/>
      <c r="W297" s="197"/>
      <c r="X297" s="197"/>
      <c r="Y297" s="190">
        <f>+SUM(D297:X297)</f>
        <v>0</v>
      </c>
      <c r="AB297" s="229"/>
    </row>
    <row r="298" spans="1:28" s="228" customFormat="1" ht="39.75">
      <c r="A298" s="72"/>
      <c r="B298" s="248" t="s">
        <v>150</v>
      </c>
      <c r="C298" s="244"/>
      <c r="D298" s="68">
        <f>+D297*0.5</f>
        <v>0</v>
      </c>
      <c r="E298" s="68">
        <f t="shared" ref="E298:J298" si="307">+E297*0.5</f>
        <v>0</v>
      </c>
      <c r="F298" s="68">
        <f t="shared" si="307"/>
        <v>0</v>
      </c>
      <c r="G298" s="68">
        <f t="shared" si="307"/>
        <v>0</v>
      </c>
      <c r="H298" s="68">
        <f t="shared" si="307"/>
        <v>0</v>
      </c>
      <c r="I298" s="68">
        <f t="shared" si="307"/>
        <v>0</v>
      </c>
      <c r="J298" s="68">
        <f t="shared" si="307"/>
        <v>0</v>
      </c>
      <c r="K298" s="68"/>
      <c r="L298" s="68">
        <f t="shared" ref="L298:U298" si="308">+L297*0.5</f>
        <v>0</v>
      </c>
      <c r="M298" s="68">
        <f t="shared" si="308"/>
        <v>0</v>
      </c>
      <c r="N298" s="68">
        <f t="shared" si="308"/>
        <v>0</v>
      </c>
      <c r="O298" s="68">
        <f t="shared" si="308"/>
        <v>0</v>
      </c>
      <c r="P298" s="68">
        <f t="shared" si="308"/>
        <v>0</v>
      </c>
      <c r="Q298" s="68">
        <f t="shared" si="308"/>
        <v>0</v>
      </c>
      <c r="R298" s="68">
        <f t="shared" si="308"/>
        <v>0</v>
      </c>
      <c r="S298" s="68">
        <f t="shared" si="308"/>
        <v>0</v>
      </c>
      <c r="T298" s="68">
        <f t="shared" si="308"/>
        <v>0</v>
      </c>
      <c r="U298" s="68">
        <f t="shared" si="308"/>
        <v>0</v>
      </c>
      <c r="V298" s="197"/>
      <c r="W298" s="197"/>
      <c r="X298" s="197"/>
      <c r="Y298" s="68">
        <f>+Y297*0.5</f>
        <v>0</v>
      </c>
      <c r="AB298" s="229"/>
    </row>
    <row r="299" spans="1:28" s="228" customFormat="1" ht="39.75">
      <c r="A299" s="72"/>
      <c r="B299" s="252" t="s">
        <v>179</v>
      </c>
      <c r="C299" s="251"/>
      <c r="D299" s="193"/>
      <c r="E299" s="193"/>
      <c r="F299" s="193"/>
      <c r="G299" s="193"/>
      <c r="H299" s="193"/>
      <c r="I299" s="193"/>
      <c r="J299" s="193">
        <f>+SUM(E299:I299)</f>
        <v>0</v>
      </c>
      <c r="K299" s="193"/>
      <c r="L299" s="193">
        <v>0</v>
      </c>
      <c r="M299" s="193">
        <v>0</v>
      </c>
      <c r="N299" s="193">
        <v>0</v>
      </c>
      <c r="O299" s="193">
        <v>0</v>
      </c>
      <c r="P299" s="193">
        <v>0</v>
      </c>
      <c r="Q299" s="193"/>
      <c r="R299" s="193">
        <v>0</v>
      </c>
      <c r="S299" s="193">
        <v>0</v>
      </c>
      <c r="T299" s="193">
        <v>0</v>
      </c>
      <c r="U299" s="193">
        <v>0</v>
      </c>
      <c r="V299" s="197"/>
      <c r="W299" s="197"/>
      <c r="X299" s="197"/>
      <c r="Y299" s="190">
        <f>+SUM(D299:X299)</f>
        <v>0</v>
      </c>
      <c r="AB299" s="229"/>
    </row>
    <row r="300" spans="1:28" s="228" customFormat="1" ht="39.75">
      <c r="A300" s="72"/>
      <c r="B300" s="248" t="s">
        <v>150</v>
      </c>
      <c r="C300" s="244"/>
      <c r="D300" s="68">
        <f>+D299*0.75</f>
        <v>0</v>
      </c>
      <c r="E300" s="68">
        <f t="shared" ref="E300:J300" si="309">+E299*0.75</f>
        <v>0</v>
      </c>
      <c r="F300" s="68">
        <f t="shared" si="309"/>
        <v>0</v>
      </c>
      <c r="G300" s="68">
        <f t="shared" si="309"/>
        <v>0</v>
      </c>
      <c r="H300" s="68">
        <f t="shared" si="309"/>
        <v>0</v>
      </c>
      <c r="I300" s="68">
        <f t="shared" si="309"/>
        <v>0</v>
      </c>
      <c r="J300" s="68">
        <f t="shared" si="309"/>
        <v>0</v>
      </c>
      <c r="K300" s="68"/>
      <c r="L300" s="68">
        <f t="shared" ref="L300:U300" si="310">+L299*0.75</f>
        <v>0</v>
      </c>
      <c r="M300" s="68">
        <f t="shared" si="310"/>
        <v>0</v>
      </c>
      <c r="N300" s="68">
        <f t="shared" si="310"/>
        <v>0</v>
      </c>
      <c r="O300" s="68">
        <f t="shared" si="310"/>
        <v>0</v>
      </c>
      <c r="P300" s="68">
        <f t="shared" si="310"/>
        <v>0</v>
      </c>
      <c r="Q300" s="68">
        <f t="shared" si="310"/>
        <v>0</v>
      </c>
      <c r="R300" s="68">
        <f t="shared" si="310"/>
        <v>0</v>
      </c>
      <c r="S300" s="68">
        <f t="shared" si="310"/>
        <v>0</v>
      </c>
      <c r="T300" s="68">
        <f t="shared" si="310"/>
        <v>0</v>
      </c>
      <c r="U300" s="68">
        <f t="shared" si="310"/>
        <v>0</v>
      </c>
      <c r="V300" s="197"/>
      <c r="W300" s="197"/>
      <c r="X300" s="197"/>
      <c r="Y300" s="68">
        <f>+Y299*0.75</f>
        <v>0</v>
      </c>
      <c r="AB300" s="229"/>
    </row>
    <row r="301" spans="1:28" s="228" customFormat="1" ht="39.75">
      <c r="A301" s="72"/>
      <c r="B301" s="249" t="s">
        <v>178</v>
      </c>
      <c r="C301" s="244"/>
      <c r="D301" s="193"/>
      <c r="E301" s="193"/>
      <c r="F301" s="193"/>
      <c r="G301" s="193"/>
      <c r="H301" s="193"/>
      <c r="I301" s="193"/>
      <c r="J301" s="193">
        <f>+SUM(E301:I301)</f>
        <v>0</v>
      </c>
      <c r="K301" s="193"/>
      <c r="L301" s="193">
        <v>0</v>
      </c>
      <c r="M301" s="193">
        <v>0</v>
      </c>
      <c r="N301" s="193">
        <v>0</v>
      </c>
      <c r="O301" s="193">
        <v>0</v>
      </c>
      <c r="P301" s="193">
        <v>0</v>
      </c>
      <c r="Q301" s="193"/>
      <c r="R301" s="193">
        <v>0</v>
      </c>
      <c r="S301" s="193">
        <v>0</v>
      </c>
      <c r="T301" s="193">
        <v>0</v>
      </c>
      <c r="U301" s="193">
        <v>0</v>
      </c>
      <c r="V301" s="197"/>
      <c r="W301" s="197"/>
      <c r="X301" s="197"/>
      <c r="Y301" s="190">
        <f>+SUM(D301:X301)</f>
        <v>0</v>
      </c>
      <c r="AB301" s="229"/>
    </row>
    <row r="302" spans="1:28" s="228" customFormat="1" ht="39.75">
      <c r="A302" s="72"/>
      <c r="B302" s="248" t="s">
        <v>150</v>
      </c>
      <c r="C302" s="244"/>
      <c r="D302" s="68">
        <f>+D301*1</f>
        <v>0</v>
      </c>
      <c r="E302" s="68">
        <f t="shared" ref="E302:J302" si="311">+E301*1</f>
        <v>0</v>
      </c>
      <c r="F302" s="68">
        <f t="shared" si="311"/>
        <v>0</v>
      </c>
      <c r="G302" s="68">
        <f t="shared" si="311"/>
        <v>0</v>
      </c>
      <c r="H302" s="68">
        <f t="shared" si="311"/>
        <v>0</v>
      </c>
      <c r="I302" s="68">
        <f t="shared" si="311"/>
        <v>0</v>
      </c>
      <c r="J302" s="68">
        <f t="shared" si="311"/>
        <v>0</v>
      </c>
      <c r="K302" s="68"/>
      <c r="L302" s="68">
        <f t="shared" ref="L302:U302" si="312">+L301*1</f>
        <v>0</v>
      </c>
      <c r="M302" s="68">
        <f t="shared" si="312"/>
        <v>0</v>
      </c>
      <c r="N302" s="68">
        <f t="shared" si="312"/>
        <v>0</v>
      </c>
      <c r="O302" s="68">
        <f t="shared" si="312"/>
        <v>0</v>
      </c>
      <c r="P302" s="68">
        <f t="shared" si="312"/>
        <v>0</v>
      </c>
      <c r="Q302" s="68">
        <f t="shared" si="312"/>
        <v>0</v>
      </c>
      <c r="R302" s="68">
        <f t="shared" si="312"/>
        <v>0</v>
      </c>
      <c r="S302" s="68">
        <f t="shared" si="312"/>
        <v>0</v>
      </c>
      <c r="T302" s="68">
        <f t="shared" si="312"/>
        <v>0</v>
      </c>
      <c r="U302" s="68">
        <f t="shared" si="312"/>
        <v>0</v>
      </c>
      <c r="V302" s="197"/>
      <c r="W302" s="197"/>
      <c r="X302" s="197"/>
      <c r="Y302" s="68">
        <f>+Y301*1</f>
        <v>0</v>
      </c>
      <c r="AB302" s="229"/>
    </row>
    <row r="303" spans="1:28" s="278" customFormat="1" ht="39.75">
      <c r="A303" s="285"/>
      <c r="B303" s="284" t="s">
        <v>157</v>
      </c>
      <c r="C303" s="271" t="s">
        <v>163</v>
      </c>
      <c r="D303" s="280">
        <f>+D56</f>
        <v>64</v>
      </c>
      <c r="E303" s="280">
        <f t="shared" ref="E303:J303" si="313">+E56</f>
        <v>0</v>
      </c>
      <c r="F303" s="280">
        <f t="shared" si="313"/>
        <v>0</v>
      </c>
      <c r="G303" s="280">
        <f t="shared" si="313"/>
        <v>0</v>
      </c>
      <c r="H303" s="280">
        <f t="shared" ref="H303" si="314">+H56</f>
        <v>0</v>
      </c>
      <c r="I303" s="280">
        <f t="shared" si="313"/>
        <v>0</v>
      </c>
      <c r="J303" s="280">
        <f t="shared" si="313"/>
        <v>0</v>
      </c>
      <c r="K303" s="280"/>
      <c r="L303" s="283">
        <f>+L56+L277</f>
        <v>51</v>
      </c>
      <c r="M303" s="280">
        <f t="shared" ref="M303:U303" si="315">+M56</f>
        <v>19</v>
      </c>
      <c r="N303" s="280">
        <f t="shared" si="315"/>
        <v>124</v>
      </c>
      <c r="O303" s="280">
        <f t="shared" si="315"/>
        <v>77</v>
      </c>
      <c r="P303" s="280">
        <f t="shared" si="315"/>
        <v>62</v>
      </c>
      <c r="Q303" s="280">
        <f t="shared" si="315"/>
        <v>17.5</v>
      </c>
      <c r="R303" s="280">
        <f t="shared" si="315"/>
        <v>127</v>
      </c>
      <c r="S303" s="280">
        <f t="shared" si="315"/>
        <v>69</v>
      </c>
      <c r="T303" s="280">
        <f t="shared" si="315"/>
        <v>26</v>
      </c>
      <c r="U303" s="280">
        <f t="shared" si="315"/>
        <v>33</v>
      </c>
      <c r="V303" s="282"/>
      <c r="W303" s="281"/>
      <c r="X303" s="281"/>
      <c r="Y303" s="280">
        <f>+Y56</f>
        <v>668.5</v>
      </c>
      <c r="AB303" s="279"/>
    </row>
    <row r="304" spans="1:28" s="253" customFormat="1" ht="39.75">
      <c r="A304" s="270"/>
      <c r="B304" s="277" t="s">
        <v>177</v>
      </c>
      <c r="C304" s="268" t="s">
        <v>176</v>
      </c>
      <c r="D304" s="205">
        <f>+D306*100/D309</f>
        <v>0</v>
      </c>
      <c r="E304" s="205" t="e">
        <f t="shared" ref="E304:J304" si="316">+E306*100/E309</f>
        <v>#DIV/0!</v>
      </c>
      <c r="F304" s="205" t="e">
        <f t="shared" si="316"/>
        <v>#DIV/0!</v>
      </c>
      <c r="G304" s="205" t="e">
        <f t="shared" si="316"/>
        <v>#DIV/0!</v>
      </c>
      <c r="H304" s="205" t="e">
        <f t="shared" ref="H304" si="317">+H306*100/H309</f>
        <v>#DIV/0!</v>
      </c>
      <c r="I304" s="205" t="e">
        <f t="shared" si="316"/>
        <v>#DIV/0!</v>
      </c>
      <c r="J304" s="205" t="e">
        <f t="shared" si="316"/>
        <v>#DIV/0!</v>
      </c>
      <c r="K304" s="205"/>
      <c r="L304" s="205">
        <f t="shared" ref="L304:U304" si="318">+L306*100/L309</f>
        <v>3.9215686274509802</v>
      </c>
      <c r="M304" s="205">
        <f t="shared" si="318"/>
        <v>10.526315789473685</v>
      </c>
      <c r="N304" s="205">
        <f t="shared" si="318"/>
        <v>5.645161290322581</v>
      </c>
      <c r="O304" s="205">
        <f t="shared" si="318"/>
        <v>20.779220779220779</v>
      </c>
      <c r="P304" s="205">
        <f t="shared" si="318"/>
        <v>9.67741935483871</v>
      </c>
      <c r="Q304" s="205">
        <f t="shared" si="318"/>
        <v>34.285714285714285</v>
      </c>
      <c r="R304" s="205">
        <f t="shared" si="318"/>
        <v>6.2992125984251972</v>
      </c>
      <c r="S304" s="205">
        <f t="shared" si="318"/>
        <v>14.492753623188406</v>
      </c>
      <c r="T304" s="205">
        <f t="shared" si="318"/>
        <v>11.538461538461538</v>
      </c>
      <c r="U304" s="205">
        <f t="shared" si="318"/>
        <v>6.0606060606060606</v>
      </c>
      <c r="V304" s="206"/>
      <c r="W304" s="206"/>
      <c r="X304" s="206"/>
      <c r="Y304" s="205">
        <f>+Y306*100/Y309</f>
        <v>9.2744951383694847</v>
      </c>
      <c r="Z304" s="39"/>
      <c r="AB304" s="254"/>
    </row>
    <row r="305" spans="1:28" s="253" customFormat="1" ht="39.75">
      <c r="A305" s="267"/>
      <c r="B305" s="276"/>
      <c r="C305" s="265" t="s">
        <v>10</v>
      </c>
      <c r="D305" s="94">
        <f>+IF(D304&lt;20,D304*5/20,IF(D304&gt;=20,5))</f>
        <v>0</v>
      </c>
      <c r="E305" s="94" t="e">
        <f t="shared" ref="E305:J305" si="319">+IF(E304&lt;20,E304*5/20,IF(E304&gt;=20,5))</f>
        <v>#DIV/0!</v>
      </c>
      <c r="F305" s="94" t="e">
        <f t="shared" si="319"/>
        <v>#DIV/0!</v>
      </c>
      <c r="G305" s="94" t="e">
        <f t="shared" si="319"/>
        <v>#DIV/0!</v>
      </c>
      <c r="H305" s="94" t="e">
        <f t="shared" si="319"/>
        <v>#DIV/0!</v>
      </c>
      <c r="I305" s="94" t="e">
        <f t="shared" si="319"/>
        <v>#DIV/0!</v>
      </c>
      <c r="J305" s="94" t="e">
        <f t="shared" si="319"/>
        <v>#DIV/0!</v>
      </c>
      <c r="K305" s="94"/>
      <c r="L305" s="94">
        <f t="shared" ref="L305:U305" si="320">+IF(L304&lt;20,L304*5/20,IF(L304&gt;=20,5))</f>
        <v>0.98039215686274495</v>
      </c>
      <c r="M305" s="94">
        <f t="shared" si="320"/>
        <v>2.6315789473684212</v>
      </c>
      <c r="N305" s="94">
        <f t="shared" si="320"/>
        <v>1.4112903225806452</v>
      </c>
      <c r="O305" s="94">
        <f t="shared" si="320"/>
        <v>5</v>
      </c>
      <c r="P305" s="94">
        <f t="shared" si="320"/>
        <v>2.4193548387096775</v>
      </c>
      <c r="Q305" s="94">
        <f t="shared" si="320"/>
        <v>5</v>
      </c>
      <c r="R305" s="94">
        <f t="shared" si="320"/>
        <v>1.5748031496062993</v>
      </c>
      <c r="S305" s="94">
        <f t="shared" si="320"/>
        <v>3.6231884057971016</v>
      </c>
      <c r="T305" s="94">
        <f t="shared" si="320"/>
        <v>2.8846153846153846</v>
      </c>
      <c r="U305" s="94">
        <f t="shared" si="320"/>
        <v>1.5151515151515151</v>
      </c>
      <c r="V305" s="264"/>
      <c r="W305" s="264"/>
      <c r="X305" s="264"/>
      <c r="Y305" s="94">
        <f>+IF(Y304&lt;20,Y304*5/20,IF(Y304&gt;=20,5))</f>
        <v>2.3186237845923712</v>
      </c>
      <c r="Z305" s="39"/>
      <c r="AB305" s="254"/>
    </row>
    <row r="306" spans="1:28" s="228" customFormat="1" ht="61.5">
      <c r="A306" s="72"/>
      <c r="B306" s="249" t="s">
        <v>175</v>
      </c>
      <c r="C306" s="244" t="s">
        <v>168</v>
      </c>
      <c r="D306" s="274">
        <f>+D307+D308</f>
        <v>0</v>
      </c>
      <c r="E306" s="274">
        <f t="shared" ref="E306:J306" si="321">+E307+E308</f>
        <v>0</v>
      </c>
      <c r="F306" s="274">
        <f t="shared" si="321"/>
        <v>0</v>
      </c>
      <c r="G306" s="274">
        <f t="shared" si="321"/>
        <v>0</v>
      </c>
      <c r="H306" s="274">
        <f t="shared" si="321"/>
        <v>0</v>
      </c>
      <c r="I306" s="274">
        <f t="shared" si="321"/>
        <v>0</v>
      </c>
      <c r="J306" s="274">
        <f t="shared" si="321"/>
        <v>0</v>
      </c>
      <c r="K306" s="274"/>
      <c r="L306" s="274">
        <f t="shared" ref="L306:U306" si="322">+L307+L308</f>
        <v>2</v>
      </c>
      <c r="M306" s="274">
        <f t="shared" si="322"/>
        <v>2</v>
      </c>
      <c r="N306" s="274">
        <f t="shared" si="322"/>
        <v>7</v>
      </c>
      <c r="O306" s="274">
        <f t="shared" si="322"/>
        <v>16</v>
      </c>
      <c r="P306" s="274">
        <f t="shared" si="322"/>
        <v>6</v>
      </c>
      <c r="Q306" s="274">
        <f t="shared" si="322"/>
        <v>6</v>
      </c>
      <c r="R306" s="274">
        <f t="shared" si="322"/>
        <v>8</v>
      </c>
      <c r="S306" s="274">
        <f t="shared" si="322"/>
        <v>10</v>
      </c>
      <c r="T306" s="274">
        <f t="shared" si="322"/>
        <v>3</v>
      </c>
      <c r="U306" s="274">
        <f t="shared" si="322"/>
        <v>2</v>
      </c>
      <c r="V306" s="275"/>
      <c r="W306" s="275"/>
      <c r="X306" s="275"/>
      <c r="Y306" s="274">
        <f>+Y307+Y308</f>
        <v>62</v>
      </c>
      <c r="AB306" s="229"/>
    </row>
    <row r="307" spans="1:28" s="228" customFormat="1" ht="39.75">
      <c r="A307" s="72"/>
      <c r="B307" s="273" t="s">
        <v>174</v>
      </c>
      <c r="C307" s="244" t="s">
        <v>168</v>
      </c>
      <c r="D307" s="193">
        <v>0</v>
      </c>
      <c r="E307" s="193"/>
      <c r="F307" s="193"/>
      <c r="G307" s="193"/>
      <c r="H307" s="193"/>
      <c r="I307" s="193"/>
      <c r="J307" s="193">
        <f>+SUM(E307:I307)</f>
        <v>0</v>
      </c>
      <c r="K307" s="196"/>
      <c r="L307" s="196">
        <v>2</v>
      </c>
      <c r="M307" s="196">
        <v>2</v>
      </c>
      <c r="N307" s="193">
        <v>6</v>
      </c>
      <c r="O307" s="196">
        <v>16</v>
      </c>
      <c r="P307" s="196">
        <v>6</v>
      </c>
      <c r="Q307" s="193">
        <v>6</v>
      </c>
      <c r="R307" s="193">
        <v>8</v>
      </c>
      <c r="S307" s="193">
        <v>10</v>
      </c>
      <c r="T307" s="193">
        <v>3</v>
      </c>
      <c r="U307" s="193">
        <v>2</v>
      </c>
      <c r="V307" s="197"/>
      <c r="W307" s="197"/>
      <c r="X307" s="197"/>
      <c r="Y307" s="190">
        <f>+SUM(D307:X307)</f>
        <v>61</v>
      </c>
      <c r="AB307" s="229"/>
    </row>
    <row r="308" spans="1:28" s="228" customFormat="1" ht="39.75">
      <c r="A308" s="72"/>
      <c r="B308" s="273" t="s">
        <v>173</v>
      </c>
      <c r="C308" s="244" t="s">
        <v>168</v>
      </c>
      <c r="D308" s="193">
        <v>0</v>
      </c>
      <c r="E308" s="193"/>
      <c r="F308" s="193"/>
      <c r="G308" s="193"/>
      <c r="H308" s="193"/>
      <c r="I308" s="193"/>
      <c r="J308" s="193">
        <f>+SUM(E308:I308)</f>
        <v>0</v>
      </c>
      <c r="K308" s="196"/>
      <c r="L308" s="196">
        <v>0</v>
      </c>
      <c r="M308" s="196">
        <v>0</v>
      </c>
      <c r="N308" s="193">
        <v>1</v>
      </c>
      <c r="O308" s="196">
        <v>0</v>
      </c>
      <c r="P308" s="196">
        <v>0</v>
      </c>
      <c r="Q308" s="193">
        <v>0</v>
      </c>
      <c r="R308" s="193">
        <v>0</v>
      </c>
      <c r="S308" s="193">
        <v>0</v>
      </c>
      <c r="T308" s="193">
        <v>0</v>
      </c>
      <c r="U308" s="193">
        <v>0</v>
      </c>
      <c r="V308" s="197"/>
      <c r="W308" s="197"/>
      <c r="X308" s="197"/>
      <c r="Y308" s="190">
        <f>+SUM(D308:X308)</f>
        <v>1</v>
      </c>
      <c r="AB308" s="229"/>
    </row>
    <row r="309" spans="1:28" s="228" customFormat="1" ht="39.75">
      <c r="A309" s="128"/>
      <c r="B309" s="272" t="s">
        <v>157</v>
      </c>
      <c r="C309" s="271" t="s">
        <v>163</v>
      </c>
      <c r="D309" s="677">
        <f>+D303</f>
        <v>64</v>
      </c>
      <c r="E309" s="677">
        <f t="shared" ref="E309:J309" si="323">+E303</f>
        <v>0</v>
      </c>
      <c r="F309" s="677">
        <f t="shared" si="323"/>
        <v>0</v>
      </c>
      <c r="G309" s="677">
        <f t="shared" si="323"/>
        <v>0</v>
      </c>
      <c r="H309" s="677">
        <f t="shared" ref="H309" si="324">+H303</f>
        <v>0</v>
      </c>
      <c r="I309" s="677">
        <f t="shared" si="323"/>
        <v>0</v>
      </c>
      <c r="J309" s="677">
        <f t="shared" si="323"/>
        <v>0</v>
      </c>
      <c r="K309" s="677"/>
      <c r="L309" s="677">
        <f t="shared" ref="L309:U309" si="325">+L303</f>
        <v>51</v>
      </c>
      <c r="M309" s="677">
        <f t="shared" si="325"/>
        <v>19</v>
      </c>
      <c r="N309" s="677">
        <f t="shared" si="325"/>
        <v>124</v>
      </c>
      <c r="O309" s="677">
        <f t="shared" si="325"/>
        <v>77</v>
      </c>
      <c r="P309" s="677">
        <f t="shared" si="325"/>
        <v>62</v>
      </c>
      <c r="Q309" s="677">
        <f t="shared" si="325"/>
        <v>17.5</v>
      </c>
      <c r="R309" s="677">
        <f t="shared" si="325"/>
        <v>127</v>
      </c>
      <c r="S309" s="677">
        <f t="shared" si="325"/>
        <v>69</v>
      </c>
      <c r="T309" s="677">
        <f t="shared" si="325"/>
        <v>26</v>
      </c>
      <c r="U309" s="677">
        <f t="shared" si="325"/>
        <v>33</v>
      </c>
      <c r="V309" s="191"/>
      <c r="W309" s="191"/>
      <c r="X309" s="191"/>
      <c r="Y309" s="677">
        <f>+Y303</f>
        <v>668.5</v>
      </c>
      <c r="AB309" s="229"/>
    </row>
    <row r="310" spans="1:28" s="253" customFormat="1" ht="39.75">
      <c r="A310" s="270"/>
      <c r="B310" s="269" t="s">
        <v>172</v>
      </c>
      <c r="C310" s="268" t="s">
        <v>171</v>
      </c>
      <c r="D310" s="205">
        <f>+D312*100/D322</f>
        <v>3.90625</v>
      </c>
      <c r="E310" s="205" t="e">
        <f t="shared" ref="E310:J310" si="326">+E312*100/E322</f>
        <v>#DIV/0!</v>
      </c>
      <c r="F310" s="205" t="e">
        <f t="shared" si="326"/>
        <v>#DIV/0!</v>
      </c>
      <c r="G310" s="205" t="e">
        <f t="shared" si="326"/>
        <v>#DIV/0!</v>
      </c>
      <c r="H310" s="205" t="e">
        <f t="shared" ref="H310" si="327">+H312*100/H322</f>
        <v>#DIV/0!</v>
      </c>
      <c r="I310" s="205" t="e">
        <f t="shared" si="326"/>
        <v>#DIV/0!</v>
      </c>
      <c r="J310" s="205" t="e">
        <f t="shared" si="326"/>
        <v>#DIV/0!</v>
      </c>
      <c r="K310" s="205"/>
      <c r="L310" s="205">
        <f t="shared" ref="L310:U310" si="328">+L312*100/L322</f>
        <v>0.49019607843137253</v>
      </c>
      <c r="M310" s="205">
        <f t="shared" si="328"/>
        <v>5.2631578947368425</v>
      </c>
      <c r="N310" s="205">
        <f t="shared" si="328"/>
        <v>3.629032258064516</v>
      </c>
      <c r="O310" s="205">
        <f t="shared" si="328"/>
        <v>2.5974025974025974</v>
      </c>
      <c r="P310" s="205">
        <f t="shared" si="328"/>
        <v>1.2096774193548387</v>
      </c>
      <c r="Q310" s="205">
        <f t="shared" si="328"/>
        <v>15.714285714285714</v>
      </c>
      <c r="R310" s="205">
        <f t="shared" si="328"/>
        <v>1.1811023622047243</v>
      </c>
      <c r="S310" s="205">
        <f t="shared" si="328"/>
        <v>3.9855072463768115</v>
      </c>
      <c r="T310" s="205">
        <f t="shared" si="328"/>
        <v>5.7692307692307692</v>
      </c>
      <c r="U310" s="205">
        <f t="shared" si="328"/>
        <v>0</v>
      </c>
      <c r="V310" s="206"/>
      <c r="W310" s="206"/>
      <c r="X310" s="206"/>
      <c r="Y310" s="205">
        <f>+Y312*100/Y322</f>
        <v>2.9169783096484667</v>
      </c>
      <c r="Z310" s="39"/>
      <c r="AB310" s="254"/>
    </row>
    <row r="311" spans="1:28" s="253" customFormat="1" ht="39.75">
      <c r="A311" s="267"/>
      <c r="B311" s="266"/>
      <c r="C311" s="265" t="s">
        <v>10</v>
      </c>
      <c r="D311" s="94">
        <f>+IF(D310&lt;10,D310*5/10,IF(D310&gt;=10,5))</f>
        <v>1.953125</v>
      </c>
      <c r="E311" s="94" t="e">
        <f t="shared" ref="E311:J311" si="329">+IF(E310&lt;10,E310*5/10,IF(E310&gt;=10,5))</f>
        <v>#DIV/0!</v>
      </c>
      <c r="F311" s="94" t="e">
        <f t="shared" si="329"/>
        <v>#DIV/0!</v>
      </c>
      <c r="G311" s="94" t="e">
        <f t="shared" si="329"/>
        <v>#DIV/0!</v>
      </c>
      <c r="H311" s="94" t="e">
        <f t="shared" si="329"/>
        <v>#DIV/0!</v>
      </c>
      <c r="I311" s="94" t="e">
        <f t="shared" si="329"/>
        <v>#DIV/0!</v>
      </c>
      <c r="J311" s="94" t="e">
        <f t="shared" si="329"/>
        <v>#DIV/0!</v>
      </c>
      <c r="K311" s="94"/>
      <c r="L311" s="94">
        <f t="shared" ref="L311:U311" si="330">+IF(L310&lt;10,L310*5/10,IF(L310&gt;=10,5))</f>
        <v>0.24509803921568624</v>
      </c>
      <c r="M311" s="94">
        <f t="shared" si="330"/>
        <v>2.6315789473684212</v>
      </c>
      <c r="N311" s="94">
        <f t="shared" si="330"/>
        <v>1.814516129032258</v>
      </c>
      <c r="O311" s="94">
        <f t="shared" si="330"/>
        <v>1.2987012987012987</v>
      </c>
      <c r="P311" s="94">
        <f t="shared" si="330"/>
        <v>0.60483870967741937</v>
      </c>
      <c r="Q311" s="94">
        <f t="shared" si="330"/>
        <v>5</v>
      </c>
      <c r="R311" s="94">
        <f t="shared" si="330"/>
        <v>0.59055118110236215</v>
      </c>
      <c r="S311" s="94">
        <f t="shared" si="330"/>
        <v>1.9927536231884058</v>
      </c>
      <c r="T311" s="94">
        <f t="shared" si="330"/>
        <v>2.8846153846153846</v>
      </c>
      <c r="U311" s="94">
        <f t="shared" si="330"/>
        <v>0</v>
      </c>
      <c r="V311" s="264"/>
      <c r="W311" s="264"/>
      <c r="X311" s="264"/>
      <c r="Y311" s="94">
        <f>+IF(Y310&lt;10,Y310*5/10,IF(Y310&gt;=10,5))</f>
        <v>1.4584891548242334</v>
      </c>
      <c r="Z311" s="39"/>
      <c r="AB311" s="254"/>
    </row>
    <row r="312" spans="1:28" s="228" customFormat="1" ht="39.75">
      <c r="A312" s="72"/>
      <c r="B312" s="263" t="s">
        <v>170</v>
      </c>
      <c r="C312" s="262"/>
      <c r="D312" s="260">
        <f>+SUM(D315+D317+D319+D321)</f>
        <v>2.5</v>
      </c>
      <c r="E312" s="260">
        <f t="shared" ref="E312:J312" si="331">+SUM(E315+E317+E319+E321)</f>
        <v>0</v>
      </c>
      <c r="F312" s="260">
        <f t="shared" si="331"/>
        <v>0</v>
      </c>
      <c r="G312" s="260">
        <f t="shared" si="331"/>
        <v>0</v>
      </c>
      <c r="H312" s="260">
        <f t="shared" ref="H312" si="332">+SUM(H315+H317+H319+H321)</f>
        <v>0</v>
      </c>
      <c r="I312" s="260">
        <f t="shared" si="331"/>
        <v>0</v>
      </c>
      <c r="J312" s="260">
        <f t="shared" si="331"/>
        <v>0</v>
      </c>
      <c r="K312" s="260"/>
      <c r="L312" s="260">
        <f t="shared" ref="L312:U312" si="333">+SUM(L315+L317+L319+L321)</f>
        <v>0.25</v>
      </c>
      <c r="M312" s="260">
        <f t="shared" si="333"/>
        <v>1</v>
      </c>
      <c r="N312" s="260">
        <f t="shared" si="333"/>
        <v>4.5</v>
      </c>
      <c r="O312" s="260">
        <f t="shared" si="333"/>
        <v>2</v>
      </c>
      <c r="P312" s="260">
        <f t="shared" si="333"/>
        <v>0.75</v>
      </c>
      <c r="Q312" s="260">
        <f t="shared" si="333"/>
        <v>2.75</v>
      </c>
      <c r="R312" s="260">
        <f t="shared" si="333"/>
        <v>1.5</v>
      </c>
      <c r="S312" s="260">
        <f t="shared" si="333"/>
        <v>2.75</v>
      </c>
      <c r="T312" s="260">
        <f t="shared" si="333"/>
        <v>1.5</v>
      </c>
      <c r="U312" s="260">
        <f t="shared" si="333"/>
        <v>0</v>
      </c>
      <c r="V312" s="261"/>
      <c r="W312" s="261"/>
      <c r="X312" s="261"/>
      <c r="Y312" s="260">
        <f>+SUM(Y315+Y317+Y319+Y321)</f>
        <v>19.5</v>
      </c>
      <c r="AB312" s="229"/>
    </row>
    <row r="313" spans="1:28" s="253" customFormat="1" ht="39.75">
      <c r="A313" s="259"/>
      <c r="B313" s="258" t="s">
        <v>169</v>
      </c>
      <c r="C313" s="257" t="s">
        <v>168</v>
      </c>
      <c r="D313" s="255">
        <f>+D314+D316+D318+D320</f>
        <v>5</v>
      </c>
      <c r="E313" s="255">
        <f t="shared" ref="E313:J313" si="334">+E314+E316+E318+E320</f>
        <v>0</v>
      </c>
      <c r="F313" s="255">
        <f t="shared" si="334"/>
        <v>0</v>
      </c>
      <c r="G313" s="255">
        <f t="shared" si="334"/>
        <v>0</v>
      </c>
      <c r="H313" s="255">
        <f t="shared" si="334"/>
        <v>0</v>
      </c>
      <c r="I313" s="255">
        <f t="shared" si="334"/>
        <v>0</v>
      </c>
      <c r="J313" s="255">
        <f t="shared" si="334"/>
        <v>0</v>
      </c>
      <c r="K313" s="255"/>
      <c r="L313" s="255">
        <f t="shared" ref="L313:U313" si="335">+L314+L316+L318+L320</f>
        <v>1</v>
      </c>
      <c r="M313" s="255">
        <f t="shared" si="335"/>
        <v>1</v>
      </c>
      <c r="N313" s="255">
        <f t="shared" si="335"/>
        <v>12</v>
      </c>
      <c r="O313" s="255">
        <f t="shared" si="335"/>
        <v>5</v>
      </c>
      <c r="P313" s="255">
        <f t="shared" si="335"/>
        <v>2</v>
      </c>
      <c r="Q313" s="255">
        <f t="shared" si="335"/>
        <v>11</v>
      </c>
      <c r="R313" s="255">
        <f t="shared" si="335"/>
        <v>4</v>
      </c>
      <c r="S313" s="255">
        <f t="shared" si="335"/>
        <v>5</v>
      </c>
      <c r="T313" s="255">
        <f t="shared" si="335"/>
        <v>6</v>
      </c>
      <c r="U313" s="255">
        <f t="shared" si="335"/>
        <v>0</v>
      </c>
      <c r="V313" s="256"/>
      <c r="W313" s="256"/>
      <c r="X313" s="256"/>
      <c r="Y313" s="255">
        <f>+Y314+Y316+Y318+Y320</f>
        <v>52</v>
      </c>
      <c r="AB313" s="254"/>
    </row>
    <row r="314" spans="1:28" s="228" customFormat="1" ht="39.75">
      <c r="A314" s="72"/>
      <c r="B314" s="249" t="s">
        <v>167</v>
      </c>
      <c r="C314" s="244"/>
      <c r="D314" s="193">
        <v>2</v>
      </c>
      <c r="E314" s="193"/>
      <c r="F314" s="193"/>
      <c r="G314" s="193"/>
      <c r="H314" s="193"/>
      <c r="I314" s="193"/>
      <c r="J314" s="193">
        <f>+SUM(E314:I314)</f>
        <v>0</v>
      </c>
      <c r="K314" s="193"/>
      <c r="L314" s="193">
        <v>1</v>
      </c>
      <c r="M314" s="193">
        <v>0</v>
      </c>
      <c r="N314" s="193">
        <v>10</v>
      </c>
      <c r="O314" s="196">
        <v>3</v>
      </c>
      <c r="P314" s="193">
        <v>1</v>
      </c>
      <c r="Q314" s="193">
        <v>11</v>
      </c>
      <c r="R314" s="193">
        <v>3</v>
      </c>
      <c r="S314" s="193">
        <v>2</v>
      </c>
      <c r="T314" s="193">
        <v>6</v>
      </c>
      <c r="U314" s="193">
        <v>0</v>
      </c>
      <c r="V314" s="197"/>
      <c r="W314" s="197"/>
      <c r="X314" s="197"/>
      <c r="Y314" s="190">
        <f>+SUM(D314:X314)</f>
        <v>39</v>
      </c>
      <c r="AB314" s="229"/>
    </row>
    <row r="315" spans="1:28" s="228" customFormat="1" ht="39.75">
      <c r="A315" s="72"/>
      <c r="B315" s="248" t="s">
        <v>150</v>
      </c>
      <c r="C315" s="244"/>
      <c r="D315" s="246">
        <f>D314*0.25</f>
        <v>0.5</v>
      </c>
      <c r="E315" s="246">
        <f t="shared" ref="E315:J315" si="336">E314*0.25</f>
        <v>0</v>
      </c>
      <c r="F315" s="246">
        <f t="shared" si="336"/>
        <v>0</v>
      </c>
      <c r="G315" s="246">
        <f t="shared" si="336"/>
        <v>0</v>
      </c>
      <c r="H315" s="246">
        <f t="shared" si="336"/>
        <v>0</v>
      </c>
      <c r="I315" s="246">
        <f t="shared" si="336"/>
        <v>0</v>
      </c>
      <c r="J315" s="246">
        <f t="shared" si="336"/>
        <v>0</v>
      </c>
      <c r="K315" s="246"/>
      <c r="L315" s="246">
        <f t="shared" ref="L315:U315" si="337">L314*0.25</f>
        <v>0.25</v>
      </c>
      <c r="M315" s="246">
        <f t="shared" si="337"/>
        <v>0</v>
      </c>
      <c r="N315" s="246">
        <f t="shared" si="337"/>
        <v>2.5</v>
      </c>
      <c r="O315" s="250">
        <f t="shared" si="337"/>
        <v>0.75</v>
      </c>
      <c r="P315" s="246">
        <f t="shared" si="337"/>
        <v>0.25</v>
      </c>
      <c r="Q315" s="246">
        <f t="shared" si="337"/>
        <v>2.75</v>
      </c>
      <c r="R315" s="246">
        <f t="shared" si="337"/>
        <v>0.75</v>
      </c>
      <c r="S315" s="246">
        <f t="shared" si="337"/>
        <v>0.5</v>
      </c>
      <c r="T315" s="246">
        <f t="shared" si="337"/>
        <v>1.5</v>
      </c>
      <c r="U315" s="246">
        <f t="shared" si="337"/>
        <v>0</v>
      </c>
      <c r="V315" s="247"/>
      <c r="W315" s="247"/>
      <c r="X315" s="247"/>
      <c r="Y315" s="246">
        <f>Y314*0.25</f>
        <v>9.75</v>
      </c>
      <c r="AB315" s="229"/>
    </row>
    <row r="316" spans="1:28" s="228" customFormat="1" ht="39.75">
      <c r="A316" s="72"/>
      <c r="B316" s="252" t="s">
        <v>166</v>
      </c>
      <c r="C316" s="251"/>
      <c r="D316" s="193">
        <v>2</v>
      </c>
      <c r="E316" s="193"/>
      <c r="F316" s="193"/>
      <c r="G316" s="193"/>
      <c r="H316" s="193"/>
      <c r="I316" s="193"/>
      <c r="J316" s="193">
        <f>+SUM(E316:I316)</f>
        <v>0</v>
      </c>
      <c r="K316" s="193"/>
      <c r="L316" s="193">
        <v>0</v>
      </c>
      <c r="M316" s="193">
        <v>0</v>
      </c>
      <c r="N316" s="193">
        <v>0</v>
      </c>
      <c r="O316" s="196">
        <v>1</v>
      </c>
      <c r="P316" s="193">
        <v>1</v>
      </c>
      <c r="Q316" s="193"/>
      <c r="R316" s="193">
        <v>0</v>
      </c>
      <c r="S316" s="193">
        <v>0</v>
      </c>
      <c r="T316" s="193"/>
      <c r="U316" s="193">
        <v>0</v>
      </c>
      <c r="V316" s="197"/>
      <c r="W316" s="197"/>
      <c r="X316" s="197"/>
      <c r="Y316" s="190">
        <f>+SUM(D316:X316)</f>
        <v>4</v>
      </c>
      <c r="AB316" s="229"/>
    </row>
    <row r="317" spans="1:28" s="228" customFormat="1" ht="39.75">
      <c r="A317" s="72"/>
      <c r="B317" s="248" t="s">
        <v>150</v>
      </c>
      <c r="C317" s="244"/>
      <c r="D317" s="246">
        <f>D316*0.5</f>
        <v>1</v>
      </c>
      <c r="E317" s="246">
        <f t="shared" ref="E317:J317" si="338">E316*0.5</f>
        <v>0</v>
      </c>
      <c r="F317" s="246">
        <f t="shared" si="338"/>
        <v>0</v>
      </c>
      <c r="G317" s="246">
        <f t="shared" si="338"/>
        <v>0</v>
      </c>
      <c r="H317" s="246">
        <f t="shared" si="338"/>
        <v>0</v>
      </c>
      <c r="I317" s="246">
        <f t="shared" si="338"/>
        <v>0</v>
      </c>
      <c r="J317" s="246">
        <f t="shared" si="338"/>
        <v>0</v>
      </c>
      <c r="K317" s="246"/>
      <c r="L317" s="246">
        <f t="shared" ref="L317:U317" si="339">L316*0.5</f>
        <v>0</v>
      </c>
      <c r="M317" s="246">
        <f t="shared" si="339"/>
        <v>0</v>
      </c>
      <c r="N317" s="246">
        <f t="shared" si="339"/>
        <v>0</v>
      </c>
      <c r="O317" s="250">
        <f t="shared" si="339"/>
        <v>0.5</v>
      </c>
      <c r="P317" s="246">
        <f t="shared" si="339"/>
        <v>0.5</v>
      </c>
      <c r="Q317" s="246">
        <f t="shared" si="339"/>
        <v>0</v>
      </c>
      <c r="R317" s="246">
        <f t="shared" si="339"/>
        <v>0</v>
      </c>
      <c r="S317" s="246">
        <f t="shared" si="339"/>
        <v>0</v>
      </c>
      <c r="T317" s="246">
        <f t="shared" si="339"/>
        <v>0</v>
      </c>
      <c r="U317" s="246">
        <f t="shared" si="339"/>
        <v>0</v>
      </c>
      <c r="V317" s="247"/>
      <c r="W317" s="247"/>
      <c r="X317" s="247"/>
      <c r="Y317" s="246">
        <f>Y316*0.5</f>
        <v>2</v>
      </c>
      <c r="AB317" s="229"/>
    </row>
    <row r="318" spans="1:28" s="228" customFormat="1" ht="61.5">
      <c r="A318" s="72"/>
      <c r="B318" s="249" t="s">
        <v>165</v>
      </c>
      <c r="C318" s="244"/>
      <c r="D318" s="193">
        <v>0</v>
      </c>
      <c r="E318" s="193"/>
      <c r="F318" s="193"/>
      <c r="G318" s="193"/>
      <c r="H318" s="193"/>
      <c r="I318" s="193"/>
      <c r="J318" s="193">
        <f>+SUM(E318:I318)</f>
        <v>0</v>
      </c>
      <c r="K318" s="193"/>
      <c r="L318" s="193">
        <v>0</v>
      </c>
      <c r="M318" s="193">
        <v>0</v>
      </c>
      <c r="N318" s="193">
        <v>0</v>
      </c>
      <c r="O318" s="196">
        <v>1</v>
      </c>
      <c r="P318" s="193">
        <v>0</v>
      </c>
      <c r="Q318" s="193"/>
      <c r="R318" s="193">
        <v>1</v>
      </c>
      <c r="S318" s="193">
        <v>3</v>
      </c>
      <c r="T318" s="193"/>
      <c r="U318" s="193">
        <v>0</v>
      </c>
      <c r="V318" s="197"/>
      <c r="W318" s="197"/>
      <c r="X318" s="197"/>
      <c r="Y318" s="190">
        <f>+SUM(D318:X318)</f>
        <v>5</v>
      </c>
      <c r="AB318" s="229"/>
    </row>
    <row r="319" spans="1:28" s="228" customFormat="1" ht="39.75">
      <c r="A319" s="72"/>
      <c r="B319" s="248" t="s">
        <v>150</v>
      </c>
      <c r="C319" s="244"/>
      <c r="D319" s="246">
        <f>D318*0.75</f>
        <v>0</v>
      </c>
      <c r="E319" s="246">
        <f t="shared" ref="E319:J319" si="340">E318*0.75</f>
        <v>0</v>
      </c>
      <c r="F319" s="246">
        <f t="shared" si="340"/>
        <v>0</v>
      </c>
      <c r="G319" s="246">
        <f t="shared" si="340"/>
        <v>0</v>
      </c>
      <c r="H319" s="246">
        <f t="shared" si="340"/>
        <v>0</v>
      </c>
      <c r="I319" s="246">
        <f t="shared" si="340"/>
        <v>0</v>
      </c>
      <c r="J319" s="246">
        <f t="shared" si="340"/>
        <v>0</v>
      </c>
      <c r="K319" s="246"/>
      <c r="L319" s="246">
        <f t="shared" ref="L319:U319" si="341">L318*0.75</f>
        <v>0</v>
      </c>
      <c r="M319" s="246">
        <f t="shared" si="341"/>
        <v>0</v>
      </c>
      <c r="N319" s="246">
        <f t="shared" si="341"/>
        <v>0</v>
      </c>
      <c r="O319" s="250">
        <f t="shared" si="341"/>
        <v>0.75</v>
      </c>
      <c r="P319" s="246">
        <f t="shared" si="341"/>
        <v>0</v>
      </c>
      <c r="Q319" s="246">
        <f t="shared" si="341"/>
        <v>0</v>
      </c>
      <c r="R319" s="246">
        <f t="shared" si="341"/>
        <v>0.75</v>
      </c>
      <c r="S319" s="246">
        <f t="shared" si="341"/>
        <v>2.25</v>
      </c>
      <c r="T319" s="246">
        <f t="shared" si="341"/>
        <v>0</v>
      </c>
      <c r="U319" s="246">
        <f t="shared" si="341"/>
        <v>0</v>
      </c>
      <c r="V319" s="247"/>
      <c r="W319" s="247"/>
      <c r="X319" s="247"/>
      <c r="Y319" s="246">
        <f>Y318*0.75</f>
        <v>3.75</v>
      </c>
      <c r="AB319" s="229"/>
    </row>
    <row r="320" spans="1:28" s="228" customFormat="1" ht="123">
      <c r="A320" s="72"/>
      <c r="B320" s="249" t="s">
        <v>164</v>
      </c>
      <c r="C320" s="244"/>
      <c r="D320" s="193">
        <v>1</v>
      </c>
      <c r="E320" s="193"/>
      <c r="F320" s="193"/>
      <c r="G320" s="193"/>
      <c r="H320" s="193"/>
      <c r="I320" s="193"/>
      <c r="J320" s="193">
        <f>+SUM(E320:I320)</f>
        <v>0</v>
      </c>
      <c r="K320" s="193"/>
      <c r="L320" s="193">
        <v>0</v>
      </c>
      <c r="M320" s="193">
        <v>1</v>
      </c>
      <c r="N320" s="193">
        <v>2</v>
      </c>
      <c r="O320" s="196">
        <v>0</v>
      </c>
      <c r="P320" s="193">
        <v>0</v>
      </c>
      <c r="Q320" s="193"/>
      <c r="R320" s="193">
        <v>0</v>
      </c>
      <c r="S320" s="193">
        <v>0</v>
      </c>
      <c r="T320" s="193"/>
      <c r="U320" s="193">
        <v>0</v>
      </c>
      <c r="V320" s="197"/>
      <c r="W320" s="197"/>
      <c r="X320" s="197"/>
      <c r="Y320" s="190">
        <f>+SUM(D320:X320)</f>
        <v>4</v>
      </c>
      <c r="AB320" s="229"/>
    </row>
    <row r="321" spans="1:28" s="228" customFormat="1" ht="39.75">
      <c r="A321" s="72"/>
      <c r="B321" s="248" t="s">
        <v>150</v>
      </c>
      <c r="C321" s="244"/>
      <c r="D321" s="246">
        <f>D320*1</f>
        <v>1</v>
      </c>
      <c r="E321" s="246">
        <f t="shared" ref="E321:J321" si="342">E320*1</f>
        <v>0</v>
      </c>
      <c r="F321" s="246">
        <f t="shared" si="342"/>
        <v>0</v>
      </c>
      <c r="G321" s="246">
        <f t="shared" si="342"/>
        <v>0</v>
      </c>
      <c r="H321" s="246">
        <f t="shared" si="342"/>
        <v>0</v>
      </c>
      <c r="I321" s="246">
        <f t="shared" si="342"/>
        <v>0</v>
      </c>
      <c r="J321" s="246">
        <f t="shared" si="342"/>
        <v>0</v>
      </c>
      <c r="K321" s="246"/>
      <c r="L321" s="246">
        <f t="shared" ref="L321:U321" si="343">L320*1</f>
        <v>0</v>
      </c>
      <c r="M321" s="246">
        <f t="shared" si="343"/>
        <v>1</v>
      </c>
      <c r="N321" s="246">
        <f t="shared" si="343"/>
        <v>2</v>
      </c>
      <c r="O321" s="246">
        <f t="shared" si="343"/>
        <v>0</v>
      </c>
      <c r="P321" s="246">
        <f t="shared" si="343"/>
        <v>0</v>
      </c>
      <c r="Q321" s="246">
        <f t="shared" si="343"/>
        <v>0</v>
      </c>
      <c r="R321" s="246">
        <f t="shared" si="343"/>
        <v>0</v>
      </c>
      <c r="S321" s="246">
        <f t="shared" si="343"/>
        <v>0</v>
      </c>
      <c r="T321" s="246">
        <f t="shared" si="343"/>
        <v>0</v>
      </c>
      <c r="U321" s="246">
        <f t="shared" si="343"/>
        <v>0</v>
      </c>
      <c r="V321" s="247"/>
      <c r="W321" s="247"/>
      <c r="X321" s="247"/>
      <c r="Y321" s="246">
        <f>Y320*1</f>
        <v>4</v>
      </c>
      <c r="AB321" s="229"/>
    </row>
    <row r="322" spans="1:28" s="228" customFormat="1" ht="39.75">
      <c r="A322" s="72"/>
      <c r="B322" s="245" t="s">
        <v>157</v>
      </c>
      <c r="C322" s="244" t="s">
        <v>163</v>
      </c>
      <c r="D322" s="68">
        <f>+D309</f>
        <v>64</v>
      </c>
      <c r="E322" s="68">
        <f t="shared" ref="E322:J322" si="344">+E309</f>
        <v>0</v>
      </c>
      <c r="F322" s="68">
        <f t="shared" si="344"/>
        <v>0</v>
      </c>
      <c r="G322" s="68">
        <f t="shared" si="344"/>
        <v>0</v>
      </c>
      <c r="H322" s="68">
        <f t="shared" ref="H322" si="345">+H309</f>
        <v>0</v>
      </c>
      <c r="I322" s="68">
        <f t="shared" si="344"/>
        <v>0</v>
      </c>
      <c r="J322" s="68">
        <f t="shared" si="344"/>
        <v>0</v>
      </c>
      <c r="K322" s="68"/>
      <c r="L322" s="68">
        <f t="shared" ref="L322:U322" si="346">+L309</f>
        <v>51</v>
      </c>
      <c r="M322" s="68">
        <f t="shared" si="346"/>
        <v>19</v>
      </c>
      <c r="N322" s="68">
        <f t="shared" si="346"/>
        <v>124</v>
      </c>
      <c r="O322" s="68">
        <f t="shared" si="346"/>
        <v>77</v>
      </c>
      <c r="P322" s="68">
        <f t="shared" si="346"/>
        <v>62</v>
      </c>
      <c r="Q322" s="68">
        <f t="shared" si="346"/>
        <v>17.5</v>
      </c>
      <c r="R322" s="68">
        <f t="shared" si="346"/>
        <v>127</v>
      </c>
      <c r="S322" s="68">
        <f t="shared" si="346"/>
        <v>69</v>
      </c>
      <c r="T322" s="68">
        <f t="shared" si="346"/>
        <v>26</v>
      </c>
      <c r="U322" s="68">
        <f t="shared" si="346"/>
        <v>33</v>
      </c>
      <c r="V322" s="197"/>
      <c r="W322" s="197"/>
      <c r="X322" s="197"/>
      <c r="Y322" s="68">
        <f>+Y309</f>
        <v>668.5</v>
      </c>
      <c r="AB322" s="229"/>
    </row>
    <row r="323" spans="1:28" ht="39.75">
      <c r="A323" s="145" t="s">
        <v>145</v>
      </c>
      <c r="B323" s="145"/>
      <c r="C323" s="144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1"/>
      <c r="V323" s="211"/>
      <c r="W323" s="211"/>
      <c r="X323" s="211"/>
      <c r="Y323" s="141"/>
      <c r="AB323" s="20"/>
    </row>
    <row r="324" spans="1:28" ht="39.75">
      <c r="A324" s="140" t="s">
        <v>86</v>
      </c>
      <c r="B324" s="139"/>
      <c r="C324" s="138"/>
      <c r="D324" s="137">
        <f>+SUM(D328,D335)/2</f>
        <v>5</v>
      </c>
      <c r="E324" s="137"/>
      <c r="F324" s="137"/>
      <c r="G324" s="137"/>
      <c r="H324" s="137"/>
      <c r="I324" s="137"/>
      <c r="J324" s="137">
        <f t="shared" ref="J324" si="347">+SUM(J328,J335)/2</f>
        <v>0</v>
      </c>
      <c r="K324" s="137"/>
      <c r="L324" s="137">
        <f t="shared" ref="L324:U324" si="348">+SUM(L328,L335)/2</f>
        <v>5</v>
      </c>
      <c r="M324" s="137">
        <f t="shared" si="348"/>
        <v>5</v>
      </c>
      <c r="N324" s="137">
        <f t="shared" si="348"/>
        <v>5</v>
      </c>
      <c r="O324" s="137">
        <f t="shared" si="348"/>
        <v>4</v>
      </c>
      <c r="P324" s="137">
        <f t="shared" si="348"/>
        <v>5</v>
      </c>
      <c r="Q324" s="137">
        <f t="shared" si="348"/>
        <v>3</v>
      </c>
      <c r="R324" s="137">
        <f t="shared" si="348"/>
        <v>3</v>
      </c>
      <c r="S324" s="137">
        <f t="shared" si="348"/>
        <v>5</v>
      </c>
      <c r="T324" s="137">
        <f t="shared" si="348"/>
        <v>4.5</v>
      </c>
      <c r="U324" s="137">
        <f t="shared" si="348"/>
        <v>5</v>
      </c>
      <c r="V324" s="168"/>
      <c r="W324" s="168"/>
      <c r="X324" s="168"/>
      <c r="Y324" s="136">
        <f>+SUM(Y328,Y335)/2</f>
        <v>5</v>
      </c>
      <c r="AB324" s="20"/>
    </row>
    <row r="325" spans="1:28" ht="39.75">
      <c r="A325" s="140" t="s">
        <v>85</v>
      </c>
      <c r="B325" s="139"/>
      <c r="C325" s="138"/>
      <c r="D325" s="137">
        <f>+SUM(D343,D350)/2</f>
        <v>5</v>
      </c>
      <c r="E325" s="137" t="e">
        <f>+SUM(E343)/1</f>
        <v>#DIV/0!</v>
      </c>
      <c r="F325" s="137" t="e">
        <f>+SUM(F343)/1</f>
        <v>#DIV/0!</v>
      </c>
      <c r="G325" s="137" t="e">
        <f>+SUM(G343)/1</f>
        <v>#DIV/0!</v>
      </c>
      <c r="H325" s="137" t="e">
        <f>+SUM(H343)/1</f>
        <v>#DIV/0!</v>
      </c>
      <c r="I325" s="137" t="e">
        <f>+SUM(I343)/1</f>
        <v>#DIV/0!</v>
      </c>
      <c r="J325" s="137" t="e">
        <f t="shared" ref="J325" si="349">+SUM(J343,J350)/2</f>
        <v>#DIV/0!</v>
      </c>
      <c r="K325" s="137"/>
      <c r="L325" s="137">
        <f t="shared" ref="L325:U325" si="350">+SUM(L343,L350)/2</f>
        <v>4</v>
      </c>
      <c r="M325" s="137">
        <f t="shared" si="350"/>
        <v>5</v>
      </c>
      <c r="N325" s="137">
        <f t="shared" si="350"/>
        <v>5</v>
      </c>
      <c r="O325" s="137">
        <f t="shared" si="350"/>
        <v>5</v>
      </c>
      <c r="P325" s="137">
        <f t="shared" si="350"/>
        <v>5</v>
      </c>
      <c r="Q325" s="137">
        <f t="shared" si="350"/>
        <v>4</v>
      </c>
      <c r="R325" s="137">
        <f t="shared" si="350"/>
        <v>3.5</v>
      </c>
      <c r="S325" s="137">
        <f t="shared" si="350"/>
        <v>5</v>
      </c>
      <c r="T325" s="137">
        <f t="shared" si="350"/>
        <v>5</v>
      </c>
      <c r="U325" s="137">
        <f t="shared" si="350"/>
        <v>5</v>
      </c>
      <c r="V325" s="168"/>
      <c r="W325" s="168"/>
      <c r="X325" s="168"/>
      <c r="Y325" s="136">
        <f>+SUM(Y343,Y350)/2</f>
        <v>5</v>
      </c>
      <c r="AB325" s="20"/>
    </row>
    <row r="326" spans="1:28" ht="39.75">
      <c r="A326" s="140" t="s">
        <v>84</v>
      </c>
      <c r="B326" s="139"/>
      <c r="C326" s="138"/>
      <c r="D326" s="137">
        <f>+SUM(D328,D335,D343,D350)/4</f>
        <v>5</v>
      </c>
      <c r="E326" s="137"/>
      <c r="F326" s="137"/>
      <c r="G326" s="137"/>
      <c r="H326" s="137"/>
      <c r="I326" s="137"/>
      <c r="J326" s="137" t="e">
        <f t="shared" ref="J326" si="351">+SUM(J328,J335,J343,J350)/4</f>
        <v>#DIV/0!</v>
      </c>
      <c r="K326" s="137"/>
      <c r="L326" s="137">
        <f t="shared" ref="L326:U326" si="352">+SUM(L328,L335,L343,L350)/4</f>
        <v>4.5</v>
      </c>
      <c r="M326" s="137">
        <f t="shared" si="352"/>
        <v>5</v>
      </c>
      <c r="N326" s="137">
        <f t="shared" si="352"/>
        <v>5</v>
      </c>
      <c r="O326" s="137">
        <f t="shared" si="352"/>
        <v>4.5</v>
      </c>
      <c r="P326" s="137">
        <f t="shared" si="352"/>
        <v>5</v>
      </c>
      <c r="Q326" s="137">
        <f t="shared" si="352"/>
        <v>3.5</v>
      </c>
      <c r="R326" s="137">
        <f t="shared" si="352"/>
        <v>3.25</v>
      </c>
      <c r="S326" s="137">
        <f t="shared" si="352"/>
        <v>5</v>
      </c>
      <c r="T326" s="137">
        <f t="shared" si="352"/>
        <v>4.75</v>
      </c>
      <c r="U326" s="137">
        <f t="shared" si="352"/>
        <v>5</v>
      </c>
      <c r="V326" s="168"/>
      <c r="W326" s="168"/>
      <c r="X326" s="168"/>
      <c r="Y326" s="136">
        <f>+SUM(Y328,Y335,Y343,Y350)/4</f>
        <v>5</v>
      </c>
      <c r="AB326" s="20"/>
    </row>
    <row r="327" spans="1:28" s="102" customFormat="1" ht="39.75">
      <c r="A327" s="84">
        <v>5.0999999999999996</v>
      </c>
      <c r="B327" s="84" t="s">
        <v>144</v>
      </c>
      <c r="C327" s="96" t="s">
        <v>30</v>
      </c>
      <c r="D327" s="82">
        <f>+SUM(D329:D333)</f>
        <v>5</v>
      </c>
      <c r="E327" s="82"/>
      <c r="F327" s="82"/>
      <c r="G327" s="82"/>
      <c r="H327" s="82"/>
      <c r="I327" s="82"/>
      <c r="J327" s="82">
        <f t="shared" ref="J327" si="353">+SUM(J329:J333)</f>
        <v>0</v>
      </c>
      <c r="K327" s="82"/>
      <c r="L327" s="82">
        <f t="shared" ref="L327:U327" si="354">+SUM(L329:L333)</f>
        <v>5</v>
      </c>
      <c r="M327" s="82">
        <f t="shared" si="354"/>
        <v>5</v>
      </c>
      <c r="N327" s="82">
        <f t="shared" si="354"/>
        <v>5</v>
      </c>
      <c r="O327" s="82">
        <f t="shared" si="354"/>
        <v>3</v>
      </c>
      <c r="P327" s="82">
        <f t="shared" si="354"/>
        <v>5</v>
      </c>
      <c r="Q327" s="82">
        <f t="shared" si="354"/>
        <v>2</v>
      </c>
      <c r="R327" s="82">
        <f t="shared" si="354"/>
        <v>3</v>
      </c>
      <c r="S327" s="82">
        <f t="shared" si="354"/>
        <v>5</v>
      </c>
      <c r="T327" s="82">
        <f t="shared" si="354"/>
        <v>4</v>
      </c>
      <c r="U327" s="82">
        <f t="shared" si="354"/>
        <v>5</v>
      </c>
      <c r="V327" s="154"/>
      <c r="W327" s="154"/>
      <c r="X327" s="154"/>
      <c r="Y327" s="82">
        <f>+SUM(Y329:Y333)</f>
        <v>5</v>
      </c>
      <c r="AB327" s="103"/>
    </row>
    <row r="328" spans="1:28" s="102" customFormat="1" ht="39.75">
      <c r="A328" s="80"/>
      <c r="B328" s="80"/>
      <c r="C328" s="95" t="s">
        <v>10</v>
      </c>
      <c r="D328" s="94">
        <f>IF(D327&lt;1,0,IF(D327&lt;2,1,IF(D327&lt;3,2,IF(D327&lt;4,3,IF(D327&lt;5,4,IF(D327&gt;=5,5,))))))</f>
        <v>5</v>
      </c>
      <c r="E328" s="94"/>
      <c r="F328" s="94"/>
      <c r="G328" s="94"/>
      <c r="H328" s="94"/>
      <c r="I328" s="94"/>
      <c r="J328" s="94">
        <f t="shared" ref="J328" si="355">IF(J327&lt;1,0,IF(J327&lt;2,1,IF(J327&lt;3,2,IF(J327&lt;4,3,IF(J327&lt;5,4,IF(J327&gt;=5,5,))))))</f>
        <v>0</v>
      </c>
      <c r="K328" s="94"/>
      <c r="L328" s="94">
        <f t="shared" ref="L328:U328" si="356">IF(L327&lt;1,0,IF(L327&lt;2,1,IF(L327&lt;3,2,IF(L327&lt;4,3,IF(L327&lt;5,4,IF(L327&gt;=5,5,))))))</f>
        <v>5</v>
      </c>
      <c r="M328" s="94">
        <f t="shared" si="356"/>
        <v>5</v>
      </c>
      <c r="N328" s="94">
        <f t="shared" si="356"/>
        <v>5</v>
      </c>
      <c r="O328" s="94">
        <f t="shared" si="356"/>
        <v>3</v>
      </c>
      <c r="P328" s="94">
        <f t="shared" si="356"/>
        <v>5</v>
      </c>
      <c r="Q328" s="94">
        <f t="shared" si="356"/>
        <v>2</v>
      </c>
      <c r="R328" s="94">
        <f t="shared" si="356"/>
        <v>3</v>
      </c>
      <c r="S328" s="94">
        <f t="shared" si="356"/>
        <v>5</v>
      </c>
      <c r="T328" s="94">
        <f t="shared" si="356"/>
        <v>4</v>
      </c>
      <c r="U328" s="94">
        <f t="shared" si="356"/>
        <v>5</v>
      </c>
      <c r="V328" s="152"/>
      <c r="W328" s="152"/>
      <c r="X328" s="152"/>
      <c r="Y328" s="94">
        <f>IF(Y327&lt;1,0,IF(Y327&lt;2,1,IF(Y327&lt;3,2,IF(Y327&lt;4,3,IF(Y327&lt;5,4,IF(Y327&gt;=5,5,))))))</f>
        <v>5</v>
      </c>
      <c r="AB328" s="103"/>
    </row>
    <row r="329" spans="1:28" s="102" customFormat="1" ht="61.5">
      <c r="A329" s="72"/>
      <c r="B329" s="71" t="s">
        <v>143</v>
      </c>
      <c r="C329" s="70"/>
      <c r="D329" s="68">
        <v>1</v>
      </c>
      <c r="E329" s="68"/>
      <c r="F329" s="68"/>
      <c r="G329" s="68"/>
      <c r="H329" s="68"/>
      <c r="I329" s="68"/>
      <c r="J329" s="68"/>
      <c r="K329" s="68"/>
      <c r="L329" s="68">
        <v>1</v>
      </c>
      <c r="M329" s="68">
        <v>1</v>
      </c>
      <c r="N329" s="68">
        <v>1</v>
      </c>
      <c r="O329" s="69">
        <v>1</v>
      </c>
      <c r="P329" s="68">
        <v>1</v>
      </c>
      <c r="Q329" s="68">
        <v>1</v>
      </c>
      <c r="R329" s="68">
        <v>1</v>
      </c>
      <c r="S329" s="68">
        <v>1</v>
      </c>
      <c r="T329" s="68">
        <v>1</v>
      </c>
      <c r="U329" s="68">
        <v>1</v>
      </c>
      <c r="V329" s="149"/>
      <c r="W329" s="149"/>
      <c r="X329" s="149"/>
      <c r="Y329" s="68">
        <v>1</v>
      </c>
      <c r="AB329" s="103"/>
    </row>
    <row r="330" spans="1:28" s="102" customFormat="1" ht="61.5">
      <c r="A330" s="72"/>
      <c r="B330" s="71" t="s">
        <v>142</v>
      </c>
      <c r="C330" s="70"/>
      <c r="D330" s="68">
        <v>1</v>
      </c>
      <c r="E330" s="68"/>
      <c r="F330" s="68"/>
      <c r="G330" s="68"/>
      <c r="H330" s="68"/>
      <c r="I330" s="68"/>
      <c r="J330" s="68"/>
      <c r="K330" s="68"/>
      <c r="L330" s="68">
        <v>1</v>
      </c>
      <c r="M330" s="68">
        <v>1</v>
      </c>
      <c r="N330" s="68">
        <v>1</v>
      </c>
      <c r="O330" s="69">
        <v>1</v>
      </c>
      <c r="P330" s="68">
        <v>1</v>
      </c>
      <c r="Q330" s="68">
        <v>1</v>
      </c>
      <c r="R330" s="68">
        <v>1</v>
      </c>
      <c r="S330" s="68">
        <v>1</v>
      </c>
      <c r="T330" s="68">
        <v>1</v>
      </c>
      <c r="U330" s="68">
        <v>1</v>
      </c>
      <c r="V330" s="149"/>
      <c r="W330" s="149"/>
      <c r="X330" s="149"/>
      <c r="Y330" s="68">
        <v>1</v>
      </c>
      <c r="AB330" s="103"/>
    </row>
    <row r="331" spans="1:28" s="102" customFormat="1" ht="39.75">
      <c r="A331" s="72"/>
      <c r="B331" s="71" t="s">
        <v>141</v>
      </c>
      <c r="C331" s="70"/>
      <c r="D331" s="68">
        <v>1</v>
      </c>
      <c r="E331" s="68"/>
      <c r="F331" s="68"/>
      <c r="G331" s="68"/>
      <c r="H331" s="68"/>
      <c r="I331" s="68"/>
      <c r="J331" s="68"/>
      <c r="K331" s="68"/>
      <c r="L331" s="68">
        <v>1</v>
      </c>
      <c r="M331" s="68">
        <v>1</v>
      </c>
      <c r="N331" s="68">
        <v>1</v>
      </c>
      <c r="O331" s="69">
        <v>1</v>
      </c>
      <c r="P331" s="68">
        <v>1</v>
      </c>
      <c r="Q331" s="68">
        <v>0</v>
      </c>
      <c r="R331" s="68">
        <v>1</v>
      </c>
      <c r="S331" s="68">
        <v>1</v>
      </c>
      <c r="T331" s="68">
        <v>1</v>
      </c>
      <c r="U331" s="68">
        <v>1</v>
      </c>
      <c r="V331" s="149"/>
      <c r="W331" s="149"/>
      <c r="X331" s="149"/>
      <c r="Y331" s="68">
        <v>1</v>
      </c>
      <c r="AB331" s="103"/>
    </row>
    <row r="332" spans="1:28" s="102" customFormat="1" ht="61.5">
      <c r="A332" s="72"/>
      <c r="B332" s="71" t="s">
        <v>140</v>
      </c>
      <c r="C332" s="70"/>
      <c r="D332" s="68">
        <v>1</v>
      </c>
      <c r="E332" s="68"/>
      <c r="F332" s="68"/>
      <c r="G332" s="68"/>
      <c r="H332" s="68"/>
      <c r="I332" s="68"/>
      <c r="J332" s="68"/>
      <c r="K332" s="68"/>
      <c r="L332" s="68">
        <v>1</v>
      </c>
      <c r="M332" s="68">
        <v>1</v>
      </c>
      <c r="N332" s="68">
        <v>1</v>
      </c>
      <c r="O332" s="68">
        <v>0</v>
      </c>
      <c r="P332" s="68">
        <v>1</v>
      </c>
      <c r="Q332" s="68">
        <v>0</v>
      </c>
      <c r="R332" s="68">
        <v>0</v>
      </c>
      <c r="S332" s="68">
        <v>1</v>
      </c>
      <c r="T332" s="68">
        <v>1</v>
      </c>
      <c r="U332" s="68">
        <v>1</v>
      </c>
      <c r="V332" s="149"/>
      <c r="W332" s="149"/>
      <c r="X332" s="149"/>
      <c r="Y332" s="68">
        <v>1</v>
      </c>
      <c r="AB332" s="103"/>
    </row>
    <row r="333" spans="1:28" s="102" customFormat="1" ht="61.5">
      <c r="A333" s="128"/>
      <c r="B333" s="127" t="s">
        <v>139</v>
      </c>
      <c r="C333" s="124"/>
      <c r="D333" s="68">
        <v>1</v>
      </c>
      <c r="E333" s="68"/>
      <c r="F333" s="68"/>
      <c r="G333" s="68"/>
      <c r="H333" s="68"/>
      <c r="I333" s="68"/>
      <c r="J333" s="68"/>
      <c r="K333" s="68"/>
      <c r="L333" s="68">
        <v>1</v>
      </c>
      <c r="M333" s="68">
        <v>1</v>
      </c>
      <c r="N333" s="68">
        <v>1</v>
      </c>
      <c r="O333" s="68">
        <v>0</v>
      </c>
      <c r="P333" s="68">
        <v>1</v>
      </c>
      <c r="Q333" s="68">
        <v>0</v>
      </c>
      <c r="R333" s="68">
        <v>0</v>
      </c>
      <c r="S333" s="68">
        <v>1</v>
      </c>
      <c r="T333" s="68">
        <v>0</v>
      </c>
      <c r="U333" s="677">
        <v>1</v>
      </c>
      <c r="V333" s="146"/>
      <c r="W333" s="146"/>
      <c r="X333" s="146"/>
      <c r="Y333" s="677">
        <v>1</v>
      </c>
      <c r="AB333" s="103"/>
    </row>
    <row r="334" spans="1:28" s="102" customFormat="1" ht="39.75">
      <c r="A334" s="84">
        <v>5.2</v>
      </c>
      <c r="B334" s="84" t="s">
        <v>138</v>
      </c>
      <c r="C334" s="96" t="s">
        <v>30</v>
      </c>
      <c r="D334" s="82">
        <f>+SUM(D336:D340)</f>
        <v>5</v>
      </c>
      <c r="E334" s="82"/>
      <c r="F334" s="82"/>
      <c r="G334" s="82"/>
      <c r="H334" s="82"/>
      <c r="I334" s="82"/>
      <c r="J334" s="82">
        <f t="shared" ref="J334" si="357">+SUM(J336:J340)</f>
        <v>0</v>
      </c>
      <c r="K334" s="82"/>
      <c r="L334" s="82">
        <f t="shared" ref="L334:U334" si="358">+SUM(L336:L340)</f>
        <v>5</v>
      </c>
      <c r="M334" s="82">
        <f t="shared" si="358"/>
        <v>5</v>
      </c>
      <c r="N334" s="82">
        <f t="shared" si="358"/>
        <v>5</v>
      </c>
      <c r="O334" s="82">
        <f t="shared" si="358"/>
        <v>5</v>
      </c>
      <c r="P334" s="82">
        <f t="shared" si="358"/>
        <v>5</v>
      </c>
      <c r="Q334" s="82">
        <f t="shared" si="358"/>
        <v>4</v>
      </c>
      <c r="R334" s="82">
        <f t="shared" si="358"/>
        <v>3</v>
      </c>
      <c r="S334" s="82">
        <f t="shared" si="358"/>
        <v>5</v>
      </c>
      <c r="T334" s="82">
        <f t="shared" si="358"/>
        <v>5</v>
      </c>
      <c r="U334" s="82">
        <f t="shared" si="358"/>
        <v>5</v>
      </c>
      <c r="V334" s="154"/>
      <c r="W334" s="154"/>
      <c r="X334" s="154"/>
      <c r="Y334" s="82">
        <f>+SUM(Y336:Y340)</f>
        <v>5</v>
      </c>
      <c r="AB334" s="103"/>
    </row>
    <row r="335" spans="1:28" s="102" customFormat="1" ht="39.75">
      <c r="A335" s="80"/>
      <c r="B335" s="80"/>
      <c r="C335" s="95" t="s">
        <v>10</v>
      </c>
      <c r="D335" s="94">
        <f>IF(D334&lt;1,0,IF(D334&lt;2,1,IF(D334&lt;3,2,IF(D334&lt;4,3,IF(D334&lt;5,4,IF(D334&gt;=5,5))))))</f>
        <v>5</v>
      </c>
      <c r="E335" s="94"/>
      <c r="F335" s="94"/>
      <c r="G335" s="94"/>
      <c r="H335" s="94"/>
      <c r="I335" s="94"/>
      <c r="J335" s="94">
        <f t="shared" ref="J335" si="359">IF(J334&lt;1,0,IF(J334&lt;2,1,IF(J334&lt;3,2,IF(J334&lt;4,3,IF(J334&lt;5,4,IF(J334&gt;=5,5))))))</f>
        <v>0</v>
      </c>
      <c r="K335" s="94"/>
      <c r="L335" s="94">
        <f t="shared" ref="L335:U335" si="360">IF(L334&lt;1,0,IF(L334&lt;2,1,IF(L334&lt;3,2,IF(L334&lt;4,3,IF(L334&lt;5,4,IF(L334&gt;=5,5))))))</f>
        <v>5</v>
      </c>
      <c r="M335" s="94">
        <f t="shared" si="360"/>
        <v>5</v>
      </c>
      <c r="N335" s="94">
        <f t="shared" si="360"/>
        <v>5</v>
      </c>
      <c r="O335" s="94">
        <f t="shared" si="360"/>
        <v>5</v>
      </c>
      <c r="P335" s="94">
        <f t="shared" si="360"/>
        <v>5</v>
      </c>
      <c r="Q335" s="94">
        <f t="shared" si="360"/>
        <v>4</v>
      </c>
      <c r="R335" s="94">
        <f t="shared" si="360"/>
        <v>3</v>
      </c>
      <c r="S335" s="94">
        <f t="shared" si="360"/>
        <v>5</v>
      </c>
      <c r="T335" s="94">
        <f t="shared" si="360"/>
        <v>5</v>
      </c>
      <c r="U335" s="94">
        <f t="shared" si="360"/>
        <v>5</v>
      </c>
      <c r="V335" s="152"/>
      <c r="W335" s="152"/>
      <c r="X335" s="152"/>
      <c r="Y335" s="94">
        <f>IF(Y334&lt;1,0,IF(Y334&lt;2,1,IF(Y334&lt;3,2,IF(Y334&lt;4,3,IF(Y334&lt;5,4,IF(Y334&gt;=5,5))))))</f>
        <v>5</v>
      </c>
      <c r="AB335" s="103"/>
    </row>
    <row r="336" spans="1:28" s="102" customFormat="1" ht="83.25">
      <c r="A336" s="72"/>
      <c r="B336" s="210" t="s">
        <v>137</v>
      </c>
      <c r="C336" s="150"/>
      <c r="D336" s="68">
        <v>1</v>
      </c>
      <c r="E336" s="68"/>
      <c r="F336" s="68"/>
      <c r="G336" s="68"/>
      <c r="H336" s="68"/>
      <c r="I336" s="68"/>
      <c r="J336" s="68"/>
      <c r="K336" s="68"/>
      <c r="L336" s="68">
        <v>1</v>
      </c>
      <c r="M336" s="68">
        <v>1</v>
      </c>
      <c r="N336" s="68">
        <v>1</v>
      </c>
      <c r="O336" s="69">
        <v>1</v>
      </c>
      <c r="P336" s="68">
        <v>1</v>
      </c>
      <c r="Q336" s="68">
        <v>1</v>
      </c>
      <c r="R336" s="68">
        <v>1</v>
      </c>
      <c r="S336" s="68">
        <v>1</v>
      </c>
      <c r="T336" s="68">
        <v>1</v>
      </c>
      <c r="U336" s="68">
        <v>1</v>
      </c>
      <c r="V336" s="149"/>
      <c r="W336" s="149"/>
      <c r="X336" s="149"/>
      <c r="Y336" s="68">
        <v>1</v>
      </c>
      <c r="AB336" s="103"/>
    </row>
    <row r="337" spans="1:28" s="102" customFormat="1" ht="92.25">
      <c r="A337" s="72"/>
      <c r="B337" s="71" t="s">
        <v>136</v>
      </c>
      <c r="C337" s="70"/>
      <c r="D337" s="68">
        <v>1</v>
      </c>
      <c r="E337" s="68"/>
      <c r="F337" s="68"/>
      <c r="G337" s="68"/>
      <c r="H337" s="68"/>
      <c r="I337" s="68"/>
      <c r="J337" s="68"/>
      <c r="K337" s="68"/>
      <c r="L337" s="68">
        <v>1</v>
      </c>
      <c r="M337" s="68">
        <v>1</v>
      </c>
      <c r="N337" s="68">
        <v>1</v>
      </c>
      <c r="O337" s="69">
        <v>1</v>
      </c>
      <c r="P337" s="68">
        <v>1</v>
      </c>
      <c r="Q337" s="68">
        <v>1</v>
      </c>
      <c r="R337" s="68">
        <v>1</v>
      </c>
      <c r="S337" s="68">
        <v>1</v>
      </c>
      <c r="T337" s="68">
        <v>1</v>
      </c>
      <c r="U337" s="68">
        <v>1</v>
      </c>
      <c r="V337" s="149"/>
      <c r="W337" s="149"/>
      <c r="X337" s="149"/>
      <c r="Y337" s="68">
        <v>1</v>
      </c>
      <c r="AB337" s="103"/>
    </row>
    <row r="338" spans="1:28" s="102" customFormat="1" ht="61.5">
      <c r="A338" s="72"/>
      <c r="B338" s="71" t="s">
        <v>135</v>
      </c>
      <c r="C338" s="70"/>
      <c r="D338" s="68">
        <v>1</v>
      </c>
      <c r="E338" s="68"/>
      <c r="F338" s="68"/>
      <c r="G338" s="68"/>
      <c r="H338" s="68"/>
      <c r="I338" s="68"/>
      <c r="J338" s="68"/>
      <c r="K338" s="68"/>
      <c r="L338" s="68">
        <v>1</v>
      </c>
      <c r="M338" s="68">
        <v>1</v>
      </c>
      <c r="N338" s="68">
        <v>1</v>
      </c>
      <c r="O338" s="69">
        <v>1</v>
      </c>
      <c r="P338" s="68">
        <v>1</v>
      </c>
      <c r="Q338" s="68">
        <v>1</v>
      </c>
      <c r="R338" s="68">
        <v>1</v>
      </c>
      <c r="S338" s="68">
        <v>1</v>
      </c>
      <c r="T338" s="68">
        <v>1</v>
      </c>
      <c r="U338" s="68">
        <v>1</v>
      </c>
      <c r="V338" s="149"/>
      <c r="W338" s="149"/>
      <c r="X338" s="149"/>
      <c r="Y338" s="68">
        <v>1</v>
      </c>
      <c r="AB338" s="103"/>
    </row>
    <row r="339" spans="1:28" s="102" customFormat="1" ht="61.5">
      <c r="A339" s="72"/>
      <c r="B339" s="71" t="s">
        <v>134</v>
      </c>
      <c r="C339" s="70"/>
      <c r="D339" s="68">
        <v>1</v>
      </c>
      <c r="E339" s="68"/>
      <c r="F339" s="68"/>
      <c r="G339" s="68"/>
      <c r="H339" s="68"/>
      <c r="I339" s="68"/>
      <c r="J339" s="68"/>
      <c r="K339" s="68"/>
      <c r="L339" s="68">
        <v>1</v>
      </c>
      <c r="M339" s="68">
        <v>1</v>
      </c>
      <c r="N339" s="68">
        <v>1</v>
      </c>
      <c r="O339" s="69">
        <v>1</v>
      </c>
      <c r="P339" s="68">
        <v>1</v>
      </c>
      <c r="Q339" s="68">
        <v>1</v>
      </c>
      <c r="R339" s="68">
        <v>0</v>
      </c>
      <c r="S339" s="68">
        <v>1</v>
      </c>
      <c r="T339" s="68">
        <v>1</v>
      </c>
      <c r="U339" s="68">
        <v>1</v>
      </c>
      <c r="V339" s="149"/>
      <c r="W339" s="149"/>
      <c r="X339" s="149"/>
      <c r="Y339" s="68">
        <v>1</v>
      </c>
      <c r="AB339" s="103"/>
    </row>
    <row r="340" spans="1:28" s="102" customFormat="1" ht="57">
      <c r="A340" s="72"/>
      <c r="B340" s="135" t="s">
        <v>133</v>
      </c>
      <c r="C340" s="134"/>
      <c r="D340" s="68">
        <v>1</v>
      </c>
      <c r="E340" s="68"/>
      <c r="F340" s="68"/>
      <c r="G340" s="68"/>
      <c r="H340" s="68"/>
      <c r="I340" s="68"/>
      <c r="J340" s="68"/>
      <c r="K340" s="68"/>
      <c r="L340" s="68">
        <v>1</v>
      </c>
      <c r="M340" s="68">
        <v>1</v>
      </c>
      <c r="N340" s="68">
        <v>1</v>
      </c>
      <c r="O340" s="69">
        <v>1</v>
      </c>
      <c r="P340" s="68">
        <v>1</v>
      </c>
      <c r="Q340" s="68">
        <v>0</v>
      </c>
      <c r="R340" s="68">
        <v>0</v>
      </c>
      <c r="S340" s="68">
        <v>1</v>
      </c>
      <c r="T340" s="68">
        <v>1</v>
      </c>
      <c r="U340" s="68">
        <v>1</v>
      </c>
      <c r="V340" s="149"/>
      <c r="W340" s="149"/>
      <c r="X340" s="149"/>
      <c r="Y340" s="68">
        <v>1</v>
      </c>
      <c r="AB340" s="103"/>
    </row>
    <row r="341" spans="1:28" s="102" customFormat="1" ht="39.75">
      <c r="A341" s="118">
        <v>5.3</v>
      </c>
      <c r="B341" s="118" t="s">
        <v>132</v>
      </c>
      <c r="C341" s="116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114"/>
      <c r="V341" s="208"/>
      <c r="W341" s="208"/>
      <c r="X341" s="208"/>
      <c r="Y341" s="114"/>
      <c r="AB341" s="103"/>
    </row>
    <row r="342" spans="1:28" s="102" customFormat="1" ht="61.5">
      <c r="A342" s="84"/>
      <c r="B342" s="207" t="s">
        <v>131</v>
      </c>
      <c r="C342" s="83" t="s">
        <v>130</v>
      </c>
      <c r="D342" s="205">
        <f>+D344*100/D348</f>
        <v>75</v>
      </c>
      <c r="E342" s="205" t="e">
        <f t="shared" ref="E342:J342" si="361">+E344*100/E348</f>
        <v>#DIV/0!</v>
      </c>
      <c r="F342" s="205" t="e">
        <f t="shared" si="361"/>
        <v>#DIV/0!</v>
      </c>
      <c r="G342" s="205" t="e">
        <f t="shared" si="361"/>
        <v>#DIV/0!</v>
      </c>
      <c r="H342" s="205" t="e">
        <f t="shared" ref="H342" si="362">+H344*100/H348</f>
        <v>#DIV/0!</v>
      </c>
      <c r="I342" s="205" t="e">
        <f t="shared" si="361"/>
        <v>#DIV/0!</v>
      </c>
      <c r="J342" s="205" t="e">
        <f t="shared" si="361"/>
        <v>#DIV/0!</v>
      </c>
      <c r="K342" s="205"/>
      <c r="L342" s="205">
        <f t="shared" ref="L342:U342" si="363">+L344*100/L348</f>
        <v>71.428571428571431</v>
      </c>
      <c r="M342" s="205">
        <f t="shared" si="363"/>
        <v>50</v>
      </c>
      <c r="N342" s="205">
        <f t="shared" si="363"/>
        <v>68.181818181818187</v>
      </c>
      <c r="O342" s="205">
        <f t="shared" si="363"/>
        <v>86.666666666666671</v>
      </c>
      <c r="P342" s="205">
        <f t="shared" si="363"/>
        <v>64.285714285714292</v>
      </c>
      <c r="Q342" s="205">
        <f t="shared" si="363"/>
        <v>33.333333333333336</v>
      </c>
      <c r="R342" s="205">
        <f t="shared" si="363"/>
        <v>90</v>
      </c>
      <c r="S342" s="205">
        <f t="shared" si="363"/>
        <v>61.53846153846154</v>
      </c>
      <c r="T342" s="205">
        <f t="shared" si="363"/>
        <v>50</v>
      </c>
      <c r="U342" s="205">
        <f t="shared" si="363"/>
        <v>40</v>
      </c>
      <c r="V342" s="206"/>
      <c r="W342" s="206"/>
      <c r="X342" s="206"/>
      <c r="Y342" s="205">
        <f>+Y344*100/Y348</f>
        <v>66.165413533834581</v>
      </c>
      <c r="Z342" s="39"/>
      <c r="AB342" s="103"/>
    </row>
    <row r="343" spans="1:28" s="102" customFormat="1" ht="39.75">
      <c r="A343" s="80"/>
      <c r="B343" s="204"/>
      <c r="C343" s="79" t="s">
        <v>10</v>
      </c>
      <c r="D343" s="94">
        <f>+IF(D342&lt;30,D342*5/30,IF(D342&gt;=30,5))</f>
        <v>5</v>
      </c>
      <c r="E343" s="94" t="e">
        <f t="shared" ref="E343:J343" si="364">+IF(E342&lt;30,E342*5/30,IF(E342&gt;=30,5))</f>
        <v>#DIV/0!</v>
      </c>
      <c r="F343" s="94" t="e">
        <f t="shared" si="364"/>
        <v>#DIV/0!</v>
      </c>
      <c r="G343" s="94" t="e">
        <f t="shared" si="364"/>
        <v>#DIV/0!</v>
      </c>
      <c r="H343" s="94" t="e">
        <f t="shared" si="364"/>
        <v>#DIV/0!</v>
      </c>
      <c r="I343" s="94" t="e">
        <f t="shared" si="364"/>
        <v>#DIV/0!</v>
      </c>
      <c r="J343" s="94" t="e">
        <f t="shared" si="364"/>
        <v>#DIV/0!</v>
      </c>
      <c r="K343" s="94"/>
      <c r="L343" s="94">
        <f t="shared" ref="L343:U343" si="365">+IF(L342&lt;30,L342*5/30,IF(L342&gt;=30,5))</f>
        <v>5</v>
      </c>
      <c r="M343" s="94">
        <f t="shared" si="365"/>
        <v>5</v>
      </c>
      <c r="N343" s="203">
        <f t="shared" si="365"/>
        <v>5</v>
      </c>
      <c r="O343" s="94">
        <f t="shared" si="365"/>
        <v>5</v>
      </c>
      <c r="P343" s="94">
        <f t="shared" si="365"/>
        <v>5</v>
      </c>
      <c r="Q343" s="94">
        <f t="shared" si="365"/>
        <v>5</v>
      </c>
      <c r="R343" s="203">
        <f t="shared" si="365"/>
        <v>5</v>
      </c>
      <c r="S343" s="94">
        <f t="shared" si="365"/>
        <v>5</v>
      </c>
      <c r="T343" s="94">
        <f t="shared" si="365"/>
        <v>5</v>
      </c>
      <c r="U343" s="94">
        <f t="shared" si="365"/>
        <v>5</v>
      </c>
      <c r="V343" s="202"/>
      <c r="W343" s="202"/>
      <c r="X343" s="202"/>
      <c r="Y343" s="94">
        <f>+IF(Y342&lt;30,Y342*5/30,IF(Y342&gt;=30,5))</f>
        <v>5</v>
      </c>
      <c r="Z343" s="39"/>
      <c r="AB343" s="103"/>
    </row>
    <row r="344" spans="1:28" s="102" customFormat="1" ht="61.5">
      <c r="A344" s="72"/>
      <c r="B344" s="91" t="s">
        <v>129</v>
      </c>
      <c r="C344" s="70"/>
      <c r="D344" s="199">
        <f>+D345+D346+D347</f>
        <v>6</v>
      </c>
      <c r="E344" s="199">
        <f t="shared" ref="E344:J344" si="366">+E345+E346+E347</f>
        <v>0</v>
      </c>
      <c r="F344" s="199">
        <f t="shared" si="366"/>
        <v>0</v>
      </c>
      <c r="G344" s="199">
        <f t="shared" si="366"/>
        <v>0</v>
      </c>
      <c r="H344" s="199">
        <f t="shared" si="366"/>
        <v>0</v>
      </c>
      <c r="I344" s="199">
        <f t="shared" si="366"/>
        <v>0</v>
      </c>
      <c r="J344" s="199">
        <f t="shared" si="366"/>
        <v>0</v>
      </c>
      <c r="K344" s="199"/>
      <c r="L344" s="199">
        <f t="shared" ref="L344:U344" si="367">+L345+L346+L347</f>
        <v>5</v>
      </c>
      <c r="M344" s="199">
        <f t="shared" si="367"/>
        <v>1</v>
      </c>
      <c r="N344" s="201">
        <f t="shared" si="367"/>
        <v>15</v>
      </c>
      <c r="O344" s="199">
        <f t="shared" si="367"/>
        <v>13</v>
      </c>
      <c r="P344" s="199">
        <f t="shared" si="367"/>
        <v>9</v>
      </c>
      <c r="Q344" s="199">
        <f t="shared" si="367"/>
        <v>3</v>
      </c>
      <c r="R344" s="199">
        <f t="shared" si="367"/>
        <v>9</v>
      </c>
      <c r="S344" s="199">
        <f t="shared" si="367"/>
        <v>24</v>
      </c>
      <c r="T344" s="199">
        <f t="shared" si="367"/>
        <v>1</v>
      </c>
      <c r="U344" s="199">
        <f t="shared" si="367"/>
        <v>2</v>
      </c>
      <c r="V344" s="200"/>
      <c r="W344" s="200"/>
      <c r="X344" s="200"/>
      <c r="Y344" s="199">
        <f>+Y345+Y346+Y347</f>
        <v>88</v>
      </c>
      <c r="Z344" s="39"/>
      <c r="AB344" s="103"/>
    </row>
    <row r="345" spans="1:28" s="102" customFormat="1" ht="39.75">
      <c r="A345" s="72"/>
      <c r="B345" s="198" t="s">
        <v>128</v>
      </c>
      <c r="C345" s="150"/>
      <c r="D345" s="193">
        <v>5</v>
      </c>
      <c r="E345" s="193"/>
      <c r="F345" s="193"/>
      <c r="G345" s="193"/>
      <c r="H345" s="193"/>
      <c r="I345" s="193"/>
      <c r="J345" s="193">
        <f t="shared" ref="J345:J348" si="368">+SUM(E345:I345)</f>
        <v>0</v>
      </c>
      <c r="K345" s="193"/>
      <c r="L345" s="193">
        <v>2</v>
      </c>
      <c r="M345" s="193">
        <v>0</v>
      </c>
      <c r="N345" s="194">
        <v>9</v>
      </c>
      <c r="O345" s="196">
        <v>3</v>
      </c>
      <c r="P345" s="193">
        <v>7</v>
      </c>
      <c r="Q345" s="193">
        <v>2</v>
      </c>
      <c r="R345" s="193">
        <v>5</v>
      </c>
      <c r="S345" s="193">
        <v>18</v>
      </c>
      <c r="T345" s="193">
        <v>0</v>
      </c>
      <c r="U345" s="193">
        <v>1</v>
      </c>
      <c r="V345" s="197"/>
      <c r="W345" s="197"/>
      <c r="X345" s="197"/>
      <c r="Y345" s="190">
        <f>+SUM(D345:X345)</f>
        <v>52</v>
      </c>
      <c r="AB345" s="103"/>
    </row>
    <row r="346" spans="1:28" s="102" customFormat="1" ht="39.75">
      <c r="A346" s="72"/>
      <c r="B346" s="198" t="s">
        <v>127</v>
      </c>
      <c r="C346" s="150"/>
      <c r="D346" s="193">
        <v>0</v>
      </c>
      <c r="E346" s="193"/>
      <c r="F346" s="193"/>
      <c r="G346" s="193"/>
      <c r="H346" s="193"/>
      <c r="I346" s="193"/>
      <c r="J346" s="193">
        <f t="shared" si="368"/>
        <v>0</v>
      </c>
      <c r="K346" s="193"/>
      <c r="L346" s="193">
        <v>3</v>
      </c>
      <c r="M346" s="193">
        <v>0</v>
      </c>
      <c r="N346" s="194">
        <v>4</v>
      </c>
      <c r="O346" s="196">
        <v>4</v>
      </c>
      <c r="P346" s="193">
        <v>0</v>
      </c>
      <c r="Q346" s="193">
        <v>0</v>
      </c>
      <c r="R346" s="193">
        <v>3</v>
      </c>
      <c r="S346" s="193">
        <v>2</v>
      </c>
      <c r="T346" s="193">
        <v>0</v>
      </c>
      <c r="U346" s="193">
        <f>+SUM(A346:B346)</f>
        <v>0</v>
      </c>
      <c r="V346" s="197"/>
      <c r="W346" s="197"/>
      <c r="X346" s="197"/>
      <c r="Y346" s="190">
        <f>+SUM(D346:X346)</f>
        <v>16</v>
      </c>
      <c r="AB346" s="103"/>
    </row>
    <row r="347" spans="1:28" s="102" customFormat="1" ht="39.75">
      <c r="A347" s="72"/>
      <c r="B347" s="198" t="s">
        <v>126</v>
      </c>
      <c r="C347" s="150"/>
      <c r="D347" s="193">
        <v>1</v>
      </c>
      <c r="E347" s="193"/>
      <c r="F347" s="193"/>
      <c r="G347" s="193"/>
      <c r="H347" s="193"/>
      <c r="I347" s="193"/>
      <c r="J347" s="193">
        <f t="shared" si="368"/>
        <v>0</v>
      </c>
      <c r="K347" s="193"/>
      <c r="L347" s="193">
        <v>0</v>
      </c>
      <c r="M347" s="193">
        <v>1</v>
      </c>
      <c r="N347" s="194">
        <v>2</v>
      </c>
      <c r="O347" s="196">
        <v>6</v>
      </c>
      <c r="P347" s="193">
        <v>2</v>
      </c>
      <c r="Q347" s="193">
        <v>1</v>
      </c>
      <c r="R347" s="193">
        <v>1</v>
      </c>
      <c r="S347" s="193">
        <v>4</v>
      </c>
      <c r="T347" s="193">
        <v>1</v>
      </c>
      <c r="U347" s="193">
        <v>1</v>
      </c>
      <c r="V347" s="197"/>
      <c r="W347" s="197"/>
      <c r="X347" s="197"/>
      <c r="Y347" s="190">
        <f>+SUM(D347:X347)</f>
        <v>20</v>
      </c>
      <c r="AB347" s="103"/>
    </row>
    <row r="348" spans="1:28" s="102" customFormat="1" ht="61.5">
      <c r="A348" s="128"/>
      <c r="B348" s="147" t="s">
        <v>125</v>
      </c>
      <c r="C348" s="124"/>
      <c r="D348" s="193">
        <v>8</v>
      </c>
      <c r="E348" s="193"/>
      <c r="F348" s="193"/>
      <c r="G348" s="193"/>
      <c r="H348" s="193"/>
      <c r="I348" s="193"/>
      <c r="J348" s="193">
        <f t="shared" si="368"/>
        <v>0</v>
      </c>
      <c r="K348" s="193"/>
      <c r="L348" s="193">
        <v>7</v>
      </c>
      <c r="M348" s="193">
        <v>2</v>
      </c>
      <c r="N348" s="194">
        <v>22</v>
      </c>
      <c r="O348" s="196">
        <v>15</v>
      </c>
      <c r="P348" s="195">
        <v>14</v>
      </c>
      <c r="Q348" s="193">
        <v>9</v>
      </c>
      <c r="R348" s="194">
        <v>10</v>
      </c>
      <c r="S348" s="193">
        <v>39</v>
      </c>
      <c r="T348" s="193">
        <v>2</v>
      </c>
      <c r="U348" s="192">
        <v>5</v>
      </c>
      <c r="V348" s="191"/>
      <c r="W348" s="191"/>
      <c r="X348" s="191"/>
      <c r="Y348" s="190">
        <f>+SUM(D348:X348)</f>
        <v>133</v>
      </c>
      <c r="AB348" s="103"/>
    </row>
    <row r="349" spans="1:28" s="102" customFormat="1" ht="61.5">
      <c r="A349" s="84"/>
      <c r="B349" s="155" t="s">
        <v>124</v>
      </c>
      <c r="C349" s="83" t="s">
        <v>30</v>
      </c>
      <c r="D349" s="82">
        <f>+SUM(D351:D355)</f>
        <v>5</v>
      </c>
      <c r="E349" s="82"/>
      <c r="F349" s="82"/>
      <c r="G349" s="82"/>
      <c r="H349" s="82"/>
      <c r="I349" s="82"/>
      <c r="J349" s="82">
        <f t="shared" ref="J349" si="369">+SUM(J351:J355)</f>
        <v>0</v>
      </c>
      <c r="K349" s="82"/>
      <c r="L349" s="82">
        <f t="shared" ref="L349:U349" si="370">+SUM(L351:L355)</f>
        <v>3</v>
      </c>
      <c r="M349" s="82">
        <f t="shared" si="370"/>
        <v>5</v>
      </c>
      <c r="N349" s="82">
        <f t="shared" si="370"/>
        <v>5</v>
      </c>
      <c r="O349" s="82">
        <f t="shared" si="370"/>
        <v>5</v>
      </c>
      <c r="P349" s="82">
        <f t="shared" si="370"/>
        <v>5</v>
      </c>
      <c r="Q349" s="82">
        <f t="shared" si="370"/>
        <v>3</v>
      </c>
      <c r="R349" s="82">
        <f t="shared" si="370"/>
        <v>2</v>
      </c>
      <c r="S349" s="82">
        <f t="shared" si="370"/>
        <v>5</v>
      </c>
      <c r="T349" s="82">
        <f t="shared" si="370"/>
        <v>5</v>
      </c>
      <c r="U349" s="82">
        <f t="shared" si="370"/>
        <v>5</v>
      </c>
      <c r="V349" s="154"/>
      <c r="W349" s="154"/>
      <c r="X349" s="154"/>
      <c r="Y349" s="82">
        <f>+SUM(Y351:Y355)</f>
        <v>5</v>
      </c>
      <c r="AB349" s="103"/>
    </row>
    <row r="350" spans="1:28" s="102" customFormat="1" ht="39.75">
      <c r="A350" s="80"/>
      <c r="B350" s="153"/>
      <c r="C350" s="79" t="s">
        <v>10</v>
      </c>
      <c r="D350" s="132">
        <f>IF(D349&lt;1,0,IF(D349&lt;2,1,IF(D349&lt;3,2,IF(D349&lt;4,3,IF(D349&lt;5,4,IF(D349=5,5,))))))</f>
        <v>5</v>
      </c>
      <c r="E350" s="132"/>
      <c r="F350" s="132"/>
      <c r="G350" s="132"/>
      <c r="H350" s="132"/>
      <c r="I350" s="132"/>
      <c r="J350" s="132">
        <f t="shared" ref="J350" si="371">IF(J349&lt;1,0,IF(J349&lt;2,1,IF(J349&lt;3,2,IF(J349&lt;4,3,IF(J349&lt;5,4,IF(J349=5,5,))))))</f>
        <v>0</v>
      </c>
      <c r="K350" s="132"/>
      <c r="L350" s="132">
        <f t="shared" ref="L350:U350" si="372">IF(L349&lt;1,0,IF(L349&lt;2,1,IF(L349&lt;3,2,IF(L349&lt;4,3,IF(L349&lt;5,4,IF(L349=5,5,))))))</f>
        <v>3</v>
      </c>
      <c r="M350" s="132">
        <f t="shared" si="372"/>
        <v>5</v>
      </c>
      <c r="N350" s="132">
        <f t="shared" si="372"/>
        <v>5</v>
      </c>
      <c r="O350" s="132">
        <f t="shared" si="372"/>
        <v>5</v>
      </c>
      <c r="P350" s="132">
        <f t="shared" si="372"/>
        <v>5</v>
      </c>
      <c r="Q350" s="132">
        <f t="shared" si="372"/>
        <v>3</v>
      </c>
      <c r="R350" s="132">
        <f t="shared" si="372"/>
        <v>2</v>
      </c>
      <c r="S350" s="132">
        <f t="shared" si="372"/>
        <v>5</v>
      </c>
      <c r="T350" s="132">
        <f t="shared" si="372"/>
        <v>5</v>
      </c>
      <c r="U350" s="132">
        <f t="shared" si="372"/>
        <v>5</v>
      </c>
      <c r="V350" s="152"/>
      <c r="W350" s="152"/>
      <c r="X350" s="152"/>
      <c r="Y350" s="132">
        <f>IF(Y349&lt;1,0,IF(Y349&lt;2,1,IF(Y349&lt;3,2,IF(Y349&lt;4,3,IF(Y349&lt;5,4,IF(Y349=5,5,))))))</f>
        <v>5</v>
      </c>
      <c r="AB350" s="103"/>
    </row>
    <row r="351" spans="1:28" s="102" customFormat="1" ht="61.5">
      <c r="A351" s="72"/>
      <c r="B351" s="165" t="s">
        <v>123</v>
      </c>
      <c r="C351" s="164"/>
      <c r="D351" s="68">
        <v>1</v>
      </c>
      <c r="E351" s="68"/>
      <c r="F351" s="68"/>
      <c r="G351" s="68"/>
      <c r="H351" s="68"/>
      <c r="I351" s="68"/>
      <c r="J351" s="68"/>
      <c r="K351" s="68"/>
      <c r="L351" s="68">
        <v>1</v>
      </c>
      <c r="M351" s="68">
        <v>1</v>
      </c>
      <c r="N351" s="68">
        <v>1</v>
      </c>
      <c r="O351" s="69">
        <v>1</v>
      </c>
      <c r="P351" s="68">
        <v>1</v>
      </c>
      <c r="Q351" s="68">
        <v>1</v>
      </c>
      <c r="R351" s="68">
        <v>1</v>
      </c>
      <c r="S351" s="68">
        <v>1</v>
      </c>
      <c r="T351" s="68">
        <v>1</v>
      </c>
      <c r="U351" s="68">
        <v>1</v>
      </c>
      <c r="V351" s="149"/>
      <c r="W351" s="149"/>
      <c r="X351" s="149"/>
      <c r="Y351" s="68">
        <v>1</v>
      </c>
      <c r="AB351" s="103"/>
    </row>
    <row r="352" spans="1:28" s="102" customFormat="1" ht="39.75">
      <c r="A352" s="72"/>
      <c r="B352" s="91" t="s">
        <v>122</v>
      </c>
      <c r="C352" s="70"/>
      <c r="D352" s="68">
        <v>1</v>
      </c>
      <c r="E352" s="68"/>
      <c r="F352" s="68"/>
      <c r="G352" s="68"/>
      <c r="H352" s="68"/>
      <c r="I352" s="68"/>
      <c r="J352" s="68"/>
      <c r="K352" s="68"/>
      <c r="L352" s="68">
        <v>1</v>
      </c>
      <c r="M352" s="68">
        <v>1</v>
      </c>
      <c r="N352" s="68">
        <v>1</v>
      </c>
      <c r="O352" s="69">
        <v>1</v>
      </c>
      <c r="P352" s="68">
        <v>1</v>
      </c>
      <c r="Q352" s="68">
        <v>1</v>
      </c>
      <c r="R352" s="68">
        <v>0</v>
      </c>
      <c r="S352" s="68">
        <v>1</v>
      </c>
      <c r="T352" s="68">
        <v>1</v>
      </c>
      <c r="U352" s="68">
        <v>1</v>
      </c>
      <c r="V352" s="149"/>
      <c r="W352" s="149"/>
      <c r="X352" s="149"/>
      <c r="Y352" s="68">
        <v>1</v>
      </c>
      <c r="AB352" s="103"/>
    </row>
    <row r="353" spans="1:28" s="102" customFormat="1" ht="61.5">
      <c r="A353" s="72"/>
      <c r="B353" s="91" t="s">
        <v>121</v>
      </c>
      <c r="C353" s="70"/>
      <c r="D353" s="68">
        <v>1</v>
      </c>
      <c r="E353" s="68"/>
      <c r="F353" s="68"/>
      <c r="G353" s="68"/>
      <c r="H353" s="68"/>
      <c r="I353" s="68"/>
      <c r="J353" s="68"/>
      <c r="K353" s="68"/>
      <c r="L353" s="68">
        <v>1</v>
      </c>
      <c r="M353" s="68">
        <v>1</v>
      </c>
      <c r="N353" s="68">
        <v>1</v>
      </c>
      <c r="O353" s="69">
        <v>1</v>
      </c>
      <c r="P353" s="68">
        <v>1</v>
      </c>
      <c r="Q353" s="68">
        <v>1</v>
      </c>
      <c r="R353" s="68">
        <v>0</v>
      </c>
      <c r="S353" s="68">
        <v>1</v>
      </c>
      <c r="T353" s="68">
        <v>1</v>
      </c>
      <c r="U353" s="68">
        <v>1</v>
      </c>
      <c r="V353" s="149"/>
      <c r="W353" s="149"/>
      <c r="X353" s="149"/>
      <c r="Y353" s="68">
        <v>1</v>
      </c>
      <c r="AB353" s="103"/>
    </row>
    <row r="354" spans="1:28" s="102" customFormat="1" ht="57">
      <c r="A354" s="72"/>
      <c r="B354" s="163" t="s">
        <v>120</v>
      </c>
      <c r="C354" s="134"/>
      <c r="D354" s="68">
        <v>1</v>
      </c>
      <c r="E354" s="68"/>
      <c r="F354" s="68"/>
      <c r="G354" s="68"/>
      <c r="H354" s="68"/>
      <c r="I354" s="68"/>
      <c r="J354" s="68"/>
      <c r="K354" s="68"/>
      <c r="L354" s="68">
        <v>0</v>
      </c>
      <c r="M354" s="68">
        <v>1</v>
      </c>
      <c r="N354" s="68">
        <v>1</v>
      </c>
      <c r="O354" s="90">
        <v>1</v>
      </c>
      <c r="P354" s="68">
        <v>1</v>
      </c>
      <c r="Q354" s="68">
        <v>0</v>
      </c>
      <c r="R354" s="68">
        <v>0</v>
      </c>
      <c r="S354" s="68">
        <v>1</v>
      </c>
      <c r="T354" s="68">
        <v>1</v>
      </c>
      <c r="U354" s="68">
        <v>1</v>
      </c>
      <c r="V354" s="149"/>
      <c r="W354" s="149"/>
      <c r="X354" s="149"/>
      <c r="Y354" s="68">
        <v>1</v>
      </c>
      <c r="AB354" s="103"/>
    </row>
    <row r="355" spans="1:28" s="102" customFormat="1" ht="61.5">
      <c r="A355" s="72"/>
      <c r="B355" s="91" t="s">
        <v>119</v>
      </c>
      <c r="C355" s="70"/>
      <c r="D355" s="68">
        <v>1</v>
      </c>
      <c r="E355" s="68"/>
      <c r="F355" s="68"/>
      <c r="G355" s="68"/>
      <c r="H355" s="68"/>
      <c r="I355" s="68"/>
      <c r="J355" s="68"/>
      <c r="K355" s="68"/>
      <c r="L355" s="68">
        <v>0</v>
      </c>
      <c r="M355" s="68">
        <v>1</v>
      </c>
      <c r="N355" s="68">
        <v>1</v>
      </c>
      <c r="O355" s="69">
        <v>1</v>
      </c>
      <c r="P355" s="68">
        <v>1</v>
      </c>
      <c r="Q355" s="68">
        <v>0</v>
      </c>
      <c r="R355" s="68">
        <v>1</v>
      </c>
      <c r="S355" s="68">
        <v>1</v>
      </c>
      <c r="T355" s="68">
        <v>1</v>
      </c>
      <c r="U355" s="68">
        <v>1</v>
      </c>
      <c r="V355" s="149"/>
      <c r="W355" s="149"/>
      <c r="X355" s="149"/>
      <c r="Y355" s="68">
        <v>1</v>
      </c>
      <c r="AB355" s="103"/>
    </row>
    <row r="356" spans="1:28" ht="39.75">
      <c r="A356" s="173" t="s">
        <v>108</v>
      </c>
      <c r="B356" s="173"/>
      <c r="C356" s="172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1"/>
      <c r="U356" s="169"/>
      <c r="V356" s="170"/>
      <c r="W356" s="170"/>
      <c r="X356" s="170"/>
      <c r="Y356" s="169"/>
      <c r="AB356" s="20"/>
    </row>
    <row r="357" spans="1:28" ht="39.75">
      <c r="A357" s="140" t="s">
        <v>86</v>
      </c>
      <c r="B357" s="139"/>
      <c r="C357" s="138"/>
      <c r="D357" s="137">
        <f>+D361</f>
        <v>5</v>
      </c>
      <c r="E357" s="137"/>
      <c r="F357" s="137"/>
      <c r="G357" s="137"/>
      <c r="H357" s="137"/>
      <c r="I357" s="137"/>
      <c r="J357" s="137">
        <f t="shared" ref="J357" si="373">+J361</f>
        <v>0</v>
      </c>
      <c r="K357" s="137"/>
      <c r="L357" s="137">
        <f t="shared" ref="L357:U357" si="374">+L361</f>
        <v>4</v>
      </c>
      <c r="M357" s="137">
        <f t="shared" si="374"/>
        <v>4</v>
      </c>
      <c r="N357" s="137">
        <f t="shared" si="374"/>
        <v>5</v>
      </c>
      <c r="O357" s="137">
        <f t="shared" si="374"/>
        <v>3</v>
      </c>
      <c r="P357" s="137">
        <f t="shared" si="374"/>
        <v>4</v>
      </c>
      <c r="Q357" s="137">
        <f t="shared" si="374"/>
        <v>2</v>
      </c>
      <c r="R357" s="137">
        <f t="shared" si="374"/>
        <v>3</v>
      </c>
      <c r="S357" s="137">
        <f t="shared" si="374"/>
        <v>5</v>
      </c>
      <c r="T357" s="137">
        <f t="shared" si="374"/>
        <v>5</v>
      </c>
      <c r="U357" s="137">
        <f t="shared" si="374"/>
        <v>5</v>
      </c>
      <c r="V357" s="168"/>
      <c r="W357" s="168"/>
      <c r="X357" s="168"/>
      <c r="Y357" s="136">
        <f>+Y361</f>
        <v>5</v>
      </c>
      <c r="AB357" s="20"/>
    </row>
    <row r="358" spans="1:28" ht="39.75">
      <c r="A358" s="140" t="s">
        <v>85</v>
      </c>
      <c r="B358" s="139"/>
      <c r="C358" s="138"/>
      <c r="D358" s="137">
        <f>+SUM(D370,D377)/2</f>
        <v>4.5</v>
      </c>
      <c r="E358" s="137"/>
      <c r="F358" s="137"/>
      <c r="G358" s="137"/>
      <c r="H358" s="137"/>
      <c r="I358" s="137"/>
      <c r="J358" s="137">
        <f t="shared" ref="J358" si="375">+SUM(J370,J377)/2</f>
        <v>0</v>
      </c>
      <c r="K358" s="137"/>
      <c r="L358" s="137">
        <f t="shared" ref="L358:U358" si="376">+SUM(L370,L377)/2</f>
        <v>4.5</v>
      </c>
      <c r="M358" s="137">
        <f t="shared" si="376"/>
        <v>4.5</v>
      </c>
      <c r="N358" s="137">
        <f t="shared" si="376"/>
        <v>4.5</v>
      </c>
      <c r="O358" s="137">
        <f t="shared" si="376"/>
        <v>4.5</v>
      </c>
      <c r="P358" s="137">
        <f t="shared" si="376"/>
        <v>4.5</v>
      </c>
      <c r="Q358" s="137">
        <f t="shared" si="376"/>
        <v>3.5</v>
      </c>
      <c r="R358" s="137">
        <f t="shared" si="376"/>
        <v>3.5</v>
      </c>
      <c r="S358" s="137">
        <f t="shared" si="376"/>
        <v>4</v>
      </c>
      <c r="T358" s="137">
        <f t="shared" si="376"/>
        <v>4</v>
      </c>
      <c r="U358" s="137">
        <f t="shared" si="376"/>
        <v>3</v>
      </c>
      <c r="V358" s="168"/>
      <c r="W358" s="168"/>
      <c r="X358" s="168"/>
      <c r="Y358" s="136">
        <f>+SUM(Y370,Y377)/2</f>
        <v>5</v>
      </c>
      <c r="AB358" s="20"/>
    </row>
    <row r="359" spans="1:28" ht="39.75">
      <c r="A359" s="140" t="s">
        <v>84</v>
      </c>
      <c r="B359" s="139"/>
      <c r="C359" s="138"/>
      <c r="D359" s="137">
        <f>+SUM(D361,D370,D377)/3</f>
        <v>4.666666666666667</v>
      </c>
      <c r="E359" s="137"/>
      <c r="F359" s="137"/>
      <c r="G359" s="137"/>
      <c r="H359" s="137"/>
      <c r="I359" s="137"/>
      <c r="J359" s="137">
        <f t="shared" ref="J359" si="377">+SUM(J361,J370,J377)/3</f>
        <v>0</v>
      </c>
      <c r="K359" s="137"/>
      <c r="L359" s="137">
        <f t="shared" ref="L359:U359" si="378">+SUM(L361,L370,L377)/3</f>
        <v>4.333333333333333</v>
      </c>
      <c r="M359" s="137">
        <f t="shared" si="378"/>
        <v>4.333333333333333</v>
      </c>
      <c r="N359" s="137">
        <f t="shared" si="378"/>
        <v>4.666666666666667</v>
      </c>
      <c r="O359" s="137">
        <f t="shared" si="378"/>
        <v>4</v>
      </c>
      <c r="P359" s="137">
        <f t="shared" si="378"/>
        <v>4.333333333333333</v>
      </c>
      <c r="Q359" s="137">
        <f t="shared" si="378"/>
        <v>3</v>
      </c>
      <c r="R359" s="137">
        <f t="shared" si="378"/>
        <v>3.3333333333333335</v>
      </c>
      <c r="S359" s="137">
        <f t="shared" si="378"/>
        <v>4.333333333333333</v>
      </c>
      <c r="T359" s="137">
        <f t="shared" si="378"/>
        <v>4.333333333333333</v>
      </c>
      <c r="U359" s="137">
        <f t="shared" si="378"/>
        <v>3.6666666666666665</v>
      </c>
      <c r="V359" s="168"/>
      <c r="W359" s="168"/>
      <c r="X359" s="168"/>
      <c r="Y359" s="136">
        <f>+SUM(Y361,Y370,Y377)/3</f>
        <v>5</v>
      </c>
      <c r="AB359" s="20"/>
    </row>
    <row r="360" spans="1:28" s="73" customFormat="1" ht="39.75">
      <c r="A360" s="85">
        <v>6.1</v>
      </c>
      <c r="B360" s="85" t="s">
        <v>107</v>
      </c>
      <c r="C360" s="83" t="s">
        <v>30</v>
      </c>
      <c r="D360" s="82">
        <f>SUM(D362:D367)</f>
        <v>5</v>
      </c>
      <c r="E360" s="82"/>
      <c r="F360" s="82"/>
      <c r="G360" s="82"/>
      <c r="H360" s="82"/>
      <c r="I360" s="82"/>
      <c r="J360" s="82">
        <f t="shared" ref="J360" si="379">SUM(J362:J367)</f>
        <v>0</v>
      </c>
      <c r="K360" s="82"/>
      <c r="L360" s="82">
        <f t="shared" ref="L360:U360" si="380">SUM(L362:L367)</f>
        <v>4</v>
      </c>
      <c r="M360" s="82">
        <f t="shared" si="380"/>
        <v>4</v>
      </c>
      <c r="N360" s="82">
        <f t="shared" si="380"/>
        <v>5</v>
      </c>
      <c r="O360" s="82">
        <f t="shared" si="380"/>
        <v>3</v>
      </c>
      <c r="P360" s="82">
        <f t="shared" si="380"/>
        <v>4</v>
      </c>
      <c r="Q360" s="82">
        <f t="shared" si="380"/>
        <v>2</v>
      </c>
      <c r="R360" s="82">
        <f t="shared" si="380"/>
        <v>3</v>
      </c>
      <c r="S360" s="82">
        <f t="shared" si="380"/>
        <v>5</v>
      </c>
      <c r="T360" s="82">
        <f t="shared" si="380"/>
        <v>6</v>
      </c>
      <c r="U360" s="82">
        <f t="shared" si="380"/>
        <v>5</v>
      </c>
      <c r="V360" s="154"/>
      <c r="W360" s="154"/>
      <c r="X360" s="154"/>
      <c r="Y360" s="82">
        <f>SUM(Y362:Y367)</f>
        <v>5</v>
      </c>
      <c r="AB360" s="74"/>
    </row>
    <row r="361" spans="1:28" s="73" customFormat="1" ht="39.75">
      <c r="A361" s="167"/>
      <c r="B361" s="167"/>
      <c r="C361" s="79" t="s">
        <v>10</v>
      </c>
      <c r="D361" s="132">
        <f>IF(D360&lt;1,0,IF(D360&lt;2,1,IF(D360&lt;3,2,IF(D360&lt;4,3,IF(D360&lt;5,4,IF(D360&gt;=5,5,))))))</f>
        <v>5</v>
      </c>
      <c r="E361" s="132"/>
      <c r="F361" s="132"/>
      <c r="G361" s="132"/>
      <c r="H361" s="132"/>
      <c r="I361" s="132"/>
      <c r="J361" s="132">
        <f t="shared" ref="J361" si="381">IF(J360&lt;1,0,IF(J360&lt;2,1,IF(J360&lt;3,2,IF(J360&lt;4,3,IF(J360&lt;5,4,IF(J360&gt;=5,5,))))))</f>
        <v>0</v>
      </c>
      <c r="K361" s="132"/>
      <c r="L361" s="132">
        <f t="shared" ref="L361:U361" si="382">IF(L360&lt;1,0,IF(L360&lt;2,1,IF(L360&lt;3,2,IF(L360&lt;4,3,IF(L360&lt;5,4,IF(L360&gt;=5,5,))))))</f>
        <v>4</v>
      </c>
      <c r="M361" s="132">
        <f t="shared" si="382"/>
        <v>4</v>
      </c>
      <c r="N361" s="132">
        <f t="shared" si="382"/>
        <v>5</v>
      </c>
      <c r="O361" s="132">
        <f t="shared" si="382"/>
        <v>3</v>
      </c>
      <c r="P361" s="132">
        <f t="shared" si="382"/>
        <v>4</v>
      </c>
      <c r="Q361" s="132">
        <f t="shared" si="382"/>
        <v>2</v>
      </c>
      <c r="R361" s="132">
        <f t="shared" si="382"/>
        <v>3</v>
      </c>
      <c r="S361" s="132">
        <f t="shared" si="382"/>
        <v>5</v>
      </c>
      <c r="T361" s="132">
        <f t="shared" si="382"/>
        <v>5</v>
      </c>
      <c r="U361" s="132">
        <f t="shared" si="382"/>
        <v>5</v>
      </c>
      <c r="V361" s="152"/>
      <c r="W361" s="152"/>
      <c r="X361" s="152"/>
      <c r="Y361" s="132">
        <f>IF(Y360&lt;1,0,IF(Y360&lt;2,1,IF(Y360&lt;3,2,IF(Y360&lt;4,3,IF(Y360&lt;5,4,IF(Y360&gt;=5,5,))))))</f>
        <v>5</v>
      </c>
      <c r="AB361" s="74"/>
    </row>
    <row r="362" spans="1:28" s="73" customFormat="1" ht="61.5">
      <c r="A362" s="166"/>
      <c r="B362" s="165" t="s">
        <v>106</v>
      </c>
      <c r="C362" s="164"/>
      <c r="D362" s="68">
        <v>1</v>
      </c>
      <c r="E362" s="68"/>
      <c r="F362" s="68"/>
      <c r="G362" s="68"/>
      <c r="H362" s="68"/>
      <c r="I362" s="68"/>
      <c r="J362" s="68"/>
      <c r="K362" s="68"/>
      <c r="L362" s="68">
        <v>1</v>
      </c>
      <c r="M362" s="68">
        <v>1</v>
      </c>
      <c r="N362" s="68">
        <v>1</v>
      </c>
      <c r="O362" s="69">
        <v>1</v>
      </c>
      <c r="P362" s="68">
        <v>1</v>
      </c>
      <c r="Q362" s="68">
        <v>0</v>
      </c>
      <c r="R362" s="68">
        <v>1</v>
      </c>
      <c r="S362" s="68">
        <v>1</v>
      </c>
      <c r="T362" s="68">
        <v>1</v>
      </c>
      <c r="U362" s="679">
        <v>1</v>
      </c>
      <c r="V362" s="149"/>
      <c r="W362" s="149"/>
      <c r="X362" s="149"/>
      <c r="Y362" s="679">
        <v>1</v>
      </c>
      <c r="AB362" s="74"/>
    </row>
    <row r="363" spans="1:28" s="73" customFormat="1" ht="61.5">
      <c r="A363" s="75"/>
      <c r="B363" s="91" t="s">
        <v>105</v>
      </c>
      <c r="C363" s="70"/>
      <c r="D363" s="68">
        <v>1</v>
      </c>
      <c r="E363" s="68"/>
      <c r="F363" s="68"/>
      <c r="G363" s="68"/>
      <c r="H363" s="68"/>
      <c r="I363" s="68"/>
      <c r="J363" s="68"/>
      <c r="K363" s="68"/>
      <c r="L363" s="68">
        <v>1</v>
      </c>
      <c r="M363" s="68">
        <v>1</v>
      </c>
      <c r="N363" s="68">
        <v>1</v>
      </c>
      <c r="O363" s="69">
        <v>1</v>
      </c>
      <c r="P363" s="68">
        <v>1</v>
      </c>
      <c r="Q363" s="68">
        <v>1</v>
      </c>
      <c r="R363" s="68">
        <v>1</v>
      </c>
      <c r="S363" s="68">
        <v>1</v>
      </c>
      <c r="T363" s="68">
        <v>1</v>
      </c>
      <c r="U363" s="68">
        <v>1</v>
      </c>
      <c r="V363" s="149"/>
      <c r="W363" s="149"/>
      <c r="X363" s="149"/>
      <c r="Y363" s="68">
        <v>1</v>
      </c>
      <c r="AB363" s="74"/>
    </row>
    <row r="364" spans="1:28" s="73" customFormat="1" ht="61.5">
      <c r="A364" s="75"/>
      <c r="B364" s="91" t="s">
        <v>104</v>
      </c>
      <c r="C364" s="70"/>
      <c r="D364" s="68">
        <v>1</v>
      </c>
      <c r="E364" s="68"/>
      <c r="F364" s="68"/>
      <c r="G364" s="68"/>
      <c r="H364" s="68"/>
      <c r="I364" s="68"/>
      <c r="J364" s="68"/>
      <c r="K364" s="68"/>
      <c r="L364" s="68">
        <v>1</v>
      </c>
      <c r="M364" s="68">
        <v>1</v>
      </c>
      <c r="N364" s="68">
        <v>1</v>
      </c>
      <c r="O364" s="69">
        <v>1</v>
      </c>
      <c r="P364" s="68">
        <v>1</v>
      </c>
      <c r="Q364" s="68">
        <v>1</v>
      </c>
      <c r="R364" s="68">
        <v>1</v>
      </c>
      <c r="S364" s="68">
        <v>1</v>
      </c>
      <c r="T364" s="68">
        <v>1</v>
      </c>
      <c r="U364" s="68">
        <v>1</v>
      </c>
      <c r="V364" s="149"/>
      <c r="W364" s="149"/>
      <c r="X364" s="149"/>
      <c r="Y364" s="68">
        <v>1</v>
      </c>
      <c r="AB364" s="74"/>
    </row>
    <row r="365" spans="1:28" s="73" customFormat="1" ht="57">
      <c r="A365" s="75"/>
      <c r="B365" s="163" t="s">
        <v>103</v>
      </c>
      <c r="C365" s="134"/>
      <c r="D365" s="68">
        <v>1</v>
      </c>
      <c r="E365" s="68"/>
      <c r="F365" s="68"/>
      <c r="G365" s="68"/>
      <c r="H365" s="68"/>
      <c r="I365" s="68"/>
      <c r="J365" s="68"/>
      <c r="K365" s="68"/>
      <c r="L365" s="68">
        <v>1</v>
      </c>
      <c r="M365" s="68">
        <v>1</v>
      </c>
      <c r="N365" s="68">
        <v>1</v>
      </c>
      <c r="O365" s="69">
        <v>0</v>
      </c>
      <c r="P365" s="68">
        <v>1</v>
      </c>
      <c r="Q365" s="68">
        <v>0</v>
      </c>
      <c r="R365" s="68">
        <v>0</v>
      </c>
      <c r="S365" s="68">
        <v>1</v>
      </c>
      <c r="T365" s="68">
        <v>1</v>
      </c>
      <c r="U365" s="68">
        <v>1</v>
      </c>
      <c r="V365" s="149"/>
      <c r="W365" s="149"/>
      <c r="X365" s="149"/>
      <c r="Y365" s="68">
        <v>1</v>
      </c>
      <c r="AB365" s="74"/>
    </row>
    <row r="366" spans="1:28" s="73" customFormat="1" ht="55.5">
      <c r="A366" s="75"/>
      <c r="B366" s="151" t="s">
        <v>102</v>
      </c>
      <c r="C366" s="150"/>
      <c r="D366" s="68">
        <v>1</v>
      </c>
      <c r="E366" s="68"/>
      <c r="F366" s="68"/>
      <c r="G366" s="68"/>
      <c r="H366" s="68"/>
      <c r="I366" s="68"/>
      <c r="J366" s="68"/>
      <c r="K366" s="68"/>
      <c r="L366" s="68">
        <v>0</v>
      </c>
      <c r="M366" s="68">
        <v>0</v>
      </c>
      <c r="N366" s="68">
        <v>1</v>
      </c>
      <c r="O366" s="69">
        <v>0</v>
      </c>
      <c r="P366" s="68">
        <v>0</v>
      </c>
      <c r="Q366" s="68">
        <v>0</v>
      </c>
      <c r="R366" s="68">
        <v>0</v>
      </c>
      <c r="S366" s="68">
        <v>1</v>
      </c>
      <c r="T366" s="68">
        <v>1</v>
      </c>
      <c r="U366" s="68">
        <v>1</v>
      </c>
      <c r="V366" s="149"/>
      <c r="W366" s="149"/>
      <c r="X366" s="149"/>
      <c r="Y366" s="68">
        <v>1</v>
      </c>
      <c r="AB366" s="74"/>
    </row>
    <row r="367" spans="1:28" s="73" customFormat="1" ht="61.5">
      <c r="A367" s="75"/>
      <c r="B367" s="91" t="s">
        <v>101</v>
      </c>
      <c r="C367" s="70"/>
      <c r="D367" s="68">
        <v>0</v>
      </c>
      <c r="E367" s="68"/>
      <c r="F367" s="68"/>
      <c r="G367" s="68"/>
      <c r="H367" s="68"/>
      <c r="I367" s="68"/>
      <c r="J367" s="68"/>
      <c r="K367" s="68"/>
      <c r="L367" s="68">
        <v>0</v>
      </c>
      <c r="M367" s="68">
        <v>0</v>
      </c>
      <c r="N367" s="68">
        <v>0</v>
      </c>
      <c r="O367" s="69">
        <v>0</v>
      </c>
      <c r="P367" s="68">
        <v>0</v>
      </c>
      <c r="Q367" s="68">
        <v>0</v>
      </c>
      <c r="R367" s="68">
        <v>0</v>
      </c>
      <c r="S367" s="68">
        <v>0</v>
      </c>
      <c r="T367" s="68">
        <v>1</v>
      </c>
      <c r="U367" s="68">
        <v>0</v>
      </c>
      <c r="V367" s="149"/>
      <c r="W367" s="149"/>
      <c r="X367" s="149"/>
      <c r="Y367" s="68">
        <v>0</v>
      </c>
      <c r="AB367" s="74"/>
    </row>
    <row r="368" spans="1:28" s="73" customFormat="1" ht="39.75">
      <c r="A368" s="162">
        <v>6.2</v>
      </c>
      <c r="B368" s="162" t="s">
        <v>100</v>
      </c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59"/>
      <c r="V368" s="146"/>
      <c r="W368" s="146"/>
      <c r="X368" s="146"/>
      <c r="Y368" s="159"/>
      <c r="AB368" s="74"/>
    </row>
    <row r="369" spans="1:28" s="73" customFormat="1" ht="61.5">
      <c r="A369" s="85"/>
      <c r="B369" s="158" t="s">
        <v>99</v>
      </c>
      <c r="C369" s="83" t="s">
        <v>30</v>
      </c>
      <c r="D369" s="82">
        <f>+SUM(D371:D375)</f>
        <v>4</v>
      </c>
      <c r="E369" s="82"/>
      <c r="F369" s="82"/>
      <c r="G369" s="82"/>
      <c r="H369" s="82"/>
      <c r="I369" s="82"/>
      <c r="J369" s="82">
        <f t="shared" ref="J369" si="383">+SUM(J371:J375)</f>
        <v>0</v>
      </c>
      <c r="K369" s="82"/>
      <c r="L369" s="82">
        <f t="shared" ref="L369:U369" si="384">+SUM(L371:L375)</f>
        <v>4</v>
      </c>
      <c r="M369" s="82">
        <f t="shared" si="384"/>
        <v>4</v>
      </c>
      <c r="N369" s="82">
        <f t="shared" si="384"/>
        <v>4</v>
      </c>
      <c r="O369" s="82">
        <f t="shared" si="384"/>
        <v>4</v>
      </c>
      <c r="P369" s="82">
        <f t="shared" si="384"/>
        <v>4</v>
      </c>
      <c r="Q369" s="82">
        <f t="shared" si="384"/>
        <v>2</v>
      </c>
      <c r="R369" s="82">
        <f t="shared" si="384"/>
        <v>2</v>
      </c>
      <c r="S369" s="82">
        <f t="shared" si="384"/>
        <v>3</v>
      </c>
      <c r="T369" s="82">
        <f t="shared" si="384"/>
        <v>4</v>
      </c>
      <c r="U369" s="82">
        <f t="shared" si="384"/>
        <v>1</v>
      </c>
      <c r="V369" s="154"/>
      <c r="W369" s="154"/>
      <c r="X369" s="154"/>
      <c r="Y369" s="82">
        <f>+SUM(Y371:Y375)</f>
        <v>5</v>
      </c>
      <c r="AB369" s="74"/>
    </row>
    <row r="370" spans="1:28" s="73" customFormat="1" ht="39.75">
      <c r="A370" s="81"/>
      <c r="B370" s="157"/>
      <c r="C370" s="79" t="s">
        <v>10</v>
      </c>
      <c r="D370" s="132">
        <f>IF(D369&lt;1,0,IF(D369&lt;2,1,IF(D369&lt;3,2,IF(D369&lt;4,3,IF(D369&lt;5,4,IF(D369=5,5,))))))</f>
        <v>4</v>
      </c>
      <c r="E370" s="132"/>
      <c r="F370" s="132"/>
      <c r="G370" s="132"/>
      <c r="H370" s="132"/>
      <c r="I370" s="132"/>
      <c r="J370" s="132">
        <f t="shared" ref="J370" si="385">IF(J369&lt;1,0,IF(J369&lt;2,1,IF(J369&lt;3,2,IF(J369&lt;4,3,IF(J369&lt;5,4,IF(J369=5,5,))))))</f>
        <v>0</v>
      </c>
      <c r="K370" s="132"/>
      <c r="L370" s="132">
        <f t="shared" ref="L370:U370" si="386">IF(L369&lt;1,0,IF(L369&lt;2,1,IF(L369&lt;3,2,IF(L369&lt;4,3,IF(L369&lt;5,4,IF(L369=5,5,))))))</f>
        <v>4</v>
      </c>
      <c r="M370" s="132">
        <f t="shared" si="386"/>
        <v>4</v>
      </c>
      <c r="N370" s="132">
        <f t="shared" si="386"/>
        <v>4</v>
      </c>
      <c r="O370" s="132">
        <f t="shared" si="386"/>
        <v>4</v>
      </c>
      <c r="P370" s="132">
        <f t="shared" si="386"/>
        <v>4</v>
      </c>
      <c r="Q370" s="132">
        <f t="shared" si="386"/>
        <v>2</v>
      </c>
      <c r="R370" s="132">
        <f t="shared" si="386"/>
        <v>2</v>
      </c>
      <c r="S370" s="132">
        <f t="shared" si="386"/>
        <v>3</v>
      </c>
      <c r="T370" s="132">
        <f t="shared" si="386"/>
        <v>4</v>
      </c>
      <c r="U370" s="132">
        <f t="shared" si="386"/>
        <v>1</v>
      </c>
      <c r="V370" s="156"/>
      <c r="W370" s="156"/>
      <c r="X370" s="156"/>
      <c r="Y370" s="132">
        <f>IF(Y369&lt;1,0,IF(Y369&lt;2,1,IF(Y369&lt;3,2,IF(Y369&lt;4,3,IF(Y369&lt;5,4,IF(Y369=5,5,))))))</f>
        <v>5</v>
      </c>
      <c r="AB370" s="74"/>
    </row>
    <row r="371" spans="1:28" s="73" customFormat="1" ht="39.75">
      <c r="A371" s="75"/>
      <c r="B371" s="91" t="s">
        <v>98</v>
      </c>
      <c r="C371" s="70"/>
      <c r="D371" s="68">
        <v>1</v>
      </c>
      <c r="E371" s="68"/>
      <c r="F371" s="68"/>
      <c r="G371" s="68"/>
      <c r="H371" s="68"/>
      <c r="I371" s="68"/>
      <c r="J371" s="68"/>
      <c r="K371" s="68"/>
      <c r="L371" s="68">
        <v>1</v>
      </c>
      <c r="M371" s="68">
        <v>1</v>
      </c>
      <c r="N371" s="68">
        <v>1</v>
      </c>
      <c r="O371" s="69">
        <v>1</v>
      </c>
      <c r="P371" s="68">
        <v>1</v>
      </c>
      <c r="Q371" s="68">
        <v>0</v>
      </c>
      <c r="R371" s="68">
        <v>1</v>
      </c>
      <c r="S371" s="68">
        <v>1</v>
      </c>
      <c r="T371" s="68">
        <v>1</v>
      </c>
      <c r="U371" s="679">
        <v>1</v>
      </c>
      <c r="V371" s="152"/>
      <c r="W371" s="152"/>
      <c r="X371" s="152"/>
      <c r="Y371" s="679">
        <v>1</v>
      </c>
      <c r="AB371" s="74"/>
    </row>
    <row r="372" spans="1:28" s="73" customFormat="1" ht="39.75">
      <c r="A372" s="75"/>
      <c r="B372" s="91" t="s">
        <v>97</v>
      </c>
      <c r="C372" s="70"/>
      <c r="D372" s="68">
        <v>1</v>
      </c>
      <c r="E372" s="68"/>
      <c r="F372" s="68"/>
      <c r="G372" s="68"/>
      <c r="H372" s="68"/>
      <c r="I372" s="68"/>
      <c r="J372" s="68"/>
      <c r="K372" s="68"/>
      <c r="L372" s="68">
        <v>1</v>
      </c>
      <c r="M372" s="68">
        <v>1</v>
      </c>
      <c r="N372" s="68">
        <v>1</v>
      </c>
      <c r="O372" s="69">
        <v>1</v>
      </c>
      <c r="P372" s="68">
        <v>1</v>
      </c>
      <c r="Q372" s="68">
        <v>0</v>
      </c>
      <c r="R372" s="68">
        <v>0</v>
      </c>
      <c r="S372" s="68">
        <v>1</v>
      </c>
      <c r="T372" s="68">
        <v>1</v>
      </c>
      <c r="U372" s="68">
        <v>0</v>
      </c>
      <c r="V372" s="149"/>
      <c r="W372" s="149"/>
      <c r="X372" s="149"/>
      <c r="Y372" s="68">
        <v>1</v>
      </c>
      <c r="AB372" s="74"/>
    </row>
    <row r="373" spans="1:28" s="73" customFormat="1" ht="39.75">
      <c r="A373" s="75"/>
      <c r="B373" s="91" t="s">
        <v>96</v>
      </c>
      <c r="C373" s="70"/>
      <c r="D373" s="68">
        <v>1</v>
      </c>
      <c r="E373" s="68"/>
      <c r="F373" s="68"/>
      <c r="G373" s="68"/>
      <c r="H373" s="68"/>
      <c r="I373" s="68"/>
      <c r="J373" s="68"/>
      <c r="K373" s="68"/>
      <c r="L373" s="68">
        <v>1</v>
      </c>
      <c r="M373" s="68">
        <v>1</v>
      </c>
      <c r="N373" s="68">
        <v>1</v>
      </c>
      <c r="O373" s="69">
        <v>1</v>
      </c>
      <c r="P373" s="68">
        <v>1</v>
      </c>
      <c r="Q373" s="68">
        <v>1</v>
      </c>
      <c r="R373" s="68">
        <v>1</v>
      </c>
      <c r="S373" s="68">
        <v>1</v>
      </c>
      <c r="T373" s="68">
        <v>1</v>
      </c>
      <c r="U373" s="68">
        <v>0</v>
      </c>
      <c r="V373" s="149"/>
      <c r="W373" s="149"/>
      <c r="X373" s="149"/>
      <c r="Y373" s="68">
        <v>1</v>
      </c>
      <c r="AB373" s="74"/>
    </row>
    <row r="374" spans="1:28" s="73" customFormat="1" ht="39.75">
      <c r="A374" s="75"/>
      <c r="B374" s="91" t="s">
        <v>95</v>
      </c>
      <c r="C374" s="70"/>
      <c r="D374" s="68">
        <v>1</v>
      </c>
      <c r="E374" s="68"/>
      <c r="F374" s="68"/>
      <c r="G374" s="68"/>
      <c r="H374" s="68"/>
      <c r="I374" s="68"/>
      <c r="J374" s="68"/>
      <c r="K374" s="68"/>
      <c r="L374" s="68">
        <v>1</v>
      </c>
      <c r="M374" s="68">
        <v>1</v>
      </c>
      <c r="N374" s="68">
        <v>1</v>
      </c>
      <c r="O374" s="69">
        <v>1</v>
      </c>
      <c r="P374" s="68">
        <v>0</v>
      </c>
      <c r="Q374" s="68">
        <v>1</v>
      </c>
      <c r="R374" s="68">
        <v>0</v>
      </c>
      <c r="S374" s="68">
        <v>0</v>
      </c>
      <c r="T374" s="68">
        <v>1</v>
      </c>
      <c r="U374" s="68">
        <v>0</v>
      </c>
      <c r="V374" s="149"/>
      <c r="W374" s="149"/>
      <c r="X374" s="149"/>
      <c r="Y374" s="68">
        <v>1</v>
      </c>
      <c r="AB374" s="74"/>
    </row>
    <row r="375" spans="1:28" s="73" customFormat="1" ht="39.75">
      <c r="A375" s="148"/>
      <c r="B375" s="147" t="s">
        <v>94</v>
      </c>
      <c r="C375" s="124"/>
      <c r="D375" s="68">
        <v>0</v>
      </c>
      <c r="E375" s="68"/>
      <c r="F375" s="68"/>
      <c r="G375" s="68"/>
      <c r="H375" s="68"/>
      <c r="I375" s="68"/>
      <c r="J375" s="68"/>
      <c r="K375" s="68"/>
      <c r="L375" s="68">
        <v>0</v>
      </c>
      <c r="M375" s="68">
        <v>0</v>
      </c>
      <c r="N375" s="68">
        <v>0</v>
      </c>
      <c r="O375" s="68">
        <v>0</v>
      </c>
      <c r="P375" s="68">
        <v>1</v>
      </c>
      <c r="Q375" s="68">
        <v>0</v>
      </c>
      <c r="R375" s="68">
        <v>0</v>
      </c>
      <c r="S375" s="68">
        <v>0</v>
      </c>
      <c r="T375" s="68">
        <v>0</v>
      </c>
      <c r="U375" s="677">
        <v>0</v>
      </c>
      <c r="V375" s="146"/>
      <c r="W375" s="146"/>
      <c r="X375" s="146"/>
      <c r="Y375" s="677">
        <v>1</v>
      </c>
      <c r="AB375" s="74"/>
    </row>
    <row r="376" spans="1:28" s="73" customFormat="1" ht="61.5">
      <c r="A376" s="85"/>
      <c r="B376" s="155" t="s">
        <v>93</v>
      </c>
      <c r="C376" s="83" t="s">
        <v>30</v>
      </c>
      <c r="D376" s="82">
        <f>+SUM(D378:D382)</f>
        <v>5</v>
      </c>
      <c r="E376" s="82"/>
      <c r="F376" s="82"/>
      <c r="G376" s="82"/>
      <c r="H376" s="82"/>
      <c r="I376" s="82"/>
      <c r="J376" s="82">
        <f t="shared" ref="J376" si="387">+SUM(J378:J382)</f>
        <v>0</v>
      </c>
      <c r="K376" s="82"/>
      <c r="L376" s="82">
        <f t="shared" ref="L376:U376" si="388">+SUM(L378:L382)</f>
        <v>5</v>
      </c>
      <c r="M376" s="82">
        <f t="shared" si="388"/>
        <v>5</v>
      </c>
      <c r="N376" s="82">
        <f t="shared" si="388"/>
        <v>5</v>
      </c>
      <c r="O376" s="82">
        <f t="shared" si="388"/>
        <v>5</v>
      </c>
      <c r="P376" s="82">
        <f t="shared" si="388"/>
        <v>5</v>
      </c>
      <c r="Q376" s="82">
        <f t="shared" si="388"/>
        <v>5</v>
      </c>
      <c r="R376" s="82">
        <f t="shared" si="388"/>
        <v>5</v>
      </c>
      <c r="S376" s="82">
        <f t="shared" si="388"/>
        <v>5</v>
      </c>
      <c r="T376" s="82">
        <f t="shared" si="388"/>
        <v>4</v>
      </c>
      <c r="U376" s="82">
        <f t="shared" si="388"/>
        <v>5</v>
      </c>
      <c r="V376" s="154"/>
      <c r="W376" s="154"/>
      <c r="X376" s="154"/>
      <c r="Y376" s="82">
        <f>+SUM(Y378:Y382)</f>
        <v>5</v>
      </c>
      <c r="AB376" s="74"/>
    </row>
    <row r="377" spans="1:28" s="73" customFormat="1" ht="39.75">
      <c r="A377" s="81"/>
      <c r="B377" s="153"/>
      <c r="C377" s="79" t="s">
        <v>10</v>
      </c>
      <c r="D377" s="132">
        <f>IF(D376&lt;1,0,IF(D376&lt;2,1,IF(D376&lt;3,2,IF(D376&lt;4,3,IF(D376&lt;5,4,IF(D376=5,5,))))))</f>
        <v>5</v>
      </c>
      <c r="E377" s="132"/>
      <c r="F377" s="132"/>
      <c r="G377" s="132"/>
      <c r="H377" s="132"/>
      <c r="I377" s="132"/>
      <c r="J377" s="132">
        <f t="shared" ref="J377" si="389">IF(J376&lt;1,0,IF(J376&lt;2,1,IF(J376&lt;3,2,IF(J376&lt;4,3,IF(J376&lt;5,4,IF(J376=5,5,))))))</f>
        <v>0</v>
      </c>
      <c r="K377" s="132"/>
      <c r="L377" s="132">
        <f t="shared" ref="L377:U377" si="390">IF(L376&lt;1,0,IF(L376&lt;2,1,IF(L376&lt;3,2,IF(L376&lt;4,3,IF(L376&lt;5,4,IF(L376=5,5,))))))</f>
        <v>5</v>
      </c>
      <c r="M377" s="132">
        <f t="shared" si="390"/>
        <v>5</v>
      </c>
      <c r="N377" s="132">
        <f t="shared" si="390"/>
        <v>5</v>
      </c>
      <c r="O377" s="132">
        <f t="shared" si="390"/>
        <v>5</v>
      </c>
      <c r="P377" s="132">
        <f t="shared" si="390"/>
        <v>5</v>
      </c>
      <c r="Q377" s="132">
        <f t="shared" si="390"/>
        <v>5</v>
      </c>
      <c r="R377" s="132">
        <f t="shared" si="390"/>
        <v>5</v>
      </c>
      <c r="S377" s="132">
        <f t="shared" si="390"/>
        <v>5</v>
      </c>
      <c r="T377" s="132">
        <f t="shared" si="390"/>
        <v>4</v>
      </c>
      <c r="U377" s="132">
        <f t="shared" si="390"/>
        <v>5</v>
      </c>
      <c r="V377" s="152"/>
      <c r="W377" s="152"/>
      <c r="X377" s="152"/>
      <c r="Y377" s="132">
        <f>IF(Y376&lt;1,0,IF(Y376&lt;2,1,IF(Y376&lt;3,2,IF(Y376&lt;4,3,IF(Y376&lt;5,4,IF(Y376=5,5,))))))</f>
        <v>5</v>
      </c>
      <c r="AB377" s="74"/>
    </row>
    <row r="378" spans="1:28" s="73" customFormat="1" ht="39.75">
      <c r="A378" s="75"/>
      <c r="B378" s="151" t="s">
        <v>92</v>
      </c>
      <c r="C378" s="150"/>
      <c r="D378" s="68">
        <v>1</v>
      </c>
      <c r="E378" s="68"/>
      <c r="F378" s="68"/>
      <c r="G378" s="68"/>
      <c r="H378" s="68"/>
      <c r="I378" s="68"/>
      <c r="J378" s="68"/>
      <c r="K378" s="68"/>
      <c r="L378" s="68">
        <v>1</v>
      </c>
      <c r="M378" s="68">
        <v>1</v>
      </c>
      <c r="N378" s="68">
        <v>1</v>
      </c>
      <c r="O378" s="69">
        <v>1</v>
      </c>
      <c r="P378" s="68">
        <v>1</v>
      </c>
      <c r="Q378" s="68">
        <v>1</v>
      </c>
      <c r="R378" s="68">
        <v>1</v>
      </c>
      <c r="S378" s="68">
        <v>1</v>
      </c>
      <c r="T378" s="68">
        <v>1</v>
      </c>
      <c r="U378" s="68">
        <v>1</v>
      </c>
      <c r="V378" s="149"/>
      <c r="W378" s="149"/>
      <c r="X378" s="149"/>
      <c r="Y378" s="68">
        <v>1</v>
      </c>
      <c r="AB378" s="74"/>
    </row>
    <row r="379" spans="1:28" s="73" customFormat="1" ht="61.5">
      <c r="A379" s="75"/>
      <c r="B379" s="91" t="s">
        <v>91</v>
      </c>
      <c r="C379" s="70"/>
      <c r="D379" s="68">
        <v>1</v>
      </c>
      <c r="E379" s="68"/>
      <c r="F379" s="68"/>
      <c r="G379" s="68"/>
      <c r="H379" s="68"/>
      <c r="I379" s="68"/>
      <c r="J379" s="68"/>
      <c r="K379" s="68"/>
      <c r="L379" s="68">
        <v>1</v>
      </c>
      <c r="M379" s="68">
        <v>1</v>
      </c>
      <c r="N379" s="68">
        <v>1</v>
      </c>
      <c r="O379" s="69">
        <v>1</v>
      </c>
      <c r="P379" s="68">
        <v>1</v>
      </c>
      <c r="Q379" s="68">
        <v>1</v>
      </c>
      <c r="R379" s="68">
        <v>1</v>
      </c>
      <c r="S379" s="68">
        <v>1</v>
      </c>
      <c r="T379" s="68">
        <v>0</v>
      </c>
      <c r="U379" s="68">
        <v>1</v>
      </c>
      <c r="V379" s="149"/>
      <c r="W379" s="149"/>
      <c r="X379" s="149"/>
      <c r="Y379" s="68">
        <v>1</v>
      </c>
      <c r="AB379" s="74"/>
    </row>
    <row r="380" spans="1:28" s="73" customFormat="1" ht="61.5">
      <c r="A380" s="75"/>
      <c r="B380" s="91" t="s">
        <v>90</v>
      </c>
      <c r="C380" s="70"/>
      <c r="D380" s="68">
        <v>1</v>
      </c>
      <c r="E380" s="68"/>
      <c r="F380" s="68"/>
      <c r="G380" s="68"/>
      <c r="H380" s="68"/>
      <c r="I380" s="68"/>
      <c r="J380" s="68"/>
      <c r="K380" s="68"/>
      <c r="L380" s="68">
        <v>1</v>
      </c>
      <c r="M380" s="68">
        <v>1</v>
      </c>
      <c r="N380" s="68">
        <v>1</v>
      </c>
      <c r="O380" s="69">
        <v>1</v>
      </c>
      <c r="P380" s="68">
        <v>1</v>
      </c>
      <c r="Q380" s="68">
        <v>1</v>
      </c>
      <c r="R380" s="68">
        <v>1</v>
      </c>
      <c r="S380" s="68">
        <v>1</v>
      </c>
      <c r="T380" s="68">
        <v>1</v>
      </c>
      <c r="U380" s="68">
        <v>1</v>
      </c>
      <c r="V380" s="149"/>
      <c r="W380" s="149"/>
      <c r="X380" s="149"/>
      <c r="Y380" s="68">
        <v>1</v>
      </c>
      <c r="AB380" s="74"/>
    </row>
    <row r="381" spans="1:28" s="73" customFormat="1" ht="61.5">
      <c r="A381" s="75"/>
      <c r="B381" s="91" t="s">
        <v>89</v>
      </c>
      <c r="C381" s="70"/>
      <c r="D381" s="68">
        <v>1</v>
      </c>
      <c r="E381" s="68"/>
      <c r="F381" s="68"/>
      <c r="G381" s="68"/>
      <c r="H381" s="68"/>
      <c r="I381" s="68"/>
      <c r="J381" s="68"/>
      <c r="K381" s="68"/>
      <c r="L381" s="68">
        <v>1</v>
      </c>
      <c r="M381" s="68">
        <v>1</v>
      </c>
      <c r="N381" s="68">
        <v>1</v>
      </c>
      <c r="O381" s="69">
        <v>1</v>
      </c>
      <c r="P381" s="68">
        <v>1</v>
      </c>
      <c r="Q381" s="68">
        <v>1</v>
      </c>
      <c r="R381" s="68">
        <v>1</v>
      </c>
      <c r="S381" s="68">
        <v>1</v>
      </c>
      <c r="T381" s="68">
        <v>1</v>
      </c>
      <c r="U381" s="68">
        <v>1</v>
      </c>
      <c r="V381" s="149"/>
      <c r="W381" s="149"/>
      <c r="X381" s="149"/>
      <c r="Y381" s="68">
        <v>1</v>
      </c>
      <c r="AB381" s="74"/>
    </row>
    <row r="382" spans="1:28" s="73" customFormat="1" ht="61.5">
      <c r="A382" s="148"/>
      <c r="B382" s="147" t="s">
        <v>88</v>
      </c>
      <c r="C382" s="124"/>
      <c r="D382" s="677">
        <v>1</v>
      </c>
      <c r="E382" s="677"/>
      <c r="F382" s="677"/>
      <c r="G382" s="677"/>
      <c r="H382" s="677"/>
      <c r="I382" s="677"/>
      <c r="J382" s="677"/>
      <c r="K382" s="677"/>
      <c r="L382" s="677">
        <v>1</v>
      </c>
      <c r="M382" s="677">
        <v>1</v>
      </c>
      <c r="N382" s="677">
        <v>1</v>
      </c>
      <c r="O382" s="69">
        <v>1</v>
      </c>
      <c r="P382" s="677">
        <v>1</v>
      </c>
      <c r="Q382" s="677">
        <v>1</v>
      </c>
      <c r="R382" s="677">
        <v>1</v>
      </c>
      <c r="S382" s="68">
        <v>1</v>
      </c>
      <c r="T382" s="677">
        <v>1</v>
      </c>
      <c r="U382" s="677">
        <v>1</v>
      </c>
      <c r="V382" s="146"/>
      <c r="W382" s="146"/>
      <c r="X382" s="146"/>
      <c r="Y382" s="677">
        <v>1</v>
      </c>
      <c r="AB382" s="74"/>
    </row>
    <row r="383" spans="1:28" ht="39.75">
      <c r="A383" s="145" t="s">
        <v>87</v>
      </c>
      <c r="B383" s="145"/>
      <c r="C383" s="144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1"/>
      <c r="V383" s="142"/>
      <c r="W383" s="142"/>
      <c r="X383" s="142"/>
      <c r="Y383" s="141"/>
      <c r="AB383" s="20"/>
    </row>
    <row r="384" spans="1:28" ht="39.75">
      <c r="A384" s="140" t="s">
        <v>86</v>
      </c>
      <c r="B384" s="139"/>
      <c r="C384" s="138"/>
      <c r="D384" s="137">
        <f>+SUM(D388,D397,D404,D411)/4</f>
        <v>5</v>
      </c>
      <c r="E384" s="137"/>
      <c r="F384" s="137"/>
      <c r="G384" s="137"/>
      <c r="H384" s="137"/>
      <c r="I384" s="137"/>
      <c r="J384" s="137">
        <f t="shared" ref="J384" si="391">+SUM(J388,J397,J404,J411)/4</f>
        <v>0</v>
      </c>
      <c r="K384" s="137"/>
      <c r="L384" s="137">
        <f t="shared" ref="L384:Y384" si="392">+SUM(L388,L397,L404,L411)/4</f>
        <v>4.75</v>
      </c>
      <c r="M384" s="137">
        <f t="shared" si="392"/>
        <v>3.75</v>
      </c>
      <c r="N384" s="137">
        <f t="shared" si="392"/>
        <v>5</v>
      </c>
      <c r="O384" s="137">
        <f t="shared" si="392"/>
        <v>4.25</v>
      </c>
      <c r="P384" s="137">
        <f t="shared" si="392"/>
        <v>5</v>
      </c>
      <c r="Q384" s="137">
        <f t="shared" si="392"/>
        <v>4.25</v>
      </c>
      <c r="R384" s="137">
        <f t="shared" si="392"/>
        <v>3.25</v>
      </c>
      <c r="S384" s="137">
        <f t="shared" si="392"/>
        <v>4.75</v>
      </c>
      <c r="T384" s="137">
        <f t="shared" si="392"/>
        <v>4.5</v>
      </c>
      <c r="U384" s="137">
        <f t="shared" si="392"/>
        <v>4.25</v>
      </c>
      <c r="V384" s="137">
        <f t="shared" si="392"/>
        <v>5</v>
      </c>
      <c r="W384" s="137">
        <f t="shared" si="392"/>
        <v>5</v>
      </c>
      <c r="X384" s="137">
        <f t="shared" si="392"/>
        <v>4.25</v>
      </c>
      <c r="Y384" s="136">
        <f t="shared" si="392"/>
        <v>5</v>
      </c>
      <c r="AB384" s="20"/>
    </row>
    <row r="385" spans="1:28" ht="39.75">
      <c r="A385" s="140" t="s">
        <v>85</v>
      </c>
      <c r="B385" s="139"/>
      <c r="C385" s="138"/>
      <c r="D385" s="137">
        <f>+D426</f>
        <v>4.7</v>
      </c>
      <c r="E385" s="137"/>
      <c r="F385" s="137"/>
      <c r="G385" s="137"/>
      <c r="H385" s="137"/>
      <c r="I385" s="137"/>
      <c r="J385" s="137">
        <f t="shared" ref="J385" si="393">+J426</f>
        <v>0</v>
      </c>
      <c r="K385" s="137"/>
      <c r="L385" s="137">
        <f t="shared" ref="L385:X385" si="394">+L426</f>
        <v>4.41</v>
      </c>
      <c r="M385" s="137">
        <f t="shared" si="394"/>
        <v>3.4</v>
      </c>
      <c r="N385" s="137">
        <f t="shared" si="394"/>
        <v>4.6399999999999997</v>
      </c>
      <c r="O385" s="137">
        <f t="shared" si="394"/>
        <v>4.45</v>
      </c>
      <c r="P385" s="137">
        <f t="shared" si="394"/>
        <v>4.47</v>
      </c>
      <c r="Q385" s="137">
        <f t="shared" si="394"/>
        <v>4.46</v>
      </c>
      <c r="R385" s="137">
        <f t="shared" si="394"/>
        <v>4.3</v>
      </c>
      <c r="S385" s="137">
        <f t="shared" si="394"/>
        <v>4.3499999999999996</v>
      </c>
      <c r="T385" s="137">
        <f t="shared" si="394"/>
        <v>3.95</v>
      </c>
      <c r="U385" s="137">
        <f t="shared" si="394"/>
        <v>4</v>
      </c>
      <c r="V385" s="137">
        <f t="shared" si="394"/>
        <v>4.57</v>
      </c>
      <c r="W385" s="137">
        <f t="shared" si="394"/>
        <v>4.5999999999999996</v>
      </c>
      <c r="X385" s="137">
        <f t="shared" si="394"/>
        <v>3.8</v>
      </c>
      <c r="Y385" s="136">
        <f>+SUM(Y425:Y426)/2</f>
        <v>4.2349999999999994</v>
      </c>
      <c r="AB385" s="20"/>
    </row>
    <row r="386" spans="1:28" ht="39.75">
      <c r="A386" s="140" t="s">
        <v>84</v>
      </c>
      <c r="B386" s="139"/>
      <c r="C386" s="138"/>
      <c r="D386" s="137">
        <f>+SUM(D388,D397,D404,D411,D426)/5</f>
        <v>4.9399999999999995</v>
      </c>
      <c r="E386" s="137"/>
      <c r="F386" s="137"/>
      <c r="G386" s="137"/>
      <c r="H386" s="137"/>
      <c r="I386" s="137"/>
      <c r="J386" s="137">
        <f t="shared" ref="J386" si="395">+SUM(J388,J397,J404,J411,J426)/5</f>
        <v>0</v>
      </c>
      <c r="K386" s="137"/>
      <c r="L386" s="137">
        <f t="shared" ref="L386:X386" si="396">+SUM(L388,L397,L404,L411,L426)/5</f>
        <v>4.6820000000000004</v>
      </c>
      <c r="M386" s="137">
        <f t="shared" si="396"/>
        <v>3.6799999999999997</v>
      </c>
      <c r="N386" s="137">
        <f t="shared" si="396"/>
        <v>4.9279999999999999</v>
      </c>
      <c r="O386" s="137">
        <f t="shared" si="396"/>
        <v>4.29</v>
      </c>
      <c r="P386" s="137">
        <f t="shared" si="396"/>
        <v>4.8940000000000001</v>
      </c>
      <c r="Q386" s="137">
        <f t="shared" si="396"/>
        <v>4.2919999999999998</v>
      </c>
      <c r="R386" s="137">
        <f t="shared" si="396"/>
        <v>3.46</v>
      </c>
      <c r="S386" s="137">
        <f t="shared" si="396"/>
        <v>4.67</v>
      </c>
      <c r="T386" s="137">
        <f t="shared" si="396"/>
        <v>4.3899999999999997</v>
      </c>
      <c r="U386" s="137">
        <f t="shared" si="396"/>
        <v>4.2</v>
      </c>
      <c r="V386" s="137">
        <f t="shared" si="396"/>
        <v>4.9139999999999997</v>
      </c>
      <c r="W386" s="137">
        <f t="shared" si="396"/>
        <v>4.92</v>
      </c>
      <c r="X386" s="137">
        <f t="shared" si="396"/>
        <v>4.16</v>
      </c>
      <c r="Y386" s="136">
        <f>+SUM(Y388,Y397,Y404,Y411,Y426,Y425)/6</f>
        <v>4.7450000000000001</v>
      </c>
      <c r="AB386" s="20"/>
    </row>
    <row r="387" spans="1:28" s="73" customFormat="1" ht="39.75">
      <c r="A387" s="85">
        <v>7.1</v>
      </c>
      <c r="B387" s="84" t="s">
        <v>83</v>
      </c>
      <c r="C387" s="83" t="s">
        <v>30</v>
      </c>
      <c r="D387" s="82">
        <f>+SUM(D389:D395)</f>
        <v>7</v>
      </c>
      <c r="E387" s="82"/>
      <c r="F387" s="82"/>
      <c r="G387" s="82"/>
      <c r="H387" s="82"/>
      <c r="I387" s="82"/>
      <c r="J387" s="82">
        <f t="shared" ref="J387" si="397">+SUM(J389:J395)</f>
        <v>0</v>
      </c>
      <c r="K387" s="82"/>
      <c r="L387" s="82">
        <f t="shared" ref="L387:Y387" si="398">+SUM(L389:L395)</f>
        <v>7</v>
      </c>
      <c r="M387" s="82">
        <f t="shared" si="398"/>
        <v>6</v>
      </c>
      <c r="N387" s="82">
        <f t="shared" si="398"/>
        <v>7</v>
      </c>
      <c r="O387" s="82">
        <f t="shared" si="398"/>
        <v>7</v>
      </c>
      <c r="P387" s="82">
        <f t="shared" si="398"/>
        <v>7</v>
      </c>
      <c r="Q387" s="82">
        <f t="shared" si="398"/>
        <v>4</v>
      </c>
      <c r="R387" s="82">
        <f t="shared" si="398"/>
        <v>7</v>
      </c>
      <c r="S387" s="82">
        <f t="shared" si="398"/>
        <v>6</v>
      </c>
      <c r="T387" s="82">
        <f t="shared" si="398"/>
        <v>7</v>
      </c>
      <c r="U387" s="82">
        <f t="shared" si="398"/>
        <v>7</v>
      </c>
      <c r="V387" s="82">
        <f t="shared" si="398"/>
        <v>7</v>
      </c>
      <c r="W387" s="82">
        <f t="shared" si="398"/>
        <v>7</v>
      </c>
      <c r="X387" s="82">
        <f t="shared" si="398"/>
        <v>6</v>
      </c>
      <c r="Y387" s="82">
        <f t="shared" si="398"/>
        <v>7</v>
      </c>
      <c r="AB387" s="74"/>
    </row>
    <row r="388" spans="1:28" s="73" customFormat="1" ht="39.75">
      <c r="A388" s="81"/>
      <c r="B388" s="80"/>
      <c r="C388" s="79" t="s">
        <v>10</v>
      </c>
      <c r="D388" s="132">
        <f>IF(D387&lt;1,0,IF(D387&lt;2,1,IF(D387&lt;4,2,IF(D387&lt;6,3,IF(D387=6,4,IF(D387=7,5,))))))</f>
        <v>5</v>
      </c>
      <c r="E388" s="132"/>
      <c r="F388" s="132"/>
      <c r="G388" s="132"/>
      <c r="H388" s="132"/>
      <c r="I388" s="132"/>
      <c r="J388" s="132">
        <f t="shared" ref="J388" si="399">IF(J387&lt;1,0,IF(J387&lt;2,1,IF(J387&lt;4,2,IF(J387&lt;6,3,IF(J387=6,4,IF(J387=7,5,))))))</f>
        <v>0</v>
      </c>
      <c r="K388" s="132"/>
      <c r="L388" s="132">
        <f t="shared" ref="L388:Y388" si="400">IF(L387&lt;1,0,IF(L387&lt;2,1,IF(L387&lt;4,2,IF(L387&lt;6,3,IF(L387=6,4,IF(L387=7,5,))))))</f>
        <v>5</v>
      </c>
      <c r="M388" s="132">
        <f t="shared" si="400"/>
        <v>4</v>
      </c>
      <c r="N388" s="132">
        <f t="shared" si="400"/>
        <v>5</v>
      </c>
      <c r="O388" s="132">
        <f t="shared" si="400"/>
        <v>5</v>
      </c>
      <c r="P388" s="132">
        <f t="shared" si="400"/>
        <v>5</v>
      </c>
      <c r="Q388" s="132">
        <f t="shared" si="400"/>
        <v>3</v>
      </c>
      <c r="R388" s="132">
        <f t="shared" si="400"/>
        <v>5</v>
      </c>
      <c r="S388" s="132">
        <f t="shared" si="400"/>
        <v>4</v>
      </c>
      <c r="T388" s="132">
        <f t="shared" si="400"/>
        <v>5</v>
      </c>
      <c r="U388" s="132">
        <f t="shared" si="400"/>
        <v>5</v>
      </c>
      <c r="V388" s="132">
        <f t="shared" si="400"/>
        <v>5</v>
      </c>
      <c r="W388" s="132">
        <f t="shared" si="400"/>
        <v>5</v>
      </c>
      <c r="X388" s="132">
        <f t="shared" si="400"/>
        <v>4</v>
      </c>
      <c r="Y388" s="132">
        <f t="shared" si="400"/>
        <v>5</v>
      </c>
      <c r="Z388" s="93" t="s">
        <v>39</v>
      </c>
      <c r="AB388" s="74"/>
    </row>
    <row r="389" spans="1:28" s="73" customFormat="1" ht="61.5">
      <c r="A389" s="75"/>
      <c r="B389" s="71" t="s">
        <v>82</v>
      </c>
      <c r="C389" s="70"/>
      <c r="D389" s="68">
        <v>1</v>
      </c>
      <c r="E389" s="68"/>
      <c r="F389" s="68"/>
      <c r="G389" s="68"/>
      <c r="H389" s="68"/>
      <c r="I389" s="68"/>
      <c r="J389" s="68"/>
      <c r="K389" s="68"/>
      <c r="L389" s="68">
        <v>1</v>
      </c>
      <c r="M389" s="68">
        <v>1</v>
      </c>
      <c r="N389" s="68">
        <v>1</v>
      </c>
      <c r="O389" s="69">
        <v>1</v>
      </c>
      <c r="P389" s="68">
        <v>1</v>
      </c>
      <c r="Q389" s="68">
        <v>0</v>
      </c>
      <c r="R389" s="68">
        <v>1</v>
      </c>
      <c r="S389" s="68">
        <v>1</v>
      </c>
      <c r="T389" s="68">
        <v>1</v>
      </c>
      <c r="U389" s="68">
        <v>1</v>
      </c>
      <c r="V389" s="68">
        <v>1</v>
      </c>
      <c r="W389" s="125">
        <v>1</v>
      </c>
      <c r="X389" s="68">
        <v>1</v>
      </c>
      <c r="Y389" s="68">
        <v>1</v>
      </c>
      <c r="AB389" s="74"/>
    </row>
    <row r="390" spans="1:28" s="102" customFormat="1" ht="85.5">
      <c r="A390" s="72"/>
      <c r="B390" s="135" t="s">
        <v>81</v>
      </c>
      <c r="C390" s="134"/>
      <c r="D390" s="68">
        <v>1</v>
      </c>
      <c r="E390" s="68"/>
      <c r="F390" s="68"/>
      <c r="G390" s="68"/>
      <c r="H390" s="68"/>
      <c r="I390" s="68"/>
      <c r="J390" s="68"/>
      <c r="K390" s="68"/>
      <c r="L390" s="68">
        <v>1</v>
      </c>
      <c r="M390" s="68">
        <v>1</v>
      </c>
      <c r="N390" s="68">
        <v>1</v>
      </c>
      <c r="O390" s="69">
        <v>1</v>
      </c>
      <c r="P390" s="68">
        <v>1</v>
      </c>
      <c r="Q390" s="68">
        <v>1</v>
      </c>
      <c r="R390" s="68">
        <v>1</v>
      </c>
      <c r="S390" s="68">
        <v>1</v>
      </c>
      <c r="T390" s="68">
        <v>1</v>
      </c>
      <c r="U390" s="68">
        <v>1</v>
      </c>
      <c r="V390" s="68">
        <v>1</v>
      </c>
      <c r="W390" s="125">
        <v>1</v>
      </c>
      <c r="X390" s="68">
        <v>1</v>
      </c>
      <c r="Y390" s="68">
        <v>1</v>
      </c>
      <c r="AB390" s="103"/>
    </row>
    <row r="391" spans="1:28" s="102" customFormat="1" ht="92.25">
      <c r="A391" s="72"/>
      <c r="B391" s="71" t="s">
        <v>80</v>
      </c>
      <c r="C391" s="70"/>
      <c r="D391" s="68">
        <v>1</v>
      </c>
      <c r="E391" s="68"/>
      <c r="F391" s="68"/>
      <c r="G391" s="68"/>
      <c r="H391" s="68"/>
      <c r="I391" s="68"/>
      <c r="J391" s="68"/>
      <c r="K391" s="68"/>
      <c r="L391" s="68">
        <v>1</v>
      </c>
      <c r="M391" s="68">
        <v>1</v>
      </c>
      <c r="N391" s="68">
        <v>1</v>
      </c>
      <c r="O391" s="69">
        <v>1</v>
      </c>
      <c r="P391" s="68">
        <v>1</v>
      </c>
      <c r="Q391" s="68">
        <v>1</v>
      </c>
      <c r="R391" s="68">
        <v>1</v>
      </c>
      <c r="S391" s="68">
        <v>1</v>
      </c>
      <c r="T391" s="68">
        <v>1</v>
      </c>
      <c r="U391" s="68">
        <v>1</v>
      </c>
      <c r="V391" s="68">
        <v>1</v>
      </c>
      <c r="W391" s="125">
        <v>1</v>
      </c>
      <c r="X391" s="68">
        <v>1</v>
      </c>
      <c r="Y391" s="68">
        <v>1</v>
      </c>
      <c r="AB391" s="103"/>
    </row>
    <row r="392" spans="1:28" s="102" customFormat="1" ht="57">
      <c r="A392" s="72"/>
      <c r="B392" s="135" t="s">
        <v>79</v>
      </c>
      <c r="C392" s="134"/>
      <c r="D392" s="68">
        <v>1</v>
      </c>
      <c r="E392" s="68"/>
      <c r="F392" s="68"/>
      <c r="G392" s="68"/>
      <c r="H392" s="68"/>
      <c r="I392" s="68"/>
      <c r="J392" s="68"/>
      <c r="K392" s="68"/>
      <c r="L392" s="68">
        <v>1</v>
      </c>
      <c r="M392" s="68">
        <v>1</v>
      </c>
      <c r="N392" s="68">
        <v>1</v>
      </c>
      <c r="O392" s="69">
        <v>1</v>
      </c>
      <c r="P392" s="68">
        <v>1</v>
      </c>
      <c r="Q392" s="68">
        <v>1</v>
      </c>
      <c r="R392" s="68">
        <v>1</v>
      </c>
      <c r="S392" s="68">
        <v>1</v>
      </c>
      <c r="T392" s="68">
        <v>1</v>
      </c>
      <c r="U392" s="68">
        <v>1</v>
      </c>
      <c r="V392" s="68">
        <v>1</v>
      </c>
      <c r="W392" s="125">
        <v>1</v>
      </c>
      <c r="X392" s="68">
        <v>1</v>
      </c>
      <c r="Y392" s="68">
        <v>1</v>
      </c>
      <c r="AB392" s="103"/>
    </row>
    <row r="393" spans="1:28" s="102" customFormat="1" ht="61.5">
      <c r="A393" s="72"/>
      <c r="B393" s="71" t="s">
        <v>78</v>
      </c>
      <c r="C393" s="70"/>
      <c r="D393" s="68">
        <v>1</v>
      </c>
      <c r="E393" s="68"/>
      <c r="F393" s="68"/>
      <c r="G393" s="68"/>
      <c r="H393" s="68"/>
      <c r="I393" s="68"/>
      <c r="J393" s="68"/>
      <c r="K393" s="68"/>
      <c r="L393" s="68">
        <v>1</v>
      </c>
      <c r="M393" s="68">
        <v>1</v>
      </c>
      <c r="N393" s="68">
        <v>1</v>
      </c>
      <c r="O393" s="69">
        <v>1</v>
      </c>
      <c r="P393" s="68">
        <v>1</v>
      </c>
      <c r="Q393" s="68">
        <v>1</v>
      </c>
      <c r="R393" s="68">
        <v>1</v>
      </c>
      <c r="S393" s="68">
        <v>1</v>
      </c>
      <c r="T393" s="68">
        <v>1</v>
      </c>
      <c r="U393" s="68">
        <v>1</v>
      </c>
      <c r="V393" s="68">
        <v>1</v>
      </c>
      <c r="W393" s="125">
        <v>1</v>
      </c>
      <c r="X393" s="68">
        <v>1</v>
      </c>
      <c r="Y393" s="68">
        <v>1</v>
      </c>
      <c r="AB393" s="103"/>
    </row>
    <row r="394" spans="1:28" s="102" customFormat="1" ht="61.5">
      <c r="A394" s="72"/>
      <c r="B394" s="71" t="s">
        <v>77</v>
      </c>
      <c r="C394" s="70"/>
      <c r="D394" s="68">
        <v>1</v>
      </c>
      <c r="E394" s="68"/>
      <c r="F394" s="68"/>
      <c r="G394" s="68"/>
      <c r="H394" s="68"/>
      <c r="I394" s="68"/>
      <c r="J394" s="68"/>
      <c r="K394" s="68"/>
      <c r="L394" s="68">
        <v>1</v>
      </c>
      <c r="M394" s="68">
        <v>1</v>
      </c>
      <c r="N394" s="68">
        <v>1</v>
      </c>
      <c r="O394" s="69">
        <v>1</v>
      </c>
      <c r="P394" s="68">
        <v>1</v>
      </c>
      <c r="Q394" s="68">
        <v>0</v>
      </c>
      <c r="R394" s="68">
        <v>1</v>
      </c>
      <c r="S394" s="68">
        <v>1</v>
      </c>
      <c r="T394" s="68">
        <v>1</v>
      </c>
      <c r="U394" s="68">
        <v>1</v>
      </c>
      <c r="V394" s="68">
        <v>1</v>
      </c>
      <c r="W394" s="125">
        <v>1</v>
      </c>
      <c r="X394" s="68">
        <v>1</v>
      </c>
      <c r="Y394" s="90">
        <v>1</v>
      </c>
      <c r="Z394" s="92" t="s">
        <v>76</v>
      </c>
      <c r="AB394" s="103"/>
    </row>
    <row r="395" spans="1:28" s="102" customFormat="1" ht="61.5">
      <c r="A395" s="128"/>
      <c r="B395" s="127" t="s">
        <v>75</v>
      </c>
      <c r="C395" s="124"/>
      <c r="D395" s="68">
        <v>1</v>
      </c>
      <c r="E395" s="68"/>
      <c r="F395" s="68"/>
      <c r="G395" s="68"/>
      <c r="H395" s="68"/>
      <c r="I395" s="68"/>
      <c r="J395" s="68"/>
      <c r="K395" s="68"/>
      <c r="L395" s="68">
        <v>1</v>
      </c>
      <c r="M395" s="68">
        <v>0</v>
      </c>
      <c r="N395" s="68">
        <v>1</v>
      </c>
      <c r="O395" s="69">
        <v>1</v>
      </c>
      <c r="P395" s="68">
        <v>1</v>
      </c>
      <c r="Q395" s="68">
        <v>0</v>
      </c>
      <c r="R395" s="68">
        <v>1</v>
      </c>
      <c r="S395" s="68">
        <v>0</v>
      </c>
      <c r="T395" s="68">
        <v>1</v>
      </c>
      <c r="U395" s="677">
        <v>1</v>
      </c>
      <c r="V395" s="68">
        <v>1</v>
      </c>
      <c r="W395" s="125">
        <v>1</v>
      </c>
      <c r="X395" s="68">
        <v>0</v>
      </c>
      <c r="Y395" s="133">
        <v>1</v>
      </c>
      <c r="Z395" s="92" t="s">
        <v>74</v>
      </c>
      <c r="AB395" s="103"/>
    </row>
    <row r="396" spans="1:28" s="102" customFormat="1" ht="39.75">
      <c r="A396" s="84">
        <v>7.2</v>
      </c>
      <c r="B396" s="84" t="s">
        <v>73</v>
      </c>
      <c r="C396" s="83" t="s">
        <v>30</v>
      </c>
      <c r="D396" s="82">
        <f>+SUM(D398:D402)</f>
        <v>5</v>
      </c>
      <c r="E396" s="82"/>
      <c r="F396" s="82"/>
      <c r="G396" s="82"/>
      <c r="H396" s="82"/>
      <c r="I396" s="82"/>
      <c r="J396" s="82">
        <f t="shared" ref="J396" si="401">+SUM(J398:J402)</f>
        <v>0</v>
      </c>
      <c r="K396" s="82"/>
      <c r="L396" s="82">
        <f t="shared" ref="L396:Y396" si="402">+SUM(L398:L402)</f>
        <v>4</v>
      </c>
      <c r="M396" s="82">
        <f t="shared" si="402"/>
        <v>3</v>
      </c>
      <c r="N396" s="82">
        <f t="shared" si="402"/>
        <v>5</v>
      </c>
      <c r="O396" s="82">
        <f t="shared" si="402"/>
        <v>3</v>
      </c>
      <c r="P396" s="82">
        <f t="shared" si="402"/>
        <v>5</v>
      </c>
      <c r="Q396" s="82">
        <f t="shared" si="402"/>
        <v>4</v>
      </c>
      <c r="R396" s="82">
        <f t="shared" si="402"/>
        <v>0</v>
      </c>
      <c r="S396" s="82">
        <f t="shared" si="402"/>
        <v>5</v>
      </c>
      <c r="T396" s="82">
        <f t="shared" si="402"/>
        <v>3</v>
      </c>
      <c r="U396" s="82">
        <f t="shared" si="402"/>
        <v>3</v>
      </c>
      <c r="V396" s="82">
        <f t="shared" si="402"/>
        <v>5</v>
      </c>
      <c r="W396" s="82">
        <f t="shared" si="402"/>
        <v>5</v>
      </c>
      <c r="X396" s="82">
        <f t="shared" si="402"/>
        <v>3</v>
      </c>
      <c r="Y396" s="82">
        <f t="shared" si="402"/>
        <v>5</v>
      </c>
      <c r="AB396" s="103"/>
    </row>
    <row r="397" spans="1:28" s="102" customFormat="1" ht="39.75">
      <c r="A397" s="80"/>
      <c r="B397" s="80"/>
      <c r="C397" s="79" t="s">
        <v>10</v>
      </c>
      <c r="D397" s="132">
        <f>IF(D396&lt;1,0,IF(D396&lt;2,1,IF(D396&lt;3,2,IF(D396&lt;4,3,IF(D396&lt;5,4,IF(D396=5,5))))))</f>
        <v>5</v>
      </c>
      <c r="E397" s="132"/>
      <c r="F397" s="132"/>
      <c r="G397" s="132"/>
      <c r="H397" s="132"/>
      <c r="I397" s="132"/>
      <c r="J397" s="132">
        <f t="shared" ref="J397" si="403">IF(J396&lt;1,0,IF(J396&lt;2,1,IF(J396&lt;3,2,IF(J396&lt;4,3,IF(J396&lt;5,4,IF(J396=5,5))))))</f>
        <v>0</v>
      </c>
      <c r="K397" s="132"/>
      <c r="L397" s="132">
        <f t="shared" ref="L397:Y397" si="404">IF(L396&lt;1,0,IF(L396&lt;2,1,IF(L396&lt;3,2,IF(L396&lt;4,3,IF(L396&lt;5,4,IF(L396=5,5))))))</f>
        <v>4</v>
      </c>
      <c r="M397" s="132">
        <f t="shared" si="404"/>
        <v>3</v>
      </c>
      <c r="N397" s="132">
        <f t="shared" si="404"/>
        <v>5</v>
      </c>
      <c r="O397" s="132">
        <f t="shared" si="404"/>
        <v>3</v>
      </c>
      <c r="P397" s="132">
        <f t="shared" si="404"/>
        <v>5</v>
      </c>
      <c r="Q397" s="132">
        <f t="shared" si="404"/>
        <v>4</v>
      </c>
      <c r="R397" s="132">
        <f t="shared" si="404"/>
        <v>0</v>
      </c>
      <c r="S397" s="132">
        <f t="shared" si="404"/>
        <v>5</v>
      </c>
      <c r="T397" s="132">
        <f t="shared" si="404"/>
        <v>3</v>
      </c>
      <c r="U397" s="132">
        <f t="shared" si="404"/>
        <v>3</v>
      </c>
      <c r="V397" s="132">
        <f t="shared" si="404"/>
        <v>5</v>
      </c>
      <c r="W397" s="132">
        <f t="shared" si="404"/>
        <v>5</v>
      </c>
      <c r="X397" s="132">
        <f t="shared" si="404"/>
        <v>3</v>
      </c>
      <c r="Y397" s="132">
        <f t="shared" si="404"/>
        <v>5</v>
      </c>
      <c r="AB397" s="103"/>
    </row>
    <row r="398" spans="1:28" s="102" customFormat="1" ht="92.25">
      <c r="A398" s="72"/>
      <c r="B398" s="71" t="s">
        <v>72</v>
      </c>
      <c r="C398" s="70"/>
      <c r="D398" s="68">
        <v>1</v>
      </c>
      <c r="E398" s="68"/>
      <c r="F398" s="68"/>
      <c r="G398" s="68"/>
      <c r="H398" s="68"/>
      <c r="I398" s="68"/>
      <c r="J398" s="68"/>
      <c r="K398" s="68"/>
      <c r="L398" s="68">
        <v>0</v>
      </c>
      <c r="M398" s="68">
        <v>1</v>
      </c>
      <c r="N398" s="68">
        <v>1</v>
      </c>
      <c r="O398" s="131">
        <v>1</v>
      </c>
      <c r="P398" s="68">
        <v>1</v>
      </c>
      <c r="Q398" s="68">
        <v>1</v>
      </c>
      <c r="R398" s="68">
        <v>0</v>
      </c>
      <c r="S398" s="68">
        <v>1</v>
      </c>
      <c r="T398" s="68">
        <v>1</v>
      </c>
      <c r="U398" s="68">
        <v>1</v>
      </c>
      <c r="V398" s="68">
        <v>1</v>
      </c>
      <c r="W398" s="125">
        <v>1</v>
      </c>
      <c r="X398" s="68">
        <v>1</v>
      </c>
      <c r="Y398" s="68">
        <v>1</v>
      </c>
      <c r="Z398" s="92" t="s">
        <v>71</v>
      </c>
      <c r="AB398" s="103"/>
    </row>
    <row r="399" spans="1:28" s="102" customFormat="1" ht="92.25">
      <c r="A399" s="72"/>
      <c r="B399" s="71" t="s">
        <v>70</v>
      </c>
      <c r="C399" s="70"/>
      <c r="D399" s="68">
        <v>1</v>
      </c>
      <c r="E399" s="68"/>
      <c r="F399" s="68"/>
      <c r="G399" s="68"/>
      <c r="H399" s="68"/>
      <c r="I399" s="68"/>
      <c r="J399" s="68"/>
      <c r="K399" s="68"/>
      <c r="L399" s="68">
        <v>1</v>
      </c>
      <c r="M399" s="68">
        <v>1</v>
      </c>
      <c r="N399" s="68">
        <v>1</v>
      </c>
      <c r="O399" s="131">
        <v>1</v>
      </c>
      <c r="P399" s="68">
        <v>1</v>
      </c>
      <c r="Q399" s="68">
        <v>1</v>
      </c>
      <c r="R399" s="68">
        <v>0</v>
      </c>
      <c r="S399" s="68">
        <v>1</v>
      </c>
      <c r="T399" s="68">
        <v>1</v>
      </c>
      <c r="U399" s="68">
        <v>1</v>
      </c>
      <c r="V399" s="68">
        <v>1</v>
      </c>
      <c r="W399" s="125">
        <v>1</v>
      </c>
      <c r="X399" s="68">
        <v>1</v>
      </c>
      <c r="Y399" s="68">
        <v>1</v>
      </c>
      <c r="AB399" s="103"/>
    </row>
    <row r="400" spans="1:28" s="102" customFormat="1" ht="123">
      <c r="A400" s="72"/>
      <c r="B400" s="71" t="s">
        <v>69</v>
      </c>
      <c r="C400" s="70"/>
      <c r="D400" s="68">
        <v>1</v>
      </c>
      <c r="E400" s="68"/>
      <c r="F400" s="68"/>
      <c r="G400" s="68"/>
      <c r="H400" s="68"/>
      <c r="I400" s="68"/>
      <c r="J400" s="68"/>
      <c r="K400" s="68"/>
      <c r="L400" s="68">
        <v>1</v>
      </c>
      <c r="M400" s="68">
        <v>1</v>
      </c>
      <c r="N400" s="68">
        <v>1</v>
      </c>
      <c r="O400" s="131">
        <v>1</v>
      </c>
      <c r="P400" s="68">
        <v>1</v>
      </c>
      <c r="Q400" s="68">
        <v>1</v>
      </c>
      <c r="R400" s="68">
        <v>0</v>
      </c>
      <c r="S400" s="68">
        <v>1</v>
      </c>
      <c r="T400" s="68">
        <v>1</v>
      </c>
      <c r="U400" s="68">
        <v>1</v>
      </c>
      <c r="V400" s="68">
        <v>1</v>
      </c>
      <c r="W400" s="125">
        <v>1</v>
      </c>
      <c r="X400" s="68">
        <v>1</v>
      </c>
      <c r="Y400" s="68">
        <v>1</v>
      </c>
      <c r="AB400" s="103"/>
    </row>
    <row r="401" spans="1:28" s="102" customFormat="1" ht="123">
      <c r="A401" s="72"/>
      <c r="B401" s="71" t="s">
        <v>68</v>
      </c>
      <c r="C401" s="70"/>
      <c r="D401" s="68">
        <v>1</v>
      </c>
      <c r="E401" s="68"/>
      <c r="F401" s="68"/>
      <c r="G401" s="68"/>
      <c r="H401" s="68"/>
      <c r="I401" s="68"/>
      <c r="J401" s="68"/>
      <c r="K401" s="68"/>
      <c r="L401" s="68">
        <v>1</v>
      </c>
      <c r="M401" s="68">
        <v>0</v>
      </c>
      <c r="N401" s="68">
        <v>1</v>
      </c>
      <c r="O401" s="69">
        <v>0</v>
      </c>
      <c r="P401" s="68">
        <v>1</v>
      </c>
      <c r="Q401" s="68">
        <v>1</v>
      </c>
      <c r="R401" s="68">
        <v>0</v>
      </c>
      <c r="S401" s="68">
        <v>1</v>
      </c>
      <c r="T401" s="68">
        <v>0</v>
      </c>
      <c r="U401" s="68">
        <v>0</v>
      </c>
      <c r="V401" s="68">
        <v>1</v>
      </c>
      <c r="W401" s="68">
        <v>1</v>
      </c>
      <c r="X401" s="68">
        <v>0</v>
      </c>
      <c r="Y401" s="68">
        <v>1</v>
      </c>
      <c r="AB401" s="103"/>
    </row>
    <row r="402" spans="1:28" s="102" customFormat="1" ht="153.75">
      <c r="A402" s="128"/>
      <c r="B402" s="127" t="s">
        <v>67</v>
      </c>
      <c r="C402" s="124"/>
      <c r="D402" s="68">
        <v>1</v>
      </c>
      <c r="E402" s="68"/>
      <c r="F402" s="68"/>
      <c r="G402" s="68"/>
      <c r="H402" s="68"/>
      <c r="I402" s="68"/>
      <c r="J402" s="68"/>
      <c r="K402" s="68"/>
      <c r="L402" s="68">
        <v>1</v>
      </c>
      <c r="M402" s="68">
        <v>0</v>
      </c>
      <c r="N402" s="68">
        <v>1</v>
      </c>
      <c r="O402" s="69">
        <v>0</v>
      </c>
      <c r="P402" s="68">
        <v>1</v>
      </c>
      <c r="Q402" s="68">
        <v>0</v>
      </c>
      <c r="R402" s="68">
        <v>0</v>
      </c>
      <c r="S402" s="68">
        <v>1</v>
      </c>
      <c r="T402" s="68">
        <v>0</v>
      </c>
      <c r="U402" s="677">
        <v>0</v>
      </c>
      <c r="V402" s="68">
        <v>1</v>
      </c>
      <c r="W402" s="125">
        <v>1</v>
      </c>
      <c r="X402" s="68">
        <v>0</v>
      </c>
      <c r="Y402" s="677">
        <v>1</v>
      </c>
      <c r="AB402" s="103"/>
    </row>
    <row r="403" spans="1:28" s="102" customFormat="1" ht="39.75">
      <c r="A403" s="84">
        <v>7.3</v>
      </c>
      <c r="B403" s="84" t="s">
        <v>66</v>
      </c>
      <c r="C403" s="83" t="s">
        <v>30</v>
      </c>
      <c r="D403" s="82">
        <f>+SUM(D405:D409)</f>
        <v>5</v>
      </c>
      <c r="E403" s="82"/>
      <c r="F403" s="82"/>
      <c r="G403" s="82"/>
      <c r="H403" s="82"/>
      <c r="I403" s="82"/>
      <c r="J403" s="82">
        <f t="shared" ref="J403" si="405">+SUM(J405:J409)</f>
        <v>0</v>
      </c>
      <c r="K403" s="82"/>
      <c r="L403" s="82">
        <f t="shared" ref="L403:Y403" si="406">+SUM(L405:L409)</f>
        <v>5</v>
      </c>
      <c r="M403" s="82">
        <f t="shared" si="406"/>
        <v>3</v>
      </c>
      <c r="N403" s="82">
        <f t="shared" si="406"/>
        <v>5</v>
      </c>
      <c r="O403" s="82">
        <f t="shared" si="406"/>
        <v>5</v>
      </c>
      <c r="P403" s="82">
        <f t="shared" si="406"/>
        <v>5</v>
      </c>
      <c r="Q403" s="82">
        <f t="shared" si="406"/>
        <v>5</v>
      </c>
      <c r="R403" s="82">
        <f t="shared" si="406"/>
        <v>5</v>
      </c>
      <c r="S403" s="82">
        <f t="shared" si="406"/>
        <v>5</v>
      </c>
      <c r="T403" s="82">
        <f t="shared" si="406"/>
        <v>5</v>
      </c>
      <c r="U403" s="82">
        <f t="shared" si="406"/>
        <v>4</v>
      </c>
      <c r="V403" s="82">
        <f t="shared" si="406"/>
        <v>5</v>
      </c>
      <c r="W403" s="82">
        <f t="shared" si="406"/>
        <v>5</v>
      </c>
      <c r="X403" s="82">
        <f t="shared" si="406"/>
        <v>5</v>
      </c>
      <c r="Y403" s="82">
        <f t="shared" si="406"/>
        <v>5</v>
      </c>
      <c r="AB403" s="103"/>
    </row>
    <row r="404" spans="1:28" s="102" customFormat="1" ht="39.75">
      <c r="A404" s="80"/>
      <c r="B404" s="80"/>
      <c r="C404" s="79" t="s">
        <v>10</v>
      </c>
      <c r="D404" s="94">
        <f>IF(D403&lt;1,0,IF(D403&lt;2,1,IF(D403&lt;3,2,IF(D403&lt;4,3,IF(D403=4,4,IF(D403=5,5,))))))</f>
        <v>5</v>
      </c>
      <c r="E404" s="94"/>
      <c r="F404" s="94"/>
      <c r="G404" s="94"/>
      <c r="H404" s="94"/>
      <c r="I404" s="94"/>
      <c r="J404" s="94">
        <f t="shared" ref="J404" si="407">IF(J403&lt;1,0,IF(J403&lt;2,1,IF(J403&lt;3,2,IF(J403&lt;4,3,IF(J403=4,4,IF(J403=5,5,))))))</f>
        <v>0</v>
      </c>
      <c r="K404" s="94"/>
      <c r="L404" s="94">
        <f t="shared" ref="L404:Y404" si="408">IF(L403&lt;1,0,IF(L403&lt;2,1,IF(L403&lt;3,2,IF(L403&lt;4,3,IF(L403=4,4,IF(L403=5,5,))))))</f>
        <v>5</v>
      </c>
      <c r="M404" s="94">
        <f t="shared" si="408"/>
        <v>3</v>
      </c>
      <c r="N404" s="94">
        <f t="shared" si="408"/>
        <v>5</v>
      </c>
      <c r="O404" s="94">
        <f t="shared" si="408"/>
        <v>5</v>
      </c>
      <c r="P404" s="94">
        <f t="shared" si="408"/>
        <v>5</v>
      </c>
      <c r="Q404" s="94">
        <f t="shared" si="408"/>
        <v>5</v>
      </c>
      <c r="R404" s="94">
        <f t="shared" si="408"/>
        <v>5</v>
      </c>
      <c r="S404" s="94">
        <f t="shared" si="408"/>
        <v>5</v>
      </c>
      <c r="T404" s="94">
        <f t="shared" si="408"/>
        <v>5</v>
      </c>
      <c r="U404" s="94">
        <f t="shared" si="408"/>
        <v>4</v>
      </c>
      <c r="V404" s="94">
        <f t="shared" si="408"/>
        <v>5</v>
      </c>
      <c r="W404" s="94">
        <f t="shared" si="408"/>
        <v>5</v>
      </c>
      <c r="X404" s="94">
        <f t="shared" si="408"/>
        <v>5</v>
      </c>
      <c r="Y404" s="94">
        <f t="shared" si="408"/>
        <v>5</v>
      </c>
      <c r="AB404" s="103"/>
    </row>
    <row r="405" spans="1:28" s="102" customFormat="1" ht="39.75">
      <c r="A405" s="72"/>
      <c r="B405" s="71" t="s">
        <v>65</v>
      </c>
      <c r="C405" s="130"/>
      <c r="D405" s="68">
        <v>1</v>
      </c>
      <c r="E405" s="68"/>
      <c r="F405" s="68"/>
      <c r="G405" s="68"/>
      <c r="H405" s="68"/>
      <c r="I405" s="68"/>
      <c r="J405" s="68"/>
      <c r="K405" s="68"/>
      <c r="L405" s="68">
        <v>1</v>
      </c>
      <c r="M405" s="68">
        <v>1</v>
      </c>
      <c r="N405" s="68">
        <v>1</v>
      </c>
      <c r="O405" s="69">
        <v>1</v>
      </c>
      <c r="P405" s="68">
        <v>1</v>
      </c>
      <c r="Q405" s="68">
        <v>1</v>
      </c>
      <c r="R405" s="68">
        <v>1</v>
      </c>
      <c r="S405" s="68">
        <v>1</v>
      </c>
      <c r="T405" s="68">
        <v>1</v>
      </c>
      <c r="U405" s="68">
        <v>1</v>
      </c>
      <c r="V405" s="68">
        <v>1</v>
      </c>
      <c r="W405" s="125">
        <v>1</v>
      </c>
      <c r="X405" s="68">
        <v>1</v>
      </c>
      <c r="Y405" s="68">
        <v>1</v>
      </c>
      <c r="AB405" s="103"/>
    </row>
    <row r="406" spans="1:28" s="102" customFormat="1" ht="123">
      <c r="A406" s="72"/>
      <c r="B406" s="71" t="s">
        <v>64</v>
      </c>
      <c r="C406" s="130"/>
      <c r="D406" s="68">
        <v>1</v>
      </c>
      <c r="E406" s="68"/>
      <c r="F406" s="68"/>
      <c r="G406" s="68"/>
      <c r="H406" s="68"/>
      <c r="I406" s="68"/>
      <c r="J406" s="68"/>
      <c r="K406" s="68"/>
      <c r="L406" s="68">
        <v>1</v>
      </c>
      <c r="M406" s="68">
        <v>1</v>
      </c>
      <c r="N406" s="68">
        <v>1</v>
      </c>
      <c r="O406" s="69">
        <v>1</v>
      </c>
      <c r="P406" s="68">
        <v>1</v>
      </c>
      <c r="Q406" s="68">
        <v>1</v>
      </c>
      <c r="R406" s="68">
        <v>1</v>
      </c>
      <c r="S406" s="68">
        <v>1</v>
      </c>
      <c r="T406" s="68">
        <v>1</v>
      </c>
      <c r="U406" s="68">
        <v>1</v>
      </c>
      <c r="V406" s="68">
        <v>1</v>
      </c>
      <c r="W406" s="125">
        <v>1</v>
      </c>
      <c r="X406" s="68">
        <v>1</v>
      </c>
      <c r="Y406" s="68">
        <v>1</v>
      </c>
      <c r="AB406" s="103"/>
    </row>
    <row r="407" spans="1:28" s="102" customFormat="1" ht="39.75">
      <c r="A407" s="72"/>
      <c r="B407" s="71" t="s">
        <v>63</v>
      </c>
      <c r="C407" s="130"/>
      <c r="D407" s="68">
        <v>1</v>
      </c>
      <c r="E407" s="68"/>
      <c r="F407" s="68"/>
      <c r="G407" s="68"/>
      <c r="H407" s="68"/>
      <c r="I407" s="68"/>
      <c r="J407" s="68"/>
      <c r="K407" s="68"/>
      <c r="L407" s="68">
        <v>1</v>
      </c>
      <c r="M407" s="68">
        <v>0</v>
      </c>
      <c r="N407" s="68">
        <v>1</v>
      </c>
      <c r="O407" s="69">
        <v>1</v>
      </c>
      <c r="P407" s="68">
        <v>1</v>
      </c>
      <c r="Q407" s="68">
        <v>1</v>
      </c>
      <c r="R407" s="68">
        <v>1</v>
      </c>
      <c r="S407" s="68">
        <v>1</v>
      </c>
      <c r="T407" s="68">
        <v>1</v>
      </c>
      <c r="U407" s="68">
        <v>1</v>
      </c>
      <c r="V407" s="68">
        <v>1</v>
      </c>
      <c r="W407" s="125">
        <v>1</v>
      </c>
      <c r="X407" s="68">
        <v>1</v>
      </c>
      <c r="Y407" s="68">
        <v>1</v>
      </c>
      <c r="AB407" s="103"/>
    </row>
    <row r="408" spans="1:28" s="102" customFormat="1" ht="61.5">
      <c r="A408" s="72"/>
      <c r="B408" s="71" t="s">
        <v>62</v>
      </c>
      <c r="C408" s="130"/>
      <c r="D408" s="68">
        <v>1</v>
      </c>
      <c r="E408" s="68"/>
      <c r="F408" s="68"/>
      <c r="G408" s="68"/>
      <c r="H408" s="68"/>
      <c r="I408" s="68"/>
      <c r="J408" s="68"/>
      <c r="K408" s="68"/>
      <c r="L408" s="68">
        <v>1</v>
      </c>
      <c r="M408" s="68">
        <v>0</v>
      </c>
      <c r="N408" s="68">
        <v>1</v>
      </c>
      <c r="O408" s="69">
        <v>1</v>
      </c>
      <c r="P408" s="68">
        <v>1</v>
      </c>
      <c r="Q408" s="68">
        <v>1</v>
      </c>
      <c r="R408" s="68">
        <v>1</v>
      </c>
      <c r="S408" s="68">
        <v>1</v>
      </c>
      <c r="T408" s="68">
        <v>1</v>
      </c>
      <c r="U408" s="68">
        <v>0</v>
      </c>
      <c r="V408" s="68">
        <v>1</v>
      </c>
      <c r="W408" s="125">
        <v>1</v>
      </c>
      <c r="X408" s="68">
        <v>1</v>
      </c>
      <c r="Y408" s="129">
        <v>1</v>
      </c>
      <c r="Z408" s="92" t="s">
        <v>61</v>
      </c>
      <c r="AB408" s="103"/>
    </row>
    <row r="409" spans="1:28" s="102" customFormat="1" ht="61.5">
      <c r="A409" s="128"/>
      <c r="B409" s="127" t="s">
        <v>60</v>
      </c>
      <c r="C409" s="126"/>
      <c r="D409" s="68">
        <v>1</v>
      </c>
      <c r="E409" s="68"/>
      <c r="F409" s="68"/>
      <c r="G409" s="68"/>
      <c r="H409" s="68"/>
      <c r="I409" s="68"/>
      <c r="J409" s="68"/>
      <c r="K409" s="68"/>
      <c r="L409" s="68">
        <v>1</v>
      </c>
      <c r="M409" s="68">
        <v>1</v>
      </c>
      <c r="N409" s="68">
        <v>1</v>
      </c>
      <c r="O409" s="69">
        <v>1</v>
      </c>
      <c r="P409" s="68">
        <v>1</v>
      </c>
      <c r="Q409" s="68">
        <v>1</v>
      </c>
      <c r="R409" s="68">
        <v>1</v>
      </c>
      <c r="S409" s="68">
        <v>1</v>
      </c>
      <c r="T409" s="68">
        <v>1</v>
      </c>
      <c r="U409" s="677">
        <v>1</v>
      </c>
      <c r="V409" s="68">
        <v>1</v>
      </c>
      <c r="W409" s="125">
        <v>1</v>
      </c>
      <c r="X409" s="68">
        <v>1</v>
      </c>
      <c r="Y409" s="677">
        <v>1</v>
      </c>
      <c r="AB409" s="103"/>
    </row>
    <row r="410" spans="1:28" s="102" customFormat="1" ht="39.75">
      <c r="A410" s="84">
        <v>7.4</v>
      </c>
      <c r="B410" s="84" t="s">
        <v>59</v>
      </c>
      <c r="C410" s="83" t="s">
        <v>30</v>
      </c>
      <c r="D410" s="82">
        <f>+SUM(D412:D423)</f>
        <v>6</v>
      </c>
      <c r="E410" s="82"/>
      <c r="F410" s="82"/>
      <c r="G410" s="82"/>
      <c r="H410" s="82"/>
      <c r="I410" s="82"/>
      <c r="J410" s="82">
        <f t="shared" ref="J410" si="409">+SUM(J412:J423)</f>
        <v>0</v>
      </c>
      <c r="K410" s="82"/>
      <c r="L410" s="82">
        <f t="shared" ref="L410:Y410" si="410">+SUM(L412:L423)</f>
        <v>6</v>
      </c>
      <c r="M410" s="82">
        <f t="shared" si="410"/>
        <v>6</v>
      </c>
      <c r="N410" s="82">
        <f t="shared" si="410"/>
        <v>6</v>
      </c>
      <c r="O410" s="82">
        <f t="shared" si="410"/>
        <v>5</v>
      </c>
      <c r="P410" s="82">
        <f t="shared" si="410"/>
        <v>6</v>
      </c>
      <c r="Q410" s="82">
        <f t="shared" si="410"/>
        <v>6</v>
      </c>
      <c r="R410" s="82">
        <f t="shared" si="410"/>
        <v>3</v>
      </c>
      <c r="S410" s="82">
        <f t="shared" si="410"/>
        <v>6</v>
      </c>
      <c r="T410" s="82">
        <f t="shared" si="410"/>
        <v>6</v>
      </c>
      <c r="U410" s="82">
        <f t="shared" si="410"/>
        <v>6</v>
      </c>
      <c r="V410" s="82">
        <f t="shared" si="410"/>
        <v>6</v>
      </c>
      <c r="W410" s="82">
        <f t="shared" si="410"/>
        <v>6</v>
      </c>
      <c r="X410" s="82">
        <f t="shared" si="410"/>
        <v>6</v>
      </c>
      <c r="Y410" s="82">
        <f t="shared" si="410"/>
        <v>6</v>
      </c>
      <c r="AB410" s="103"/>
    </row>
    <row r="411" spans="1:28" s="102" customFormat="1" ht="39.75">
      <c r="A411" s="80"/>
      <c r="B411" s="80"/>
      <c r="C411" s="79" t="s">
        <v>10</v>
      </c>
      <c r="D411" s="94">
        <f>IF(D410&lt;1,0,IF(D410&lt;2,1,IF(D410&lt;3,2,IF(D410&lt;5,3,IF(D410=5,4,IF(D410&gt;=6,5,))))))</f>
        <v>5</v>
      </c>
      <c r="E411" s="94"/>
      <c r="F411" s="94"/>
      <c r="G411" s="94"/>
      <c r="H411" s="94"/>
      <c r="I411" s="94"/>
      <c r="J411" s="94">
        <f t="shared" ref="J411" si="411">IF(J410&lt;1,0,IF(J410&lt;2,1,IF(J410&lt;3,2,IF(J410&lt;5,3,IF(J410=5,4,IF(J410&gt;=6,5,))))))</f>
        <v>0</v>
      </c>
      <c r="K411" s="94"/>
      <c r="L411" s="94">
        <f t="shared" ref="L411:Y411" si="412">IF(L410&lt;1,0,IF(L410&lt;2,1,IF(L410&lt;3,2,IF(L410&lt;5,3,IF(L410=5,4,IF(L410&gt;=6,5,))))))</f>
        <v>5</v>
      </c>
      <c r="M411" s="94">
        <f t="shared" si="412"/>
        <v>5</v>
      </c>
      <c r="N411" s="94">
        <f t="shared" si="412"/>
        <v>5</v>
      </c>
      <c r="O411" s="94">
        <f t="shared" si="412"/>
        <v>4</v>
      </c>
      <c r="P411" s="94">
        <f t="shared" si="412"/>
        <v>5</v>
      </c>
      <c r="Q411" s="94">
        <f t="shared" si="412"/>
        <v>5</v>
      </c>
      <c r="R411" s="94">
        <f t="shared" si="412"/>
        <v>3</v>
      </c>
      <c r="S411" s="94">
        <f t="shared" si="412"/>
        <v>5</v>
      </c>
      <c r="T411" s="94">
        <f t="shared" si="412"/>
        <v>5</v>
      </c>
      <c r="U411" s="94">
        <f t="shared" si="412"/>
        <v>5</v>
      </c>
      <c r="V411" s="94">
        <f t="shared" si="412"/>
        <v>5</v>
      </c>
      <c r="W411" s="94">
        <f t="shared" si="412"/>
        <v>5</v>
      </c>
      <c r="X411" s="94">
        <f t="shared" si="412"/>
        <v>5</v>
      </c>
      <c r="Y411" s="94">
        <f t="shared" si="412"/>
        <v>5</v>
      </c>
      <c r="AB411" s="103"/>
    </row>
    <row r="412" spans="1:28" s="102" customFormat="1" ht="92.25">
      <c r="A412" s="72"/>
      <c r="B412" s="71" t="s">
        <v>58</v>
      </c>
      <c r="C412" s="70"/>
      <c r="D412" s="68">
        <v>1</v>
      </c>
      <c r="E412" s="68"/>
      <c r="F412" s="68"/>
      <c r="G412" s="68"/>
      <c r="H412" s="68"/>
      <c r="I412" s="68"/>
      <c r="J412" s="68"/>
      <c r="K412" s="68"/>
      <c r="L412" s="68">
        <v>1</v>
      </c>
      <c r="M412" s="68">
        <v>1</v>
      </c>
      <c r="N412" s="68">
        <v>1</v>
      </c>
      <c r="O412" s="69">
        <v>1</v>
      </c>
      <c r="P412" s="68">
        <v>1</v>
      </c>
      <c r="Q412" s="68">
        <v>1</v>
      </c>
      <c r="R412" s="68">
        <v>1</v>
      </c>
      <c r="S412" s="68">
        <v>1</v>
      </c>
      <c r="T412" s="68">
        <v>1</v>
      </c>
      <c r="U412" s="68">
        <v>1</v>
      </c>
      <c r="V412" s="68">
        <v>1</v>
      </c>
      <c r="W412" s="68">
        <v>1</v>
      </c>
      <c r="X412" s="68">
        <v>1</v>
      </c>
      <c r="Y412" s="68">
        <v>1</v>
      </c>
      <c r="Z412" s="93" t="s">
        <v>39</v>
      </c>
      <c r="AB412" s="103"/>
    </row>
    <row r="413" spans="1:28" s="102" customFormat="1" ht="92.25">
      <c r="A413" s="72"/>
      <c r="B413" s="71" t="s">
        <v>57</v>
      </c>
      <c r="C413" s="124"/>
      <c r="D413" s="711">
        <v>1</v>
      </c>
      <c r="E413" s="711"/>
      <c r="F413" s="711"/>
      <c r="G413" s="711"/>
      <c r="H413" s="711"/>
      <c r="I413" s="711"/>
      <c r="J413" s="711"/>
      <c r="K413" s="677"/>
      <c r="L413" s="711">
        <v>1</v>
      </c>
      <c r="M413" s="711">
        <v>1</v>
      </c>
      <c r="N413" s="711">
        <v>1</v>
      </c>
      <c r="O413" s="711">
        <v>1</v>
      </c>
      <c r="P413" s="711">
        <v>1</v>
      </c>
      <c r="Q413" s="711">
        <v>1</v>
      </c>
      <c r="R413" s="711">
        <v>1</v>
      </c>
      <c r="S413" s="711">
        <v>1</v>
      </c>
      <c r="T413" s="711">
        <v>1</v>
      </c>
      <c r="U413" s="711">
        <v>1</v>
      </c>
      <c r="V413" s="711">
        <v>1</v>
      </c>
      <c r="W413" s="711">
        <v>1</v>
      </c>
      <c r="X413" s="711">
        <v>1</v>
      </c>
      <c r="Y413" s="711">
        <v>1</v>
      </c>
      <c r="AB413" s="103"/>
    </row>
    <row r="414" spans="1:28" s="102" customFormat="1" ht="48">
      <c r="A414" s="72"/>
      <c r="B414" s="121" t="s">
        <v>56</v>
      </c>
      <c r="C414" s="123"/>
      <c r="D414" s="712"/>
      <c r="E414" s="712"/>
      <c r="F414" s="712"/>
      <c r="G414" s="712"/>
      <c r="H414" s="712"/>
      <c r="I414" s="712"/>
      <c r="J414" s="712"/>
      <c r="K414" s="678"/>
      <c r="L414" s="712"/>
      <c r="M414" s="712"/>
      <c r="N414" s="712"/>
      <c r="O414" s="712"/>
      <c r="P414" s="712"/>
      <c r="Q414" s="712"/>
      <c r="R414" s="712"/>
      <c r="S414" s="712"/>
      <c r="T414" s="712"/>
      <c r="U414" s="712"/>
      <c r="V414" s="712"/>
      <c r="W414" s="712"/>
      <c r="X414" s="712"/>
      <c r="Y414" s="712"/>
      <c r="AB414" s="103"/>
    </row>
    <row r="415" spans="1:28" s="102" customFormat="1" ht="39.75">
      <c r="A415" s="72"/>
      <c r="B415" s="121" t="s">
        <v>55</v>
      </c>
      <c r="C415" s="123"/>
      <c r="D415" s="712"/>
      <c r="E415" s="712"/>
      <c r="F415" s="712"/>
      <c r="G415" s="712"/>
      <c r="H415" s="712"/>
      <c r="I415" s="712"/>
      <c r="J415" s="712"/>
      <c r="K415" s="678"/>
      <c r="L415" s="712"/>
      <c r="M415" s="712"/>
      <c r="N415" s="712"/>
      <c r="O415" s="712"/>
      <c r="P415" s="712"/>
      <c r="Q415" s="712"/>
      <c r="R415" s="712"/>
      <c r="S415" s="712"/>
      <c r="T415" s="712"/>
      <c r="U415" s="712"/>
      <c r="V415" s="712"/>
      <c r="W415" s="712"/>
      <c r="X415" s="712"/>
      <c r="Y415" s="712"/>
      <c r="AB415" s="103"/>
    </row>
    <row r="416" spans="1:28" s="102" customFormat="1" ht="39.75">
      <c r="A416" s="72"/>
      <c r="B416" s="121" t="s">
        <v>54</v>
      </c>
      <c r="C416" s="123"/>
      <c r="D416" s="712"/>
      <c r="E416" s="712"/>
      <c r="F416" s="712"/>
      <c r="G416" s="712"/>
      <c r="H416" s="712"/>
      <c r="I416" s="712"/>
      <c r="J416" s="712"/>
      <c r="K416" s="678"/>
      <c r="L416" s="712"/>
      <c r="M416" s="712"/>
      <c r="N416" s="712"/>
      <c r="O416" s="712"/>
      <c r="P416" s="712"/>
      <c r="Q416" s="712"/>
      <c r="R416" s="712"/>
      <c r="S416" s="712"/>
      <c r="T416" s="712"/>
      <c r="U416" s="712"/>
      <c r="V416" s="712"/>
      <c r="W416" s="712"/>
      <c r="X416" s="712"/>
      <c r="Y416" s="712"/>
      <c r="AB416" s="103"/>
    </row>
    <row r="417" spans="1:28" s="102" customFormat="1" ht="48">
      <c r="A417" s="72"/>
      <c r="B417" s="121" t="s">
        <v>53</v>
      </c>
      <c r="C417" s="123"/>
      <c r="D417" s="712"/>
      <c r="E417" s="712"/>
      <c r="F417" s="712"/>
      <c r="G417" s="712"/>
      <c r="H417" s="712"/>
      <c r="I417" s="712"/>
      <c r="J417" s="712"/>
      <c r="K417" s="678"/>
      <c r="L417" s="712"/>
      <c r="M417" s="712"/>
      <c r="N417" s="712"/>
      <c r="O417" s="712"/>
      <c r="P417" s="712"/>
      <c r="Q417" s="712"/>
      <c r="R417" s="712"/>
      <c r="S417" s="712"/>
      <c r="T417" s="712"/>
      <c r="U417" s="712"/>
      <c r="V417" s="712"/>
      <c r="W417" s="712"/>
      <c r="X417" s="712"/>
      <c r="Y417" s="712"/>
      <c r="AB417" s="103"/>
    </row>
    <row r="418" spans="1:28" s="102" customFormat="1" ht="48">
      <c r="A418" s="72"/>
      <c r="B418" s="121" t="s">
        <v>52</v>
      </c>
      <c r="C418" s="123"/>
      <c r="D418" s="712"/>
      <c r="E418" s="712"/>
      <c r="F418" s="712"/>
      <c r="G418" s="712"/>
      <c r="H418" s="712"/>
      <c r="I418" s="712"/>
      <c r="J418" s="712"/>
      <c r="K418" s="678"/>
      <c r="L418" s="712"/>
      <c r="M418" s="712"/>
      <c r="N418" s="712"/>
      <c r="O418" s="712"/>
      <c r="P418" s="712"/>
      <c r="Q418" s="712"/>
      <c r="R418" s="712"/>
      <c r="S418" s="712"/>
      <c r="T418" s="712"/>
      <c r="U418" s="712"/>
      <c r="V418" s="712"/>
      <c r="W418" s="712"/>
      <c r="X418" s="712"/>
      <c r="Y418" s="712"/>
      <c r="AB418" s="103"/>
    </row>
    <row r="419" spans="1:28" s="102" customFormat="1" ht="39.75">
      <c r="A419" s="72"/>
      <c r="B419" s="121" t="s">
        <v>51</v>
      </c>
      <c r="C419" s="120"/>
      <c r="D419" s="713"/>
      <c r="E419" s="713"/>
      <c r="F419" s="713"/>
      <c r="G419" s="713"/>
      <c r="H419" s="713"/>
      <c r="I419" s="713"/>
      <c r="J419" s="713"/>
      <c r="K419" s="679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  <c r="V419" s="713"/>
      <c r="W419" s="713"/>
      <c r="X419" s="713"/>
      <c r="Y419" s="713"/>
      <c r="AB419" s="103"/>
    </row>
    <row r="420" spans="1:28" s="102" customFormat="1" ht="61.5">
      <c r="A420" s="72"/>
      <c r="B420" s="71" t="s">
        <v>50</v>
      </c>
      <c r="C420" s="70"/>
      <c r="D420" s="68">
        <v>1</v>
      </c>
      <c r="E420" s="68"/>
      <c r="F420" s="68"/>
      <c r="G420" s="68"/>
      <c r="H420" s="68"/>
      <c r="I420" s="68"/>
      <c r="J420" s="68"/>
      <c r="K420" s="68"/>
      <c r="L420" s="68">
        <v>1</v>
      </c>
      <c r="M420" s="68">
        <v>1</v>
      </c>
      <c r="N420" s="68">
        <v>1</v>
      </c>
      <c r="O420" s="69">
        <v>1</v>
      </c>
      <c r="P420" s="68">
        <v>1</v>
      </c>
      <c r="Q420" s="68">
        <v>1</v>
      </c>
      <c r="R420" s="68">
        <v>1</v>
      </c>
      <c r="S420" s="68">
        <v>1</v>
      </c>
      <c r="T420" s="68">
        <v>1</v>
      </c>
      <c r="U420" s="68">
        <v>1</v>
      </c>
      <c r="V420" s="68">
        <v>1</v>
      </c>
      <c r="W420" s="68">
        <v>1</v>
      </c>
      <c r="X420" s="68">
        <v>1</v>
      </c>
      <c r="Y420" s="68">
        <v>1</v>
      </c>
      <c r="AB420" s="103"/>
    </row>
    <row r="421" spans="1:28" s="102" customFormat="1" ht="61.5">
      <c r="A421" s="72"/>
      <c r="B421" s="71" t="s">
        <v>49</v>
      </c>
      <c r="C421" s="70"/>
      <c r="D421" s="68">
        <v>1</v>
      </c>
      <c r="E421" s="68"/>
      <c r="F421" s="68"/>
      <c r="G421" s="68"/>
      <c r="H421" s="68"/>
      <c r="I421" s="68"/>
      <c r="J421" s="68"/>
      <c r="K421" s="68"/>
      <c r="L421" s="68">
        <v>1</v>
      </c>
      <c r="M421" s="68">
        <v>1</v>
      </c>
      <c r="N421" s="68">
        <v>1</v>
      </c>
      <c r="O421" s="69">
        <v>1</v>
      </c>
      <c r="P421" s="68">
        <v>1</v>
      </c>
      <c r="Q421" s="68">
        <v>1</v>
      </c>
      <c r="R421" s="68">
        <v>0</v>
      </c>
      <c r="S421" s="68">
        <v>1</v>
      </c>
      <c r="T421" s="68">
        <v>1</v>
      </c>
      <c r="U421" s="68">
        <v>1</v>
      </c>
      <c r="V421" s="68">
        <v>1</v>
      </c>
      <c r="W421" s="68">
        <v>1</v>
      </c>
      <c r="X421" s="68">
        <v>1</v>
      </c>
      <c r="Y421" s="68">
        <v>1</v>
      </c>
      <c r="AB421" s="103"/>
    </row>
    <row r="422" spans="1:28" s="102" customFormat="1" ht="61.5">
      <c r="A422" s="72"/>
      <c r="B422" s="71" t="s">
        <v>48</v>
      </c>
      <c r="C422" s="70"/>
      <c r="D422" s="68">
        <v>1</v>
      </c>
      <c r="E422" s="68"/>
      <c r="F422" s="68"/>
      <c r="G422" s="68"/>
      <c r="H422" s="68"/>
      <c r="I422" s="68"/>
      <c r="J422" s="68"/>
      <c r="K422" s="68"/>
      <c r="L422" s="68">
        <v>1</v>
      </c>
      <c r="M422" s="68">
        <v>1</v>
      </c>
      <c r="N422" s="68">
        <v>1</v>
      </c>
      <c r="O422" s="69">
        <v>1</v>
      </c>
      <c r="P422" s="68">
        <v>1</v>
      </c>
      <c r="Q422" s="68">
        <v>1</v>
      </c>
      <c r="R422" s="68">
        <v>0</v>
      </c>
      <c r="S422" s="68">
        <v>1</v>
      </c>
      <c r="T422" s="68">
        <v>1</v>
      </c>
      <c r="U422" s="68">
        <v>1</v>
      </c>
      <c r="V422" s="68">
        <v>1</v>
      </c>
      <c r="W422" s="68">
        <v>1</v>
      </c>
      <c r="X422" s="68">
        <v>1</v>
      </c>
      <c r="Y422" s="68">
        <v>1</v>
      </c>
      <c r="AB422" s="103"/>
    </row>
    <row r="423" spans="1:28" s="102" customFormat="1" ht="61.5">
      <c r="A423" s="72"/>
      <c r="B423" s="91" t="s">
        <v>47</v>
      </c>
      <c r="C423" s="70"/>
      <c r="D423" s="68">
        <v>1</v>
      </c>
      <c r="E423" s="68"/>
      <c r="F423" s="68"/>
      <c r="G423" s="68"/>
      <c r="H423" s="68"/>
      <c r="I423" s="68"/>
      <c r="J423" s="68"/>
      <c r="K423" s="68"/>
      <c r="L423" s="68">
        <v>1</v>
      </c>
      <c r="M423" s="68">
        <v>1</v>
      </c>
      <c r="N423" s="68">
        <v>1</v>
      </c>
      <c r="O423" s="69">
        <v>0</v>
      </c>
      <c r="P423" s="68">
        <v>1</v>
      </c>
      <c r="Q423" s="68">
        <v>1</v>
      </c>
      <c r="R423" s="68">
        <v>0</v>
      </c>
      <c r="S423" s="68">
        <v>1</v>
      </c>
      <c r="T423" s="68">
        <v>1</v>
      </c>
      <c r="U423" s="68">
        <v>1</v>
      </c>
      <c r="V423" s="68">
        <v>1</v>
      </c>
      <c r="W423" s="68">
        <v>1</v>
      </c>
      <c r="X423" s="68">
        <v>1</v>
      </c>
      <c r="Y423" s="68">
        <v>1</v>
      </c>
      <c r="AB423" s="103"/>
    </row>
    <row r="424" spans="1:28" s="102" customFormat="1" ht="39.75">
      <c r="A424" s="118">
        <v>7.5</v>
      </c>
      <c r="B424" s="117" t="s">
        <v>46</v>
      </c>
      <c r="C424" s="116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4"/>
      <c r="V424" s="114"/>
      <c r="W424" s="114"/>
      <c r="X424" s="114"/>
      <c r="Y424" s="114"/>
      <c r="AB424" s="103"/>
    </row>
    <row r="425" spans="1:28" s="102" customFormat="1" ht="39.75" hidden="1" customHeight="1">
      <c r="A425" s="109"/>
      <c r="B425" s="113" t="s">
        <v>45</v>
      </c>
      <c r="C425" s="112" t="s">
        <v>10</v>
      </c>
      <c r="D425" s="111" t="s">
        <v>44</v>
      </c>
      <c r="E425" s="111"/>
      <c r="F425" s="111"/>
      <c r="G425" s="111"/>
      <c r="H425" s="111"/>
      <c r="I425" s="111"/>
      <c r="J425" s="111" t="s">
        <v>44</v>
      </c>
      <c r="K425" s="111"/>
      <c r="L425" s="111" t="s">
        <v>44</v>
      </c>
      <c r="M425" s="111" t="s">
        <v>44</v>
      </c>
      <c r="N425" s="111" t="s">
        <v>44</v>
      </c>
      <c r="O425" s="111" t="s">
        <v>44</v>
      </c>
      <c r="P425" s="111" t="s">
        <v>44</v>
      </c>
      <c r="Q425" s="111" t="s">
        <v>44</v>
      </c>
      <c r="R425" s="111" t="s">
        <v>44</v>
      </c>
      <c r="S425" s="111" t="s">
        <v>44</v>
      </c>
      <c r="T425" s="111" t="s">
        <v>44</v>
      </c>
      <c r="U425" s="111" t="s">
        <v>44</v>
      </c>
      <c r="V425" s="111" t="s">
        <v>44</v>
      </c>
      <c r="W425" s="111" t="s">
        <v>44</v>
      </c>
      <c r="X425" s="111" t="s">
        <v>44</v>
      </c>
      <c r="Y425" s="110">
        <v>4.25</v>
      </c>
      <c r="AB425" s="103"/>
    </row>
    <row r="426" spans="1:28" s="102" customFormat="1" ht="61.5">
      <c r="A426" s="109"/>
      <c r="B426" s="108" t="s">
        <v>43</v>
      </c>
      <c r="C426" s="107" t="s">
        <v>10</v>
      </c>
      <c r="D426" s="106">
        <v>4.7</v>
      </c>
      <c r="E426" s="106"/>
      <c r="F426" s="106"/>
      <c r="G426" s="106"/>
      <c r="H426" s="106"/>
      <c r="I426" s="106"/>
      <c r="J426" s="106"/>
      <c r="K426" s="106"/>
      <c r="L426" s="106">
        <v>4.41</v>
      </c>
      <c r="M426" s="106">
        <v>3.4</v>
      </c>
      <c r="N426" s="106">
        <v>4.6399999999999997</v>
      </c>
      <c r="O426" s="105">
        <v>4.45</v>
      </c>
      <c r="P426" s="106">
        <v>4.47</v>
      </c>
      <c r="Q426" s="106">
        <v>4.46</v>
      </c>
      <c r="R426" s="106">
        <v>4.3</v>
      </c>
      <c r="S426" s="106">
        <v>4.3499999999999996</v>
      </c>
      <c r="T426" s="106">
        <v>3.95</v>
      </c>
      <c r="U426" s="105">
        <v>4</v>
      </c>
      <c r="V426" s="105">
        <v>4.57</v>
      </c>
      <c r="W426" s="105">
        <v>4.5999999999999996</v>
      </c>
      <c r="X426" s="105">
        <v>3.8</v>
      </c>
      <c r="Y426" s="104">
        <v>4.22</v>
      </c>
      <c r="AB426" s="103"/>
    </row>
    <row r="427" spans="1:28" ht="39.75">
      <c r="A427" s="101" t="s">
        <v>42</v>
      </c>
      <c r="B427" s="100"/>
      <c r="C427" s="99"/>
      <c r="D427" s="98">
        <f>+D429</f>
        <v>5</v>
      </c>
      <c r="E427" s="98"/>
      <c r="F427" s="98"/>
      <c r="G427" s="98"/>
      <c r="H427" s="98"/>
      <c r="I427" s="98"/>
      <c r="J427" s="98">
        <f t="shared" ref="J427" si="413">+J429</f>
        <v>0</v>
      </c>
      <c r="K427" s="98"/>
      <c r="L427" s="98">
        <f t="shared" ref="L427:Y427" si="414">+L429</f>
        <v>5</v>
      </c>
      <c r="M427" s="98">
        <f t="shared" si="414"/>
        <v>5</v>
      </c>
      <c r="N427" s="98">
        <f t="shared" si="414"/>
        <v>5</v>
      </c>
      <c r="O427" s="98">
        <f t="shared" si="414"/>
        <v>5</v>
      </c>
      <c r="P427" s="98">
        <f t="shared" si="414"/>
        <v>5</v>
      </c>
      <c r="Q427" s="98">
        <f t="shared" si="414"/>
        <v>3</v>
      </c>
      <c r="R427" s="98">
        <f t="shared" si="414"/>
        <v>4</v>
      </c>
      <c r="S427" s="98">
        <f t="shared" si="414"/>
        <v>5</v>
      </c>
      <c r="T427" s="98">
        <f t="shared" si="414"/>
        <v>5</v>
      </c>
      <c r="U427" s="98">
        <f t="shared" si="414"/>
        <v>5</v>
      </c>
      <c r="V427" s="98">
        <f t="shared" si="414"/>
        <v>2</v>
      </c>
      <c r="W427" s="98">
        <f t="shared" si="414"/>
        <v>4</v>
      </c>
      <c r="X427" s="98">
        <f t="shared" si="414"/>
        <v>3</v>
      </c>
      <c r="Y427" s="97">
        <f t="shared" si="414"/>
        <v>4</v>
      </c>
      <c r="AB427" s="20"/>
    </row>
    <row r="428" spans="1:28" s="73" customFormat="1" ht="39.75">
      <c r="A428" s="85">
        <v>8.1</v>
      </c>
      <c r="B428" s="85" t="s">
        <v>41</v>
      </c>
      <c r="C428" s="96" t="s">
        <v>30</v>
      </c>
      <c r="D428" s="82">
        <f>+SUM(D430:D436)</f>
        <v>7</v>
      </c>
      <c r="E428" s="82"/>
      <c r="F428" s="82"/>
      <c r="G428" s="82"/>
      <c r="H428" s="82"/>
      <c r="I428" s="82"/>
      <c r="J428" s="82">
        <f t="shared" ref="J428" si="415">+SUM(J430:J436)</f>
        <v>0</v>
      </c>
      <c r="K428" s="82"/>
      <c r="L428" s="82">
        <f t="shared" ref="L428:Y428" si="416">+SUM(L430:L436)</f>
        <v>7</v>
      </c>
      <c r="M428" s="82">
        <f t="shared" si="416"/>
        <v>7</v>
      </c>
      <c r="N428" s="82">
        <f t="shared" si="416"/>
        <v>7</v>
      </c>
      <c r="O428" s="82">
        <f t="shared" si="416"/>
        <v>7</v>
      </c>
      <c r="P428" s="82">
        <f t="shared" si="416"/>
        <v>7</v>
      </c>
      <c r="Q428" s="82">
        <f t="shared" si="416"/>
        <v>4</v>
      </c>
      <c r="R428" s="82">
        <f t="shared" si="416"/>
        <v>6</v>
      </c>
      <c r="S428" s="82">
        <f t="shared" si="416"/>
        <v>7</v>
      </c>
      <c r="T428" s="82">
        <f t="shared" si="416"/>
        <v>7</v>
      </c>
      <c r="U428" s="82">
        <f t="shared" si="416"/>
        <v>7</v>
      </c>
      <c r="V428" s="82">
        <f t="shared" si="416"/>
        <v>3</v>
      </c>
      <c r="W428" s="82">
        <f t="shared" si="416"/>
        <v>6</v>
      </c>
      <c r="X428" s="82">
        <f t="shared" si="416"/>
        <v>4</v>
      </c>
      <c r="Y428" s="82">
        <f t="shared" si="416"/>
        <v>6</v>
      </c>
      <c r="AB428" s="74"/>
    </row>
    <row r="429" spans="1:28" s="73" customFormat="1" ht="39.75">
      <c r="A429" s="81"/>
      <c r="B429" s="81"/>
      <c r="C429" s="95" t="s">
        <v>10</v>
      </c>
      <c r="D429" s="94">
        <f>IF(D428&lt;1,0,IF(D428&lt;2,1,IF(D428&lt;4,2,IF(D428&lt;6,3,IF(D428&lt;7,4,IF(D428=7,5))))))</f>
        <v>5</v>
      </c>
      <c r="E429" s="94"/>
      <c r="F429" s="94"/>
      <c r="G429" s="94"/>
      <c r="H429" s="94"/>
      <c r="I429" s="94"/>
      <c r="J429" s="94">
        <f t="shared" ref="J429" si="417">IF(J428&lt;1,0,IF(J428&lt;2,1,IF(J428&lt;4,2,IF(J428&lt;6,3,IF(J428&lt;7,4,IF(J428=7,5))))))</f>
        <v>0</v>
      </c>
      <c r="K429" s="94"/>
      <c r="L429" s="94">
        <f t="shared" ref="L429:Y429" si="418">IF(L428&lt;1,0,IF(L428&lt;2,1,IF(L428&lt;4,2,IF(L428&lt;6,3,IF(L428&lt;7,4,IF(L428=7,5))))))</f>
        <v>5</v>
      </c>
      <c r="M429" s="94">
        <f t="shared" si="418"/>
        <v>5</v>
      </c>
      <c r="N429" s="94">
        <f t="shared" si="418"/>
        <v>5</v>
      </c>
      <c r="O429" s="94">
        <f t="shared" si="418"/>
        <v>5</v>
      </c>
      <c r="P429" s="94">
        <f t="shared" si="418"/>
        <v>5</v>
      </c>
      <c r="Q429" s="94">
        <f t="shared" si="418"/>
        <v>3</v>
      </c>
      <c r="R429" s="94">
        <f t="shared" si="418"/>
        <v>4</v>
      </c>
      <c r="S429" s="94">
        <f t="shared" si="418"/>
        <v>5</v>
      </c>
      <c r="T429" s="94">
        <f t="shared" si="418"/>
        <v>5</v>
      </c>
      <c r="U429" s="94">
        <f t="shared" si="418"/>
        <v>5</v>
      </c>
      <c r="V429" s="94">
        <f t="shared" si="418"/>
        <v>2</v>
      </c>
      <c r="W429" s="94">
        <f t="shared" si="418"/>
        <v>4</v>
      </c>
      <c r="X429" s="94">
        <f t="shared" si="418"/>
        <v>3</v>
      </c>
      <c r="Y429" s="94">
        <f t="shared" si="418"/>
        <v>4</v>
      </c>
      <c r="AB429" s="74"/>
    </row>
    <row r="430" spans="1:28" s="73" customFormat="1" ht="61.5">
      <c r="A430" s="75"/>
      <c r="B430" s="91" t="s">
        <v>40</v>
      </c>
      <c r="C430" s="70"/>
      <c r="D430" s="68">
        <v>1</v>
      </c>
      <c r="E430" s="68"/>
      <c r="F430" s="68"/>
      <c r="G430" s="68"/>
      <c r="H430" s="68"/>
      <c r="I430" s="68"/>
      <c r="J430" s="68"/>
      <c r="K430" s="68"/>
      <c r="L430" s="68">
        <v>1</v>
      </c>
      <c r="M430" s="68">
        <v>1</v>
      </c>
      <c r="N430" s="68">
        <v>1</v>
      </c>
      <c r="O430" s="69">
        <v>1</v>
      </c>
      <c r="P430" s="68">
        <v>1</v>
      </c>
      <c r="Q430" s="68">
        <v>0</v>
      </c>
      <c r="R430" s="68">
        <v>0</v>
      </c>
      <c r="S430" s="68">
        <v>1</v>
      </c>
      <c r="T430" s="68">
        <v>1</v>
      </c>
      <c r="U430" s="68">
        <v>1</v>
      </c>
      <c r="V430" s="68">
        <v>0</v>
      </c>
      <c r="W430" s="68">
        <v>0</v>
      </c>
      <c r="X430" s="68">
        <v>0</v>
      </c>
      <c r="Y430" s="90">
        <v>1</v>
      </c>
      <c r="Z430" s="93" t="s">
        <v>39</v>
      </c>
      <c r="AB430" s="74"/>
    </row>
    <row r="431" spans="1:28" s="73" customFormat="1" ht="92.25">
      <c r="A431" s="75"/>
      <c r="B431" s="91" t="s">
        <v>38</v>
      </c>
      <c r="C431" s="70"/>
      <c r="D431" s="68">
        <v>1</v>
      </c>
      <c r="E431" s="68"/>
      <c r="F431" s="68"/>
      <c r="G431" s="68"/>
      <c r="H431" s="68"/>
      <c r="I431" s="68"/>
      <c r="J431" s="68"/>
      <c r="K431" s="68"/>
      <c r="L431" s="68">
        <v>1</v>
      </c>
      <c r="M431" s="68">
        <v>1</v>
      </c>
      <c r="N431" s="68">
        <v>1</v>
      </c>
      <c r="O431" s="69">
        <v>1</v>
      </c>
      <c r="P431" s="68">
        <v>1</v>
      </c>
      <c r="Q431" s="68">
        <v>0</v>
      </c>
      <c r="R431" s="68">
        <v>1</v>
      </c>
      <c r="S431" s="68">
        <v>1</v>
      </c>
      <c r="T431" s="68">
        <v>1</v>
      </c>
      <c r="U431" s="68">
        <v>1</v>
      </c>
      <c r="V431" s="68">
        <v>0</v>
      </c>
      <c r="W431" s="68">
        <v>1</v>
      </c>
      <c r="X431" s="68">
        <v>1</v>
      </c>
      <c r="Y431" s="90">
        <v>1</v>
      </c>
      <c r="AB431" s="74"/>
    </row>
    <row r="432" spans="1:28" s="73" customFormat="1" ht="61.5">
      <c r="A432" s="75"/>
      <c r="B432" s="91" t="s">
        <v>37</v>
      </c>
      <c r="C432" s="70"/>
      <c r="D432" s="68">
        <v>1</v>
      </c>
      <c r="E432" s="68"/>
      <c r="F432" s="68"/>
      <c r="G432" s="68"/>
      <c r="H432" s="68"/>
      <c r="I432" s="68"/>
      <c r="J432" s="68"/>
      <c r="K432" s="68"/>
      <c r="L432" s="68">
        <v>1</v>
      </c>
      <c r="M432" s="68">
        <v>1</v>
      </c>
      <c r="N432" s="68">
        <v>1</v>
      </c>
      <c r="O432" s="69">
        <v>1</v>
      </c>
      <c r="P432" s="68">
        <v>1</v>
      </c>
      <c r="Q432" s="68">
        <v>1</v>
      </c>
      <c r="R432" s="68">
        <v>1</v>
      </c>
      <c r="S432" s="68">
        <v>1</v>
      </c>
      <c r="T432" s="68">
        <v>1</v>
      </c>
      <c r="U432" s="68">
        <v>1</v>
      </c>
      <c r="V432" s="68">
        <v>1</v>
      </c>
      <c r="W432" s="68">
        <v>1</v>
      </c>
      <c r="X432" s="68">
        <v>0</v>
      </c>
      <c r="Y432" s="90">
        <v>1</v>
      </c>
      <c r="AB432" s="74"/>
    </row>
    <row r="433" spans="1:28" s="73" customFormat="1" ht="61.5">
      <c r="A433" s="75"/>
      <c r="B433" s="91" t="s">
        <v>36</v>
      </c>
      <c r="C433" s="70"/>
      <c r="D433" s="68">
        <v>1</v>
      </c>
      <c r="E433" s="68"/>
      <c r="F433" s="68"/>
      <c r="G433" s="68"/>
      <c r="H433" s="68"/>
      <c r="I433" s="68"/>
      <c r="J433" s="68"/>
      <c r="K433" s="68"/>
      <c r="L433" s="68">
        <v>1</v>
      </c>
      <c r="M433" s="68">
        <v>1</v>
      </c>
      <c r="N433" s="68">
        <v>1</v>
      </c>
      <c r="O433" s="69">
        <v>1</v>
      </c>
      <c r="P433" s="68">
        <v>1</v>
      </c>
      <c r="Q433" s="68">
        <v>1</v>
      </c>
      <c r="R433" s="68">
        <v>1</v>
      </c>
      <c r="S433" s="68">
        <v>1</v>
      </c>
      <c r="T433" s="68">
        <v>1</v>
      </c>
      <c r="U433" s="68">
        <v>1</v>
      </c>
      <c r="V433" s="68">
        <v>1</v>
      </c>
      <c r="W433" s="68">
        <v>1</v>
      </c>
      <c r="X433" s="68">
        <v>0</v>
      </c>
      <c r="Y433" s="90">
        <v>0</v>
      </c>
      <c r="AB433" s="74"/>
    </row>
    <row r="434" spans="1:28" s="73" customFormat="1" ht="92.25">
      <c r="A434" s="75"/>
      <c r="B434" s="91" t="s">
        <v>35</v>
      </c>
      <c r="C434" s="70"/>
      <c r="D434" s="68">
        <v>1</v>
      </c>
      <c r="E434" s="68"/>
      <c r="F434" s="68"/>
      <c r="G434" s="68"/>
      <c r="H434" s="68"/>
      <c r="I434" s="68"/>
      <c r="J434" s="68"/>
      <c r="K434" s="68"/>
      <c r="L434" s="68">
        <v>1</v>
      </c>
      <c r="M434" s="68">
        <v>1</v>
      </c>
      <c r="N434" s="68">
        <v>1</v>
      </c>
      <c r="O434" s="69">
        <v>1</v>
      </c>
      <c r="P434" s="68">
        <v>1</v>
      </c>
      <c r="Q434" s="68">
        <v>0</v>
      </c>
      <c r="R434" s="68">
        <v>1</v>
      </c>
      <c r="S434" s="68">
        <v>1</v>
      </c>
      <c r="T434" s="68">
        <v>1</v>
      </c>
      <c r="U434" s="68">
        <v>1</v>
      </c>
      <c r="V434" s="68">
        <v>0</v>
      </c>
      <c r="W434" s="68">
        <v>1</v>
      </c>
      <c r="X434" s="68">
        <v>1</v>
      </c>
      <c r="Y434" s="90">
        <v>1</v>
      </c>
      <c r="AB434" s="74"/>
    </row>
    <row r="435" spans="1:28" s="73" customFormat="1" ht="92.25">
      <c r="A435" s="75"/>
      <c r="B435" s="91" t="s">
        <v>34</v>
      </c>
      <c r="C435" s="70"/>
      <c r="D435" s="68">
        <v>1</v>
      </c>
      <c r="E435" s="68"/>
      <c r="F435" s="68"/>
      <c r="G435" s="68"/>
      <c r="H435" s="68"/>
      <c r="I435" s="68"/>
      <c r="J435" s="68"/>
      <c r="K435" s="68"/>
      <c r="L435" s="68">
        <v>1</v>
      </c>
      <c r="M435" s="68">
        <v>1</v>
      </c>
      <c r="N435" s="68">
        <v>1</v>
      </c>
      <c r="O435" s="69">
        <v>1</v>
      </c>
      <c r="P435" s="68">
        <v>1</v>
      </c>
      <c r="Q435" s="68">
        <v>1</v>
      </c>
      <c r="R435" s="68">
        <v>1</v>
      </c>
      <c r="S435" s="68">
        <v>1</v>
      </c>
      <c r="T435" s="68">
        <v>1</v>
      </c>
      <c r="U435" s="68">
        <v>1</v>
      </c>
      <c r="V435" s="68">
        <v>1</v>
      </c>
      <c r="W435" s="68">
        <v>1</v>
      </c>
      <c r="X435" s="68">
        <v>1</v>
      </c>
      <c r="Y435" s="68">
        <v>1</v>
      </c>
      <c r="Z435" s="92"/>
      <c r="AB435" s="74"/>
    </row>
    <row r="436" spans="1:28" s="73" customFormat="1" ht="92.25">
      <c r="A436" s="75"/>
      <c r="B436" s="91" t="s">
        <v>33</v>
      </c>
      <c r="C436" s="70"/>
      <c r="D436" s="68">
        <v>1</v>
      </c>
      <c r="E436" s="68"/>
      <c r="F436" s="68"/>
      <c r="G436" s="68"/>
      <c r="H436" s="68"/>
      <c r="I436" s="68"/>
      <c r="J436" s="68"/>
      <c r="K436" s="68"/>
      <c r="L436" s="68">
        <v>1</v>
      </c>
      <c r="M436" s="68">
        <v>1</v>
      </c>
      <c r="N436" s="68">
        <v>1</v>
      </c>
      <c r="O436" s="69">
        <v>1</v>
      </c>
      <c r="P436" s="68">
        <v>1</v>
      </c>
      <c r="Q436" s="68">
        <v>1</v>
      </c>
      <c r="R436" s="68">
        <v>1</v>
      </c>
      <c r="S436" s="68">
        <v>1</v>
      </c>
      <c r="T436" s="68">
        <v>1</v>
      </c>
      <c r="U436" s="68">
        <v>1</v>
      </c>
      <c r="V436" s="68">
        <v>0</v>
      </c>
      <c r="W436" s="68">
        <v>1</v>
      </c>
      <c r="X436" s="68">
        <v>1</v>
      </c>
      <c r="Y436" s="90">
        <v>1</v>
      </c>
      <c r="AB436" s="74"/>
    </row>
    <row r="437" spans="1:28" ht="39.75">
      <c r="A437" s="89" t="s">
        <v>32</v>
      </c>
      <c r="B437" s="89"/>
      <c r="C437" s="88"/>
      <c r="D437" s="87">
        <f>+D439</f>
        <v>5</v>
      </c>
      <c r="E437" s="87"/>
      <c r="F437" s="87"/>
      <c r="G437" s="87"/>
      <c r="H437" s="87"/>
      <c r="I437" s="87"/>
      <c r="J437" s="87">
        <f t="shared" ref="J437" si="419">+J439</f>
        <v>0</v>
      </c>
      <c r="K437" s="87"/>
      <c r="L437" s="87">
        <f t="shared" ref="L437:Y437" si="420">+L439</f>
        <v>4</v>
      </c>
      <c r="M437" s="87">
        <f t="shared" si="420"/>
        <v>3</v>
      </c>
      <c r="N437" s="87">
        <f t="shared" si="420"/>
        <v>5</v>
      </c>
      <c r="O437" s="87">
        <f t="shared" si="420"/>
        <v>4</v>
      </c>
      <c r="P437" s="87">
        <f t="shared" si="420"/>
        <v>5</v>
      </c>
      <c r="Q437" s="87">
        <f t="shared" si="420"/>
        <v>4</v>
      </c>
      <c r="R437" s="87">
        <f t="shared" si="420"/>
        <v>4</v>
      </c>
      <c r="S437" s="87">
        <f t="shared" si="420"/>
        <v>4</v>
      </c>
      <c r="T437" s="87">
        <f t="shared" si="420"/>
        <v>4</v>
      </c>
      <c r="U437" s="87">
        <f t="shared" si="420"/>
        <v>4</v>
      </c>
      <c r="V437" s="87">
        <f t="shared" si="420"/>
        <v>4</v>
      </c>
      <c r="W437" s="87">
        <f t="shared" si="420"/>
        <v>4</v>
      </c>
      <c r="X437" s="87">
        <f t="shared" si="420"/>
        <v>4</v>
      </c>
      <c r="Y437" s="86">
        <f t="shared" si="420"/>
        <v>4</v>
      </c>
      <c r="AB437" s="20"/>
    </row>
    <row r="438" spans="1:28" s="73" customFormat="1" ht="39.75">
      <c r="A438" s="85">
        <v>9.1</v>
      </c>
      <c r="B438" s="84" t="s">
        <v>31</v>
      </c>
      <c r="C438" s="83" t="s">
        <v>30</v>
      </c>
      <c r="D438" s="82">
        <f>+SUM(D440:D448)</f>
        <v>9</v>
      </c>
      <c r="E438" s="82"/>
      <c r="F438" s="82"/>
      <c r="G438" s="82"/>
      <c r="H438" s="82"/>
      <c r="I438" s="82"/>
      <c r="J438" s="82">
        <f t="shared" ref="J438" si="421">+SUM(J440:J448)</f>
        <v>0</v>
      </c>
      <c r="K438" s="82"/>
      <c r="L438" s="82">
        <f t="shared" ref="L438:Y438" si="422">+SUM(L440:L448)</f>
        <v>7</v>
      </c>
      <c r="M438" s="82">
        <f t="shared" si="422"/>
        <v>5</v>
      </c>
      <c r="N438" s="82">
        <f t="shared" si="422"/>
        <v>9</v>
      </c>
      <c r="O438" s="82">
        <f t="shared" si="422"/>
        <v>8</v>
      </c>
      <c r="P438" s="82">
        <f t="shared" si="422"/>
        <v>9</v>
      </c>
      <c r="Q438" s="82">
        <f t="shared" si="422"/>
        <v>8</v>
      </c>
      <c r="R438" s="82">
        <f t="shared" si="422"/>
        <v>7</v>
      </c>
      <c r="S438" s="82">
        <f t="shared" si="422"/>
        <v>8</v>
      </c>
      <c r="T438" s="82">
        <f t="shared" si="422"/>
        <v>8</v>
      </c>
      <c r="U438" s="82">
        <f t="shared" si="422"/>
        <v>7</v>
      </c>
      <c r="V438" s="82">
        <f t="shared" si="422"/>
        <v>8</v>
      </c>
      <c r="W438" s="82">
        <f t="shared" si="422"/>
        <v>7</v>
      </c>
      <c r="X438" s="82">
        <f t="shared" si="422"/>
        <v>7</v>
      </c>
      <c r="Y438" s="82">
        <f t="shared" si="422"/>
        <v>8</v>
      </c>
      <c r="AB438" s="74"/>
    </row>
    <row r="439" spans="1:28" s="73" customFormat="1" ht="39.75">
      <c r="A439" s="81"/>
      <c r="B439" s="80"/>
      <c r="C439" s="79" t="s">
        <v>10</v>
      </c>
      <c r="D439" s="78">
        <f>IF(D438&lt;1,0,IF(D438&lt;2,1,IF(D438&lt;4,2,IF(D438&lt;7,3,IF(D438&lt;9,4,IF(D438=9,5))))))</f>
        <v>5</v>
      </c>
      <c r="E439" s="78"/>
      <c r="F439" s="78"/>
      <c r="G439" s="78"/>
      <c r="H439" s="78"/>
      <c r="I439" s="78"/>
      <c r="J439" s="78">
        <f t="shared" ref="J439" si="423">IF(J438&lt;1,0,IF(J438&lt;2,1,IF(J438&lt;4,2,IF(J438&lt;7,3,IF(J438&lt;9,4,IF(J438=9,5))))))</f>
        <v>0</v>
      </c>
      <c r="K439" s="78"/>
      <c r="L439" s="78">
        <f t="shared" ref="L439:Y439" si="424">IF(L438&lt;1,0,IF(L438&lt;2,1,IF(L438&lt;4,2,IF(L438&lt;7,3,IF(L438&lt;9,4,IF(L438=9,5))))))</f>
        <v>4</v>
      </c>
      <c r="M439" s="78">
        <f t="shared" si="424"/>
        <v>3</v>
      </c>
      <c r="N439" s="78">
        <f t="shared" si="424"/>
        <v>5</v>
      </c>
      <c r="O439" s="78">
        <f t="shared" si="424"/>
        <v>4</v>
      </c>
      <c r="P439" s="78">
        <f t="shared" si="424"/>
        <v>5</v>
      </c>
      <c r="Q439" s="78">
        <f t="shared" si="424"/>
        <v>4</v>
      </c>
      <c r="R439" s="78">
        <f t="shared" si="424"/>
        <v>4</v>
      </c>
      <c r="S439" s="78">
        <f t="shared" si="424"/>
        <v>4</v>
      </c>
      <c r="T439" s="78">
        <f t="shared" si="424"/>
        <v>4</v>
      </c>
      <c r="U439" s="78">
        <f t="shared" si="424"/>
        <v>4</v>
      </c>
      <c r="V439" s="78">
        <f t="shared" si="424"/>
        <v>4</v>
      </c>
      <c r="W439" s="78">
        <f t="shared" si="424"/>
        <v>4</v>
      </c>
      <c r="X439" s="78">
        <f t="shared" si="424"/>
        <v>4</v>
      </c>
      <c r="Y439" s="78">
        <f t="shared" si="424"/>
        <v>4</v>
      </c>
      <c r="AB439" s="74"/>
    </row>
    <row r="440" spans="1:28" s="73" customFormat="1" ht="123">
      <c r="A440" s="75"/>
      <c r="B440" s="71" t="s">
        <v>29</v>
      </c>
      <c r="C440" s="70"/>
      <c r="D440" s="677">
        <v>1</v>
      </c>
      <c r="E440" s="677"/>
      <c r="F440" s="677"/>
      <c r="G440" s="677"/>
      <c r="H440" s="677"/>
      <c r="I440" s="677"/>
      <c r="J440" s="677"/>
      <c r="K440" s="677"/>
      <c r="L440" s="677">
        <v>1</v>
      </c>
      <c r="M440" s="677">
        <v>1</v>
      </c>
      <c r="N440" s="677">
        <v>1</v>
      </c>
      <c r="O440" s="77">
        <v>1</v>
      </c>
      <c r="P440" s="677">
        <v>1</v>
      </c>
      <c r="Q440" s="677">
        <v>1</v>
      </c>
      <c r="R440" s="677">
        <v>1</v>
      </c>
      <c r="S440" s="677">
        <v>1</v>
      </c>
      <c r="T440" s="677">
        <v>1</v>
      </c>
      <c r="U440" s="68">
        <v>1</v>
      </c>
      <c r="V440" s="677">
        <v>1</v>
      </c>
      <c r="W440" s="677">
        <v>1</v>
      </c>
      <c r="X440" s="677">
        <v>1</v>
      </c>
      <c r="Y440" s="68">
        <v>1</v>
      </c>
      <c r="AB440" s="74"/>
    </row>
    <row r="441" spans="1:28" s="73" customFormat="1" ht="92.25">
      <c r="A441" s="75"/>
      <c r="B441" s="71" t="s">
        <v>28</v>
      </c>
      <c r="C441" s="70"/>
      <c r="D441" s="68">
        <v>1</v>
      </c>
      <c r="E441" s="68"/>
      <c r="F441" s="68"/>
      <c r="G441" s="68"/>
      <c r="H441" s="68"/>
      <c r="I441" s="68"/>
      <c r="J441" s="68"/>
      <c r="K441" s="68"/>
      <c r="L441" s="68">
        <v>1</v>
      </c>
      <c r="M441" s="68">
        <v>1</v>
      </c>
      <c r="N441" s="68">
        <v>1</v>
      </c>
      <c r="O441" s="69">
        <v>1</v>
      </c>
      <c r="P441" s="68">
        <v>1</v>
      </c>
      <c r="Q441" s="68">
        <v>1</v>
      </c>
      <c r="R441" s="68">
        <v>1</v>
      </c>
      <c r="S441" s="68">
        <v>1</v>
      </c>
      <c r="T441" s="68">
        <v>1</v>
      </c>
      <c r="U441" s="68">
        <v>1</v>
      </c>
      <c r="V441" s="68">
        <v>1</v>
      </c>
      <c r="W441" s="68">
        <v>1</v>
      </c>
      <c r="X441" s="68">
        <v>1</v>
      </c>
      <c r="Y441" s="68">
        <v>1</v>
      </c>
      <c r="AB441" s="74"/>
    </row>
    <row r="442" spans="1:28" s="73" customFormat="1" ht="39.75">
      <c r="A442" s="75"/>
      <c r="B442" s="71" t="s">
        <v>27</v>
      </c>
      <c r="C442" s="70"/>
      <c r="D442" s="68">
        <v>1</v>
      </c>
      <c r="E442" s="68"/>
      <c r="F442" s="68"/>
      <c r="G442" s="68"/>
      <c r="H442" s="68"/>
      <c r="I442" s="68"/>
      <c r="J442" s="68"/>
      <c r="K442" s="68"/>
      <c r="L442" s="68">
        <v>1</v>
      </c>
      <c r="M442" s="68">
        <v>1</v>
      </c>
      <c r="N442" s="68">
        <v>1</v>
      </c>
      <c r="O442" s="69">
        <v>1</v>
      </c>
      <c r="P442" s="68">
        <v>1</v>
      </c>
      <c r="Q442" s="68">
        <v>1</v>
      </c>
      <c r="R442" s="68">
        <v>1</v>
      </c>
      <c r="S442" s="68">
        <v>1</v>
      </c>
      <c r="T442" s="68">
        <v>1</v>
      </c>
      <c r="U442" s="68">
        <v>1</v>
      </c>
      <c r="V442" s="68">
        <v>1</v>
      </c>
      <c r="W442" s="68">
        <v>1</v>
      </c>
      <c r="X442" s="68">
        <v>1</v>
      </c>
      <c r="Y442" s="68">
        <v>1</v>
      </c>
      <c r="AB442" s="74"/>
    </row>
    <row r="443" spans="1:28" s="73" customFormat="1" ht="276.75">
      <c r="A443" s="75"/>
      <c r="B443" s="71" t="s">
        <v>26</v>
      </c>
      <c r="C443" s="70"/>
      <c r="D443" s="68">
        <v>1</v>
      </c>
      <c r="E443" s="68"/>
      <c r="F443" s="68"/>
      <c r="G443" s="68"/>
      <c r="H443" s="68"/>
      <c r="I443" s="68"/>
      <c r="J443" s="68"/>
      <c r="K443" s="68"/>
      <c r="L443" s="68">
        <v>1</v>
      </c>
      <c r="M443" s="68">
        <v>0</v>
      </c>
      <c r="N443" s="68">
        <v>1</v>
      </c>
      <c r="O443" s="69">
        <v>1</v>
      </c>
      <c r="P443" s="68">
        <v>1</v>
      </c>
      <c r="Q443" s="68">
        <v>1</v>
      </c>
      <c r="R443" s="68">
        <v>0</v>
      </c>
      <c r="S443" s="68">
        <v>1</v>
      </c>
      <c r="T443" s="68">
        <v>1</v>
      </c>
      <c r="U443" s="68">
        <v>0</v>
      </c>
      <c r="V443" s="68">
        <v>1</v>
      </c>
      <c r="W443" s="68">
        <v>1</v>
      </c>
      <c r="X443" s="68">
        <v>1</v>
      </c>
      <c r="Y443" s="68">
        <v>1</v>
      </c>
      <c r="AB443" s="74"/>
    </row>
    <row r="444" spans="1:28" s="73" customFormat="1" ht="92.25">
      <c r="A444" s="75"/>
      <c r="B444" s="71" t="s">
        <v>25</v>
      </c>
      <c r="C444" s="70"/>
      <c r="D444" s="68">
        <v>1</v>
      </c>
      <c r="E444" s="68"/>
      <c r="F444" s="68"/>
      <c r="G444" s="68"/>
      <c r="H444" s="68"/>
      <c r="I444" s="68"/>
      <c r="J444" s="68"/>
      <c r="K444" s="68"/>
      <c r="L444" s="68">
        <v>0</v>
      </c>
      <c r="M444" s="68">
        <v>0</v>
      </c>
      <c r="N444" s="68">
        <v>1</v>
      </c>
      <c r="O444" s="69">
        <v>1</v>
      </c>
      <c r="P444" s="68">
        <v>1</v>
      </c>
      <c r="Q444" s="68">
        <v>1</v>
      </c>
      <c r="R444" s="68">
        <v>1</v>
      </c>
      <c r="S444" s="68">
        <v>1</v>
      </c>
      <c r="T444" s="68">
        <v>1</v>
      </c>
      <c r="U444" s="68">
        <v>1</v>
      </c>
      <c r="V444" s="68">
        <v>1</v>
      </c>
      <c r="W444" s="68">
        <v>0</v>
      </c>
      <c r="X444" s="68">
        <v>0</v>
      </c>
      <c r="Y444" s="68">
        <v>1</v>
      </c>
      <c r="AB444" s="74"/>
    </row>
    <row r="445" spans="1:28" s="73" customFormat="1" ht="61.5">
      <c r="A445" s="75"/>
      <c r="B445" s="71" t="s">
        <v>24</v>
      </c>
      <c r="C445" s="70"/>
      <c r="D445" s="68">
        <v>1</v>
      </c>
      <c r="E445" s="68"/>
      <c r="F445" s="68"/>
      <c r="G445" s="68"/>
      <c r="H445" s="68"/>
      <c r="I445" s="68"/>
      <c r="J445" s="68"/>
      <c r="K445" s="68"/>
      <c r="L445" s="68">
        <v>1</v>
      </c>
      <c r="M445" s="68">
        <v>0</v>
      </c>
      <c r="N445" s="68">
        <v>1</v>
      </c>
      <c r="O445" s="69">
        <v>1</v>
      </c>
      <c r="P445" s="68">
        <v>1</v>
      </c>
      <c r="Q445" s="68">
        <v>1</v>
      </c>
      <c r="R445" s="68">
        <v>1</v>
      </c>
      <c r="S445" s="68">
        <v>1</v>
      </c>
      <c r="T445" s="68">
        <v>1</v>
      </c>
      <c r="U445" s="68">
        <v>1</v>
      </c>
      <c r="V445" s="68">
        <v>1</v>
      </c>
      <c r="W445" s="68">
        <v>1</v>
      </c>
      <c r="X445" s="68">
        <v>1</v>
      </c>
      <c r="Y445" s="68">
        <v>1</v>
      </c>
      <c r="AB445" s="74"/>
    </row>
    <row r="446" spans="1:28" ht="92.25">
      <c r="A446" s="72"/>
      <c r="B446" s="71" t="s">
        <v>23</v>
      </c>
      <c r="C446" s="70"/>
      <c r="D446" s="68">
        <v>1</v>
      </c>
      <c r="E446" s="68"/>
      <c r="F446" s="68"/>
      <c r="G446" s="68"/>
      <c r="H446" s="68"/>
      <c r="I446" s="68"/>
      <c r="J446" s="68"/>
      <c r="K446" s="68"/>
      <c r="L446" s="68">
        <v>1</v>
      </c>
      <c r="M446" s="68">
        <v>1</v>
      </c>
      <c r="N446" s="68">
        <v>1</v>
      </c>
      <c r="O446" s="69">
        <v>1</v>
      </c>
      <c r="P446" s="68">
        <v>1</v>
      </c>
      <c r="Q446" s="68">
        <v>1</v>
      </c>
      <c r="R446" s="68">
        <v>1</v>
      </c>
      <c r="S446" s="68">
        <v>1</v>
      </c>
      <c r="T446" s="68">
        <v>1</v>
      </c>
      <c r="U446" s="68">
        <v>1</v>
      </c>
      <c r="V446" s="68">
        <v>1</v>
      </c>
      <c r="W446" s="68">
        <v>1</v>
      </c>
      <c r="X446" s="68">
        <v>1</v>
      </c>
      <c r="Y446" s="68">
        <v>1</v>
      </c>
      <c r="AB446" s="20"/>
    </row>
    <row r="447" spans="1:28" ht="61.5">
      <c r="A447" s="72"/>
      <c r="B447" s="71" t="s">
        <v>22</v>
      </c>
      <c r="C447" s="70"/>
      <c r="D447" s="68">
        <v>1</v>
      </c>
      <c r="E447" s="68"/>
      <c r="F447" s="68"/>
      <c r="G447" s="68"/>
      <c r="H447" s="68"/>
      <c r="I447" s="68"/>
      <c r="J447" s="68"/>
      <c r="K447" s="68"/>
      <c r="L447" s="68">
        <v>1</v>
      </c>
      <c r="M447" s="68">
        <v>1</v>
      </c>
      <c r="N447" s="68">
        <v>1</v>
      </c>
      <c r="O447" s="69">
        <v>1</v>
      </c>
      <c r="P447" s="68">
        <v>1</v>
      </c>
      <c r="Q447" s="68">
        <v>1</v>
      </c>
      <c r="R447" s="68">
        <v>1</v>
      </c>
      <c r="S447" s="68">
        <v>1</v>
      </c>
      <c r="T447" s="68">
        <v>1</v>
      </c>
      <c r="U447" s="68">
        <v>1</v>
      </c>
      <c r="V447" s="68">
        <v>1</v>
      </c>
      <c r="W447" s="68">
        <v>1</v>
      </c>
      <c r="X447" s="68">
        <v>1</v>
      </c>
      <c r="Y447" s="68">
        <v>1</v>
      </c>
      <c r="AB447" s="20"/>
    </row>
    <row r="448" spans="1:28" ht="92.25">
      <c r="A448" s="67"/>
      <c r="B448" s="66" t="s">
        <v>21</v>
      </c>
      <c r="C448" s="65"/>
      <c r="D448" s="63">
        <v>1</v>
      </c>
      <c r="E448" s="63"/>
      <c r="F448" s="63"/>
      <c r="G448" s="63"/>
      <c r="H448" s="63"/>
      <c r="I448" s="63"/>
      <c r="J448" s="63"/>
      <c r="K448" s="63"/>
      <c r="L448" s="63">
        <v>0</v>
      </c>
      <c r="M448" s="63">
        <v>0</v>
      </c>
      <c r="N448" s="63">
        <v>1</v>
      </c>
      <c r="O448" s="64">
        <v>0</v>
      </c>
      <c r="P448" s="63">
        <v>1</v>
      </c>
      <c r="Q448" s="63">
        <v>0</v>
      </c>
      <c r="R448" s="63">
        <v>0</v>
      </c>
      <c r="S448" s="63">
        <v>0</v>
      </c>
      <c r="T448" s="63">
        <v>0</v>
      </c>
      <c r="U448" s="63">
        <v>0</v>
      </c>
      <c r="V448" s="63">
        <v>0</v>
      </c>
      <c r="W448" s="63">
        <v>0</v>
      </c>
      <c r="X448" s="63">
        <v>0</v>
      </c>
      <c r="Y448" s="63">
        <v>0</v>
      </c>
      <c r="AB448" s="20"/>
    </row>
    <row r="449" spans="1:28" s="44" customFormat="1" ht="72">
      <c r="A449" s="688"/>
      <c r="B449" s="689" t="str">
        <f>+[1]เป้าหมาย!A66</f>
        <v>ตัวบ่งชี้ที่ 9.2.1 ระดับความสำเร็จของการเตรียมความพร้อมในการก้าวเข้าสู่ประชาคมอาเซียนฯ</v>
      </c>
      <c r="C449" s="60"/>
      <c r="D449" s="58">
        <f>+D450*100/D451</f>
        <v>99.090909090909093</v>
      </c>
      <c r="E449" s="702" t="e">
        <f t="shared" ref="E449:J449" si="425">+E450*100/E451</f>
        <v>#DIV/0!</v>
      </c>
      <c r="F449" s="702" t="e">
        <f t="shared" si="425"/>
        <v>#DIV/0!</v>
      </c>
      <c r="G449" s="702" t="e">
        <f t="shared" si="425"/>
        <v>#DIV/0!</v>
      </c>
      <c r="H449" s="702" t="e">
        <f t="shared" si="425"/>
        <v>#DIV/0!</v>
      </c>
      <c r="I449" s="702" t="e">
        <f t="shared" si="425"/>
        <v>#DIV/0!</v>
      </c>
      <c r="J449" s="702" t="e">
        <f t="shared" si="425"/>
        <v>#DIV/0!</v>
      </c>
      <c r="K449" s="694" t="s">
        <v>480</v>
      </c>
      <c r="L449" s="58">
        <f t="shared" ref="L449:U449" si="426">+L450*100/L451</f>
        <v>72.535211267605632</v>
      </c>
      <c r="M449" s="58">
        <f t="shared" si="426"/>
        <v>80.555555555555557</v>
      </c>
      <c r="N449" s="58">
        <f t="shared" si="426"/>
        <v>48.986486486486484</v>
      </c>
      <c r="O449" s="58">
        <f t="shared" si="426"/>
        <v>49.434571890145399</v>
      </c>
      <c r="P449" s="58">
        <f t="shared" si="426"/>
        <v>23.721881390593047</v>
      </c>
      <c r="Q449" s="58">
        <f t="shared" si="426"/>
        <v>14.285714285714286</v>
      </c>
      <c r="R449" s="58">
        <f t="shared" si="426"/>
        <v>47.554806070826309</v>
      </c>
      <c r="S449" s="58">
        <f t="shared" si="426"/>
        <v>40.702087286527515</v>
      </c>
      <c r="T449" s="58">
        <f t="shared" si="426"/>
        <v>32.776617954070979</v>
      </c>
      <c r="U449" s="58">
        <f t="shared" si="426"/>
        <v>28.405797101449274</v>
      </c>
      <c r="V449" s="59"/>
      <c r="W449" s="59"/>
      <c r="X449" s="59"/>
      <c r="Y449" s="58">
        <f>+Y450*100/Y451</f>
        <v>42.364425162689805</v>
      </c>
      <c r="Z449" s="57">
        <f>+Z450*100/Z451</f>
        <v>31.081081081081081</v>
      </c>
      <c r="AA449" s="56" t="s">
        <v>20</v>
      </c>
      <c r="AB449" s="45"/>
    </row>
    <row r="450" spans="1:28" s="44" customFormat="1" ht="39.75">
      <c r="A450" s="690"/>
      <c r="B450" s="691" t="s">
        <v>19</v>
      </c>
      <c r="C450" s="53"/>
      <c r="D450" s="51">
        <v>109</v>
      </c>
      <c r="E450" s="703"/>
      <c r="F450" s="703"/>
      <c r="G450" s="703"/>
      <c r="H450" s="703"/>
      <c r="I450" s="703"/>
      <c r="J450" s="703">
        <f>+SUM(E450:I450)</f>
        <v>0</v>
      </c>
      <c r="K450" s="695" t="s">
        <v>439</v>
      </c>
      <c r="L450" s="51">
        <v>103</v>
      </c>
      <c r="M450" s="51">
        <v>29</v>
      </c>
      <c r="N450" s="51">
        <v>290</v>
      </c>
      <c r="O450" s="51">
        <v>306</v>
      </c>
      <c r="P450" s="51">
        <v>116</v>
      </c>
      <c r="Q450" s="51">
        <v>11</v>
      </c>
      <c r="R450" s="51">
        <v>282</v>
      </c>
      <c r="S450" s="51">
        <v>429</v>
      </c>
      <c r="T450" s="51">
        <v>157</v>
      </c>
      <c r="U450" s="51">
        <v>98</v>
      </c>
      <c r="V450" s="52"/>
      <c r="W450" s="52"/>
      <c r="X450" s="52"/>
      <c r="Y450" s="51">
        <f>+SUM(D450:X450)+Z450</f>
        <v>1953</v>
      </c>
      <c r="Z450" s="51">
        <v>23</v>
      </c>
      <c r="AB450" s="45"/>
    </row>
    <row r="451" spans="1:28" s="44" customFormat="1" ht="39.75">
      <c r="A451" s="692"/>
      <c r="B451" s="693" t="s">
        <v>18</v>
      </c>
      <c r="C451" s="48"/>
      <c r="D451" s="46">
        <v>110</v>
      </c>
      <c r="E451" s="704"/>
      <c r="F451" s="704"/>
      <c r="G451" s="704"/>
      <c r="H451" s="704"/>
      <c r="I451" s="704"/>
      <c r="J451" s="704">
        <f>+SUM(E451:I451)</f>
        <v>0</v>
      </c>
      <c r="K451" s="696" t="s">
        <v>439</v>
      </c>
      <c r="L451" s="46">
        <v>142</v>
      </c>
      <c r="M451" s="46">
        <v>36</v>
      </c>
      <c r="N451" s="46">
        <v>592</v>
      </c>
      <c r="O451" s="46">
        <v>619</v>
      </c>
      <c r="P451" s="46">
        <v>489</v>
      </c>
      <c r="Q451" s="46">
        <v>77</v>
      </c>
      <c r="R451" s="46">
        <v>593</v>
      </c>
      <c r="S451" s="46">
        <v>1054</v>
      </c>
      <c r="T451" s="46">
        <v>479</v>
      </c>
      <c r="U451" s="46">
        <v>345</v>
      </c>
      <c r="V451" s="47"/>
      <c r="W451" s="47"/>
      <c r="X451" s="47"/>
      <c r="Y451" s="46">
        <f>+SUM(D451:X451)+Z451</f>
        <v>4610</v>
      </c>
      <c r="Z451" s="46">
        <v>74</v>
      </c>
      <c r="AB451" s="45"/>
    </row>
    <row r="452" spans="1:28" ht="39.75" hidden="1" customHeight="1">
      <c r="A452" s="43" t="s">
        <v>438</v>
      </c>
      <c r="B452" s="42" t="s">
        <v>16</v>
      </c>
      <c r="C452" s="41"/>
      <c r="D452" s="40">
        <f>+D453</f>
        <v>4.9128170289855078</v>
      </c>
      <c r="E452" s="40" t="e">
        <f t="shared" ref="E452:J452" si="427">+E453</f>
        <v>#DIV/0!</v>
      </c>
      <c r="F452" s="40"/>
      <c r="G452" s="40"/>
      <c r="H452" s="40"/>
      <c r="I452" s="40" t="e">
        <f t="shared" si="427"/>
        <v>#DIV/0!</v>
      </c>
      <c r="J452" s="40" t="e">
        <f t="shared" si="427"/>
        <v>#DIV/0!</v>
      </c>
      <c r="K452" s="40"/>
      <c r="L452" s="40">
        <f t="shared" ref="L452:Y452" si="428">+L453</f>
        <v>4.6058478260869569</v>
      </c>
      <c r="M452" s="40">
        <f t="shared" si="428"/>
        <v>3.9288901601830664</v>
      </c>
      <c r="N452" s="40">
        <f t="shared" si="428"/>
        <v>4.7748948106591858</v>
      </c>
      <c r="O452" s="40">
        <f t="shared" si="428"/>
        <v>4.2892904197252024</v>
      </c>
      <c r="P452" s="40">
        <f t="shared" si="428"/>
        <v>4.7522206638616176</v>
      </c>
      <c r="Q452" s="40">
        <f t="shared" si="428"/>
        <v>3.7660455486542443</v>
      </c>
      <c r="R452" s="40">
        <f t="shared" si="428"/>
        <v>4.0044505306401916</v>
      </c>
      <c r="S452" s="40">
        <f t="shared" si="428"/>
        <v>4.4085459987397604</v>
      </c>
      <c r="T452" s="40">
        <f t="shared" si="428"/>
        <v>4.3469287722359562</v>
      </c>
      <c r="U452" s="40">
        <f t="shared" si="428"/>
        <v>4.3660518225735618</v>
      </c>
      <c r="V452" s="40">
        <f t="shared" si="428"/>
        <v>4.4285714285714288</v>
      </c>
      <c r="W452" s="40">
        <f t="shared" si="428"/>
        <v>4.5714285714285712</v>
      </c>
      <c r="X452" s="40">
        <f t="shared" si="428"/>
        <v>4</v>
      </c>
      <c r="Y452" s="40" t="e">
        <f t="shared" si="428"/>
        <v>#DIV/0!</v>
      </c>
      <c r="Z452" s="39"/>
      <c r="AB452" s="20"/>
    </row>
    <row r="453" spans="1:28" ht="39.75" hidden="1" customHeight="1">
      <c r="A453" s="714" t="s">
        <v>15</v>
      </c>
      <c r="B453" s="714"/>
      <c r="C453" s="38" t="s">
        <v>10</v>
      </c>
      <c r="D453" s="37">
        <f>+SUM(D11,D28,D36,D49,D61,D70,D79,D88,D95,D217,D226,D249,D264,D271,D328,D335,D361,D388,D397,D404,D411,D429,D439)/23</f>
        <v>4.9128170289855078</v>
      </c>
      <c r="E453" s="37" t="e">
        <f>+SUM(E11,E28,E36,E49,E61,E70,E79,E88,E95,E217,E226,E249,E264,E271,E328,E335,E361,E388,E397,E404,E411,E429,E439)/23</f>
        <v>#DIV/0!</v>
      </c>
      <c r="F453" s="37"/>
      <c r="G453" s="37"/>
      <c r="H453" s="37"/>
      <c r="I453" s="37" t="e">
        <f>+SUM(I11,I28,I36,I49,I61,I70,I79,I88,I95,I217,I226,I249,I264,I271,I328,I335,I361,I388,I397,I404,I411,I429,I439)/23</f>
        <v>#DIV/0!</v>
      </c>
      <c r="J453" s="37" t="e">
        <f>+SUM(J11,J28,J36,J49,J61,J70,J79,J88,J95,J217,J226,J249,J264,J271,J328,J335,J361,J388,J397,J404,J411,J429,J439)/23</f>
        <v>#DIV/0!</v>
      </c>
      <c r="K453" s="37"/>
      <c r="L453" s="37">
        <f>+SUM(L11,L28,L36,L50,L61,L70,L79,L88,L95,L217,L226,L249,L264,L271,L328,L335,L361,L388,L397,L404,L411,L429,L439)/23</f>
        <v>4.6058478260869569</v>
      </c>
      <c r="M453" s="37">
        <f>+SUM(M11,M28,M37,M50,M61,M70,M79,M88,M95,M217,M226,M249,M264,M271,M328,M335,M361,M388,M397,M404,M411,M429,M439)/23</f>
        <v>3.9288901601830664</v>
      </c>
      <c r="N453" s="37">
        <f>+SUM(N11,N28,N36,N49,N61,N70,N79,N88,N95,N217,N226,N249,N264,N271,N328,N335,N361,N388,N397,N404,N411,N429,N439)/23</f>
        <v>4.7748948106591858</v>
      </c>
      <c r="O453" s="37">
        <f>+SUM(O11,O28,O36,O49,O61,O70,O79,O88,O95,O217,O226,O249,O264,O271,O328,O335,O361,O388,O397,O404,O411,O429,O439)/23</f>
        <v>4.2892904197252024</v>
      </c>
      <c r="P453" s="37">
        <f>+SUM(P11,P28,P36,P49,P61,P70,P79,P88,P95,P217,P226,P249,P264,P271,P328,P335,P361,P388,P397,P404,P411,P429,P439)/23</f>
        <v>4.7522206638616176</v>
      </c>
      <c r="Q453" s="37">
        <f>+SUM(Q11,Q28,Q36,Q49,Q61,Q70,Q79,Q88,Q95,Q217,Q226,Q249,Q264,Q271,Q328,Q335,Q361,Q388,Q397,Q404,Q411,Q429,Q439)/23</f>
        <v>3.7660455486542443</v>
      </c>
      <c r="R453" s="37">
        <f>+SUM(R11,R28,R36,R49,R61,R70,R79,R88,R95,R217,R226,R249,R264,R271,R328,R335,R361,R388,R397,R404,R411,R429,R439)/23</f>
        <v>4.0044505306401916</v>
      </c>
      <c r="S453" s="37">
        <f>+SUM(S11,S28,S37,S50,S61,S70,S79,S88,S95,S217,S226,S249,S264,S271,S328,S335,S361,S388,S397,S404,S411,S429,S439)/23</f>
        <v>4.4085459987397604</v>
      </c>
      <c r="T453" s="37">
        <f>+SUM(T11,T28,T37,T50,T61,T70,T79,T88,T95,T217,T226,T249,T264,T271,T328,T335,T361,T388,T397,T404,T411,T429,T439)/23</f>
        <v>4.3469287722359562</v>
      </c>
      <c r="U453" s="37">
        <f>+SUM(U11,U28,U37,U50,U61,U70,U79,U88,U95,U217,U226,U249,U264,U271,U328,U335,U361,U388,U397,U404,U411,U429,U439)/23</f>
        <v>4.3660518225735618</v>
      </c>
      <c r="V453" s="37">
        <f>+SUM(V11,V28,V37,V50,V61,V70,V79,V88,V95,V217,V226,V249,V264,V271,V328,V335,V361,V388,V397,V404,V411,V429,V439)/7</f>
        <v>4.4285714285714288</v>
      </c>
      <c r="W453" s="37">
        <f>+SUM(W11,W28,W37,W50,W61,W70,W79,W88,W95,W217,W226,W249,W264,W271,W328,W335,W361,W388,W397,W404,W411,W429,W439)/7</f>
        <v>4.5714285714285712</v>
      </c>
      <c r="X453" s="37">
        <f>+SUM(X11,X28,X37,X50,X61,X70,X79,X88,X95,X217,X226,X249,X264,X271,X328,X335,X361,X388,X397,X404,X411,X429,X439)/7</f>
        <v>4</v>
      </c>
      <c r="Y453" s="37" t="e">
        <f>+SUM(Y11,Y28,Y36,Y49,Y61,Y70,Y79,Y88,Y95,Y217,Y226,Y249,Y264,Y271,Y328,Y335,Y361,Y388,Y397,Y404,Y411,Y429,Y439)/23</f>
        <v>#DIV/0!</v>
      </c>
      <c r="AB453" s="20"/>
    </row>
    <row r="454" spans="1:28" ht="39.75" hidden="1" customHeight="1">
      <c r="A454" s="715" t="s">
        <v>14</v>
      </c>
      <c r="B454" s="716"/>
      <c r="C454" s="681" t="s">
        <v>10</v>
      </c>
      <c r="D454" s="34">
        <f>+D463/D455</f>
        <v>3.9969703947368425</v>
      </c>
      <c r="E454" s="34" t="e">
        <f t="shared" ref="E454:J454" si="429">+E463/E455</f>
        <v>#DIV/0!</v>
      </c>
      <c r="F454" s="34"/>
      <c r="G454" s="34"/>
      <c r="H454" s="34"/>
      <c r="I454" s="34" t="e">
        <f t="shared" si="429"/>
        <v>#DIV/0!</v>
      </c>
      <c r="J454" s="34" t="e">
        <f t="shared" si="429"/>
        <v>#DIV/0!</v>
      </c>
      <c r="K454" s="34"/>
      <c r="L454" s="34">
        <f t="shared" ref="L454:U454" si="430">+L463/L455</f>
        <v>3.5841487706193584</v>
      </c>
      <c r="M454" s="34">
        <f t="shared" si="430"/>
        <v>3.5131578947368425</v>
      </c>
      <c r="N454" s="34">
        <f t="shared" si="430"/>
        <v>4.1678982458356506</v>
      </c>
      <c r="O454" s="34">
        <f t="shared" si="430"/>
        <v>4.4298915027499879</v>
      </c>
      <c r="P454" s="34">
        <f t="shared" si="430"/>
        <v>3.9721978328283725</v>
      </c>
      <c r="Q454" s="34">
        <f t="shared" si="430"/>
        <v>3.64530303030303</v>
      </c>
      <c r="R454" s="34">
        <f t="shared" si="430"/>
        <v>3.0689819691656188</v>
      </c>
      <c r="S454" s="34">
        <f t="shared" si="430"/>
        <v>3.9335788898041226</v>
      </c>
      <c r="T454" s="34">
        <f t="shared" si="430"/>
        <v>3.6985168426344899</v>
      </c>
      <c r="U454" s="34">
        <f t="shared" si="430"/>
        <v>2.3255438877485619</v>
      </c>
      <c r="V454" s="35">
        <v>0</v>
      </c>
      <c r="W454" s="35">
        <v>0</v>
      </c>
      <c r="X454" s="35">
        <v>0</v>
      </c>
      <c r="Y454" s="34" t="e">
        <f>+Y463/Y455</f>
        <v>#DIV/0!</v>
      </c>
      <c r="AB454" s="20"/>
    </row>
    <row r="455" spans="1:28" ht="39.75" hidden="1" customHeight="1">
      <c r="A455" s="32"/>
      <c r="B455" s="33" t="s">
        <v>9</v>
      </c>
      <c r="C455" s="19"/>
      <c r="D455" s="16">
        <v>10</v>
      </c>
      <c r="E455" s="16">
        <v>10</v>
      </c>
      <c r="F455" s="16"/>
      <c r="G455" s="16"/>
      <c r="H455" s="16"/>
      <c r="I455" s="16">
        <v>10</v>
      </c>
      <c r="J455" s="16">
        <v>10</v>
      </c>
      <c r="K455" s="16"/>
      <c r="L455" s="16">
        <v>9</v>
      </c>
      <c r="M455" s="16">
        <v>7</v>
      </c>
      <c r="N455" s="16">
        <v>11</v>
      </c>
      <c r="O455" s="16">
        <v>11</v>
      </c>
      <c r="P455" s="16">
        <v>10</v>
      </c>
      <c r="Q455" s="16">
        <v>11</v>
      </c>
      <c r="R455" s="16">
        <v>10</v>
      </c>
      <c r="S455" s="16">
        <v>11</v>
      </c>
      <c r="T455" s="16">
        <v>9</v>
      </c>
      <c r="U455" s="16">
        <v>11</v>
      </c>
      <c r="V455" s="16"/>
      <c r="W455" s="16"/>
      <c r="X455" s="16"/>
      <c r="Y455" s="16">
        <v>11</v>
      </c>
      <c r="AB455" s="20"/>
    </row>
    <row r="456" spans="1:28" ht="39.75" hidden="1" customHeight="1">
      <c r="A456" s="708" t="s">
        <v>13</v>
      </c>
      <c r="B456" s="709"/>
      <c r="C456" s="680" t="s">
        <v>10</v>
      </c>
      <c r="D456" s="26">
        <f>SUM(D463:D464)/D457</f>
        <v>4.0824695622836353</v>
      </c>
      <c r="E456" s="26" t="e">
        <f t="shared" ref="E456:J456" si="431">SUM(E463:E464)/E457</f>
        <v>#DIV/0!</v>
      </c>
      <c r="F456" s="26"/>
      <c r="G456" s="26"/>
      <c r="H456" s="26"/>
      <c r="I456" s="26" t="e">
        <f t="shared" si="431"/>
        <v>#DIV/0!</v>
      </c>
      <c r="J456" s="26" t="e">
        <f t="shared" si="431"/>
        <v>#DIV/0!</v>
      </c>
      <c r="K456" s="26"/>
      <c r="L456" s="26">
        <f t="shared" ref="L456:U456" si="432">SUM(L463:L464)/L457</f>
        <v>3.6623488968050988</v>
      </c>
      <c r="M456" s="26">
        <f t="shared" si="432"/>
        <v>3.4420995423340961</v>
      </c>
      <c r="N456" s="26">
        <f t="shared" si="432"/>
        <v>4.2141667610454494</v>
      </c>
      <c r="O456" s="26">
        <f t="shared" si="432"/>
        <v>4.387022385727966</v>
      </c>
      <c r="P456" s="26">
        <f t="shared" si="432"/>
        <v>4.0864851168482357</v>
      </c>
      <c r="Q456" s="26">
        <f t="shared" si="432"/>
        <v>3.6558229813664593</v>
      </c>
      <c r="R456" s="26">
        <f t="shared" si="432"/>
        <v>3.1848005157873862</v>
      </c>
      <c r="S456" s="26">
        <f t="shared" si="432"/>
        <v>3.8775977066332357</v>
      </c>
      <c r="T456" s="26">
        <f t="shared" si="432"/>
        <v>3.6175419527391206</v>
      </c>
      <c r="U456" s="26">
        <f t="shared" si="432"/>
        <v>2.6150840001392259</v>
      </c>
      <c r="V456" s="26">
        <f>+V426</f>
        <v>4.57</v>
      </c>
      <c r="W456" s="26">
        <f>+W426</f>
        <v>4.5999999999999996</v>
      </c>
      <c r="X456" s="26">
        <f>+X426</f>
        <v>3.8</v>
      </c>
      <c r="Y456" s="26" t="e">
        <f>SUM(Y463:Y464)/Y457</f>
        <v>#DIV/0!</v>
      </c>
      <c r="AB456" s="20"/>
    </row>
    <row r="457" spans="1:28" ht="39.75" hidden="1" customHeight="1">
      <c r="A457" s="32"/>
      <c r="B457" s="18" t="s">
        <v>9</v>
      </c>
      <c r="C457" s="31"/>
      <c r="D457" s="30">
        <f>+D455+3</f>
        <v>13</v>
      </c>
      <c r="E457" s="30">
        <f t="shared" ref="E457:J457" si="433">+E455+3</f>
        <v>13</v>
      </c>
      <c r="F457" s="30"/>
      <c r="G457" s="30"/>
      <c r="H457" s="30"/>
      <c r="I457" s="30">
        <f t="shared" si="433"/>
        <v>13</v>
      </c>
      <c r="J457" s="30">
        <f t="shared" si="433"/>
        <v>13</v>
      </c>
      <c r="K457" s="30"/>
      <c r="L457" s="30">
        <f t="shared" ref="L457:U457" si="434">+L455+3</f>
        <v>12</v>
      </c>
      <c r="M457" s="30">
        <f t="shared" si="434"/>
        <v>10</v>
      </c>
      <c r="N457" s="30">
        <f t="shared" si="434"/>
        <v>14</v>
      </c>
      <c r="O457" s="30">
        <f t="shared" si="434"/>
        <v>14</v>
      </c>
      <c r="P457" s="30">
        <f t="shared" si="434"/>
        <v>13</v>
      </c>
      <c r="Q457" s="30">
        <f t="shared" si="434"/>
        <v>14</v>
      </c>
      <c r="R457" s="30">
        <f t="shared" si="434"/>
        <v>13</v>
      </c>
      <c r="S457" s="30">
        <f t="shared" si="434"/>
        <v>14</v>
      </c>
      <c r="T457" s="30">
        <f t="shared" si="434"/>
        <v>12</v>
      </c>
      <c r="U457" s="30">
        <f t="shared" si="434"/>
        <v>14</v>
      </c>
      <c r="V457" s="30">
        <v>1</v>
      </c>
      <c r="W457" s="30">
        <v>1</v>
      </c>
      <c r="X457" s="30">
        <v>1</v>
      </c>
      <c r="Y457" s="30">
        <f>+Y455+4</f>
        <v>15</v>
      </c>
      <c r="AB457" s="20"/>
    </row>
    <row r="458" spans="1:28" ht="39.75" hidden="1" customHeight="1">
      <c r="A458" s="682"/>
      <c r="B458" s="683" t="s">
        <v>12</v>
      </c>
      <c r="C458" s="680" t="s">
        <v>10</v>
      </c>
      <c r="D458" s="26">
        <v>5</v>
      </c>
      <c r="E458" s="26">
        <v>5</v>
      </c>
      <c r="F458" s="26"/>
      <c r="G458" s="26"/>
      <c r="H458" s="26"/>
      <c r="I458" s="26">
        <v>5</v>
      </c>
      <c r="J458" s="26">
        <v>5</v>
      </c>
      <c r="K458" s="26"/>
      <c r="L458" s="24">
        <v>0</v>
      </c>
      <c r="M458" s="24">
        <v>0</v>
      </c>
      <c r="N458" s="24">
        <v>0</v>
      </c>
      <c r="O458" s="24">
        <v>0</v>
      </c>
      <c r="P458" s="24">
        <v>0</v>
      </c>
      <c r="Q458" s="24">
        <v>0</v>
      </c>
      <c r="R458" s="24">
        <v>0</v>
      </c>
      <c r="S458" s="24">
        <v>0</v>
      </c>
      <c r="T458" s="24">
        <v>0</v>
      </c>
      <c r="U458" s="24">
        <v>0</v>
      </c>
      <c r="V458" s="25">
        <v>4.1399999999999997</v>
      </c>
      <c r="W458" s="25">
        <v>4.4000000000000004</v>
      </c>
      <c r="X458" s="25">
        <v>4.67</v>
      </c>
      <c r="Y458" s="24">
        <v>0</v>
      </c>
      <c r="AB458" s="20"/>
    </row>
    <row r="459" spans="1:28" ht="39.75" hidden="1" customHeight="1">
      <c r="A459" s="710" t="s">
        <v>11</v>
      </c>
      <c r="B459" s="710"/>
      <c r="C459" s="684" t="s">
        <v>10</v>
      </c>
      <c r="D459" s="21">
        <f>+SUM(D461:D464)/D460</f>
        <v>4.6129693326764976</v>
      </c>
      <c r="E459" s="21" t="e">
        <f t="shared" ref="E459:J459" si="435">+SUM(E461:E464)/E460</f>
        <v>#DIV/0!</v>
      </c>
      <c r="F459" s="21"/>
      <c r="G459" s="21"/>
      <c r="H459" s="21"/>
      <c r="I459" s="21" t="e">
        <f t="shared" si="435"/>
        <v>#DIV/0!</v>
      </c>
      <c r="J459" s="21" t="e">
        <f t="shared" si="435"/>
        <v>#DIV/0!</v>
      </c>
      <c r="K459" s="21"/>
      <c r="L459" s="21">
        <f t="shared" ref="L459:U459" si="436">+SUM(L461:L464)/L460</f>
        <v>4.2823624789046049</v>
      </c>
      <c r="M459" s="21">
        <f t="shared" si="436"/>
        <v>3.7813778517439847</v>
      </c>
      <c r="N459" s="21">
        <f t="shared" si="436"/>
        <v>4.5627274405350695</v>
      </c>
      <c r="O459" s="21">
        <f t="shared" si="436"/>
        <v>4.326270082537059</v>
      </c>
      <c r="P459" s="21">
        <f t="shared" si="436"/>
        <v>4.5118161607734519</v>
      </c>
      <c r="Q459" s="21">
        <f t="shared" si="436"/>
        <v>3.7243397123831907</v>
      </c>
      <c r="R459" s="21">
        <f t="shared" si="436"/>
        <v>3.7084658030544566</v>
      </c>
      <c r="S459" s="21">
        <f t="shared" si="436"/>
        <v>4.2076466449697234</v>
      </c>
      <c r="T459" s="21">
        <f t="shared" si="436"/>
        <v>4.0968532912656119</v>
      </c>
      <c r="U459" s="21">
        <f t="shared" si="436"/>
        <v>3.7035234573281373</v>
      </c>
      <c r="V459" s="21">
        <v>4.3</v>
      </c>
      <c r="W459" s="22">
        <v>4.4800000000000004</v>
      </c>
      <c r="X459" s="22">
        <v>4.2699999999999996</v>
      </c>
      <c r="Y459" s="21" t="e">
        <f>+SUM(Y461:Y464)/Y460</f>
        <v>#DIV/0!</v>
      </c>
      <c r="AB459" s="20"/>
    </row>
    <row r="460" spans="1:28" ht="39.75" hidden="1" customHeight="1">
      <c r="A460" s="19"/>
      <c r="B460" s="18" t="s">
        <v>9</v>
      </c>
      <c r="C460" s="17"/>
      <c r="D460" s="16">
        <f>+D457+23</f>
        <v>36</v>
      </c>
      <c r="E460" s="16">
        <f t="shared" ref="E460:J460" si="437">+E457+23</f>
        <v>36</v>
      </c>
      <c r="F460" s="16"/>
      <c r="G460" s="16"/>
      <c r="H460" s="16"/>
      <c r="I460" s="16">
        <f t="shared" si="437"/>
        <v>36</v>
      </c>
      <c r="J460" s="16">
        <f t="shared" si="437"/>
        <v>36</v>
      </c>
      <c r="K460" s="16"/>
      <c r="L460" s="16">
        <f t="shared" ref="L460:U460" si="438">+L457+23</f>
        <v>35</v>
      </c>
      <c r="M460" s="16">
        <f t="shared" si="438"/>
        <v>33</v>
      </c>
      <c r="N460" s="16">
        <f t="shared" si="438"/>
        <v>37</v>
      </c>
      <c r="O460" s="16">
        <f t="shared" si="438"/>
        <v>37</v>
      </c>
      <c r="P460" s="16">
        <f t="shared" si="438"/>
        <v>36</v>
      </c>
      <c r="Q460" s="16">
        <f t="shared" si="438"/>
        <v>37</v>
      </c>
      <c r="R460" s="16">
        <f t="shared" si="438"/>
        <v>36</v>
      </c>
      <c r="S460" s="16">
        <f t="shared" si="438"/>
        <v>37</v>
      </c>
      <c r="T460" s="16">
        <f t="shared" si="438"/>
        <v>35</v>
      </c>
      <c r="U460" s="16">
        <f t="shared" si="438"/>
        <v>37</v>
      </c>
      <c r="V460" s="16"/>
      <c r="W460" s="16"/>
      <c r="X460" s="16"/>
      <c r="Y460" s="16">
        <f>+Y457+23</f>
        <v>38</v>
      </c>
    </row>
    <row r="461" spans="1:28" ht="39.75" hidden="1" customHeight="1">
      <c r="A461" s="14"/>
      <c r="B461" s="14" t="s">
        <v>8</v>
      </c>
      <c r="C461" s="13"/>
      <c r="D461" s="15">
        <f>+SUM(D11,D28,D36,D49,D61,D70,D79,D88,D95,D217,D226,D249,D264,D271)</f>
        <v>67.994791666666671</v>
      </c>
      <c r="E461" s="15" t="e">
        <f>+SUM(E11,E28,E36,E49,E61,E70,E79,E88,E95,E217,E226,E249,E264,E271)</f>
        <v>#DIV/0!</v>
      </c>
      <c r="F461" s="15"/>
      <c r="G461" s="15"/>
      <c r="H461" s="15"/>
      <c r="I461" s="15" t="e">
        <f>+SUM(I11,I28,I36,I49,I61,I70,I79,I88,I95,I217,I226,I249,I264,I271)</f>
        <v>#DIV/0!</v>
      </c>
      <c r="J461" s="15" t="e">
        <f>+SUM(J11,J28,J36,J49,J61,J70,J79,J88,J95,J217,J226,J249,J264,J271)</f>
        <v>#DIV/0!</v>
      </c>
      <c r="K461" s="15"/>
      <c r="L461" s="15">
        <f>+SUM(L11,L28,L36,L50,L61,L70,L79,L88,L95,L217,L226,L249,L264,L271)</f>
        <v>63.9345</v>
      </c>
      <c r="M461" s="15">
        <f>+SUM(M11,M28,M37,M50,M61,M70,M79,M88,M95,M217,M226,M249,M264,M271)</f>
        <v>53.364473684210523</v>
      </c>
      <c r="N461" s="15">
        <f>+SUM(N11,N28,N36,N49,N61,N70,N79,N88,N95,N217,N226,N249,N264,N271)</f>
        <v>64.822580645161281</v>
      </c>
      <c r="O461" s="15">
        <f>+SUM(O11,O28,O36,O49,O61,O70,O79,O88,O95,O217,O226,O249,O264,O271)</f>
        <v>61.653679653679653</v>
      </c>
      <c r="P461" s="15">
        <f>+SUM(P11,P28,P36,P49,P61,P70,P79,P88,P95,P217,P226,P249,P264,P271)</f>
        <v>65.3010752688172</v>
      </c>
      <c r="Q461" s="15">
        <f>+SUM(Q11,Q28,Q36,Q49,Q61,Q70,Q79,Q88,Q95,Q217,Q226,Q249,Q264,Q271)</f>
        <v>54.61904761904762</v>
      </c>
      <c r="R461" s="15">
        <f>+SUM(R11,R28,R36,R49,R61,R70,R79,R88,R95,R217,R226,R249,R264,R271)</f>
        <v>62.102362204724407</v>
      </c>
      <c r="S461" s="15">
        <f>+SUM(S11,S28,S37,S50,S61,S70,S79,S88,S95,S217,S226,S249,S264,S271)</f>
        <v>58.396557971014495</v>
      </c>
      <c r="T461" s="15">
        <f>+SUM(T11,T28,T37,T50,T61,T70,T79,T88,T95,T217,T226,T249,T264,T271)</f>
        <v>58.979361761426979</v>
      </c>
      <c r="U461" s="15">
        <f>+SUM(U11,U28,U37,U50,U61,U70,U79,U88,U95,U217,U226,U249,U264,U271)</f>
        <v>59.419191919191917</v>
      </c>
      <c r="V461" s="12"/>
      <c r="W461" s="12"/>
      <c r="X461" s="12"/>
      <c r="Y461" s="15" t="e">
        <f>+SUM(Y11,Y28,Y36,Y49,Y61,Y70,Y79,Y88,Y95,Y217,Y226,Y249,Y264,Y271)</f>
        <v>#DIV/0!</v>
      </c>
    </row>
    <row r="462" spans="1:28" ht="39.75" hidden="1" customHeight="1">
      <c r="A462" s="14"/>
      <c r="B462" s="14" t="s">
        <v>7</v>
      </c>
      <c r="C462" s="13"/>
      <c r="D462" s="15">
        <f>+SUM(D328,D335,D361,D388,D397,D404,D411,D429,D439)</f>
        <v>45</v>
      </c>
      <c r="E462" s="15">
        <f>+SUM(E328,E335,E361,E388,E397,E404,E411,E429,E439)</f>
        <v>0</v>
      </c>
      <c r="F462" s="15"/>
      <c r="G462" s="15"/>
      <c r="H462" s="15"/>
      <c r="I462" s="15">
        <f>+SUM(I328,I335,I361,I388,I397,I404,I411,I429,I439)</f>
        <v>0</v>
      </c>
      <c r="J462" s="15">
        <f>+SUM(J328,J335,J361,J388,J397,J404,J411,J429,J439)</f>
        <v>0</v>
      </c>
      <c r="K462" s="15"/>
      <c r="L462" s="15">
        <f t="shared" ref="L462:U462" si="439">+SUM(L328,L335,L361,L388,L397,L404,L411,L429,L439)</f>
        <v>42</v>
      </c>
      <c r="M462" s="15">
        <f t="shared" si="439"/>
        <v>37</v>
      </c>
      <c r="N462" s="15">
        <f t="shared" si="439"/>
        <v>45</v>
      </c>
      <c r="O462" s="15">
        <f t="shared" si="439"/>
        <v>37</v>
      </c>
      <c r="P462" s="15">
        <f t="shared" si="439"/>
        <v>44</v>
      </c>
      <c r="Q462" s="15">
        <f t="shared" si="439"/>
        <v>32</v>
      </c>
      <c r="R462" s="15">
        <f t="shared" si="439"/>
        <v>30</v>
      </c>
      <c r="S462" s="15">
        <f t="shared" si="439"/>
        <v>43</v>
      </c>
      <c r="T462" s="15">
        <f t="shared" si="439"/>
        <v>41</v>
      </c>
      <c r="U462" s="15">
        <f t="shared" si="439"/>
        <v>41</v>
      </c>
      <c r="V462" s="12"/>
      <c r="W462" s="12"/>
      <c r="X462" s="12"/>
      <c r="Y462" s="15">
        <f>+SUM(Y328,Y335,Y361,Y388,Y397,Y404,Y411,Y429,Y439)</f>
        <v>43</v>
      </c>
    </row>
    <row r="463" spans="1:28" ht="39.75" hidden="1" customHeight="1">
      <c r="A463" s="14"/>
      <c r="B463" s="14" t="s">
        <v>6</v>
      </c>
      <c r="C463" s="13"/>
      <c r="D463" s="15">
        <f>+SUM(D103,D118,D139,D163,D280,D305,D311,D343,D350,D370,D377)</f>
        <v>39.969703947368423</v>
      </c>
      <c r="E463" s="15" t="e">
        <f>+SUM(E103,E118,E139,E163,E280,E305,E311,E343,E350,E370,E377)</f>
        <v>#DIV/0!</v>
      </c>
      <c r="F463" s="15"/>
      <c r="G463" s="15"/>
      <c r="H463" s="15"/>
      <c r="I463" s="15" t="e">
        <f>+SUM(I103,I118,I139,I163,I280,I305,I311,I343,I350,I370,I377)</f>
        <v>#DIV/0!</v>
      </c>
      <c r="J463" s="15" t="e">
        <f>+SUM(J103,J118,J139,J163,J280,J305,J311,J343,J350,J370,J377)</f>
        <v>#DIV/0!</v>
      </c>
      <c r="K463" s="15"/>
      <c r="L463" s="15">
        <f t="shared" ref="L463:U463" si="440">+SUM(L103,L118,L139,L163,L280,L305,L311,L343,L350,L370,L377)</f>
        <v>32.257338935574225</v>
      </c>
      <c r="M463" s="15">
        <f t="shared" si="440"/>
        <v>24.592105263157897</v>
      </c>
      <c r="N463" s="15">
        <f t="shared" si="440"/>
        <v>45.846880704192159</v>
      </c>
      <c r="O463" s="15">
        <f t="shared" si="440"/>
        <v>48.728806530249869</v>
      </c>
      <c r="P463" s="15">
        <f t="shared" si="440"/>
        <v>39.721978328283726</v>
      </c>
      <c r="Q463" s="15">
        <f t="shared" si="440"/>
        <v>40.098333333333329</v>
      </c>
      <c r="R463" s="15">
        <f t="shared" si="440"/>
        <v>30.68981969165619</v>
      </c>
      <c r="S463" s="15">
        <f t="shared" si="440"/>
        <v>43.269367787845347</v>
      </c>
      <c r="T463" s="15">
        <f t="shared" si="440"/>
        <v>33.286651583710409</v>
      </c>
      <c r="U463" s="15">
        <f t="shared" si="440"/>
        <v>25.580982765234182</v>
      </c>
      <c r="V463" s="12"/>
      <c r="W463" s="12"/>
      <c r="X463" s="12"/>
      <c r="Y463" s="15" t="e">
        <f>+SUM(Y103,Y118,Y139,Y163,Y280,Y305,Y311,Y343,Y350,Y370,Y377)</f>
        <v>#DIV/0!</v>
      </c>
    </row>
    <row r="464" spans="1:28" ht="39.75" hidden="1" customHeight="1">
      <c r="A464" s="14"/>
      <c r="B464" s="14" t="s">
        <v>5</v>
      </c>
      <c r="C464" s="13"/>
      <c r="D464" s="15">
        <f>+D426+D187+D452</f>
        <v>13.102400362318841</v>
      </c>
      <c r="E464" s="15" t="e">
        <f>+E426+E187+E452</f>
        <v>#DIV/0!</v>
      </c>
      <c r="F464" s="15"/>
      <c r="G464" s="15"/>
      <c r="H464" s="15"/>
      <c r="I464" s="15" t="e">
        <f>+I426+I187+I452</f>
        <v>#DIV/0!</v>
      </c>
      <c r="J464" s="15" t="e">
        <f>+J426+J187+J452</f>
        <v>#DIV/0!</v>
      </c>
      <c r="K464" s="15"/>
      <c r="L464" s="15">
        <f t="shared" ref="L464:U464" si="441">+L426+L187+L452</f>
        <v>11.690847826086959</v>
      </c>
      <c r="M464" s="15">
        <f t="shared" si="441"/>
        <v>9.8288901601830663</v>
      </c>
      <c r="N464" s="15">
        <f t="shared" si="441"/>
        <v>13.151453950444131</v>
      </c>
      <c r="O464" s="15">
        <f t="shared" si="441"/>
        <v>12.689506869941653</v>
      </c>
      <c r="P464" s="15">
        <f t="shared" si="441"/>
        <v>13.402328190743338</v>
      </c>
      <c r="Q464" s="15">
        <f t="shared" si="441"/>
        <v>11.083188405797101</v>
      </c>
      <c r="R464" s="15">
        <f t="shared" si="441"/>
        <v>10.712587013579824</v>
      </c>
      <c r="S464" s="15">
        <f t="shared" si="441"/>
        <v>11.017000105019953</v>
      </c>
      <c r="T464" s="15">
        <f t="shared" si="441"/>
        <v>10.123851849159035</v>
      </c>
      <c r="U464" s="15">
        <f t="shared" si="441"/>
        <v>11.030193236714975</v>
      </c>
      <c r="V464" s="12"/>
      <c r="W464" s="12"/>
      <c r="X464" s="12"/>
      <c r="Y464" s="15" t="e">
        <f>+Y426+Y187+Y452+Y425</f>
        <v>#DIV/0!</v>
      </c>
    </row>
    <row r="465" spans="1:27" ht="39.75" hidden="1" customHeight="1">
      <c r="A465" s="14"/>
      <c r="B465" s="14"/>
      <c r="C465" s="13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1"/>
    </row>
    <row r="466" spans="1:27">
      <c r="Q466" s="10" t="s">
        <v>4</v>
      </c>
      <c r="S466" s="10" t="s">
        <v>4</v>
      </c>
      <c r="T466" s="10" t="s">
        <v>4</v>
      </c>
      <c r="U466" s="10" t="s">
        <v>4</v>
      </c>
    </row>
    <row r="468" spans="1:27" ht="30.75" hidden="1" customHeight="1"/>
    <row r="469" spans="1:27">
      <c r="I469" s="3" t="s">
        <v>3</v>
      </c>
      <c r="AA469" s="8"/>
    </row>
    <row r="470" spans="1:27">
      <c r="I470" s="3" t="s">
        <v>2</v>
      </c>
      <c r="AA470" s="7"/>
    </row>
    <row r="471" spans="1:27">
      <c r="I471" s="3" t="s">
        <v>1</v>
      </c>
      <c r="AA471" s="7"/>
    </row>
    <row r="472" spans="1:27">
      <c r="I472" s="3" t="s">
        <v>0</v>
      </c>
    </row>
  </sheetData>
  <mergeCells count="81">
    <mergeCell ref="E413:E419"/>
    <mergeCell ref="I413:I419"/>
    <mergeCell ref="J413:J419"/>
    <mergeCell ref="F229:F234"/>
    <mergeCell ref="F254:F258"/>
    <mergeCell ref="F413:F419"/>
    <mergeCell ref="G229:G234"/>
    <mergeCell ref="G254:G258"/>
    <mergeCell ref="G413:G419"/>
    <mergeCell ref="A456:B456"/>
    <mergeCell ref="A459:B459"/>
    <mergeCell ref="E31:E32"/>
    <mergeCell ref="I31:I32"/>
    <mergeCell ref="J31:J32"/>
    <mergeCell ref="E229:E234"/>
    <mergeCell ref="I229:I234"/>
    <mergeCell ref="J229:J234"/>
    <mergeCell ref="E254:E258"/>
    <mergeCell ref="I254:I258"/>
    <mergeCell ref="A454:B454"/>
    <mergeCell ref="D31:D32"/>
    <mergeCell ref="H229:H234"/>
    <mergeCell ref="H254:H258"/>
    <mergeCell ref="H413:H419"/>
    <mergeCell ref="J254:J258"/>
    <mergeCell ref="V413:V419"/>
    <mergeCell ref="W413:W419"/>
    <mergeCell ref="X413:X419"/>
    <mergeCell ref="Y413:Y419"/>
    <mergeCell ref="A453:B453"/>
    <mergeCell ref="P413:P419"/>
    <mergeCell ref="Q413:Q419"/>
    <mergeCell ref="R413:R419"/>
    <mergeCell ref="S413:S419"/>
    <mergeCell ref="T413:T419"/>
    <mergeCell ref="U413:U419"/>
    <mergeCell ref="D413:D419"/>
    <mergeCell ref="L413:L419"/>
    <mergeCell ref="M413:M419"/>
    <mergeCell ref="N413:N419"/>
    <mergeCell ref="O413:O419"/>
    <mergeCell ref="T229:T234"/>
    <mergeCell ref="U229:U234"/>
    <mergeCell ref="Y229:Y234"/>
    <mergeCell ref="D254:D258"/>
    <mergeCell ref="L254:L258"/>
    <mergeCell ref="M254:M258"/>
    <mergeCell ref="N254:N258"/>
    <mergeCell ref="O254:O258"/>
    <mergeCell ref="P254:P258"/>
    <mergeCell ref="Q254:Q258"/>
    <mergeCell ref="R254:R258"/>
    <mergeCell ref="S254:S258"/>
    <mergeCell ref="T254:T258"/>
    <mergeCell ref="U254:U258"/>
    <mergeCell ref="Y254:Y258"/>
    <mergeCell ref="Y31:Y32"/>
    <mergeCell ref="D229:D234"/>
    <mergeCell ref="L229:L234"/>
    <mergeCell ref="M229:M234"/>
    <mergeCell ref="N229:N234"/>
    <mergeCell ref="O229:O234"/>
    <mergeCell ref="P229:P234"/>
    <mergeCell ref="Q229:Q234"/>
    <mergeCell ref="R229:R234"/>
    <mergeCell ref="S229:S234"/>
    <mergeCell ref="P31:P32"/>
    <mergeCell ref="Q31:Q32"/>
    <mergeCell ref="R31:R32"/>
    <mergeCell ref="S31:S32"/>
    <mergeCell ref="T31:T32"/>
    <mergeCell ref="U31:U32"/>
    <mergeCell ref="L31:L32"/>
    <mergeCell ref="M31:M32"/>
    <mergeCell ref="N31:N32"/>
    <mergeCell ref="O31:O32"/>
    <mergeCell ref="A1:K1"/>
    <mergeCell ref="A3:K3"/>
    <mergeCell ref="A4:B7"/>
    <mergeCell ref="C4:C7"/>
    <mergeCell ref="D4:U4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BW472"/>
  <sheetViews>
    <sheetView zoomScale="90" zoomScaleNormal="90" workbookViewId="0">
      <selection sqref="A1:K1"/>
    </sheetView>
  </sheetViews>
  <sheetFormatPr defaultColWidth="10" defaultRowHeight="30.75"/>
  <cols>
    <col min="1" max="1" width="8.375" style="3" customWidth="1"/>
    <col min="2" max="2" width="62.375" style="3" customWidth="1"/>
    <col min="3" max="3" width="9.5" style="6" customWidth="1"/>
    <col min="4" max="4" width="14.625" style="3" hidden="1" customWidth="1"/>
    <col min="5" max="8" width="11.875" style="3" customWidth="1"/>
    <col min="9" max="9" width="14.25" style="3" customWidth="1"/>
    <col min="10" max="10" width="12.25" style="3" customWidth="1"/>
    <col min="11" max="11" width="22.25" style="3" customWidth="1"/>
    <col min="12" max="21" width="14.625" style="3" hidden="1" customWidth="1"/>
    <col min="22" max="22" width="12.5" style="5" hidden="1" customWidth="1"/>
    <col min="23" max="23" width="12.5" style="4" hidden="1" customWidth="1"/>
    <col min="24" max="24" width="12.5" style="3" hidden="1" customWidth="1"/>
    <col min="25" max="25" width="18" style="2" hidden="1" customWidth="1"/>
    <col min="26" max="26" width="21.25" style="1" hidden="1" customWidth="1"/>
    <col min="27" max="27" width="24.25" style="1" hidden="1" customWidth="1"/>
    <col min="28" max="16384" width="10" style="1"/>
  </cols>
  <sheetData>
    <row r="1" spans="1:75" ht="27.75" customHeight="1">
      <c r="A1" s="717" t="s">
        <v>433</v>
      </c>
      <c r="B1" s="717"/>
      <c r="C1" s="717"/>
      <c r="D1" s="717"/>
      <c r="E1" s="717"/>
      <c r="F1" s="717"/>
      <c r="G1" s="717"/>
      <c r="H1" s="717"/>
      <c r="I1" s="717"/>
      <c r="J1" s="717"/>
      <c r="K1" s="717"/>
      <c r="L1" s="662"/>
      <c r="M1" s="662"/>
      <c r="N1" s="662"/>
      <c r="O1" s="662"/>
      <c r="P1" s="662"/>
      <c r="Q1" s="662"/>
      <c r="R1" s="662"/>
      <c r="S1" s="662"/>
      <c r="T1" s="662"/>
      <c r="U1" s="662"/>
      <c r="V1" s="662"/>
      <c r="W1" s="662"/>
      <c r="X1" s="662"/>
      <c r="Y1" s="661" t="s">
        <v>431</v>
      </c>
    </row>
    <row r="2" spans="1:75" ht="21.75" customHeight="1">
      <c r="A2" s="660"/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59"/>
      <c r="M2" s="659"/>
      <c r="N2" s="659"/>
      <c r="O2" s="659"/>
      <c r="P2" s="659"/>
      <c r="Q2" s="659"/>
      <c r="R2" s="659"/>
      <c r="S2" s="659"/>
      <c r="T2" s="659"/>
      <c r="U2" s="659"/>
      <c r="V2" s="659"/>
      <c r="W2" s="659"/>
      <c r="X2" s="659"/>
      <c r="Y2" s="658"/>
    </row>
    <row r="3" spans="1:75">
      <c r="A3" s="718" t="s">
        <v>457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656"/>
      <c r="M3" s="656"/>
      <c r="N3" s="656"/>
      <c r="O3" s="656"/>
      <c r="P3" s="656"/>
      <c r="Q3" s="656"/>
      <c r="R3" s="656"/>
      <c r="S3" s="656"/>
      <c r="T3" s="656"/>
      <c r="U3" s="656"/>
      <c r="V3" s="657"/>
      <c r="W3" s="656"/>
      <c r="X3" s="656"/>
      <c r="Y3" s="655"/>
    </row>
    <row r="4" spans="1:75" s="641" customFormat="1">
      <c r="A4" s="719" t="s">
        <v>430</v>
      </c>
      <c r="B4" s="720"/>
      <c r="C4" s="725" t="s">
        <v>429</v>
      </c>
      <c r="D4" s="728" t="s">
        <v>428</v>
      </c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729"/>
      <c r="S4" s="729"/>
      <c r="T4" s="729"/>
      <c r="U4" s="729"/>
      <c r="V4" s="654"/>
      <c r="W4" s="654"/>
      <c r="X4" s="653"/>
      <c r="Y4" s="652" t="s">
        <v>427</v>
      </c>
      <c r="AB4" s="642"/>
    </row>
    <row r="5" spans="1:75" s="641" customFormat="1" ht="27.75" hidden="1" customHeight="1">
      <c r="A5" s="721"/>
      <c r="B5" s="722"/>
      <c r="C5" s="726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  <c r="T5" s="651"/>
      <c r="U5" s="651"/>
      <c r="V5" s="650"/>
      <c r="W5" s="649"/>
      <c r="X5" s="649"/>
      <c r="Y5" s="648"/>
    </row>
    <row r="6" spans="1:75" s="641" customFormat="1" ht="37.5" hidden="1" customHeight="1">
      <c r="A6" s="721"/>
      <c r="B6" s="722"/>
      <c r="C6" s="726"/>
      <c r="D6" s="647" t="s">
        <v>426</v>
      </c>
      <c r="E6" s="647"/>
      <c r="F6" s="647"/>
      <c r="G6" s="647"/>
      <c r="H6" s="647"/>
      <c r="I6" s="647"/>
      <c r="J6" s="647"/>
      <c r="K6" s="647"/>
      <c r="L6" s="647" t="s">
        <v>425</v>
      </c>
      <c r="M6" s="647" t="s">
        <v>424</v>
      </c>
      <c r="N6" s="647" t="s">
        <v>423</v>
      </c>
      <c r="O6" s="647" t="s">
        <v>422</v>
      </c>
      <c r="P6" s="647" t="s">
        <v>421</v>
      </c>
      <c r="Q6" s="647" t="s">
        <v>420</v>
      </c>
      <c r="R6" s="647" t="s">
        <v>419</v>
      </c>
      <c r="S6" s="647" t="s">
        <v>418</v>
      </c>
      <c r="T6" s="647" t="s">
        <v>417</v>
      </c>
      <c r="U6" s="647" t="s">
        <v>416</v>
      </c>
      <c r="V6" s="643" t="s">
        <v>415</v>
      </c>
      <c r="W6" s="643" t="s">
        <v>414</v>
      </c>
      <c r="X6" s="643" t="s">
        <v>413</v>
      </c>
      <c r="Y6" s="643" t="s">
        <v>412</v>
      </c>
      <c r="AB6" s="642"/>
    </row>
    <row r="7" spans="1:75" s="641" customFormat="1">
      <c r="A7" s="723"/>
      <c r="B7" s="724"/>
      <c r="C7" s="727"/>
      <c r="D7" s="644"/>
      <c r="E7" s="646" t="s">
        <v>458</v>
      </c>
      <c r="F7" s="646" t="s">
        <v>459</v>
      </c>
      <c r="G7" s="646" t="s">
        <v>460</v>
      </c>
      <c r="H7" s="646" t="s">
        <v>461</v>
      </c>
      <c r="I7" s="646" t="s">
        <v>462</v>
      </c>
      <c r="J7" s="646" t="s">
        <v>444</v>
      </c>
      <c r="K7" s="645" t="s">
        <v>436</v>
      </c>
      <c r="L7" s="644"/>
      <c r="M7" s="644"/>
      <c r="N7" s="644"/>
      <c r="O7" s="644"/>
      <c r="P7" s="644"/>
      <c r="Q7" s="644"/>
      <c r="R7" s="644"/>
      <c r="S7" s="644"/>
      <c r="T7" s="644"/>
      <c r="U7" s="644"/>
      <c r="V7" s="643"/>
      <c r="W7" s="643"/>
      <c r="X7" s="643"/>
      <c r="Y7" s="643"/>
      <c r="AB7" s="642"/>
    </row>
    <row r="8" spans="1:75" s="73" customFormat="1">
      <c r="A8" s="640" t="s">
        <v>407</v>
      </c>
      <c r="B8" s="636"/>
      <c r="C8" s="639"/>
      <c r="D8" s="637"/>
      <c r="E8" s="638"/>
      <c r="F8" s="638"/>
      <c r="G8" s="638"/>
      <c r="H8" s="638"/>
      <c r="I8" s="638"/>
      <c r="J8" s="638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637"/>
      <c r="V8" s="636"/>
      <c r="W8" s="636"/>
      <c r="X8" s="636"/>
      <c r="Y8" s="635"/>
      <c r="AB8" s="74"/>
    </row>
    <row r="9" spans="1:75" s="631" customFormat="1" ht="39.75">
      <c r="A9" s="140" t="s">
        <v>406</v>
      </c>
      <c r="B9" s="634"/>
      <c r="C9" s="633" t="s">
        <v>10</v>
      </c>
      <c r="D9" s="632">
        <f>+D11/1</f>
        <v>5</v>
      </c>
      <c r="E9" s="632"/>
      <c r="F9" s="632"/>
      <c r="G9" s="632"/>
      <c r="H9" s="632"/>
      <c r="I9" s="632"/>
      <c r="J9" s="632">
        <f t="shared" ref="J9" si="0">+J11/1</f>
        <v>0</v>
      </c>
      <c r="K9" s="632"/>
      <c r="L9" s="632">
        <f t="shared" ref="L9:Y9" si="1">+L11/1</f>
        <v>5</v>
      </c>
      <c r="M9" s="632">
        <f t="shared" si="1"/>
        <v>2</v>
      </c>
      <c r="N9" s="632">
        <f t="shared" si="1"/>
        <v>5</v>
      </c>
      <c r="O9" s="632">
        <f t="shared" si="1"/>
        <v>5</v>
      </c>
      <c r="P9" s="632">
        <f t="shared" si="1"/>
        <v>5</v>
      </c>
      <c r="Q9" s="632">
        <f t="shared" si="1"/>
        <v>4</v>
      </c>
      <c r="R9" s="632">
        <f t="shared" si="1"/>
        <v>4</v>
      </c>
      <c r="S9" s="632">
        <f t="shared" si="1"/>
        <v>5</v>
      </c>
      <c r="T9" s="632">
        <f t="shared" si="1"/>
        <v>5</v>
      </c>
      <c r="U9" s="632">
        <f t="shared" si="1"/>
        <v>4</v>
      </c>
      <c r="V9" s="632">
        <f t="shared" si="1"/>
        <v>5</v>
      </c>
      <c r="W9" s="632">
        <f t="shared" si="1"/>
        <v>4</v>
      </c>
      <c r="X9" s="632">
        <f t="shared" si="1"/>
        <v>4</v>
      </c>
      <c r="Y9" s="632">
        <f t="shared" si="1"/>
        <v>5</v>
      </c>
      <c r="Z9" s="73"/>
      <c r="AA9" s="73"/>
      <c r="AB9" s="74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</row>
    <row r="10" spans="1:75" s="73" customFormat="1" ht="30.75" customHeight="1">
      <c r="A10" s="85">
        <v>1.1000000000000001</v>
      </c>
      <c r="B10" s="84" t="s">
        <v>405</v>
      </c>
      <c r="C10" s="96" t="s">
        <v>30</v>
      </c>
      <c r="D10" s="82">
        <f>+SUM(D12:D19)</f>
        <v>8</v>
      </c>
      <c r="E10" s="82"/>
      <c r="F10" s="82"/>
      <c r="G10" s="82"/>
      <c r="H10" s="82"/>
      <c r="I10" s="82"/>
      <c r="J10" s="82">
        <f t="shared" ref="J10" si="2">+SUM(J12:J19)</f>
        <v>0</v>
      </c>
      <c r="K10" s="82"/>
      <c r="L10" s="82">
        <f t="shared" ref="L10:Y10" si="3">+SUM(L12:L19)</f>
        <v>8</v>
      </c>
      <c r="M10" s="82">
        <f t="shared" si="3"/>
        <v>2</v>
      </c>
      <c r="N10" s="82">
        <f t="shared" si="3"/>
        <v>8</v>
      </c>
      <c r="O10" s="82">
        <f t="shared" si="3"/>
        <v>8</v>
      </c>
      <c r="P10" s="82">
        <f t="shared" si="3"/>
        <v>8</v>
      </c>
      <c r="Q10" s="82">
        <f t="shared" si="3"/>
        <v>6</v>
      </c>
      <c r="R10" s="82">
        <f t="shared" si="3"/>
        <v>6</v>
      </c>
      <c r="S10" s="82">
        <f t="shared" si="3"/>
        <v>8</v>
      </c>
      <c r="T10" s="82">
        <f t="shared" si="3"/>
        <v>8</v>
      </c>
      <c r="U10" s="82">
        <f t="shared" si="3"/>
        <v>7</v>
      </c>
      <c r="V10" s="82">
        <f t="shared" si="3"/>
        <v>8</v>
      </c>
      <c r="W10" s="82">
        <f t="shared" si="3"/>
        <v>6</v>
      </c>
      <c r="X10" s="82">
        <f t="shared" si="3"/>
        <v>6</v>
      </c>
      <c r="Y10" s="82">
        <f t="shared" si="3"/>
        <v>8</v>
      </c>
      <c r="AB10" s="74"/>
    </row>
    <row r="11" spans="1:75" s="630" customFormat="1" ht="30.75" customHeight="1">
      <c r="A11" s="81"/>
      <c r="B11" s="80"/>
      <c r="C11" s="469" t="s">
        <v>10</v>
      </c>
      <c r="D11" s="94">
        <f>IF(D10&lt;1,0,IF(D10&lt;2,1,IF(D10&lt;4,2,IF(D10&lt;6,3,IF(D10&lt;8,4,IF(D10=8,5))))))</f>
        <v>5</v>
      </c>
      <c r="E11" s="94"/>
      <c r="F11" s="94"/>
      <c r="G11" s="94"/>
      <c r="H11" s="94"/>
      <c r="I11" s="94"/>
      <c r="J11" s="94">
        <f t="shared" ref="J11" si="4">IF(J10&lt;1,0,IF(J10&lt;2,1,IF(J10&lt;4,2,IF(J10&lt;6,3,IF(J10&lt;8,4,IF(J10=8,5))))))</f>
        <v>0</v>
      </c>
      <c r="K11" s="94"/>
      <c r="L11" s="94">
        <f t="shared" ref="L11:Y11" si="5">IF(L10&lt;1,0,IF(L10&lt;2,1,IF(L10&lt;4,2,IF(L10&lt;6,3,IF(L10&lt;8,4,IF(L10=8,5))))))</f>
        <v>5</v>
      </c>
      <c r="M11" s="94">
        <f t="shared" si="5"/>
        <v>2</v>
      </c>
      <c r="N11" s="94">
        <f t="shared" si="5"/>
        <v>5</v>
      </c>
      <c r="O11" s="94">
        <f t="shared" si="5"/>
        <v>5</v>
      </c>
      <c r="P11" s="94">
        <f t="shared" si="5"/>
        <v>5</v>
      </c>
      <c r="Q11" s="94">
        <f t="shared" si="5"/>
        <v>4</v>
      </c>
      <c r="R11" s="94">
        <f t="shared" si="5"/>
        <v>4</v>
      </c>
      <c r="S11" s="94">
        <f t="shared" si="5"/>
        <v>5</v>
      </c>
      <c r="T11" s="94">
        <f t="shared" si="5"/>
        <v>5</v>
      </c>
      <c r="U11" s="94">
        <f t="shared" si="5"/>
        <v>4</v>
      </c>
      <c r="V11" s="94">
        <f t="shared" si="5"/>
        <v>5</v>
      </c>
      <c r="W11" s="94">
        <f t="shared" si="5"/>
        <v>4</v>
      </c>
      <c r="X11" s="94">
        <f t="shared" si="5"/>
        <v>4</v>
      </c>
      <c r="Y11" s="94">
        <f t="shared" si="5"/>
        <v>5</v>
      </c>
      <c r="Z11" s="93" t="s">
        <v>39</v>
      </c>
      <c r="AA11" s="73"/>
      <c r="AB11" s="74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</row>
    <row r="12" spans="1:75" s="73" customFormat="1" ht="176.25" customHeight="1">
      <c r="A12" s="75"/>
      <c r="B12" s="135" t="s">
        <v>404</v>
      </c>
      <c r="C12" s="629"/>
      <c r="D12" s="68">
        <v>1</v>
      </c>
      <c r="E12" s="68"/>
      <c r="F12" s="68"/>
      <c r="G12" s="68"/>
      <c r="H12" s="68"/>
      <c r="I12" s="68"/>
      <c r="J12" s="68"/>
      <c r="K12" s="68"/>
      <c r="L12" s="68">
        <v>1</v>
      </c>
      <c r="M12" s="68">
        <v>1</v>
      </c>
      <c r="N12" s="68">
        <v>1</v>
      </c>
      <c r="O12" s="69">
        <v>1</v>
      </c>
      <c r="P12" s="68">
        <v>1</v>
      </c>
      <c r="Q12" s="68">
        <v>1</v>
      </c>
      <c r="R12" s="68">
        <v>1</v>
      </c>
      <c r="S12" s="68">
        <v>1</v>
      </c>
      <c r="T12" s="68">
        <v>1</v>
      </c>
      <c r="U12" s="68">
        <v>1</v>
      </c>
      <c r="V12" s="68">
        <v>1</v>
      </c>
      <c r="W12" s="125">
        <v>1</v>
      </c>
      <c r="X12" s="68">
        <v>1</v>
      </c>
      <c r="Y12" s="90">
        <v>1</v>
      </c>
      <c r="AB12" s="74"/>
    </row>
    <row r="13" spans="1:75" s="73" customFormat="1" ht="39.75">
      <c r="A13" s="75"/>
      <c r="B13" s="135" t="s">
        <v>403</v>
      </c>
      <c r="C13" s="134"/>
      <c r="D13" s="68">
        <v>1</v>
      </c>
      <c r="E13" s="68"/>
      <c r="F13" s="68"/>
      <c r="G13" s="68"/>
      <c r="H13" s="68"/>
      <c r="I13" s="68"/>
      <c r="J13" s="68"/>
      <c r="K13" s="68"/>
      <c r="L13" s="68">
        <v>1</v>
      </c>
      <c r="M13" s="68">
        <v>0</v>
      </c>
      <c r="N13" s="68">
        <v>1</v>
      </c>
      <c r="O13" s="69">
        <v>1</v>
      </c>
      <c r="P13" s="68">
        <v>1</v>
      </c>
      <c r="Q13" s="68">
        <v>1</v>
      </c>
      <c r="R13" s="68">
        <v>1</v>
      </c>
      <c r="S13" s="68">
        <v>1</v>
      </c>
      <c r="T13" s="68">
        <v>1</v>
      </c>
      <c r="U13" s="68">
        <v>1</v>
      </c>
      <c r="V13" s="68">
        <v>1</v>
      </c>
      <c r="W13" s="125">
        <v>1</v>
      </c>
      <c r="X13" s="68">
        <v>1</v>
      </c>
      <c r="Y13" s="90">
        <v>1</v>
      </c>
      <c r="AB13" s="74"/>
    </row>
    <row r="14" spans="1:75" s="73" customFormat="1" ht="92.25">
      <c r="A14" s="75"/>
      <c r="B14" s="71" t="s">
        <v>402</v>
      </c>
      <c r="C14" s="70"/>
      <c r="D14" s="68">
        <v>1</v>
      </c>
      <c r="E14" s="68"/>
      <c r="F14" s="68"/>
      <c r="G14" s="68"/>
      <c r="H14" s="68"/>
      <c r="I14" s="68"/>
      <c r="J14" s="68"/>
      <c r="K14" s="68"/>
      <c r="L14" s="68">
        <v>1</v>
      </c>
      <c r="M14" s="68">
        <v>0</v>
      </c>
      <c r="N14" s="68">
        <v>1</v>
      </c>
      <c r="O14" s="69">
        <v>1</v>
      </c>
      <c r="P14" s="68">
        <v>1</v>
      </c>
      <c r="Q14" s="68">
        <v>1</v>
      </c>
      <c r="R14" s="68">
        <v>1</v>
      </c>
      <c r="S14" s="68">
        <v>1</v>
      </c>
      <c r="T14" s="68">
        <v>1</v>
      </c>
      <c r="U14" s="68">
        <v>1</v>
      </c>
      <c r="V14" s="68">
        <v>1</v>
      </c>
      <c r="W14" s="125">
        <v>1</v>
      </c>
      <c r="X14" s="68">
        <v>1</v>
      </c>
      <c r="Y14" s="90">
        <v>1</v>
      </c>
      <c r="AB14" s="74"/>
    </row>
    <row r="15" spans="1:75" s="73" customFormat="1" ht="92.25">
      <c r="A15" s="75"/>
      <c r="B15" s="71" t="s">
        <v>401</v>
      </c>
      <c r="C15" s="70"/>
      <c r="D15" s="68">
        <v>1</v>
      </c>
      <c r="E15" s="68"/>
      <c r="F15" s="68"/>
      <c r="G15" s="68"/>
      <c r="H15" s="68"/>
      <c r="I15" s="68"/>
      <c r="J15" s="68"/>
      <c r="K15" s="68"/>
      <c r="L15" s="68">
        <v>1</v>
      </c>
      <c r="M15" s="68">
        <v>0</v>
      </c>
      <c r="N15" s="68">
        <v>1</v>
      </c>
      <c r="O15" s="69">
        <v>1</v>
      </c>
      <c r="P15" s="68">
        <v>1</v>
      </c>
      <c r="Q15" s="68">
        <v>1</v>
      </c>
      <c r="R15" s="68">
        <v>1</v>
      </c>
      <c r="S15" s="68">
        <v>1</v>
      </c>
      <c r="T15" s="68">
        <v>1</v>
      </c>
      <c r="U15" s="68">
        <v>1</v>
      </c>
      <c r="V15" s="68">
        <v>1</v>
      </c>
      <c r="W15" s="125">
        <v>1</v>
      </c>
      <c r="X15" s="68">
        <v>1</v>
      </c>
      <c r="Y15" s="90">
        <v>1</v>
      </c>
      <c r="AB15" s="74"/>
    </row>
    <row r="16" spans="1:75" s="73" customFormat="1" ht="39.75">
      <c r="A16" s="75"/>
      <c r="B16" s="71" t="s">
        <v>400</v>
      </c>
      <c r="C16" s="70"/>
      <c r="D16" s="68">
        <v>1</v>
      </c>
      <c r="E16" s="68"/>
      <c r="F16" s="68"/>
      <c r="G16" s="68"/>
      <c r="H16" s="68"/>
      <c r="I16" s="68"/>
      <c r="J16" s="68"/>
      <c r="K16" s="68"/>
      <c r="L16" s="68">
        <v>1</v>
      </c>
      <c r="M16" s="68">
        <v>1</v>
      </c>
      <c r="N16" s="68">
        <v>1</v>
      </c>
      <c r="O16" s="69">
        <v>1</v>
      </c>
      <c r="P16" s="68">
        <v>1</v>
      </c>
      <c r="Q16" s="68">
        <v>1</v>
      </c>
      <c r="R16" s="68">
        <v>1</v>
      </c>
      <c r="S16" s="68">
        <v>1</v>
      </c>
      <c r="T16" s="68">
        <v>1</v>
      </c>
      <c r="U16" s="68">
        <v>1</v>
      </c>
      <c r="V16" s="68">
        <v>1</v>
      </c>
      <c r="W16" s="125">
        <v>1</v>
      </c>
      <c r="X16" s="68">
        <v>1</v>
      </c>
      <c r="Y16" s="90">
        <v>1</v>
      </c>
      <c r="AB16" s="74"/>
    </row>
    <row r="17" spans="1:75" s="73" customFormat="1" ht="57">
      <c r="A17" s="75"/>
      <c r="B17" s="135" t="s">
        <v>399</v>
      </c>
      <c r="C17" s="134"/>
      <c r="D17" s="68">
        <v>1</v>
      </c>
      <c r="E17" s="68"/>
      <c r="F17" s="68"/>
      <c r="G17" s="68"/>
      <c r="H17" s="68"/>
      <c r="I17" s="68"/>
      <c r="J17" s="68"/>
      <c r="K17" s="68"/>
      <c r="L17" s="68">
        <v>1</v>
      </c>
      <c r="M17" s="68">
        <v>0</v>
      </c>
      <c r="N17" s="68">
        <v>1</v>
      </c>
      <c r="O17" s="69">
        <v>1</v>
      </c>
      <c r="P17" s="68">
        <v>1</v>
      </c>
      <c r="Q17" s="68">
        <v>1</v>
      </c>
      <c r="R17" s="68">
        <v>0</v>
      </c>
      <c r="S17" s="68">
        <v>1</v>
      </c>
      <c r="T17" s="68">
        <v>1</v>
      </c>
      <c r="U17" s="68">
        <v>1</v>
      </c>
      <c r="V17" s="68">
        <v>1</v>
      </c>
      <c r="W17" s="125">
        <v>1</v>
      </c>
      <c r="X17" s="68">
        <v>1</v>
      </c>
      <c r="Y17" s="90">
        <v>1</v>
      </c>
      <c r="AB17" s="74"/>
    </row>
    <row r="18" spans="1:75" s="73" customFormat="1" ht="55.5">
      <c r="A18" s="75"/>
      <c r="B18" s="210" t="s">
        <v>398</v>
      </c>
      <c r="C18" s="150"/>
      <c r="D18" s="68">
        <v>1</v>
      </c>
      <c r="E18" s="68"/>
      <c r="F18" s="68"/>
      <c r="G18" s="68"/>
      <c r="H18" s="68"/>
      <c r="I18" s="68"/>
      <c r="J18" s="68"/>
      <c r="K18" s="68"/>
      <c r="L18" s="68">
        <v>1</v>
      </c>
      <c r="M18" s="68">
        <v>0</v>
      </c>
      <c r="N18" s="68">
        <v>1</v>
      </c>
      <c r="O18" s="69">
        <v>1</v>
      </c>
      <c r="P18" s="68">
        <v>1</v>
      </c>
      <c r="Q18" s="68">
        <v>0</v>
      </c>
      <c r="R18" s="68">
        <v>0</v>
      </c>
      <c r="S18" s="68">
        <v>1</v>
      </c>
      <c r="T18" s="68">
        <v>1</v>
      </c>
      <c r="U18" s="68">
        <v>1</v>
      </c>
      <c r="V18" s="68">
        <v>1</v>
      </c>
      <c r="W18" s="125">
        <v>0</v>
      </c>
      <c r="X18" s="68">
        <v>0</v>
      </c>
      <c r="Y18" s="90">
        <v>1</v>
      </c>
      <c r="AB18" s="74"/>
    </row>
    <row r="19" spans="1:75" ht="61.5">
      <c r="A19" s="72"/>
      <c r="B19" s="71" t="s">
        <v>397</v>
      </c>
      <c r="C19" s="70"/>
      <c r="D19" s="628">
        <v>1</v>
      </c>
      <c r="E19" s="628"/>
      <c r="F19" s="628"/>
      <c r="G19" s="628"/>
      <c r="H19" s="628"/>
      <c r="I19" s="628"/>
      <c r="J19" s="628"/>
      <c r="K19" s="628"/>
      <c r="L19" s="626">
        <v>1</v>
      </c>
      <c r="M19" s="626">
        <v>0</v>
      </c>
      <c r="N19" s="626">
        <v>1</v>
      </c>
      <c r="O19" s="627">
        <v>1</v>
      </c>
      <c r="P19" s="626">
        <v>1</v>
      </c>
      <c r="Q19" s="626">
        <v>0</v>
      </c>
      <c r="R19" s="626">
        <v>1</v>
      </c>
      <c r="S19" s="626">
        <v>1</v>
      </c>
      <c r="T19" s="626">
        <v>1</v>
      </c>
      <c r="U19" s="626">
        <v>0</v>
      </c>
      <c r="V19" s="626">
        <v>1</v>
      </c>
      <c r="W19" s="125">
        <v>0</v>
      </c>
      <c r="X19" s="626">
        <v>0</v>
      </c>
      <c r="Y19" s="625">
        <v>1</v>
      </c>
      <c r="AB19" s="20"/>
    </row>
    <row r="20" spans="1:75" ht="39.75">
      <c r="A20" s="145" t="s">
        <v>375</v>
      </c>
      <c r="B20" s="145"/>
      <c r="C20" s="590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1"/>
      <c r="V20" s="589"/>
      <c r="W20" s="589"/>
      <c r="X20" s="589"/>
      <c r="Y20" s="141"/>
      <c r="AB20" s="20"/>
    </row>
    <row r="21" spans="1:75" ht="39.75">
      <c r="A21" s="140" t="s">
        <v>374</v>
      </c>
      <c r="B21" s="139"/>
      <c r="C21" s="138"/>
      <c r="D21" s="137">
        <f>+SUM(D28,D36,D49,D61,D70,D79,D88,D95)/D25</f>
        <v>4.749348958333333</v>
      </c>
      <c r="E21" s="137" t="e">
        <f>+SUM(E28,E36,E49,E61,E70,E79,E88,E95)/E25</f>
        <v>#DIV/0!</v>
      </c>
      <c r="F21" s="137" t="e">
        <f t="shared" ref="F21:J21" si="6">+SUM(F28,F36,F49,F61,F70,F79,F88,F95)/F25</f>
        <v>#DIV/0!</v>
      </c>
      <c r="G21" s="137" t="e">
        <f t="shared" si="6"/>
        <v>#DIV/0!</v>
      </c>
      <c r="H21" s="137" t="e">
        <f t="shared" ref="H21" si="7">+SUM(H28,H36,H49,H61,H70,H79,H88,H95)/H25</f>
        <v>#DIV/0!</v>
      </c>
      <c r="I21" s="137" t="e">
        <f t="shared" si="6"/>
        <v>#DIV/0!</v>
      </c>
      <c r="J21" s="137" t="e">
        <f t="shared" si="6"/>
        <v>#DIV/0!</v>
      </c>
      <c r="K21" s="137"/>
      <c r="L21" s="137">
        <f>+SUM(L28,L36,L50,L61,L70,L79,L88,L95)/8</f>
        <v>4.3682291666666666</v>
      </c>
      <c r="M21" s="137">
        <f>+SUM(M28,M37,M50,M61,M70,M79,M88,M95)/8</f>
        <v>4.125</v>
      </c>
      <c r="N21" s="137">
        <f t="shared" ref="N21:S21" si="8">+SUM(N28,N36,N49,N61,N70,N79,N88,N95)/8</f>
        <v>4.352822580645161</v>
      </c>
      <c r="O21" s="137">
        <f t="shared" si="8"/>
        <v>4.4567099567099566</v>
      </c>
      <c r="P21" s="137">
        <f t="shared" si="8"/>
        <v>4.4126344086021501</v>
      </c>
      <c r="Q21" s="137">
        <f t="shared" si="8"/>
        <v>3.5773809523809526</v>
      </c>
      <c r="R21" s="137">
        <f t="shared" si="8"/>
        <v>4.1377952755905509</v>
      </c>
      <c r="S21" s="137">
        <f t="shared" si="8"/>
        <v>3.5057367149758454</v>
      </c>
      <c r="T21" s="137">
        <f>+SUM(T28,T37,T50,T61,T70,T79,T88,T95)/8</f>
        <v>4.1006810897435901</v>
      </c>
      <c r="U21" s="137">
        <f>+SUM(U28,U37,U50,U61,U70,U79,U88,U95)/8</f>
        <v>4.0523989898989896</v>
      </c>
      <c r="V21" s="168"/>
      <c r="W21" s="168"/>
      <c r="X21" s="168"/>
      <c r="Y21" s="136">
        <f>+SUM(Y28,Y36,Y49,Y61,Y70,Y79,Y88,Y95)/8</f>
        <v>4.0398279730740461</v>
      </c>
      <c r="AB21" s="20"/>
    </row>
    <row r="22" spans="1:75" ht="39.75">
      <c r="A22" s="140" t="s">
        <v>85</v>
      </c>
      <c r="B22" s="139"/>
      <c r="C22" s="138"/>
      <c r="D22" s="137">
        <f>+SUM(D103,D118,D139,D163,D187)/D26</f>
        <v>4.3765405701754387</v>
      </c>
      <c r="E22" s="137" t="e">
        <f t="shared" ref="E22:J22" si="9">+SUM(E103,E118,E139,E163,E187)/E26</f>
        <v>#DIV/0!</v>
      </c>
      <c r="F22" s="137" t="e">
        <f t="shared" si="9"/>
        <v>#DIV/0!</v>
      </c>
      <c r="G22" s="137" t="e">
        <f t="shared" si="9"/>
        <v>#DIV/0!</v>
      </c>
      <c r="H22" s="137" t="e">
        <f t="shared" ref="H22" si="10">+SUM(H103,H118,H139,H163,H187)/H26</f>
        <v>#DIV/0!</v>
      </c>
      <c r="I22" s="137" t="e">
        <f t="shared" si="9"/>
        <v>#DIV/0!</v>
      </c>
      <c r="J22" s="137" t="e">
        <f t="shared" si="9"/>
        <v>#DIV/0!</v>
      </c>
      <c r="K22" s="137"/>
      <c r="L22" s="137">
        <f t="shared" ref="L22:U22" si="11">+SUM(L103,L118,L139,L163,L187)/L26</f>
        <v>3.9022829131652661</v>
      </c>
      <c r="M22" s="137">
        <f t="shared" si="11"/>
        <v>2.5</v>
      </c>
      <c r="N22" s="137">
        <f t="shared" si="11"/>
        <v>4.4715266784728414</v>
      </c>
      <c r="O22" s="137">
        <f t="shared" si="11"/>
        <v>4.476064336353005</v>
      </c>
      <c r="P22" s="137">
        <f t="shared" si="11"/>
        <v>4.4110053347591043</v>
      </c>
      <c r="Q22" s="137">
        <f t="shared" si="11"/>
        <v>3.3053809523809519</v>
      </c>
      <c r="R22" s="137">
        <f t="shared" si="11"/>
        <v>3.8886622719954125</v>
      </c>
      <c r="S22" s="137">
        <f t="shared" si="11"/>
        <v>3.5128107556367021</v>
      </c>
      <c r="T22" s="137">
        <f t="shared" si="11"/>
        <v>3.4609351432880846</v>
      </c>
      <c r="U22" s="137">
        <f t="shared" si="11"/>
        <v>1.9944793813296648</v>
      </c>
      <c r="V22" s="168"/>
      <c r="W22" s="168"/>
      <c r="X22" s="168"/>
      <c r="Y22" s="136">
        <f>+SUM(Y103,Y118,Y139,Y163,Y187)/Y26</f>
        <v>4.2622516157489976</v>
      </c>
      <c r="AB22" s="20"/>
    </row>
    <row r="23" spans="1:75" ht="39.75">
      <c r="A23" s="140" t="s">
        <v>84</v>
      </c>
      <c r="B23" s="139"/>
      <c r="C23" s="138"/>
      <c r="D23" s="137">
        <f>+SUM(D28,D36,D49,D61,D70,D79,D88,D95,D103,D118,D139,D163,D187)/D24</f>
        <v>4.6250794956140355</v>
      </c>
      <c r="E23" s="137" t="e">
        <f t="shared" ref="E23:J23" si="12">+SUM(E28,E36,E49,E61,E70,E79,E88,E95,E103,E118,E139,E163,E187)/E24</f>
        <v>#DIV/0!</v>
      </c>
      <c r="F23" s="137" t="e">
        <f t="shared" si="12"/>
        <v>#DIV/0!</v>
      </c>
      <c r="G23" s="137" t="e">
        <f t="shared" si="12"/>
        <v>#DIV/0!</v>
      </c>
      <c r="H23" s="137" t="e">
        <f t="shared" si="12"/>
        <v>#DIV/0!</v>
      </c>
      <c r="I23" s="137" t="e">
        <f t="shared" si="12"/>
        <v>#DIV/0!</v>
      </c>
      <c r="J23" s="137" t="e">
        <f t="shared" si="12"/>
        <v>#DIV/0!</v>
      </c>
      <c r="K23" s="137"/>
      <c r="L23" s="137">
        <f>+SUM(L28,L36,L50,L61,L70,L79,L88,L95,L103,L118,L139,L163,L187)/L24</f>
        <v>4.241152915711738</v>
      </c>
      <c r="M23" s="137">
        <f>+SUM(M28,M37,M50,M61,M70,M79,M88,M95,M103,M118,M139,M163,M187)/M24</f>
        <v>3.9444444444444446</v>
      </c>
      <c r="N23" s="137">
        <f t="shared" ref="N23:S23" si="13">+SUM(N28,N36,N49,N61,N70,N79,N88,N95,N103,N118,N139,N163,N187)/N24</f>
        <v>4.3984780028865762</v>
      </c>
      <c r="O23" s="137">
        <f t="shared" si="13"/>
        <v>4.4641539488803597</v>
      </c>
      <c r="P23" s="137">
        <f t="shared" si="13"/>
        <v>4.4120913839878009</v>
      </c>
      <c r="Q23" s="137">
        <f t="shared" si="13"/>
        <v>3.4727655677655678</v>
      </c>
      <c r="R23" s="137">
        <f t="shared" si="13"/>
        <v>4.0547509410588383</v>
      </c>
      <c r="S23" s="137">
        <f t="shared" si="13"/>
        <v>3.5084574998454059</v>
      </c>
      <c r="T23" s="137">
        <f>+SUM(T28,T37,T50,T61,T70,T79,T88,T95,T103,T118,T139,T163,T187)/T24</f>
        <v>3.9262049225284525</v>
      </c>
      <c r="U23" s="137">
        <f>+SUM(U28,U37,U50,U61,U70,U79,U88,U95,U103,U118,U139,U163,U187)/U24</f>
        <v>3.2608914481415567</v>
      </c>
      <c r="V23" s="168"/>
      <c r="W23" s="168"/>
      <c r="X23" s="168"/>
      <c r="Y23" s="136">
        <f>+SUM(Y28,Y36,Y49,Y61,Y70,Y79,Y88,Y95,Y103,Y118,Y139,Y163,Y187)/Y24</f>
        <v>4.1253755279490285</v>
      </c>
      <c r="AB23" s="20"/>
    </row>
    <row r="24" spans="1:75" s="580" customFormat="1" ht="39.75" hidden="1">
      <c r="A24" s="588"/>
      <c r="B24" s="586" t="s">
        <v>373</v>
      </c>
      <c r="C24" s="585"/>
      <c r="D24" s="584">
        <v>12</v>
      </c>
      <c r="E24" s="584">
        <f>+E25+E26</f>
        <v>11</v>
      </c>
      <c r="F24" s="584">
        <f t="shared" ref="F24:J24" si="14">+F25+F26</f>
        <v>11</v>
      </c>
      <c r="G24" s="584">
        <f t="shared" si="14"/>
        <v>11</v>
      </c>
      <c r="H24" s="584">
        <f t="shared" si="14"/>
        <v>11</v>
      </c>
      <c r="I24" s="584">
        <f t="shared" si="14"/>
        <v>11</v>
      </c>
      <c r="J24" s="584">
        <f t="shared" si="14"/>
        <v>13</v>
      </c>
      <c r="K24" s="584"/>
      <c r="L24" s="584">
        <v>11</v>
      </c>
      <c r="M24" s="584">
        <v>9</v>
      </c>
      <c r="N24" s="584">
        <v>13</v>
      </c>
      <c r="O24" s="584">
        <v>13</v>
      </c>
      <c r="P24" s="584">
        <v>12</v>
      </c>
      <c r="Q24" s="584">
        <v>13</v>
      </c>
      <c r="R24" s="584">
        <v>12</v>
      </c>
      <c r="S24" s="584">
        <v>13</v>
      </c>
      <c r="T24" s="584">
        <v>11</v>
      </c>
      <c r="U24" s="587">
        <v>13</v>
      </c>
      <c r="V24" s="583"/>
      <c r="W24" s="583"/>
      <c r="X24" s="583"/>
      <c r="Y24" s="587">
        <v>13</v>
      </c>
      <c r="AB24" s="581"/>
    </row>
    <row r="25" spans="1:75" s="580" customFormat="1" ht="39.75" hidden="1">
      <c r="A25" s="586"/>
      <c r="B25" s="586" t="s">
        <v>372</v>
      </c>
      <c r="C25" s="585"/>
      <c r="D25" s="584">
        <v>8</v>
      </c>
      <c r="E25" s="584">
        <v>6</v>
      </c>
      <c r="F25" s="584">
        <v>6</v>
      </c>
      <c r="G25" s="584">
        <v>6</v>
      </c>
      <c r="H25" s="584">
        <v>6</v>
      </c>
      <c r="I25" s="584">
        <v>6</v>
      </c>
      <c r="J25" s="584">
        <v>8</v>
      </c>
      <c r="K25" s="584"/>
      <c r="L25" s="584">
        <v>8</v>
      </c>
      <c r="M25" s="584">
        <v>8</v>
      </c>
      <c r="N25" s="584">
        <v>8</v>
      </c>
      <c r="O25" s="584">
        <v>8</v>
      </c>
      <c r="P25" s="584">
        <v>8</v>
      </c>
      <c r="Q25" s="584">
        <v>8</v>
      </c>
      <c r="R25" s="584">
        <v>8</v>
      </c>
      <c r="S25" s="584">
        <v>8</v>
      </c>
      <c r="T25" s="584">
        <v>8</v>
      </c>
      <c r="U25" s="587">
        <v>8</v>
      </c>
      <c r="V25" s="583"/>
      <c r="W25" s="583"/>
      <c r="X25" s="583"/>
      <c r="Y25" s="587">
        <v>8</v>
      </c>
      <c r="AB25" s="581"/>
    </row>
    <row r="26" spans="1:75" s="580" customFormat="1" ht="39.75" hidden="1">
      <c r="A26" s="586"/>
      <c r="B26" s="586" t="s">
        <v>371</v>
      </c>
      <c r="C26" s="585"/>
      <c r="D26" s="584">
        <f>+D24-D25</f>
        <v>4</v>
      </c>
      <c r="E26" s="584">
        <v>5</v>
      </c>
      <c r="F26" s="584">
        <v>5</v>
      </c>
      <c r="G26" s="584">
        <v>5</v>
      </c>
      <c r="H26" s="584">
        <v>5</v>
      </c>
      <c r="I26" s="584">
        <v>5</v>
      </c>
      <c r="J26" s="584">
        <v>5</v>
      </c>
      <c r="K26" s="584"/>
      <c r="L26" s="584">
        <f t="shared" ref="L26:U26" si="15">+L24-L25</f>
        <v>3</v>
      </c>
      <c r="M26" s="584">
        <f t="shared" si="15"/>
        <v>1</v>
      </c>
      <c r="N26" s="584">
        <f t="shared" si="15"/>
        <v>5</v>
      </c>
      <c r="O26" s="584">
        <f t="shared" si="15"/>
        <v>5</v>
      </c>
      <c r="P26" s="584">
        <f t="shared" si="15"/>
        <v>4</v>
      </c>
      <c r="Q26" s="584">
        <f t="shared" si="15"/>
        <v>5</v>
      </c>
      <c r="R26" s="584">
        <f t="shared" si="15"/>
        <v>4</v>
      </c>
      <c r="S26" s="584">
        <f t="shared" si="15"/>
        <v>5</v>
      </c>
      <c r="T26" s="584">
        <f t="shared" si="15"/>
        <v>3</v>
      </c>
      <c r="U26" s="584">
        <f t="shared" si="15"/>
        <v>5</v>
      </c>
      <c r="V26" s="583"/>
      <c r="W26" s="583"/>
      <c r="X26" s="583"/>
      <c r="Y26" s="582">
        <f>+Y24-Y25</f>
        <v>5</v>
      </c>
      <c r="AB26" s="581"/>
    </row>
    <row r="27" spans="1:75" s="102" customFormat="1" ht="39.75">
      <c r="A27" s="85">
        <v>2.1</v>
      </c>
      <c r="B27" s="85" t="s">
        <v>370</v>
      </c>
      <c r="C27" s="96" t="s">
        <v>30</v>
      </c>
      <c r="D27" s="579">
        <f>+SUM(D29:D34)</f>
        <v>5</v>
      </c>
      <c r="E27" s="579">
        <f t="shared" ref="E27:J27" si="16">+SUM(E29:E34)</f>
        <v>0</v>
      </c>
      <c r="F27" s="579">
        <f t="shared" si="16"/>
        <v>0</v>
      </c>
      <c r="G27" s="579">
        <f t="shared" si="16"/>
        <v>0</v>
      </c>
      <c r="H27" s="579">
        <f t="shared" ref="H27" si="17">+SUM(H29:H34)</f>
        <v>0</v>
      </c>
      <c r="I27" s="579">
        <f t="shared" si="16"/>
        <v>0</v>
      </c>
      <c r="J27" s="579">
        <f t="shared" si="16"/>
        <v>0</v>
      </c>
      <c r="K27" s="579"/>
      <c r="L27" s="579">
        <f t="shared" ref="L27:U27" si="18">+SUM(L29:L34)</f>
        <v>4</v>
      </c>
      <c r="M27" s="579">
        <f t="shared" si="18"/>
        <v>5</v>
      </c>
      <c r="N27" s="579">
        <f t="shared" si="18"/>
        <v>4</v>
      </c>
      <c r="O27" s="579">
        <f t="shared" si="18"/>
        <v>3</v>
      </c>
      <c r="P27" s="579">
        <f t="shared" si="18"/>
        <v>3</v>
      </c>
      <c r="Q27" s="579">
        <f t="shared" si="18"/>
        <v>2</v>
      </c>
      <c r="R27" s="579">
        <f t="shared" si="18"/>
        <v>4</v>
      </c>
      <c r="S27" s="579">
        <f t="shared" si="18"/>
        <v>4</v>
      </c>
      <c r="T27" s="579">
        <f t="shared" si="18"/>
        <v>5</v>
      </c>
      <c r="U27" s="579">
        <f t="shared" si="18"/>
        <v>2</v>
      </c>
      <c r="V27" s="168"/>
      <c r="W27" s="168"/>
      <c r="X27" s="168"/>
      <c r="Y27" s="579">
        <f>+SUM(Y29:Y34)</f>
        <v>2</v>
      </c>
      <c r="AB27" s="103"/>
    </row>
    <row r="28" spans="1:75" s="577" customFormat="1" ht="39.75">
      <c r="A28" s="578"/>
      <c r="B28" s="578"/>
      <c r="C28" s="469" t="s">
        <v>10</v>
      </c>
      <c r="D28" s="132">
        <f>IF(D27&lt;1,0,IF(D27&lt;2,1,IF(D27&lt;3,2,IF(D27&lt;4,3,IF(D27&lt;5,4,IF(D27=5,5,))))))</f>
        <v>5</v>
      </c>
      <c r="E28" s="132">
        <f t="shared" ref="E28:J28" si="19">IF(E27&lt;1,0,IF(E27&lt;2,1,IF(E27&lt;3,2,IF(E27&lt;4,3,IF(E27&lt;5,4,IF(E27=5,5,))))))</f>
        <v>0</v>
      </c>
      <c r="F28" s="132">
        <f t="shared" si="19"/>
        <v>0</v>
      </c>
      <c r="G28" s="132">
        <f t="shared" si="19"/>
        <v>0</v>
      </c>
      <c r="H28" s="132">
        <f t="shared" si="19"/>
        <v>0</v>
      </c>
      <c r="I28" s="132">
        <f t="shared" si="19"/>
        <v>0</v>
      </c>
      <c r="J28" s="132">
        <f t="shared" si="19"/>
        <v>0</v>
      </c>
      <c r="K28" s="132"/>
      <c r="L28" s="132">
        <f t="shared" ref="L28:U28" si="20">IF(L27&lt;1,0,IF(L27&lt;2,1,IF(L27&lt;3,2,IF(L27&lt;4,3,IF(L27&lt;5,4,IF(L27=5,5,))))))</f>
        <v>4</v>
      </c>
      <c r="M28" s="132">
        <f t="shared" si="20"/>
        <v>5</v>
      </c>
      <c r="N28" s="132">
        <f t="shared" si="20"/>
        <v>4</v>
      </c>
      <c r="O28" s="132">
        <f t="shared" si="20"/>
        <v>3</v>
      </c>
      <c r="P28" s="132">
        <f t="shared" si="20"/>
        <v>3</v>
      </c>
      <c r="Q28" s="132">
        <f t="shared" si="20"/>
        <v>2</v>
      </c>
      <c r="R28" s="132">
        <f t="shared" si="20"/>
        <v>4</v>
      </c>
      <c r="S28" s="132">
        <f t="shared" si="20"/>
        <v>4</v>
      </c>
      <c r="T28" s="132">
        <f t="shared" si="20"/>
        <v>5</v>
      </c>
      <c r="U28" s="132">
        <f t="shared" si="20"/>
        <v>2</v>
      </c>
      <c r="V28" s="515"/>
      <c r="W28" s="515"/>
      <c r="X28" s="515"/>
      <c r="Y28" s="132">
        <f>IF(Y27&lt;1,0,IF(Y27&lt;2,1,IF(Y27&lt;3,2,IF(Y27&lt;4,3,IF(Y27&lt;5,4,IF(Y27=5,5,))))))</f>
        <v>2</v>
      </c>
      <c r="Z28" s="1"/>
      <c r="AA28" s="1"/>
      <c r="AB28" s="20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</row>
    <row r="29" spans="1:75" s="102" customFormat="1" ht="92.25">
      <c r="A29" s="75"/>
      <c r="B29" s="91" t="s">
        <v>369</v>
      </c>
      <c r="C29" s="70"/>
      <c r="D29" s="68">
        <v>1</v>
      </c>
      <c r="E29" s="68"/>
      <c r="F29" s="68"/>
      <c r="G29" s="68"/>
      <c r="H29" s="68"/>
      <c r="I29" s="68"/>
      <c r="J29" s="68"/>
      <c r="K29" s="68"/>
      <c r="L29" s="68">
        <v>1</v>
      </c>
      <c r="M29" s="68">
        <v>1</v>
      </c>
      <c r="N29" s="68">
        <v>1</v>
      </c>
      <c r="O29" s="69">
        <v>1</v>
      </c>
      <c r="P29" s="68">
        <v>1</v>
      </c>
      <c r="Q29" s="68">
        <v>1</v>
      </c>
      <c r="R29" s="68">
        <v>1</v>
      </c>
      <c r="S29" s="68">
        <v>1</v>
      </c>
      <c r="T29" s="68">
        <v>1</v>
      </c>
      <c r="U29" s="68">
        <v>1</v>
      </c>
      <c r="V29" s="200"/>
      <c r="W29" s="200"/>
      <c r="X29" s="200"/>
      <c r="Y29" s="68">
        <v>1</v>
      </c>
      <c r="AB29" s="103"/>
    </row>
    <row r="30" spans="1:75" s="102" customFormat="1" ht="59.25" customHeight="1">
      <c r="A30" s="75"/>
      <c r="B30" s="91" t="s">
        <v>368</v>
      </c>
      <c r="C30" s="70"/>
      <c r="D30" s="68">
        <v>1</v>
      </c>
      <c r="E30" s="68"/>
      <c r="F30" s="68"/>
      <c r="G30" s="68"/>
      <c r="H30" s="68"/>
      <c r="I30" s="68"/>
      <c r="J30" s="68"/>
      <c r="K30" s="68"/>
      <c r="L30" s="68">
        <v>1</v>
      </c>
      <c r="M30" s="68">
        <v>1</v>
      </c>
      <c r="N30" s="68">
        <v>1</v>
      </c>
      <c r="O30" s="69">
        <v>1</v>
      </c>
      <c r="P30" s="68">
        <v>1</v>
      </c>
      <c r="Q30" s="68">
        <v>1</v>
      </c>
      <c r="R30" s="68">
        <v>1</v>
      </c>
      <c r="S30" s="68">
        <v>1</v>
      </c>
      <c r="T30" s="68">
        <v>1</v>
      </c>
      <c r="U30" s="68">
        <v>1</v>
      </c>
      <c r="V30" s="200"/>
      <c r="W30" s="200"/>
      <c r="X30" s="200"/>
      <c r="Y30" s="68">
        <v>1</v>
      </c>
      <c r="AB30" s="103"/>
    </row>
    <row r="31" spans="1:75" s="102" customFormat="1" ht="249.75">
      <c r="A31" s="75"/>
      <c r="B31" s="151" t="s">
        <v>367</v>
      </c>
      <c r="C31" s="321"/>
      <c r="D31" s="711">
        <v>1</v>
      </c>
      <c r="E31" s="711"/>
      <c r="F31" s="677"/>
      <c r="G31" s="677"/>
      <c r="H31" s="677"/>
      <c r="I31" s="711"/>
      <c r="J31" s="711"/>
      <c r="K31" s="677"/>
      <c r="L31" s="711">
        <v>1</v>
      </c>
      <c r="M31" s="711">
        <v>1</v>
      </c>
      <c r="N31" s="711">
        <v>1</v>
      </c>
      <c r="O31" s="730">
        <v>1</v>
      </c>
      <c r="P31" s="711">
        <v>1</v>
      </c>
      <c r="Q31" s="711">
        <v>0</v>
      </c>
      <c r="R31" s="711">
        <v>1</v>
      </c>
      <c r="S31" s="711">
        <v>1</v>
      </c>
      <c r="T31" s="711">
        <v>1</v>
      </c>
      <c r="U31" s="711">
        <v>0</v>
      </c>
      <c r="V31" s="576"/>
      <c r="W31" s="576"/>
      <c r="X31" s="576"/>
      <c r="Y31" s="711">
        <v>0</v>
      </c>
      <c r="AB31" s="103"/>
    </row>
    <row r="32" spans="1:75" s="102" customFormat="1" ht="123">
      <c r="A32" s="75"/>
      <c r="B32" s="91" t="s">
        <v>366</v>
      </c>
      <c r="C32" s="164"/>
      <c r="D32" s="713"/>
      <c r="E32" s="713"/>
      <c r="F32" s="679"/>
      <c r="G32" s="679"/>
      <c r="H32" s="679"/>
      <c r="I32" s="713"/>
      <c r="J32" s="713"/>
      <c r="K32" s="679"/>
      <c r="L32" s="713"/>
      <c r="M32" s="713"/>
      <c r="N32" s="713"/>
      <c r="O32" s="731"/>
      <c r="P32" s="713"/>
      <c r="Q32" s="713"/>
      <c r="R32" s="713"/>
      <c r="S32" s="713"/>
      <c r="T32" s="713"/>
      <c r="U32" s="713"/>
      <c r="V32" s="515"/>
      <c r="W32" s="515"/>
      <c r="X32" s="515"/>
      <c r="Y32" s="713"/>
      <c r="AB32" s="103"/>
    </row>
    <row r="33" spans="1:75" s="102" customFormat="1" ht="194.25">
      <c r="A33" s="75"/>
      <c r="B33" s="151" t="s">
        <v>365</v>
      </c>
      <c r="C33" s="150"/>
      <c r="D33" s="199">
        <v>1</v>
      </c>
      <c r="E33" s="199"/>
      <c r="F33" s="199"/>
      <c r="G33" s="199"/>
      <c r="H33" s="199"/>
      <c r="I33" s="199"/>
      <c r="J33" s="199"/>
      <c r="K33" s="199"/>
      <c r="L33" s="199">
        <v>1</v>
      </c>
      <c r="M33" s="199">
        <v>1</v>
      </c>
      <c r="N33" s="199">
        <v>1</v>
      </c>
      <c r="O33" s="575">
        <v>0</v>
      </c>
      <c r="P33" s="199">
        <v>0</v>
      </c>
      <c r="Q33" s="199">
        <v>0</v>
      </c>
      <c r="R33" s="199">
        <v>1</v>
      </c>
      <c r="S33" s="574">
        <v>1</v>
      </c>
      <c r="T33" s="68">
        <v>1</v>
      </c>
      <c r="U33" s="199">
        <v>0</v>
      </c>
      <c r="V33" s="200"/>
      <c r="W33" s="200"/>
      <c r="X33" s="200"/>
      <c r="Y33" s="199">
        <v>0</v>
      </c>
      <c r="AB33" s="103"/>
    </row>
    <row r="34" spans="1:75" s="102" customFormat="1" ht="166.5">
      <c r="A34" s="148"/>
      <c r="B34" s="520" t="s">
        <v>364</v>
      </c>
      <c r="C34" s="321"/>
      <c r="D34" s="199">
        <v>1</v>
      </c>
      <c r="E34" s="199"/>
      <c r="F34" s="199"/>
      <c r="G34" s="199"/>
      <c r="H34" s="199"/>
      <c r="I34" s="199"/>
      <c r="J34" s="199"/>
      <c r="K34" s="199"/>
      <c r="L34" s="199">
        <v>0</v>
      </c>
      <c r="M34" s="199">
        <v>1</v>
      </c>
      <c r="N34" s="199">
        <v>0</v>
      </c>
      <c r="O34" s="575">
        <v>0</v>
      </c>
      <c r="P34" s="199">
        <v>0</v>
      </c>
      <c r="Q34" s="199">
        <v>0</v>
      </c>
      <c r="R34" s="199">
        <v>0</v>
      </c>
      <c r="S34" s="574">
        <v>0</v>
      </c>
      <c r="T34" s="68">
        <v>1</v>
      </c>
      <c r="U34" s="280">
        <v>0</v>
      </c>
      <c r="V34" s="516"/>
      <c r="W34" s="516"/>
      <c r="X34" s="516"/>
      <c r="Y34" s="280">
        <v>0</v>
      </c>
      <c r="AB34" s="103"/>
    </row>
    <row r="35" spans="1:75" s="557" customFormat="1" ht="39.75">
      <c r="A35" s="560">
        <v>2.2000000000000002</v>
      </c>
      <c r="B35" s="559" t="s">
        <v>445</v>
      </c>
      <c r="C35" s="96" t="s">
        <v>176</v>
      </c>
      <c r="D35" s="205">
        <f>+D43*100/D44</f>
        <v>64.0625</v>
      </c>
      <c r="E35" s="205" t="e">
        <f t="shared" ref="E35:J35" si="21">+E43*100/E44</f>
        <v>#DIV/0!</v>
      </c>
      <c r="F35" s="205" t="e">
        <f t="shared" si="21"/>
        <v>#DIV/0!</v>
      </c>
      <c r="G35" s="205" t="e">
        <f t="shared" si="21"/>
        <v>#DIV/0!</v>
      </c>
      <c r="H35" s="205" t="e">
        <f t="shared" ref="H35" si="22">+H43*100/H44</f>
        <v>#DIV/0!</v>
      </c>
      <c r="I35" s="205" t="e">
        <f t="shared" si="21"/>
        <v>#DIV/0!</v>
      </c>
      <c r="J35" s="205" t="e">
        <f t="shared" si="21"/>
        <v>#DIV/0!</v>
      </c>
      <c r="K35" s="205"/>
      <c r="L35" s="205">
        <f t="shared" ref="L35:U35" si="23">+L43*100/L44</f>
        <v>37</v>
      </c>
      <c r="M35" s="205">
        <f t="shared" si="23"/>
        <v>26.315789473684209</v>
      </c>
      <c r="N35" s="205">
        <f t="shared" si="23"/>
        <v>67.741935483870961</v>
      </c>
      <c r="O35" s="205">
        <f t="shared" si="23"/>
        <v>67.532467532467535</v>
      </c>
      <c r="P35" s="205">
        <f t="shared" si="23"/>
        <v>75.806451612903231</v>
      </c>
      <c r="Q35" s="205">
        <f t="shared" si="23"/>
        <v>28.571428571428573</v>
      </c>
      <c r="R35" s="205">
        <f t="shared" si="23"/>
        <v>28.346456692913385</v>
      </c>
      <c r="S35" s="205">
        <f t="shared" si="23"/>
        <v>21.014492753623188</v>
      </c>
      <c r="T35" s="205">
        <f t="shared" si="23"/>
        <v>7.6923076923076925</v>
      </c>
      <c r="U35" s="205">
        <f t="shared" si="23"/>
        <v>27.272727272727273</v>
      </c>
      <c r="V35" s="206"/>
      <c r="W35" s="206"/>
      <c r="X35" s="206"/>
      <c r="Y35" s="205">
        <f>+Y43*100/Y44</f>
        <v>46.970830216903515</v>
      </c>
      <c r="AB35" s="558"/>
    </row>
    <row r="36" spans="1:75" s="550" customFormat="1" ht="48" hidden="1">
      <c r="A36" s="81"/>
      <c r="B36" s="556"/>
      <c r="C36" s="573" t="s">
        <v>354</v>
      </c>
      <c r="D36" s="572">
        <f>+IF(D35&lt;30,D35*5/30,IF(D35&gt;=30,5))</f>
        <v>5</v>
      </c>
      <c r="E36" s="572" t="e">
        <f t="shared" ref="E36:J36" si="24">+IF(E35&lt;30,E35*5/30,IF(E35&gt;=30,5))</f>
        <v>#DIV/0!</v>
      </c>
      <c r="F36" s="572" t="e">
        <f t="shared" si="24"/>
        <v>#DIV/0!</v>
      </c>
      <c r="G36" s="572" t="e">
        <f t="shared" si="24"/>
        <v>#DIV/0!</v>
      </c>
      <c r="H36" s="572" t="e">
        <f t="shared" si="24"/>
        <v>#DIV/0!</v>
      </c>
      <c r="I36" s="572" t="e">
        <f t="shared" si="24"/>
        <v>#DIV/0!</v>
      </c>
      <c r="J36" s="572" t="e">
        <f t="shared" si="24"/>
        <v>#DIV/0!</v>
      </c>
      <c r="K36" s="572"/>
      <c r="L36" s="572">
        <f t="shared" ref="L36:U36" si="25">+IF(L35&lt;30,L35*5/30,IF(L35&gt;=30,5))</f>
        <v>5</v>
      </c>
      <c r="M36" s="572">
        <f t="shared" si="25"/>
        <v>4.3859649122807012</v>
      </c>
      <c r="N36" s="572">
        <f t="shared" si="25"/>
        <v>5</v>
      </c>
      <c r="O36" s="572">
        <f t="shared" si="25"/>
        <v>5</v>
      </c>
      <c r="P36" s="572">
        <f t="shared" si="25"/>
        <v>5</v>
      </c>
      <c r="Q36" s="572">
        <f t="shared" si="25"/>
        <v>4.7619047619047619</v>
      </c>
      <c r="R36" s="572">
        <f t="shared" si="25"/>
        <v>4.7244094488188981</v>
      </c>
      <c r="S36" s="572">
        <f t="shared" si="25"/>
        <v>3.5024154589371981</v>
      </c>
      <c r="T36" s="572">
        <f t="shared" si="25"/>
        <v>1.2820512820512819</v>
      </c>
      <c r="U36" s="572">
        <f t="shared" si="25"/>
        <v>4.5454545454545459</v>
      </c>
      <c r="V36" s="515"/>
      <c r="W36" s="515"/>
      <c r="X36" s="515"/>
      <c r="Y36" s="572">
        <f>+IF(Y35&lt;30,Y35*5/30,IF(Y35&gt;=30,5))</f>
        <v>5</v>
      </c>
      <c r="Z36" s="102"/>
      <c r="AA36" s="102"/>
      <c r="AB36" s="103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</row>
    <row r="37" spans="1:75" s="550" customFormat="1" ht="48" hidden="1">
      <c r="A37" s="554"/>
      <c r="B37" s="553"/>
      <c r="C37" s="552" t="s">
        <v>353</v>
      </c>
      <c r="D37" s="551">
        <f>+IF(D47&lt;6,D47*5/6,IF(D47&gt;=6,5))</f>
        <v>-1.4895833333333286</v>
      </c>
      <c r="E37" s="551" t="e">
        <f t="shared" ref="E37:J37" si="26">+IF(E47&lt;6,E47*5/6,IF(E47&gt;=6,5))</f>
        <v>#DIV/0!</v>
      </c>
      <c r="F37" s="551" t="e">
        <f t="shared" si="26"/>
        <v>#DIV/0!</v>
      </c>
      <c r="G37" s="551" t="e">
        <f t="shared" si="26"/>
        <v>#DIV/0!</v>
      </c>
      <c r="H37" s="551" t="e">
        <f t="shared" ref="H37" si="27">+IF(H47&lt;6,H47*5/6,IF(H47&gt;=6,5))</f>
        <v>#DIV/0!</v>
      </c>
      <c r="I37" s="551" t="e">
        <f t="shared" si="26"/>
        <v>#DIV/0!</v>
      </c>
      <c r="J37" s="551" t="e">
        <f t="shared" si="26"/>
        <v>#DIV/0!</v>
      </c>
      <c r="K37" s="551"/>
      <c r="L37" s="551">
        <f t="shared" ref="L37:U37" si="28">+IF(L47&lt;6,L47*5/6,IF(L47&gt;=6,5))</f>
        <v>-1.3916666666666682</v>
      </c>
      <c r="M37" s="551">
        <f t="shared" si="28"/>
        <v>5</v>
      </c>
      <c r="N37" s="551">
        <f t="shared" si="28"/>
        <v>-3.1720430107533559E-2</v>
      </c>
      <c r="O37" s="551">
        <f t="shared" si="28"/>
        <v>2.9437229437229462</v>
      </c>
      <c r="P37" s="551">
        <f t="shared" si="28"/>
        <v>1.5220430107526894</v>
      </c>
      <c r="Q37" s="551">
        <f t="shared" si="28"/>
        <v>-3.2154761904761888</v>
      </c>
      <c r="R37" s="551">
        <f t="shared" si="28"/>
        <v>6.3713910761154693E-2</v>
      </c>
      <c r="S37" s="551">
        <f t="shared" si="28"/>
        <v>5</v>
      </c>
      <c r="T37" s="551">
        <f t="shared" si="28"/>
        <v>3.2019230769230771</v>
      </c>
      <c r="U37" s="551">
        <f t="shared" si="28"/>
        <v>5</v>
      </c>
      <c r="V37" s="200"/>
      <c r="W37" s="200"/>
      <c r="X37" s="200"/>
      <c r="Y37" s="551">
        <f>+IF(Y47&lt;6,Y47*5/6,IF(Y47&gt;=6,5))</f>
        <v>1.7423585140862603</v>
      </c>
      <c r="Z37" s="102"/>
      <c r="AA37" s="102"/>
      <c r="AB37" s="103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</row>
    <row r="38" spans="1:75" s="557" customFormat="1" ht="39.75">
      <c r="A38" s="530"/>
      <c r="B38" s="571" t="s">
        <v>362</v>
      </c>
      <c r="C38" s="570" t="s">
        <v>163</v>
      </c>
      <c r="D38" s="569">
        <f>+D39+D40</f>
        <v>64</v>
      </c>
      <c r="E38" s="569">
        <f t="shared" ref="E38:I38" si="29">+E39+E40</f>
        <v>0</v>
      </c>
      <c r="F38" s="569">
        <f t="shared" si="29"/>
        <v>0</v>
      </c>
      <c r="G38" s="569">
        <f t="shared" si="29"/>
        <v>0</v>
      </c>
      <c r="H38" s="569">
        <f t="shared" si="29"/>
        <v>0</v>
      </c>
      <c r="I38" s="569">
        <f t="shared" si="29"/>
        <v>0</v>
      </c>
      <c r="J38" s="569">
        <f>+J39+J40</f>
        <v>0</v>
      </c>
      <c r="K38" s="569"/>
      <c r="L38" s="536">
        <f t="shared" ref="L38:U38" si="30">+L39+L40</f>
        <v>50</v>
      </c>
      <c r="M38" s="536">
        <f t="shared" si="30"/>
        <v>19</v>
      </c>
      <c r="N38" s="536">
        <f t="shared" si="30"/>
        <v>124</v>
      </c>
      <c r="O38" s="536">
        <f t="shared" si="30"/>
        <v>77</v>
      </c>
      <c r="P38" s="536">
        <f t="shared" si="30"/>
        <v>62</v>
      </c>
      <c r="Q38" s="536">
        <f t="shared" si="30"/>
        <v>17.5</v>
      </c>
      <c r="R38" s="536">
        <f t="shared" si="30"/>
        <v>127</v>
      </c>
      <c r="S38" s="536">
        <f t="shared" si="30"/>
        <v>69</v>
      </c>
      <c r="T38" s="536">
        <f t="shared" si="30"/>
        <v>26</v>
      </c>
      <c r="U38" s="536">
        <f t="shared" si="30"/>
        <v>33</v>
      </c>
      <c r="V38" s="564"/>
      <c r="W38" s="564"/>
      <c r="X38" s="564"/>
      <c r="Y38" s="536">
        <f>+Y39+Y40</f>
        <v>668.5</v>
      </c>
      <c r="Z38" s="39"/>
      <c r="AB38" s="558"/>
    </row>
    <row r="39" spans="1:75" s="557" customFormat="1" ht="39.75">
      <c r="A39" s="530"/>
      <c r="B39" s="567" t="s">
        <v>361</v>
      </c>
      <c r="C39" s="565" t="s">
        <v>163</v>
      </c>
      <c r="D39" s="540">
        <v>54</v>
      </c>
      <c r="E39" s="540"/>
      <c r="F39" s="540"/>
      <c r="G39" s="540"/>
      <c r="H39" s="540"/>
      <c r="I39" s="540"/>
      <c r="J39" s="540">
        <f>+SUM(E39:I39)</f>
        <v>0</v>
      </c>
      <c r="K39" s="543"/>
      <c r="L39" s="543">
        <v>44</v>
      </c>
      <c r="M39" s="363">
        <v>19</v>
      </c>
      <c r="N39" s="540">
        <v>119</v>
      </c>
      <c r="O39" s="568">
        <v>73</v>
      </c>
      <c r="P39" s="540">
        <v>58</v>
      </c>
      <c r="Q39" s="540">
        <v>17.5</v>
      </c>
      <c r="R39" s="540">
        <v>113</v>
      </c>
      <c r="S39" s="540">
        <v>61</v>
      </c>
      <c r="T39" s="540">
        <v>23</v>
      </c>
      <c r="U39" s="540">
        <v>22</v>
      </c>
      <c r="V39" s="562"/>
      <c r="W39" s="562"/>
      <c r="X39" s="562"/>
      <c r="Y39" s="540">
        <f>+SUM(D39:X39)</f>
        <v>603.5</v>
      </c>
      <c r="Z39" s="39"/>
      <c r="AB39" s="558"/>
    </row>
    <row r="40" spans="1:75" s="557" customFormat="1" ht="39.75">
      <c r="A40" s="530"/>
      <c r="B40" s="567" t="s">
        <v>360</v>
      </c>
      <c r="C40" s="565" t="s">
        <v>163</v>
      </c>
      <c r="D40" s="540">
        <v>10</v>
      </c>
      <c r="E40" s="540"/>
      <c r="F40" s="540"/>
      <c r="G40" s="540"/>
      <c r="H40" s="540"/>
      <c r="I40" s="540"/>
      <c r="J40" s="540">
        <f t="shared" ref="J40:J43" si="31">+SUM(E40:I40)</f>
        <v>0</v>
      </c>
      <c r="K40" s="543"/>
      <c r="L40" s="543">
        <v>6</v>
      </c>
      <c r="M40" s="363">
        <v>0</v>
      </c>
      <c r="N40" s="540">
        <v>5</v>
      </c>
      <c r="O40" s="543">
        <v>4</v>
      </c>
      <c r="P40" s="540">
        <v>4</v>
      </c>
      <c r="Q40" s="540">
        <v>0</v>
      </c>
      <c r="R40" s="540">
        <v>14</v>
      </c>
      <c r="S40" s="540">
        <v>8</v>
      </c>
      <c r="T40" s="540">
        <v>3</v>
      </c>
      <c r="U40" s="540">
        <v>11</v>
      </c>
      <c r="V40" s="562"/>
      <c r="W40" s="562"/>
      <c r="X40" s="562"/>
      <c r="Y40" s="540">
        <f>+SUM(D40:X40)</f>
        <v>65</v>
      </c>
      <c r="AB40" s="558"/>
    </row>
    <row r="41" spans="1:75" s="538" customFormat="1" ht="39.75">
      <c r="A41" s="566"/>
      <c r="B41" s="306" t="s">
        <v>359</v>
      </c>
      <c r="C41" s="565" t="s">
        <v>163</v>
      </c>
      <c r="D41" s="540">
        <v>10</v>
      </c>
      <c r="E41" s="540"/>
      <c r="F41" s="540"/>
      <c r="G41" s="540"/>
      <c r="H41" s="540"/>
      <c r="I41" s="540"/>
      <c r="J41" s="540">
        <f t="shared" si="31"/>
        <v>0</v>
      </c>
      <c r="K41" s="543"/>
      <c r="L41" s="543">
        <v>1</v>
      </c>
      <c r="M41" s="363">
        <v>0</v>
      </c>
      <c r="N41" s="540">
        <v>1</v>
      </c>
      <c r="O41" s="543">
        <v>2</v>
      </c>
      <c r="P41" s="540">
        <v>1</v>
      </c>
      <c r="Q41" s="540">
        <v>0</v>
      </c>
      <c r="R41" s="540">
        <v>10</v>
      </c>
      <c r="S41" s="540">
        <v>0</v>
      </c>
      <c r="T41" s="540">
        <v>2</v>
      </c>
      <c r="U41" s="540">
        <v>0</v>
      </c>
      <c r="V41" s="541"/>
      <c r="W41" s="541"/>
      <c r="X41" s="541"/>
      <c r="Y41" s="540">
        <f>+SUM(D41:X41)</f>
        <v>27</v>
      </c>
      <c r="AB41" s="539"/>
    </row>
    <row r="42" spans="1:75" s="538" customFormat="1" ht="39.75">
      <c r="A42" s="566"/>
      <c r="B42" s="306" t="s">
        <v>358</v>
      </c>
      <c r="C42" s="565" t="s">
        <v>163</v>
      </c>
      <c r="D42" s="540">
        <v>13</v>
      </c>
      <c r="E42" s="540"/>
      <c r="F42" s="540"/>
      <c r="G42" s="540"/>
      <c r="H42" s="540"/>
      <c r="I42" s="540"/>
      <c r="J42" s="540">
        <f t="shared" si="31"/>
        <v>0</v>
      </c>
      <c r="K42" s="543"/>
      <c r="L42" s="543">
        <v>30.5</v>
      </c>
      <c r="M42" s="363">
        <v>14</v>
      </c>
      <c r="N42" s="540">
        <v>39</v>
      </c>
      <c r="O42" s="543">
        <v>23</v>
      </c>
      <c r="P42" s="540">
        <v>14</v>
      </c>
      <c r="Q42" s="540">
        <v>12.5</v>
      </c>
      <c r="R42" s="540">
        <v>81</v>
      </c>
      <c r="S42" s="540">
        <v>54.5</v>
      </c>
      <c r="T42" s="540">
        <v>22</v>
      </c>
      <c r="U42" s="540">
        <v>24</v>
      </c>
      <c r="V42" s="541"/>
      <c r="W42" s="541"/>
      <c r="X42" s="541"/>
      <c r="Y42" s="540">
        <f>+SUM(D42:X42)</f>
        <v>327.5</v>
      </c>
      <c r="AB42" s="539"/>
    </row>
    <row r="43" spans="1:75" s="538" customFormat="1" ht="39.75">
      <c r="A43" s="566"/>
      <c r="B43" s="306" t="s">
        <v>357</v>
      </c>
      <c r="C43" s="565" t="s">
        <v>163</v>
      </c>
      <c r="D43" s="540">
        <v>41</v>
      </c>
      <c r="E43" s="540"/>
      <c r="F43" s="540"/>
      <c r="G43" s="540"/>
      <c r="H43" s="540"/>
      <c r="I43" s="540"/>
      <c r="J43" s="540">
        <f t="shared" si="31"/>
        <v>0</v>
      </c>
      <c r="K43" s="543"/>
      <c r="L43" s="543">
        <v>18.5</v>
      </c>
      <c r="M43" s="363">
        <v>5</v>
      </c>
      <c r="N43" s="540">
        <v>84</v>
      </c>
      <c r="O43" s="543">
        <v>52</v>
      </c>
      <c r="P43" s="540">
        <v>47</v>
      </c>
      <c r="Q43" s="540">
        <v>5</v>
      </c>
      <c r="R43" s="540">
        <v>36</v>
      </c>
      <c r="S43" s="540">
        <v>14.5</v>
      </c>
      <c r="T43" s="540">
        <v>2</v>
      </c>
      <c r="U43" s="540">
        <v>9</v>
      </c>
      <c r="V43" s="541"/>
      <c r="W43" s="541"/>
      <c r="X43" s="541"/>
      <c r="Y43" s="540">
        <f>+SUM(D43:X43)</f>
        <v>314</v>
      </c>
      <c r="AB43" s="539"/>
    </row>
    <row r="44" spans="1:75" s="464" customFormat="1" ht="39.75">
      <c r="A44" s="530"/>
      <c r="B44" s="75" t="s">
        <v>347</v>
      </c>
      <c r="C44" s="565" t="s">
        <v>163</v>
      </c>
      <c r="D44" s="536">
        <f>SUM(D41:D43)</f>
        <v>64</v>
      </c>
      <c r="E44" s="536">
        <f t="shared" ref="E44:J44" si="32">SUM(E41:E43)</f>
        <v>0</v>
      </c>
      <c r="F44" s="536">
        <f t="shared" si="32"/>
        <v>0</v>
      </c>
      <c r="G44" s="536">
        <f t="shared" si="32"/>
        <v>0</v>
      </c>
      <c r="H44" s="536">
        <f t="shared" si="32"/>
        <v>0</v>
      </c>
      <c r="I44" s="536">
        <f t="shared" si="32"/>
        <v>0</v>
      </c>
      <c r="J44" s="536">
        <f t="shared" si="32"/>
        <v>0</v>
      </c>
      <c r="K44" s="536"/>
      <c r="L44" s="536">
        <f t="shared" ref="L44:U44" si="33">SUM(L41:L43)</f>
        <v>50</v>
      </c>
      <c r="M44" s="536">
        <f t="shared" si="33"/>
        <v>19</v>
      </c>
      <c r="N44" s="536">
        <f t="shared" si="33"/>
        <v>124</v>
      </c>
      <c r="O44" s="536">
        <f t="shared" si="33"/>
        <v>77</v>
      </c>
      <c r="P44" s="536">
        <f t="shared" si="33"/>
        <v>62</v>
      </c>
      <c r="Q44" s="536">
        <f t="shared" si="33"/>
        <v>17.5</v>
      </c>
      <c r="R44" s="536">
        <f t="shared" si="33"/>
        <v>127</v>
      </c>
      <c r="S44" s="536">
        <f t="shared" si="33"/>
        <v>69</v>
      </c>
      <c r="T44" s="536">
        <f t="shared" si="33"/>
        <v>26</v>
      </c>
      <c r="U44" s="536">
        <f t="shared" si="33"/>
        <v>33</v>
      </c>
      <c r="V44" s="564"/>
      <c r="W44" s="564"/>
      <c r="X44" s="564"/>
      <c r="Y44" s="536">
        <f>SUM(Y41:Y43)</f>
        <v>668.5</v>
      </c>
      <c r="AB44" s="465"/>
    </row>
    <row r="45" spans="1:75" s="464" customFormat="1" ht="39.75">
      <c r="A45" s="530"/>
      <c r="B45" s="533" t="s">
        <v>346</v>
      </c>
      <c r="C45" s="486"/>
      <c r="D45" s="532"/>
      <c r="E45" s="532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68"/>
      <c r="V45" s="531"/>
      <c r="W45" s="531"/>
      <c r="X45" s="531"/>
      <c r="Y45" s="68"/>
      <c r="AB45" s="465"/>
    </row>
    <row r="46" spans="1:75" s="464" customFormat="1" ht="39.75">
      <c r="A46" s="530"/>
      <c r="B46" s="529" t="s">
        <v>356</v>
      </c>
      <c r="C46" s="70" t="s">
        <v>176</v>
      </c>
      <c r="D46" s="526">
        <v>65.849999999999994</v>
      </c>
      <c r="E46" s="526"/>
      <c r="F46" s="526"/>
      <c r="G46" s="526"/>
      <c r="H46" s="526"/>
      <c r="I46" s="526"/>
      <c r="J46" s="526"/>
      <c r="K46" s="526"/>
      <c r="L46" s="526">
        <v>38.67</v>
      </c>
      <c r="M46" s="526">
        <v>17.649999999999999</v>
      </c>
      <c r="N46" s="526">
        <v>67.78</v>
      </c>
      <c r="O46" s="527">
        <v>64</v>
      </c>
      <c r="P46" s="563">
        <v>73.98</v>
      </c>
      <c r="Q46" s="526">
        <v>32.43</v>
      </c>
      <c r="R46" s="490">
        <v>28.27</v>
      </c>
      <c r="S46" s="526">
        <v>14.29</v>
      </c>
      <c r="T46" s="526">
        <v>3.85</v>
      </c>
      <c r="U46" s="526">
        <v>17.86</v>
      </c>
      <c r="V46" s="240"/>
      <c r="W46" s="240"/>
      <c r="X46" s="240"/>
      <c r="Y46" s="526">
        <v>44.88</v>
      </c>
      <c r="Z46" s="525"/>
      <c r="AB46" s="465"/>
    </row>
    <row r="47" spans="1:75" s="464" customFormat="1" ht="39.75">
      <c r="A47" s="530"/>
      <c r="B47" s="75" t="s">
        <v>344</v>
      </c>
      <c r="C47" s="70" t="s">
        <v>176</v>
      </c>
      <c r="D47" s="561">
        <f>+D35-D46</f>
        <v>-1.7874999999999943</v>
      </c>
      <c r="E47" s="561" t="e">
        <f t="shared" ref="E47:J47" si="34">+E35-E46</f>
        <v>#DIV/0!</v>
      </c>
      <c r="F47" s="561" t="e">
        <f t="shared" si="34"/>
        <v>#DIV/0!</v>
      </c>
      <c r="G47" s="561" t="e">
        <f t="shared" si="34"/>
        <v>#DIV/0!</v>
      </c>
      <c r="H47" s="561" t="e">
        <f t="shared" si="34"/>
        <v>#DIV/0!</v>
      </c>
      <c r="I47" s="561" t="e">
        <f t="shared" si="34"/>
        <v>#DIV/0!</v>
      </c>
      <c r="J47" s="561" t="e">
        <f t="shared" si="34"/>
        <v>#DIV/0!</v>
      </c>
      <c r="K47" s="561"/>
      <c r="L47" s="561">
        <f t="shared" ref="L47:U47" si="35">+L35-L46</f>
        <v>-1.6700000000000017</v>
      </c>
      <c r="M47" s="561">
        <f t="shared" si="35"/>
        <v>8.6657894736842103</v>
      </c>
      <c r="N47" s="561">
        <f t="shared" si="35"/>
        <v>-3.8064516129040271E-2</v>
      </c>
      <c r="O47" s="561">
        <f t="shared" si="35"/>
        <v>3.5324675324675354</v>
      </c>
      <c r="P47" s="561">
        <f t="shared" si="35"/>
        <v>1.8264516129032273</v>
      </c>
      <c r="Q47" s="561">
        <f t="shared" si="35"/>
        <v>-3.8585714285714268</v>
      </c>
      <c r="R47" s="561">
        <f t="shared" si="35"/>
        <v>7.6456692913385638E-2</v>
      </c>
      <c r="S47" s="561">
        <f t="shared" si="35"/>
        <v>6.7244927536231884</v>
      </c>
      <c r="T47" s="561">
        <f t="shared" si="35"/>
        <v>3.8423076923076924</v>
      </c>
      <c r="U47" s="561">
        <f t="shared" si="35"/>
        <v>9.4127272727272739</v>
      </c>
      <c r="V47" s="562"/>
      <c r="W47" s="562"/>
      <c r="X47" s="562"/>
      <c r="Y47" s="561">
        <f>+Y35-Y46</f>
        <v>2.0908302169035125</v>
      </c>
      <c r="AB47" s="465"/>
    </row>
    <row r="48" spans="1:75" s="557" customFormat="1" ht="39.75">
      <c r="A48" s="560">
        <v>2.2999999999999998</v>
      </c>
      <c r="B48" s="559" t="s">
        <v>446</v>
      </c>
      <c r="C48" s="96" t="s">
        <v>176</v>
      </c>
      <c r="D48" s="205">
        <f>+SUM(D53:D55)*100/D56</f>
        <v>35.9375</v>
      </c>
      <c r="E48" s="205" t="e">
        <f t="shared" ref="E48:J48" si="36">+SUM(E53:E55)*100/E56</f>
        <v>#DIV/0!</v>
      </c>
      <c r="F48" s="205" t="e">
        <f t="shared" si="36"/>
        <v>#DIV/0!</v>
      </c>
      <c r="G48" s="205" t="e">
        <f t="shared" si="36"/>
        <v>#DIV/0!</v>
      </c>
      <c r="H48" s="205" t="e">
        <f t="shared" ref="H48" si="37">+SUM(H53:H55)*100/H56</f>
        <v>#DIV/0!</v>
      </c>
      <c r="I48" s="205" t="e">
        <f t="shared" si="36"/>
        <v>#DIV/0!</v>
      </c>
      <c r="J48" s="205" t="e">
        <f t="shared" si="36"/>
        <v>#DIV/0!</v>
      </c>
      <c r="K48" s="205"/>
      <c r="L48" s="205">
        <f t="shared" ref="L48:U48" si="38">+SUM(L53:L55)*100/L56</f>
        <v>10</v>
      </c>
      <c r="M48" s="205">
        <f t="shared" si="38"/>
        <v>15.789473684210526</v>
      </c>
      <c r="N48" s="205">
        <f t="shared" si="38"/>
        <v>33.87096774193548</v>
      </c>
      <c r="O48" s="205">
        <f t="shared" si="38"/>
        <v>55.844155844155843</v>
      </c>
      <c r="P48" s="205">
        <f t="shared" si="38"/>
        <v>51.612903225806448</v>
      </c>
      <c r="Q48" s="205">
        <f t="shared" si="38"/>
        <v>34.285714285714285</v>
      </c>
      <c r="R48" s="205">
        <f t="shared" si="38"/>
        <v>16.535433070866141</v>
      </c>
      <c r="S48" s="205">
        <f t="shared" si="38"/>
        <v>6.5217391304347823</v>
      </c>
      <c r="T48" s="205">
        <f t="shared" si="38"/>
        <v>11.538461538461538</v>
      </c>
      <c r="U48" s="205">
        <f t="shared" si="38"/>
        <v>10.606060606060606</v>
      </c>
      <c r="V48" s="206"/>
      <c r="W48" s="206"/>
      <c r="X48" s="206"/>
      <c r="Y48" s="205">
        <f>+SUM(Y53:Y55)*100/Y56</f>
        <v>27.823485415108451</v>
      </c>
      <c r="AB48" s="558"/>
    </row>
    <row r="49" spans="1:75" s="550" customFormat="1" ht="48" hidden="1">
      <c r="A49" s="81"/>
      <c r="B49" s="556"/>
      <c r="C49" s="555" t="s">
        <v>354</v>
      </c>
      <c r="D49" s="132">
        <f>+IF(D48&lt;60,D48*5/60,IF(D48&gt;=60,5))</f>
        <v>2.9947916666666665</v>
      </c>
      <c r="E49" s="132" t="e">
        <f t="shared" ref="E49:J49" si="39">+IF(E48&lt;60,E48*5/60,IF(E48&gt;=60,5))</f>
        <v>#DIV/0!</v>
      </c>
      <c r="F49" s="132" t="e">
        <f t="shared" si="39"/>
        <v>#DIV/0!</v>
      </c>
      <c r="G49" s="132" t="e">
        <f t="shared" si="39"/>
        <v>#DIV/0!</v>
      </c>
      <c r="H49" s="132" t="e">
        <f t="shared" si="39"/>
        <v>#DIV/0!</v>
      </c>
      <c r="I49" s="132" t="e">
        <f t="shared" si="39"/>
        <v>#DIV/0!</v>
      </c>
      <c r="J49" s="132" t="e">
        <f t="shared" si="39"/>
        <v>#DIV/0!</v>
      </c>
      <c r="K49" s="132"/>
      <c r="L49" s="132">
        <f t="shared" ref="L49:U49" si="40">+IF(L48&lt;60,L48*5/60,IF(L48&gt;=60,5))</f>
        <v>0.83333333333333337</v>
      </c>
      <c r="M49" s="132">
        <f t="shared" si="40"/>
        <v>1.3157894736842104</v>
      </c>
      <c r="N49" s="132">
        <f t="shared" si="40"/>
        <v>2.82258064516129</v>
      </c>
      <c r="O49" s="132">
        <f t="shared" si="40"/>
        <v>4.6536796536796539</v>
      </c>
      <c r="P49" s="132">
        <f t="shared" si="40"/>
        <v>4.301075268817204</v>
      </c>
      <c r="Q49" s="132">
        <f t="shared" si="40"/>
        <v>2.8571428571428568</v>
      </c>
      <c r="R49" s="132">
        <f t="shared" si="40"/>
        <v>1.3779527559055116</v>
      </c>
      <c r="S49" s="132">
        <f t="shared" si="40"/>
        <v>0.54347826086956519</v>
      </c>
      <c r="T49" s="132">
        <f t="shared" si="40"/>
        <v>0.96153846153846156</v>
      </c>
      <c r="U49" s="132">
        <f t="shared" si="40"/>
        <v>0.88383838383838387</v>
      </c>
      <c r="V49" s="515"/>
      <c r="W49" s="515"/>
      <c r="X49" s="515"/>
      <c r="Y49" s="132">
        <f>+IF(Y48&lt;60,Y48*5/60,IF(Y48&gt;=60,5))</f>
        <v>2.3186237845923707</v>
      </c>
      <c r="Z49" s="102"/>
      <c r="AA49" s="102"/>
      <c r="AB49" s="103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</row>
    <row r="50" spans="1:75" s="550" customFormat="1" ht="48" hidden="1">
      <c r="A50" s="554"/>
      <c r="B50" s="553"/>
      <c r="C50" s="552" t="s">
        <v>353</v>
      </c>
      <c r="D50" s="551">
        <f>+IF(D59&lt;12,D59*5/12,IF(D59&gt;=12,5))</f>
        <v>-0.60937499999999944</v>
      </c>
      <c r="E50" s="551" t="e">
        <f t="shared" ref="E50:J50" si="41">+IF(E59&lt;12,E59*5/12,IF(E59&gt;=12,5))</f>
        <v>#DIV/0!</v>
      </c>
      <c r="F50" s="551" t="e">
        <f t="shared" si="41"/>
        <v>#DIV/0!</v>
      </c>
      <c r="G50" s="551" t="e">
        <f t="shared" si="41"/>
        <v>#DIV/0!</v>
      </c>
      <c r="H50" s="551" t="e">
        <f t="shared" ref="H50" si="42">+IF(H59&lt;12,H59*5/12,IF(H59&gt;=12,5))</f>
        <v>#DIV/0!</v>
      </c>
      <c r="I50" s="551" t="e">
        <f t="shared" si="41"/>
        <v>#DIV/0!</v>
      </c>
      <c r="J50" s="551" t="e">
        <f t="shared" si="41"/>
        <v>#DIV/0!</v>
      </c>
      <c r="K50" s="551"/>
      <c r="L50" s="551">
        <f t="shared" ref="L50:U50" si="43">+IF(L59&lt;12,L59*5/12,IF(L59&gt;=12,5))</f>
        <v>1.9458333333333335</v>
      </c>
      <c r="M50" s="551">
        <f t="shared" si="43"/>
        <v>5</v>
      </c>
      <c r="N50" s="551">
        <f t="shared" si="43"/>
        <v>0.86290322580644985</v>
      </c>
      <c r="O50" s="551">
        <f t="shared" si="43"/>
        <v>1.0475649350649352</v>
      </c>
      <c r="P50" s="551">
        <f t="shared" si="43"/>
        <v>-0.17379032258064697</v>
      </c>
      <c r="Q50" s="551">
        <f t="shared" si="43"/>
        <v>-0.35595238095238163</v>
      </c>
      <c r="R50" s="551">
        <f t="shared" si="43"/>
        <v>-0.14356955380577427</v>
      </c>
      <c r="S50" s="551">
        <f t="shared" si="43"/>
        <v>1.3965579710144926</v>
      </c>
      <c r="T50" s="551">
        <f t="shared" si="43"/>
        <v>1.6035256410256409</v>
      </c>
      <c r="U50" s="551">
        <f t="shared" si="43"/>
        <v>4.4191919191919196</v>
      </c>
      <c r="V50" s="200"/>
      <c r="W50" s="200"/>
      <c r="X50" s="200"/>
      <c r="Y50" s="551">
        <f>+IF(Y59&lt;12,Y59*5/12,IF(Y59&gt;=12,5))</f>
        <v>0.80978558962852143</v>
      </c>
      <c r="Z50" s="102"/>
      <c r="AA50" s="102"/>
      <c r="AB50" s="103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</row>
    <row r="51" spans="1:75" s="538" customFormat="1" ht="39.75">
      <c r="A51" s="306"/>
      <c r="B51" s="549" t="s">
        <v>352</v>
      </c>
      <c r="C51" s="548" t="s">
        <v>163</v>
      </c>
      <c r="D51" s="547">
        <f>+D44-D52</f>
        <v>41</v>
      </c>
      <c r="E51" s="547">
        <f t="shared" ref="E51:J51" si="44">+E44-E52</f>
        <v>0</v>
      </c>
      <c r="F51" s="547">
        <f t="shared" si="44"/>
        <v>0</v>
      </c>
      <c r="G51" s="547">
        <f t="shared" si="44"/>
        <v>0</v>
      </c>
      <c r="H51" s="547">
        <f t="shared" si="44"/>
        <v>0</v>
      </c>
      <c r="I51" s="547">
        <f t="shared" si="44"/>
        <v>0</v>
      </c>
      <c r="J51" s="547">
        <f t="shared" si="44"/>
        <v>0</v>
      </c>
      <c r="K51" s="547"/>
      <c r="L51" s="545">
        <f t="shared" ref="L51:U51" si="45">+L44-L52</f>
        <v>45</v>
      </c>
      <c r="M51" s="545">
        <f t="shared" si="45"/>
        <v>16</v>
      </c>
      <c r="N51" s="545">
        <f t="shared" si="45"/>
        <v>82</v>
      </c>
      <c r="O51" s="545">
        <f t="shared" si="45"/>
        <v>34</v>
      </c>
      <c r="P51" s="545">
        <f t="shared" si="45"/>
        <v>30</v>
      </c>
      <c r="Q51" s="545">
        <f t="shared" si="45"/>
        <v>11.5</v>
      </c>
      <c r="R51" s="545">
        <f t="shared" si="45"/>
        <v>106</v>
      </c>
      <c r="S51" s="545">
        <f t="shared" si="45"/>
        <v>64.5</v>
      </c>
      <c r="T51" s="545">
        <f t="shared" si="45"/>
        <v>23</v>
      </c>
      <c r="U51" s="545">
        <f t="shared" si="45"/>
        <v>29.5</v>
      </c>
      <c r="V51" s="546"/>
      <c r="W51" s="546"/>
      <c r="X51" s="546"/>
      <c r="Y51" s="545">
        <f>+Y44-Y52</f>
        <v>482.5</v>
      </c>
      <c r="Z51" s="39"/>
      <c r="AB51" s="539"/>
    </row>
    <row r="52" spans="1:75" s="538" customFormat="1" ht="39.75">
      <c r="A52" s="306"/>
      <c r="B52" s="75" t="s">
        <v>351</v>
      </c>
      <c r="C52" s="70" t="s">
        <v>163</v>
      </c>
      <c r="D52" s="536">
        <f>SUM(D53:D55)</f>
        <v>23</v>
      </c>
      <c r="E52" s="536">
        <f t="shared" ref="E52:J52" si="46">SUM(E53:E55)</f>
        <v>0</v>
      </c>
      <c r="F52" s="536">
        <f t="shared" si="46"/>
        <v>0</v>
      </c>
      <c r="G52" s="536">
        <f t="shared" si="46"/>
        <v>0</v>
      </c>
      <c r="H52" s="536">
        <f t="shared" si="46"/>
        <v>0</v>
      </c>
      <c r="I52" s="536">
        <f t="shared" si="46"/>
        <v>0</v>
      </c>
      <c r="J52" s="536">
        <f t="shared" si="46"/>
        <v>0</v>
      </c>
      <c r="K52" s="536"/>
      <c r="L52" s="536">
        <f t="shared" ref="L52:U52" si="47">SUM(L53:L55)</f>
        <v>5</v>
      </c>
      <c r="M52" s="536">
        <f t="shared" si="47"/>
        <v>3</v>
      </c>
      <c r="N52" s="536">
        <f t="shared" si="47"/>
        <v>42</v>
      </c>
      <c r="O52" s="536">
        <f t="shared" si="47"/>
        <v>43</v>
      </c>
      <c r="P52" s="536">
        <f t="shared" si="47"/>
        <v>32</v>
      </c>
      <c r="Q52" s="536">
        <f t="shared" si="47"/>
        <v>6</v>
      </c>
      <c r="R52" s="536">
        <f t="shared" si="47"/>
        <v>21</v>
      </c>
      <c r="S52" s="536">
        <f t="shared" si="47"/>
        <v>4.5</v>
      </c>
      <c r="T52" s="536">
        <f t="shared" si="47"/>
        <v>3</v>
      </c>
      <c r="U52" s="536">
        <f t="shared" si="47"/>
        <v>3.5</v>
      </c>
      <c r="V52" s="537"/>
      <c r="W52" s="537"/>
      <c r="X52" s="537"/>
      <c r="Y52" s="536">
        <f>SUM(Y53:Y55)</f>
        <v>186</v>
      </c>
      <c r="AB52" s="539"/>
    </row>
    <row r="53" spans="1:75" s="538" customFormat="1" ht="42">
      <c r="A53" s="306"/>
      <c r="B53" s="306" t="s">
        <v>350</v>
      </c>
      <c r="C53" s="70" t="s">
        <v>163</v>
      </c>
      <c r="D53" s="540">
        <v>16</v>
      </c>
      <c r="E53" s="540"/>
      <c r="F53" s="540"/>
      <c r="G53" s="540"/>
      <c r="H53" s="540"/>
      <c r="I53" s="540"/>
      <c r="J53" s="540">
        <f t="shared" ref="J53:J55" si="48">+SUM(E53:I53)</f>
        <v>0</v>
      </c>
      <c r="K53" s="543"/>
      <c r="L53" s="543">
        <v>4</v>
      </c>
      <c r="M53" s="540">
        <v>2.5</v>
      </c>
      <c r="N53" s="540">
        <v>34</v>
      </c>
      <c r="O53" s="542">
        <v>36</v>
      </c>
      <c r="P53" s="540">
        <v>24</v>
      </c>
      <c r="Q53" s="544">
        <v>4</v>
      </c>
      <c r="R53" s="540">
        <v>19</v>
      </c>
      <c r="S53" s="540">
        <v>4</v>
      </c>
      <c r="T53" s="540">
        <v>3</v>
      </c>
      <c r="U53" s="540">
        <v>0</v>
      </c>
      <c r="V53" s="541"/>
      <c r="W53" s="541"/>
      <c r="X53" s="541"/>
      <c r="Y53" s="540">
        <f>+SUM(D53:X53)</f>
        <v>146.5</v>
      </c>
      <c r="AB53" s="539"/>
    </row>
    <row r="54" spans="1:75" s="538" customFormat="1" ht="42">
      <c r="A54" s="306"/>
      <c r="B54" s="306" t="s">
        <v>349</v>
      </c>
      <c r="C54" s="70" t="s">
        <v>163</v>
      </c>
      <c r="D54" s="540">
        <v>7</v>
      </c>
      <c r="E54" s="540"/>
      <c r="F54" s="540"/>
      <c r="G54" s="540"/>
      <c r="H54" s="540"/>
      <c r="I54" s="540"/>
      <c r="J54" s="540">
        <f t="shared" si="48"/>
        <v>0</v>
      </c>
      <c r="K54" s="543"/>
      <c r="L54" s="543">
        <v>1</v>
      </c>
      <c r="M54" s="540">
        <v>0.5</v>
      </c>
      <c r="N54" s="540">
        <v>8</v>
      </c>
      <c r="O54" s="542">
        <v>6</v>
      </c>
      <c r="P54" s="540">
        <v>8</v>
      </c>
      <c r="Q54" s="540">
        <v>2</v>
      </c>
      <c r="R54" s="540">
        <v>2</v>
      </c>
      <c r="S54" s="540">
        <v>0.5</v>
      </c>
      <c r="T54" s="540">
        <v>0</v>
      </c>
      <c r="U54" s="540">
        <v>2.5</v>
      </c>
      <c r="V54" s="541"/>
      <c r="W54" s="541"/>
      <c r="X54" s="541"/>
      <c r="Y54" s="540">
        <f>+SUM(D54:X54)</f>
        <v>37.5</v>
      </c>
      <c r="AB54" s="539"/>
    </row>
    <row r="55" spans="1:75" s="538" customFormat="1" ht="42">
      <c r="A55" s="306"/>
      <c r="B55" s="306" t="s">
        <v>348</v>
      </c>
      <c r="C55" s="70" t="s">
        <v>163</v>
      </c>
      <c r="D55" s="540">
        <v>0</v>
      </c>
      <c r="E55" s="540"/>
      <c r="F55" s="540"/>
      <c r="G55" s="540"/>
      <c r="H55" s="540"/>
      <c r="I55" s="540"/>
      <c r="J55" s="540">
        <f t="shared" si="48"/>
        <v>0</v>
      </c>
      <c r="K55" s="543"/>
      <c r="L55" s="543">
        <v>0</v>
      </c>
      <c r="M55" s="363">
        <v>0</v>
      </c>
      <c r="N55" s="540">
        <v>0</v>
      </c>
      <c r="O55" s="542">
        <v>1</v>
      </c>
      <c r="P55" s="540">
        <v>0</v>
      </c>
      <c r="Q55" s="540">
        <v>0</v>
      </c>
      <c r="R55" s="540">
        <v>0</v>
      </c>
      <c r="S55" s="540">
        <v>0</v>
      </c>
      <c r="T55" s="540">
        <v>0</v>
      </c>
      <c r="U55" s="540">
        <v>1</v>
      </c>
      <c r="V55" s="541"/>
      <c r="W55" s="541"/>
      <c r="X55" s="541"/>
      <c r="Y55" s="540">
        <f>+SUM(D55:X55)</f>
        <v>2</v>
      </c>
      <c r="AB55" s="539"/>
    </row>
    <row r="56" spans="1:75" s="534" customFormat="1" ht="39.75">
      <c r="A56" s="75"/>
      <c r="B56" s="75" t="s">
        <v>347</v>
      </c>
      <c r="C56" s="70" t="s">
        <v>163</v>
      </c>
      <c r="D56" s="536">
        <f>+D44</f>
        <v>64</v>
      </c>
      <c r="E56" s="536">
        <f t="shared" ref="E56:J56" si="49">+E44</f>
        <v>0</v>
      </c>
      <c r="F56" s="536">
        <f t="shared" si="49"/>
        <v>0</v>
      </c>
      <c r="G56" s="536">
        <f t="shared" si="49"/>
        <v>0</v>
      </c>
      <c r="H56" s="536">
        <f t="shared" ref="H56" si="50">+H44</f>
        <v>0</v>
      </c>
      <c r="I56" s="536">
        <f t="shared" si="49"/>
        <v>0</v>
      </c>
      <c r="J56" s="536">
        <f t="shared" si="49"/>
        <v>0</v>
      </c>
      <c r="K56" s="536"/>
      <c r="L56" s="536">
        <f t="shared" ref="L56:U56" si="51">+L44</f>
        <v>50</v>
      </c>
      <c r="M56" s="536">
        <f t="shared" si="51"/>
        <v>19</v>
      </c>
      <c r="N56" s="536">
        <f t="shared" si="51"/>
        <v>124</v>
      </c>
      <c r="O56" s="536">
        <f t="shared" si="51"/>
        <v>77</v>
      </c>
      <c r="P56" s="536">
        <f t="shared" si="51"/>
        <v>62</v>
      </c>
      <c r="Q56" s="536">
        <f t="shared" si="51"/>
        <v>17.5</v>
      </c>
      <c r="R56" s="536">
        <f t="shared" si="51"/>
        <v>127</v>
      </c>
      <c r="S56" s="536">
        <f t="shared" si="51"/>
        <v>69</v>
      </c>
      <c r="T56" s="536">
        <f t="shared" si="51"/>
        <v>26</v>
      </c>
      <c r="U56" s="536">
        <f t="shared" si="51"/>
        <v>33</v>
      </c>
      <c r="V56" s="537"/>
      <c r="W56" s="537"/>
      <c r="X56" s="537"/>
      <c r="Y56" s="536">
        <f>+Y44</f>
        <v>668.5</v>
      </c>
      <c r="AB56" s="535"/>
    </row>
    <row r="57" spans="1:75" s="464" customFormat="1" ht="39.75">
      <c r="A57" s="530"/>
      <c r="B57" s="533" t="s">
        <v>346</v>
      </c>
      <c r="C57" s="486"/>
      <c r="D57" s="532"/>
      <c r="E57" s="532"/>
      <c r="F57" s="532"/>
      <c r="G57" s="532"/>
      <c r="H57" s="532"/>
      <c r="I57" s="532"/>
      <c r="J57" s="532"/>
      <c r="K57" s="532"/>
      <c r="L57" s="532"/>
      <c r="M57" s="532"/>
      <c r="N57" s="532"/>
      <c r="O57" s="532"/>
      <c r="P57" s="532"/>
      <c r="Q57" s="532"/>
      <c r="R57" s="532"/>
      <c r="S57" s="532"/>
      <c r="T57" s="532"/>
      <c r="U57" s="68"/>
      <c r="V57" s="531"/>
      <c r="W57" s="531"/>
      <c r="X57" s="531"/>
      <c r="Y57" s="68"/>
      <c r="AB57" s="465"/>
    </row>
    <row r="58" spans="1:75" s="464" customFormat="1" ht="39.75">
      <c r="A58" s="530"/>
      <c r="B58" s="529" t="s">
        <v>345</v>
      </c>
      <c r="C58" s="70" t="s">
        <v>176</v>
      </c>
      <c r="D58" s="526">
        <v>37.4</v>
      </c>
      <c r="E58" s="526"/>
      <c r="F58" s="526"/>
      <c r="G58" s="526"/>
      <c r="H58" s="526"/>
      <c r="I58" s="526"/>
      <c r="J58" s="526"/>
      <c r="K58" s="528"/>
      <c r="L58" s="490">
        <v>5.33</v>
      </c>
      <c r="M58" s="526">
        <v>0</v>
      </c>
      <c r="N58" s="526">
        <v>31.8</v>
      </c>
      <c r="O58" s="527">
        <v>53.33</v>
      </c>
      <c r="P58" s="526">
        <v>52.03</v>
      </c>
      <c r="Q58" s="526">
        <v>35.14</v>
      </c>
      <c r="R58" s="490">
        <v>16.88</v>
      </c>
      <c r="S58" s="526">
        <v>3.17</v>
      </c>
      <c r="T58" s="526">
        <v>7.69</v>
      </c>
      <c r="U58" s="526">
        <v>0</v>
      </c>
      <c r="V58" s="200"/>
      <c r="W58" s="200"/>
      <c r="X58" s="200"/>
      <c r="Y58" s="526">
        <v>25.88</v>
      </c>
      <c r="Z58" s="525"/>
      <c r="AB58" s="465"/>
    </row>
    <row r="59" spans="1:75" s="464" customFormat="1" ht="39.75">
      <c r="A59" s="524"/>
      <c r="B59" s="148" t="s">
        <v>344</v>
      </c>
      <c r="C59" s="124" t="s">
        <v>176</v>
      </c>
      <c r="D59" s="522">
        <f>+D48-D58</f>
        <v>-1.4624999999999986</v>
      </c>
      <c r="E59" s="522" t="e">
        <f t="shared" ref="E59:J59" si="52">+E48-E58</f>
        <v>#DIV/0!</v>
      </c>
      <c r="F59" s="522" t="e">
        <f t="shared" si="52"/>
        <v>#DIV/0!</v>
      </c>
      <c r="G59" s="522" t="e">
        <f t="shared" si="52"/>
        <v>#DIV/0!</v>
      </c>
      <c r="H59" s="522" t="e">
        <f t="shared" si="52"/>
        <v>#DIV/0!</v>
      </c>
      <c r="I59" s="522" t="e">
        <f t="shared" si="52"/>
        <v>#DIV/0!</v>
      </c>
      <c r="J59" s="522" t="e">
        <f t="shared" si="52"/>
        <v>#DIV/0!</v>
      </c>
      <c r="K59" s="522"/>
      <c r="L59" s="522">
        <f t="shared" ref="L59:U59" si="53">+L48-L58</f>
        <v>4.67</v>
      </c>
      <c r="M59" s="522">
        <f t="shared" si="53"/>
        <v>15.789473684210526</v>
      </c>
      <c r="N59" s="522">
        <f t="shared" si="53"/>
        <v>2.0709677419354797</v>
      </c>
      <c r="O59" s="522">
        <f t="shared" si="53"/>
        <v>2.5141558441558445</v>
      </c>
      <c r="P59" s="522">
        <f t="shared" si="53"/>
        <v>-0.41709677419355273</v>
      </c>
      <c r="Q59" s="522">
        <f t="shared" si="53"/>
        <v>-0.85428571428571587</v>
      </c>
      <c r="R59" s="522">
        <f t="shared" si="53"/>
        <v>-0.34456692913385822</v>
      </c>
      <c r="S59" s="522">
        <f t="shared" si="53"/>
        <v>3.3517391304347823</v>
      </c>
      <c r="T59" s="522">
        <f t="shared" si="53"/>
        <v>3.8484615384615379</v>
      </c>
      <c r="U59" s="522">
        <f t="shared" si="53"/>
        <v>10.606060606060606</v>
      </c>
      <c r="V59" s="523"/>
      <c r="W59" s="523"/>
      <c r="X59" s="523"/>
      <c r="Y59" s="522">
        <f>+Y48-Y58</f>
        <v>1.9434854151084515</v>
      </c>
      <c r="AB59" s="465"/>
    </row>
    <row r="60" spans="1:75" s="102" customFormat="1" ht="42" customHeight="1">
      <c r="A60" s="85">
        <v>2.4</v>
      </c>
      <c r="B60" s="85" t="s">
        <v>343</v>
      </c>
      <c r="C60" s="96" t="s">
        <v>30</v>
      </c>
      <c r="D60" s="82">
        <f>+SUM(D62:D68)</f>
        <v>7</v>
      </c>
      <c r="E60" s="82"/>
      <c r="F60" s="82"/>
      <c r="G60" s="82"/>
      <c r="H60" s="82"/>
      <c r="I60" s="82"/>
      <c r="J60" s="82">
        <f t="shared" ref="J60" si="54">+SUM(J62:J68)</f>
        <v>0</v>
      </c>
      <c r="K60" s="82"/>
      <c r="L60" s="82">
        <f t="shared" ref="L60:U60" si="55">+SUM(L62:L68)</f>
        <v>7</v>
      </c>
      <c r="M60" s="82">
        <f t="shared" si="55"/>
        <v>6</v>
      </c>
      <c r="N60" s="82">
        <f t="shared" si="55"/>
        <v>7</v>
      </c>
      <c r="O60" s="82">
        <f t="shared" si="55"/>
        <v>7</v>
      </c>
      <c r="P60" s="82">
        <f t="shared" si="55"/>
        <v>7</v>
      </c>
      <c r="Q60" s="82">
        <f t="shared" si="55"/>
        <v>4</v>
      </c>
      <c r="R60" s="82">
        <f t="shared" si="55"/>
        <v>5</v>
      </c>
      <c r="S60" s="82">
        <f t="shared" si="55"/>
        <v>4</v>
      </c>
      <c r="T60" s="82">
        <f t="shared" si="55"/>
        <v>5</v>
      </c>
      <c r="U60" s="82">
        <f t="shared" si="55"/>
        <v>7</v>
      </c>
      <c r="V60" s="154"/>
      <c r="W60" s="154"/>
      <c r="X60" s="154"/>
      <c r="Y60" s="82">
        <f>+SUM(Y62:Y68)</f>
        <v>7</v>
      </c>
      <c r="AB60" s="103"/>
    </row>
    <row r="61" spans="1:75" s="102" customFormat="1" ht="42" hidden="1" customHeight="1">
      <c r="A61" s="81"/>
      <c r="B61" s="81"/>
      <c r="C61" s="469" t="s">
        <v>10</v>
      </c>
      <c r="D61" s="132">
        <f>IF(D60&lt;1,0,IF(D60&lt;2,1,IF(D60&lt;3,2,IF(D60&lt;5,3,IF(D60&lt;7,4,IF(D60=7,5,))))))</f>
        <v>5</v>
      </c>
      <c r="E61" s="132"/>
      <c r="F61" s="132"/>
      <c r="G61" s="132"/>
      <c r="H61" s="132"/>
      <c r="I61" s="132"/>
      <c r="J61" s="132">
        <f t="shared" ref="J61" si="56">IF(J60&lt;1,0,IF(J60&lt;2,1,IF(J60&lt;3,2,IF(J60&lt;5,3,IF(J60&lt;7,4,IF(J60=7,5,))))))</f>
        <v>0</v>
      </c>
      <c r="K61" s="132"/>
      <c r="L61" s="132">
        <f t="shared" ref="L61:U61" si="57">IF(L60&lt;1,0,IF(L60&lt;2,1,IF(L60&lt;3,2,IF(L60&lt;5,3,IF(L60&lt;7,4,IF(L60=7,5,))))))</f>
        <v>5</v>
      </c>
      <c r="M61" s="132">
        <f t="shared" si="57"/>
        <v>4</v>
      </c>
      <c r="N61" s="132">
        <f t="shared" si="57"/>
        <v>5</v>
      </c>
      <c r="O61" s="132">
        <f t="shared" si="57"/>
        <v>5</v>
      </c>
      <c r="P61" s="132">
        <f t="shared" si="57"/>
        <v>5</v>
      </c>
      <c r="Q61" s="132">
        <f t="shared" si="57"/>
        <v>3</v>
      </c>
      <c r="R61" s="132">
        <f t="shared" si="57"/>
        <v>4</v>
      </c>
      <c r="S61" s="132">
        <f t="shared" si="57"/>
        <v>3</v>
      </c>
      <c r="T61" s="132">
        <f t="shared" si="57"/>
        <v>4</v>
      </c>
      <c r="U61" s="132">
        <f t="shared" si="57"/>
        <v>5</v>
      </c>
      <c r="V61" s="152"/>
      <c r="W61" s="152"/>
      <c r="X61" s="152"/>
      <c r="Y61" s="132">
        <f>IF(Y60&lt;1,0,IF(Y60&lt;2,1,IF(Y60&lt;3,2,IF(Y60&lt;5,3,IF(Y60&lt;7,4,IF(Y60=7,5,))))))</f>
        <v>5</v>
      </c>
      <c r="AB61" s="103"/>
    </row>
    <row r="62" spans="1:75" s="102" customFormat="1" ht="92.25">
      <c r="A62" s="75"/>
      <c r="B62" s="91" t="s">
        <v>342</v>
      </c>
      <c r="C62" s="70"/>
      <c r="D62" s="68">
        <v>1</v>
      </c>
      <c r="E62" s="68"/>
      <c r="F62" s="68"/>
      <c r="G62" s="68"/>
      <c r="H62" s="68"/>
      <c r="I62" s="68"/>
      <c r="J62" s="68"/>
      <c r="K62" s="68"/>
      <c r="L62" s="68">
        <v>1</v>
      </c>
      <c r="M62" s="68">
        <v>1</v>
      </c>
      <c r="N62" s="68">
        <v>1</v>
      </c>
      <c r="O62" s="69">
        <v>1</v>
      </c>
      <c r="P62" s="68">
        <v>1</v>
      </c>
      <c r="Q62" s="68">
        <v>1</v>
      </c>
      <c r="R62" s="68">
        <v>1</v>
      </c>
      <c r="S62" s="68">
        <v>1</v>
      </c>
      <c r="T62" s="68">
        <v>1</v>
      </c>
      <c r="U62" s="68">
        <v>1</v>
      </c>
      <c r="V62" s="149"/>
      <c r="W62" s="149"/>
      <c r="X62" s="149"/>
      <c r="Y62" s="68">
        <v>1</v>
      </c>
      <c r="Z62" s="92"/>
      <c r="AA62" s="383"/>
      <c r="AB62" s="103"/>
    </row>
    <row r="63" spans="1:75" s="102" customFormat="1" ht="61.5">
      <c r="A63" s="75"/>
      <c r="B63" s="91" t="s">
        <v>341</v>
      </c>
      <c r="C63" s="70"/>
      <c r="D63" s="68">
        <v>1</v>
      </c>
      <c r="E63" s="68"/>
      <c r="F63" s="68"/>
      <c r="G63" s="68"/>
      <c r="H63" s="68"/>
      <c r="I63" s="68"/>
      <c r="J63" s="68"/>
      <c r="K63" s="68"/>
      <c r="L63" s="68">
        <v>1</v>
      </c>
      <c r="M63" s="68">
        <v>1</v>
      </c>
      <c r="N63" s="68">
        <v>1</v>
      </c>
      <c r="O63" s="69">
        <v>1</v>
      </c>
      <c r="P63" s="68">
        <v>1</v>
      </c>
      <c r="Q63" s="68">
        <v>0</v>
      </c>
      <c r="R63" s="68">
        <v>1</v>
      </c>
      <c r="S63" s="68">
        <v>1</v>
      </c>
      <c r="T63" s="68">
        <v>0</v>
      </c>
      <c r="U63" s="68">
        <v>1</v>
      </c>
      <c r="V63" s="149"/>
      <c r="W63" s="149"/>
      <c r="X63" s="149"/>
      <c r="Y63" s="68">
        <v>1</v>
      </c>
      <c r="AB63" s="103"/>
    </row>
    <row r="64" spans="1:75" s="102" customFormat="1" ht="92.25">
      <c r="A64" s="75"/>
      <c r="B64" s="91" t="s">
        <v>340</v>
      </c>
      <c r="C64" s="70"/>
      <c r="D64" s="68">
        <v>1</v>
      </c>
      <c r="E64" s="68"/>
      <c r="F64" s="68"/>
      <c r="G64" s="68"/>
      <c r="H64" s="68"/>
      <c r="I64" s="68"/>
      <c r="J64" s="68"/>
      <c r="K64" s="68"/>
      <c r="L64" s="68">
        <v>1</v>
      </c>
      <c r="M64" s="68">
        <v>0</v>
      </c>
      <c r="N64" s="68">
        <v>1</v>
      </c>
      <c r="O64" s="69">
        <v>1</v>
      </c>
      <c r="P64" s="68">
        <v>1</v>
      </c>
      <c r="Q64" s="68">
        <v>1</v>
      </c>
      <c r="R64" s="68">
        <v>1</v>
      </c>
      <c r="S64" s="68">
        <v>1</v>
      </c>
      <c r="T64" s="68">
        <v>1</v>
      </c>
      <c r="U64" s="68">
        <v>1</v>
      </c>
      <c r="V64" s="149"/>
      <c r="W64" s="149"/>
      <c r="X64" s="149"/>
      <c r="Y64" s="68">
        <v>1</v>
      </c>
      <c r="AB64" s="103"/>
    </row>
    <row r="65" spans="1:28" s="102" customFormat="1" ht="83.25">
      <c r="A65" s="75"/>
      <c r="B65" s="151" t="s">
        <v>339</v>
      </c>
      <c r="C65" s="150"/>
      <c r="D65" s="68">
        <v>1</v>
      </c>
      <c r="E65" s="68"/>
      <c r="F65" s="68"/>
      <c r="G65" s="68"/>
      <c r="H65" s="68"/>
      <c r="I65" s="68"/>
      <c r="J65" s="68"/>
      <c r="K65" s="68"/>
      <c r="L65" s="68">
        <v>1</v>
      </c>
      <c r="M65" s="68">
        <v>1</v>
      </c>
      <c r="N65" s="68">
        <v>1</v>
      </c>
      <c r="O65" s="69">
        <v>1</v>
      </c>
      <c r="P65" s="68">
        <v>1</v>
      </c>
      <c r="Q65" s="68">
        <v>0</v>
      </c>
      <c r="R65" s="68">
        <v>1</v>
      </c>
      <c r="S65" s="68">
        <v>0</v>
      </c>
      <c r="T65" s="68">
        <v>1</v>
      </c>
      <c r="U65" s="68">
        <v>1</v>
      </c>
      <c r="V65" s="149"/>
      <c r="W65" s="149"/>
      <c r="X65" s="149"/>
      <c r="Y65" s="68">
        <v>1</v>
      </c>
      <c r="AB65" s="103"/>
    </row>
    <row r="66" spans="1:28" s="102" customFormat="1" ht="55.5">
      <c r="A66" s="75"/>
      <c r="B66" s="151" t="s">
        <v>338</v>
      </c>
      <c r="C66" s="150"/>
      <c r="D66" s="68">
        <v>1</v>
      </c>
      <c r="E66" s="68"/>
      <c r="F66" s="68"/>
      <c r="G66" s="68"/>
      <c r="H66" s="68"/>
      <c r="I66" s="68"/>
      <c r="J66" s="68"/>
      <c r="K66" s="68"/>
      <c r="L66" s="68">
        <v>1</v>
      </c>
      <c r="M66" s="68">
        <v>1</v>
      </c>
      <c r="N66" s="68">
        <v>1</v>
      </c>
      <c r="O66" s="69">
        <v>1</v>
      </c>
      <c r="P66" s="68">
        <v>1</v>
      </c>
      <c r="Q66" s="68">
        <v>1</v>
      </c>
      <c r="R66" s="68">
        <v>1</v>
      </c>
      <c r="S66" s="68">
        <v>1</v>
      </c>
      <c r="T66" s="68">
        <v>1</v>
      </c>
      <c r="U66" s="68">
        <v>1</v>
      </c>
      <c r="V66" s="149"/>
      <c r="W66" s="149"/>
      <c r="X66" s="149"/>
      <c r="Y66" s="68">
        <v>1</v>
      </c>
      <c r="AB66" s="103"/>
    </row>
    <row r="67" spans="1:28" s="102" customFormat="1" ht="61.5">
      <c r="A67" s="75"/>
      <c r="B67" s="91" t="s">
        <v>337</v>
      </c>
      <c r="C67" s="70"/>
      <c r="D67" s="68">
        <v>1</v>
      </c>
      <c r="E67" s="68"/>
      <c r="F67" s="68"/>
      <c r="G67" s="68"/>
      <c r="H67" s="68"/>
      <c r="I67" s="68"/>
      <c r="J67" s="68"/>
      <c r="K67" s="68"/>
      <c r="L67" s="68">
        <v>1</v>
      </c>
      <c r="M67" s="68">
        <v>1</v>
      </c>
      <c r="N67" s="68">
        <v>1</v>
      </c>
      <c r="O67" s="69">
        <v>1</v>
      </c>
      <c r="P67" s="68">
        <v>1</v>
      </c>
      <c r="Q67" s="68">
        <v>1</v>
      </c>
      <c r="R67" s="68">
        <v>0</v>
      </c>
      <c r="S67" s="68">
        <v>0</v>
      </c>
      <c r="T67" s="68">
        <v>1</v>
      </c>
      <c r="U67" s="68">
        <v>1</v>
      </c>
      <c r="V67" s="149"/>
      <c r="W67" s="149"/>
      <c r="X67" s="149"/>
      <c r="Y67" s="68">
        <v>1</v>
      </c>
      <c r="AB67" s="103"/>
    </row>
    <row r="68" spans="1:28" s="102" customFormat="1" ht="61.5">
      <c r="A68" s="148"/>
      <c r="B68" s="147" t="s">
        <v>336</v>
      </c>
      <c r="C68" s="124"/>
      <c r="D68" s="68">
        <v>1</v>
      </c>
      <c r="E68" s="68"/>
      <c r="F68" s="68"/>
      <c r="G68" s="68"/>
      <c r="H68" s="68"/>
      <c r="I68" s="68"/>
      <c r="J68" s="68"/>
      <c r="K68" s="68"/>
      <c r="L68" s="68">
        <v>1</v>
      </c>
      <c r="M68" s="68">
        <v>1</v>
      </c>
      <c r="N68" s="68">
        <v>1</v>
      </c>
      <c r="O68" s="69">
        <v>1</v>
      </c>
      <c r="P68" s="68">
        <v>1</v>
      </c>
      <c r="Q68" s="68">
        <v>0</v>
      </c>
      <c r="R68" s="68">
        <v>0</v>
      </c>
      <c r="S68" s="68">
        <v>0</v>
      </c>
      <c r="T68" s="68">
        <v>0</v>
      </c>
      <c r="U68" s="677">
        <v>1</v>
      </c>
      <c r="V68" s="146"/>
      <c r="W68" s="146"/>
      <c r="X68" s="146"/>
      <c r="Y68" s="677">
        <v>1</v>
      </c>
      <c r="AB68" s="103"/>
    </row>
    <row r="69" spans="1:28" s="102" customFormat="1" ht="39.75">
      <c r="A69" s="85">
        <v>2.5</v>
      </c>
      <c r="B69" s="85" t="s">
        <v>335</v>
      </c>
      <c r="C69" s="96" t="s">
        <v>30</v>
      </c>
      <c r="D69" s="82">
        <f>+SUM(D71:D77)</f>
        <v>7</v>
      </c>
      <c r="E69" s="82"/>
      <c r="F69" s="82"/>
      <c r="G69" s="82"/>
      <c r="H69" s="82"/>
      <c r="I69" s="82"/>
      <c r="J69" s="82">
        <f t="shared" ref="J69" si="58">+SUM(J71:J77)</f>
        <v>0</v>
      </c>
      <c r="K69" s="82"/>
      <c r="L69" s="82">
        <f t="shared" ref="L69:U69" si="59">+SUM(L71:L77)</f>
        <v>7</v>
      </c>
      <c r="M69" s="82">
        <f t="shared" si="59"/>
        <v>6</v>
      </c>
      <c r="N69" s="82">
        <f t="shared" si="59"/>
        <v>7</v>
      </c>
      <c r="O69" s="82">
        <f t="shared" si="59"/>
        <v>7</v>
      </c>
      <c r="P69" s="82">
        <f t="shared" si="59"/>
        <v>7</v>
      </c>
      <c r="Q69" s="82">
        <f t="shared" si="59"/>
        <v>7</v>
      </c>
      <c r="R69" s="82">
        <f t="shared" si="59"/>
        <v>7</v>
      </c>
      <c r="S69" s="82">
        <f t="shared" si="59"/>
        <v>6</v>
      </c>
      <c r="T69" s="82">
        <f t="shared" si="59"/>
        <v>7</v>
      </c>
      <c r="U69" s="82">
        <f t="shared" si="59"/>
        <v>7</v>
      </c>
      <c r="V69" s="154"/>
      <c r="W69" s="154"/>
      <c r="X69" s="154"/>
      <c r="Y69" s="82">
        <f>+SUM(Y71:Y77)</f>
        <v>7</v>
      </c>
      <c r="AB69" s="103"/>
    </row>
    <row r="70" spans="1:28" s="102" customFormat="1" ht="39.75">
      <c r="A70" s="81"/>
      <c r="B70" s="81"/>
      <c r="C70" s="469" t="s">
        <v>10</v>
      </c>
      <c r="D70" s="132">
        <f>IF(D69&lt;1,0,IF(D69&lt;2,1,IF(D69&lt;4,2,IF(D69&lt;6,3,IF(D69&lt;7,4,IF(D69=7,5,))))))</f>
        <v>5</v>
      </c>
      <c r="E70" s="132"/>
      <c r="F70" s="132"/>
      <c r="G70" s="132"/>
      <c r="H70" s="132"/>
      <c r="I70" s="132"/>
      <c r="J70" s="132">
        <f t="shared" ref="J70" si="60">IF(J69&lt;1,0,IF(J69&lt;2,1,IF(J69&lt;4,2,IF(J69&lt;6,3,IF(J69&lt;7,4,IF(J69=7,5,))))))</f>
        <v>0</v>
      </c>
      <c r="K70" s="132"/>
      <c r="L70" s="132">
        <f t="shared" ref="L70:U70" si="61">IF(L69&lt;1,0,IF(L69&lt;2,1,IF(L69&lt;4,2,IF(L69&lt;6,3,IF(L69&lt;7,4,IF(L69=7,5,))))))</f>
        <v>5</v>
      </c>
      <c r="M70" s="132">
        <f t="shared" si="61"/>
        <v>4</v>
      </c>
      <c r="N70" s="132">
        <f t="shared" si="61"/>
        <v>5</v>
      </c>
      <c r="O70" s="132">
        <f t="shared" si="61"/>
        <v>5</v>
      </c>
      <c r="P70" s="132">
        <f t="shared" si="61"/>
        <v>5</v>
      </c>
      <c r="Q70" s="132">
        <f t="shared" si="61"/>
        <v>5</v>
      </c>
      <c r="R70" s="132">
        <f t="shared" si="61"/>
        <v>5</v>
      </c>
      <c r="S70" s="132">
        <f t="shared" si="61"/>
        <v>4</v>
      </c>
      <c r="T70" s="132">
        <f t="shared" si="61"/>
        <v>5</v>
      </c>
      <c r="U70" s="132">
        <f t="shared" si="61"/>
        <v>5</v>
      </c>
      <c r="V70" s="152"/>
      <c r="W70" s="152"/>
      <c r="X70" s="152"/>
      <c r="Y70" s="132">
        <f>IF(Y69&lt;1,0,IF(Y69&lt;2,1,IF(Y69&lt;4,2,IF(Y69&lt;6,3,IF(Y69&lt;7,4,IF(Y69=7,5,))))))</f>
        <v>5</v>
      </c>
      <c r="AB70" s="103"/>
    </row>
    <row r="71" spans="1:28" s="102" customFormat="1" ht="61.5">
      <c r="A71" s="75"/>
      <c r="B71" s="91" t="s">
        <v>334</v>
      </c>
      <c r="C71" s="70"/>
      <c r="D71" s="68">
        <v>1</v>
      </c>
      <c r="E71" s="68"/>
      <c r="F71" s="68"/>
      <c r="G71" s="68"/>
      <c r="H71" s="68"/>
      <c r="I71" s="68"/>
      <c r="J71" s="68"/>
      <c r="K71" s="68"/>
      <c r="L71" s="68">
        <v>1</v>
      </c>
      <c r="M71" s="68">
        <v>1</v>
      </c>
      <c r="N71" s="68">
        <v>1</v>
      </c>
      <c r="O71" s="69">
        <v>1</v>
      </c>
      <c r="P71" s="68">
        <v>1</v>
      </c>
      <c r="Q71" s="68">
        <v>1</v>
      </c>
      <c r="R71" s="68">
        <v>1</v>
      </c>
      <c r="S71" s="68">
        <v>1</v>
      </c>
      <c r="T71" s="68">
        <v>1</v>
      </c>
      <c r="U71" s="68">
        <v>1</v>
      </c>
      <c r="V71" s="149"/>
      <c r="W71" s="149"/>
      <c r="X71" s="149"/>
      <c r="Y71" s="68">
        <v>1</v>
      </c>
      <c r="AB71" s="103"/>
    </row>
    <row r="72" spans="1:28" s="102" customFormat="1" ht="55.5">
      <c r="A72" s="75"/>
      <c r="B72" s="151" t="s">
        <v>333</v>
      </c>
      <c r="C72" s="150"/>
      <c r="D72" s="68">
        <v>1</v>
      </c>
      <c r="E72" s="68"/>
      <c r="F72" s="68"/>
      <c r="G72" s="68"/>
      <c r="H72" s="68"/>
      <c r="I72" s="68"/>
      <c r="J72" s="68"/>
      <c r="K72" s="68"/>
      <c r="L72" s="68">
        <v>1</v>
      </c>
      <c r="M72" s="68">
        <v>1</v>
      </c>
      <c r="N72" s="68">
        <v>1</v>
      </c>
      <c r="O72" s="69">
        <v>1</v>
      </c>
      <c r="P72" s="68">
        <v>1</v>
      </c>
      <c r="Q72" s="68">
        <v>1</v>
      </c>
      <c r="R72" s="68">
        <v>1</v>
      </c>
      <c r="S72" s="68">
        <v>1</v>
      </c>
      <c r="T72" s="68">
        <v>1</v>
      </c>
      <c r="U72" s="68">
        <v>1</v>
      </c>
      <c r="V72" s="149"/>
      <c r="W72" s="149"/>
      <c r="X72" s="149"/>
      <c r="Y72" s="68">
        <v>1</v>
      </c>
      <c r="AB72" s="103"/>
    </row>
    <row r="73" spans="1:28" s="102" customFormat="1" ht="83.25">
      <c r="A73" s="75"/>
      <c r="B73" s="151" t="s">
        <v>332</v>
      </c>
      <c r="C73" s="150"/>
      <c r="D73" s="68">
        <v>1</v>
      </c>
      <c r="E73" s="68"/>
      <c r="F73" s="68"/>
      <c r="G73" s="68"/>
      <c r="H73" s="68"/>
      <c r="I73" s="68"/>
      <c r="J73" s="68"/>
      <c r="K73" s="68"/>
      <c r="L73" s="68">
        <v>1</v>
      </c>
      <c r="M73" s="68">
        <v>1</v>
      </c>
      <c r="N73" s="68">
        <v>1</v>
      </c>
      <c r="O73" s="69">
        <v>1</v>
      </c>
      <c r="P73" s="68">
        <v>1</v>
      </c>
      <c r="Q73" s="68">
        <v>1</v>
      </c>
      <c r="R73" s="68">
        <v>1</v>
      </c>
      <c r="S73" s="68">
        <v>1</v>
      </c>
      <c r="T73" s="68">
        <v>1</v>
      </c>
      <c r="U73" s="68">
        <v>1</v>
      </c>
      <c r="V73" s="149"/>
      <c r="W73" s="149"/>
      <c r="X73" s="149"/>
      <c r="Y73" s="68">
        <v>1</v>
      </c>
      <c r="AB73" s="103"/>
    </row>
    <row r="74" spans="1:28" s="102" customFormat="1" ht="123">
      <c r="A74" s="75"/>
      <c r="B74" s="91" t="s">
        <v>331</v>
      </c>
      <c r="C74" s="70"/>
      <c r="D74" s="68">
        <v>1</v>
      </c>
      <c r="E74" s="68"/>
      <c r="F74" s="68"/>
      <c r="G74" s="68"/>
      <c r="H74" s="68"/>
      <c r="I74" s="68"/>
      <c r="J74" s="68"/>
      <c r="K74" s="68"/>
      <c r="L74" s="68">
        <v>1</v>
      </c>
      <c r="M74" s="68">
        <v>1</v>
      </c>
      <c r="N74" s="68">
        <v>1</v>
      </c>
      <c r="O74" s="69">
        <v>1</v>
      </c>
      <c r="P74" s="68">
        <v>1</v>
      </c>
      <c r="Q74" s="68">
        <v>1</v>
      </c>
      <c r="R74" s="68">
        <v>1</v>
      </c>
      <c r="S74" s="68">
        <v>1</v>
      </c>
      <c r="T74" s="68">
        <v>1</v>
      </c>
      <c r="U74" s="68">
        <v>1</v>
      </c>
      <c r="V74" s="149"/>
      <c r="W74" s="149"/>
      <c r="X74" s="149"/>
      <c r="Y74" s="68">
        <v>1</v>
      </c>
      <c r="AB74" s="103"/>
    </row>
    <row r="75" spans="1:28" s="102" customFormat="1" ht="111">
      <c r="A75" s="75"/>
      <c r="B75" s="151" t="s">
        <v>330</v>
      </c>
      <c r="C75" s="150"/>
      <c r="D75" s="68">
        <v>1</v>
      </c>
      <c r="E75" s="68"/>
      <c r="F75" s="68"/>
      <c r="G75" s="68"/>
      <c r="H75" s="68"/>
      <c r="I75" s="68"/>
      <c r="J75" s="68"/>
      <c r="K75" s="68"/>
      <c r="L75" s="68">
        <v>1</v>
      </c>
      <c r="M75" s="68">
        <v>0</v>
      </c>
      <c r="N75" s="68">
        <v>1</v>
      </c>
      <c r="O75" s="69">
        <v>1</v>
      </c>
      <c r="P75" s="68">
        <v>1</v>
      </c>
      <c r="Q75" s="68">
        <v>1</v>
      </c>
      <c r="R75" s="68">
        <v>1</v>
      </c>
      <c r="S75" s="68">
        <v>1</v>
      </c>
      <c r="T75" s="68">
        <v>1</v>
      </c>
      <c r="U75" s="68">
        <v>1</v>
      </c>
      <c r="V75" s="149"/>
      <c r="W75" s="149"/>
      <c r="X75" s="149"/>
      <c r="Y75" s="68">
        <v>1</v>
      </c>
      <c r="AB75" s="103"/>
    </row>
    <row r="76" spans="1:28" s="102" customFormat="1" ht="61.5">
      <c r="A76" s="75"/>
      <c r="B76" s="91" t="s">
        <v>329</v>
      </c>
      <c r="C76" s="70"/>
      <c r="D76" s="68">
        <v>1</v>
      </c>
      <c r="E76" s="68"/>
      <c r="F76" s="68"/>
      <c r="G76" s="68"/>
      <c r="H76" s="68"/>
      <c r="I76" s="68"/>
      <c r="J76" s="68"/>
      <c r="K76" s="68"/>
      <c r="L76" s="68">
        <v>1</v>
      </c>
      <c r="M76" s="68">
        <v>1</v>
      </c>
      <c r="N76" s="68">
        <v>1</v>
      </c>
      <c r="O76" s="69">
        <v>1</v>
      </c>
      <c r="P76" s="68">
        <v>1</v>
      </c>
      <c r="Q76" s="68">
        <v>1</v>
      </c>
      <c r="R76" s="68">
        <v>1</v>
      </c>
      <c r="S76" s="68">
        <v>1</v>
      </c>
      <c r="T76" s="68">
        <v>1</v>
      </c>
      <c r="U76" s="68">
        <v>1</v>
      </c>
      <c r="V76" s="149"/>
      <c r="W76" s="149"/>
      <c r="X76" s="149"/>
      <c r="Y76" s="68">
        <v>1</v>
      </c>
      <c r="AB76" s="103"/>
    </row>
    <row r="77" spans="1:28" s="102" customFormat="1" ht="55.5">
      <c r="A77" s="148"/>
      <c r="B77" s="520" t="s">
        <v>328</v>
      </c>
      <c r="C77" s="321"/>
      <c r="D77" s="68">
        <v>1</v>
      </c>
      <c r="E77" s="68"/>
      <c r="F77" s="68"/>
      <c r="G77" s="68"/>
      <c r="H77" s="68"/>
      <c r="I77" s="68"/>
      <c r="J77" s="68"/>
      <c r="K77" s="68"/>
      <c r="L77" s="68">
        <v>1</v>
      </c>
      <c r="M77" s="68">
        <v>1</v>
      </c>
      <c r="N77" s="68">
        <v>1</v>
      </c>
      <c r="O77" s="69">
        <v>1</v>
      </c>
      <c r="P77" s="68">
        <v>1</v>
      </c>
      <c r="Q77" s="90">
        <v>1</v>
      </c>
      <c r="R77" s="68">
        <v>1</v>
      </c>
      <c r="S77" s="68">
        <v>0</v>
      </c>
      <c r="T77" s="68">
        <v>1</v>
      </c>
      <c r="U77" s="677">
        <v>1</v>
      </c>
      <c r="V77" s="146"/>
      <c r="W77" s="146"/>
      <c r="X77" s="146"/>
      <c r="Y77" s="677">
        <v>1</v>
      </c>
      <c r="AB77" s="103"/>
    </row>
    <row r="78" spans="1:28" s="102" customFormat="1" ht="39.75">
      <c r="A78" s="85">
        <v>2.6</v>
      </c>
      <c r="B78" s="85" t="s">
        <v>327</v>
      </c>
      <c r="C78" s="96" t="s">
        <v>30</v>
      </c>
      <c r="D78" s="82">
        <f>+SUM(D80:D86)</f>
        <v>7</v>
      </c>
      <c r="E78" s="82">
        <f t="shared" ref="E78:J78" si="62">+SUM(E80:E86)</f>
        <v>0</v>
      </c>
      <c r="F78" s="82">
        <f t="shared" si="62"/>
        <v>0</v>
      </c>
      <c r="G78" s="82">
        <f t="shared" si="62"/>
        <v>0</v>
      </c>
      <c r="H78" s="82">
        <f t="shared" ref="H78" si="63">+SUM(H80:H86)</f>
        <v>0</v>
      </c>
      <c r="I78" s="82">
        <f t="shared" si="62"/>
        <v>0</v>
      </c>
      <c r="J78" s="82">
        <f t="shared" si="62"/>
        <v>0</v>
      </c>
      <c r="K78" s="82"/>
      <c r="L78" s="82">
        <f t="shared" ref="L78:U78" si="64">+SUM(L80:L86)</f>
        <v>7</v>
      </c>
      <c r="M78" s="82">
        <f t="shared" si="64"/>
        <v>6</v>
      </c>
      <c r="N78" s="82">
        <f t="shared" si="64"/>
        <v>6</v>
      </c>
      <c r="O78" s="82">
        <f t="shared" si="64"/>
        <v>5</v>
      </c>
      <c r="P78" s="82">
        <f t="shared" si="64"/>
        <v>5</v>
      </c>
      <c r="Q78" s="82">
        <f t="shared" si="64"/>
        <v>4</v>
      </c>
      <c r="R78" s="82">
        <f t="shared" si="64"/>
        <v>6</v>
      </c>
      <c r="S78" s="82">
        <f t="shared" si="64"/>
        <v>5</v>
      </c>
      <c r="T78" s="82">
        <f t="shared" si="64"/>
        <v>6</v>
      </c>
      <c r="U78" s="82">
        <f t="shared" si="64"/>
        <v>4</v>
      </c>
      <c r="V78" s="168"/>
      <c r="W78" s="168"/>
      <c r="X78" s="168"/>
      <c r="Y78" s="82">
        <f>+SUM(Y80:Y86)</f>
        <v>4</v>
      </c>
      <c r="AB78" s="103"/>
    </row>
    <row r="79" spans="1:28" s="102" customFormat="1" ht="39.75">
      <c r="A79" s="81"/>
      <c r="B79" s="81"/>
      <c r="C79" s="469" t="s">
        <v>10</v>
      </c>
      <c r="D79" s="132">
        <f>IF(D78&lt;1,0,IF(D78&lt;2,1,IF(D78&lt;4,2,IF(D78&lt;6,3,IF(D78&lt;7,4,IF(D78=7,5,))))))</f>
        <v>5</v>
      </c>
      <c r="E79" s="132">
        <f t="shared" ref="E79:J79" si="65">IF(E78&lt;1,0,IF(E78&lt;2,1,IF(E78&lt;4,2,IF(E78&lt;6,3,IF(E78&lt;7,4,IF(E78=7,5,))))))</f>
        <v>0</v>
      </c>
      <c r="F79" s="132">
        <f>IF(F78&lt;1,0,IF(F78&lt;2,1,IF(F78&lt;4,2,IF(F78&lt;6,3,IF(F78&lt;7,4,IF(F78=7,5,))))))</f>
        <v>0</v>
      </c>
      <c r="G79" s="132">
        <f t="shared" ref="G79:H79" si="66">IF(G78&lt;1,0,IF(G78&lt;2,1,IF(G78&lt;4,2,IF(G78&lt;6,3,IF(G78&lt;7,4,IF(G78=7,5,))))))</f>
        <v>0</v>
      </c>
      <c r="H79" s="132">
        <f t="shared" si="66"/>
        <v>0</v>
      </c>
      <c r="I79" s="132">
        <f t="shared" si="65"/>
        <v>0</v>
      </c>
      <c r="J79" s="132">
        <f t="shared" si="65"/>
        <v>0</v>
      </c>
      <c r="K79" s="132"/>
      <c r="L79" s="132">
        <f t="shared" ref="L79:U79" si="67">IF(L78&lt;1,0,IF(L78&lt;2,1,IF(L78&lt;4,2,IF(L78&lt;6,3,IF(L78&lt;7,4,IF(L78=7,5,))))))</f>
        <v>5</v>
      </c>
      <c r="M79" s="132">
        <f t="shared" si="67"/>
        <v>4</v>
      </c>
      <c r="N79" s="132">
        <f t="shared" si="67"/>
        <v>4</v>
      </c>
      <c r="O79" s="132">
        <f t="shared" si="67"/>
        <v>3</v>
      </c>
      <c r="P79" s="132">
        <f t="shared" si="67"/>
        <v>3</v>
      </c>
      <c r="Q79" s="132">
        <f t="shared" si="67"/>
        <v>3</v>
      </c>
      <c r="R79" s="132">
        <f t="shared" si="67"/>
        <v>4</v>
      </c>
      <c r="S79" s="132">
        <f t="shared" si="67"/>
        <v>3</v>
      </c>
      <c r="T79" s="132">
        <f t="shared" si="67"/>
        <v>4</v>
      </c>
      <c r="U79" s="132">
        <f t="shared" si="67"/>
        <v>3</v>
      </c>
      <c r="V79" s="515"/>
      <c r="W79" s="515"/>
      <c r="X79" s="515"/>
      <c r="Y79" s="132">
        <f>IF(Y78&lt;1,0,IF(Y78&lt;2,1,IF(Y78&lt;4,2,IF(Y78&lt;6,3,IF(Y78&lt;7,4,IF(Y78=7,5,))))))</f>
        <v>3</v>
      </c>
      <c r="AB79" s="103"/>
    </row>
    <row r="80" spans="1:28" s="102" customFormat="1" ht="61.5">
      <c r="A80" s="75"/>
      <c r="B80" s="91" t="s">
        <v>326</v>
      </c>
      <c r="C80" s="70"/>
      <c r="D80" s="68">
        <v>1</v>
      </c>
      <c r="E80" s="68"/>
      <c r="F80" s="68"/>
      <c r="G80" s="68"/>
      <c r="H80" s="68"/>
      <c r="I80" s="68"/>
      <c r="J80" s="68"/>
      <c r="K80" s="68"/>
      <c r="L80" s="68">
        <v>1</v>
      </c>
      <c r="M80" s="68">
        <v>1</v>
      </c>
      <c r="N80" s="68">
        <v>1</v>
      </c>
      <c r="O80" s="69">
        <v>1</v>
      </c>
      <c r="P80" s="68">
        <v>1</v>
      </c>
      <c r="Q80" s="68">
        <v>1</v>
      </c>
      <c r="R80" s="68">
        <v>1</v>
      </c>
      <c r="S80" s="68">
        <v>1</v>
      </c>
      <c r="T80" s="68">
        <v>1</v>
      </c>
      <c r="U80" s="68">
        <v>1</v>
      </c>
      <c r="V80" s="200"/>
      <c r="W80" s="200"/>
      <c r="X80" s="200"/>
      <c r="Y80" s="68">
        <v>1</v>
      </c>
      <c r="AB80" s="103"/>
    </row>
    <row r="81" spans="1:28" s="102" customFormat="1" ht="83.25">
      <c r="A81" s="75"/>
      <c r="B81" s="151" t="s">
        <v>325</v>
      </c>
      <c r="C81" s="70"/>
      <c r="D81" s="68">
        <v>1</v>
      </c>
      <c r="E81" s="68"/>
      <c r="F81" s="68"/>
      <c r="G81" s="68"/>
      <c r="H81" s="68"/>
      <c r="I81" s="68"/>
      <c r="J81" s="68"/>
      <c r="K81" s="68"/>
      <c r="L81" s="68">
        <v>1</v>
      </c>
      <c r="M81" s="68">
        <v>1</v>
      </c>
      <c r="N81" s="68">
        <v>1</v>
      </c>
      <c r="O81" s="69">
        <v>0</v>
      </c>
      <c r="P81" s="68">
        <v>0</v>
      </c>
      <c r="Q81" s="68">
        <v>1</v>
      </c>
      <c r="R81" s="68">
        <v>1</v>
      </c>
      <c r="S81" s="68">
        <v>1</v>
      </c>
      <c r="T81" s="68">
        <v>1</v>
      </c>
      <c r="U81" s="68">
        <v>0</v>
      </c>
      <c r="V81" s="200"/>
      <c r="W81" s="200"/>
      <c r="X81" s="200"/>
      <c r="Y81" s="68">
        <v>0</v>
      </c>
      <c r="AB81" s="103"/>
    </row>
    <row r="82" spans="1:28" s="102" customFormat="1" ht="55.5">
      <c r="A82" s="75"/>
      <c r="B82" s="151" t="s">
        <v>324</v>
      </c>
      <c r="C82" s="150"/>
      <c r="D82" s="68">
        <v>1</v>
      </c>
      <c r="E82" s="68"/>
      <c r="F82" s="68"/>
      <c r="G82" s="68"/>
      <c r="H82" s="68"/>
      <c r="I82" s="68"/>
      <c r="J82" s="68"/>
      <c r="K82" s="68"/>
      <c r="L82" s="68">
        <v>1</v>
      </c>
      <c r="M82" s="68">
        <v>1</v>
      </c>
      <c r="N82" s="68">
        <v>1</v>
      </c>
      <c r="O82" s="69">
        <v>1</v>
      </c>
      <c r="P82" s="68">
        <v>1</v>
      </c>
      <c r="Q82" s="68">
        <v>1</v>
      </c>
      <c r="R82" s="68">
        <v>1</v>
      </c>
      <c r="S82" s="68">
        <v>1</v>
      </c>
      <c r="T82" s="68">
        <v>1</v>
      </c>
      <c r="U82" s="68">
        <v>1</v>
      </c>
      <c r="V82" s="200"/>
      <c r="W82" s="200"/>
      <c r="X82" s="200"/>
      <c r="Y82" s="68">
        <v>1</v>
      </c>
      <c r="AB82" s="103"/>
    </row>
    <row r="83" spans="1:28" s="102" customFormat="1" ht="55.5">
      <c r="A83" s="75"/>
      <c r="B83" s="151" t="s">
        <v>323</v>
      </c>
      <c r="C83" s="150"/>
      <c r="D83" s="68">
        <v>1</v>
      </c>
      <c r="E83" s="68"/>
      <c r="F83" s="68"/>
      <c r="G83" s="68"/>
      <c r="H83" s="68"/>
      <c r="I83" s="68"/>
      <c r="J83" s="68"/>
      <c r="K83" s="68"/>
      <c r="L83" s="68">
        <v>1</v>
      </c>
      <c r="M83" s="68">
        <v>1</v>
      </c>
      <c r="N83" s="68">
        <v>1</v>
      </c>
      <c r="O83" s="69">
        <v>1</v>
      </c>
      <c r="P83" s="68">
        <v>1</v>
      </c>
      <c r="Q83" s="68">
        <v>1</v>
      </c>
      <c r="R83" s="68">
        <v>1</v>
      </c>
      <c r="S83" s="68">
        <v>1</v>
      </c>
      <c r="T83" s="68">
        <v>1</v>
      </c>
      <c r="U83" s="68">
        <v>1</v>
      </c>
      <c r="V83" s="200"/>
      <c r="W83" s="200"/>
      <c r="X83" s="200"/>
      <c r="Y83" s="68">
        <v>1</v>
      </c>
      <c r="AB83" s="103"/>
    </row>
    <row r="84" spans="1:28" s="102" customFormat="1" ht="61.5">
      <c r="A84" s="75"/>
      <c r="B84" s="91" t="s">
        <v>322</v>
      </c>
      <c r="C84" s="70"/>
      <c r="D84" s="68">
        <v>1</v>
      </c>
      <c r="E84" s="68"/>
      <c r="F84" s="68"/>
      <c r="G84" s="68"/>
      <c r="H84" s="68"/>
      <c r="I84" s="68"/>
      <c r="J84" s="68"/>
      <c r="K84" s="68"/>
      <c r="L84" s="68">
        <v>1</v>
      </c>
      <c r="M84" s="68">
        <v>0</v>
      </c>
      <c r="N84" s="68">
        <v>1</v>
      </c>
      <c r="O84" s="69">
        <v>1</v>
      </c>
      <c r="P84" s="68">
        <v>1</v>
      </c>
      <c r="Q84" s="68">
        <v>0</v>
      </c>
      <c r="R84" s="68">
        <v>1</v>
      </c>
      <c r="S84" s="519">
        <v>1</v>
      </c>
      <c r="T84" s="68">
        <v>1</v>
      </c>
      <c r="U84" s="68">
        <v>1</v>
      </c>
      <c r="V84" s="200"/>
      <c r="W84" s="200"/>
      <c r="X84" s="200"/>
      <c r="Y84" s="68">
        <v>1</v>
      </c>
      <c r="AB84" s="103"/>
    </row>
    <row r="85" spans="1:28" s="102" customFormat="1" ht="114">
      <c r="A85" s="75"/>
      <c r="B85" s="163" t="s">
        <v>321</v>
      </c>
      <c r="C85" s="134"/>
      <c r="D85" s="68">
        <v>1</v>
      </c>
      <c r="E85" s="68"/>
      <c r="F85" s="68"/>
      <c r="G85" s="68"/>
      <c r="H85" s="68"/>
      <c r="I85" s="68"/>
      <c r="J85" s="68"/>
      <c r="K85" s="68"/>
      <c r="L85" s="68">
        <v>1</v>
      </c>
      <c r="M85" s="68">
        <v>1</v>
      </c>
      <c r="N85" s="68"/>
      <c r="O85" s="131">
        <v>1</v>
      </c>
      <c r="P85" s="68">
        <v>1</v>
      </c>
      <c r="Q85" s="68">
        <v>0</v>
      </c>
      <c r="R85" s="68">
        <v>0</v>
      </c>
      <c r="S85" s="519">
        <v>0</v>
      </c>
      <c r="T85" s="68">
        <v>1</v>
      </c>
      <c r="U85" s="68">
        <v>0</v>
      </c>
      <c r="V85" s="521"/>
      <c r="W85" s="521"/>
      <c r="X85" s="521"/>
      <c r="Y85" s="68">
        <v>0</v>
      </c>
      <c r="AB85" s="103"/>
    </row>
    <row r="86" spans="1:28" s="102" customFormat="1" ht="55.5">
      <c r="A86" s="148"/>
      <c r="B86" s="520" t="s">
        <v>320</v>
      </c>
      <c r="C86" s="321"/>
      <c r="D86" s="68">
        <v>1</v>
      </c>
      <c r="E86" s="68"/>
      <c r="F86" s="68"/>
      <c r="G86" s="68"/>
      <c r="H86" s="68"/>
      <c r="I86" s="68"/>
      <c r="J86" s="68"/>
      <c r="K86" s="68"/>
      <c r="L86" s="68">
        <v>1</v>
      </c>
      <c r="M86" s="68">
        <v>1</v>
      </c>
      <c r="N86" s="68">
        <v>1</v>
      </c>
      <c r="O86" s="69">
        <v>0</v>
      </c>
      <c r="P86" s="68">
        <v>0</v>
      </c>
      <c r="Q86" s="68">
        <v>0</v>
      </c>
      <c r="R86" s="68">
        <v>1</v>
      </c>
      <c r="S86" s="519">
        <v>0</v>
      </c>
      <c r="T86" s="68">
        <v>0</v>
      </c>
      <c r="U86" s="677">
        <v>0</v>
      </c>
      <c r="V86" s="516"/>
      <c r="W86" s="516"/>
      <c r="X86" s="516"/>
      <c r="Y86" s="677">
        <v>0</v>
      </c>
      <c r="Z86" s="518"/>
      <c r="AB86" s="103"/>
    </row>
    <row r="87" spans="1:28" s="102" customFormat="1" ht="61.5">
      <c r="A87" s="85">
        <v>2.7</v>
      </c>
      <c r="B87" s="85" t="s">
        <v>319</v>
      </c>
      <c r="C87" s="96" t="s">
        <v>30</v>
      </c>
      <c r="D87" s="82">
        <f>+SUM(D89:D93)</f>
        <v>5</v>
      </c>
      <c r="E87" s="82">
        <f t="shared" ref="E87:J87" si="68">+SUM(E89:E93)</f>
        <v>0</v>
      </c>
      <c r="F87" s="82">
        <f t="shared" si="68"/>
        <v>0</v>
      </c>
      <c r="G87" s="82">
        <f t="shared" si="68"/>
        <v>0</v>
      </c>
      <c r="H87" s="82">
        <f t="shared" ref="H87" si="69">+SUM(H89:H93)</f>
        <v>0</v>
      </c>
      <c r="I87" s="82">
        <f t="shared" si="68"/>
        <v>0</v>
      </c>
      <c r="J87" s="82">
        <f t="shared" si="68"/>
        <v>0</v>
      </c>
      <c r="K87" s="82"/>
      <c r="L87" s="82">
        <f t="shared" ref="L87:U87" si="70">+SUM(L89:L93)</f>
        <v>5</v>
      </c>
      <c r="M87" s="82">
        <f t="shared" si="70"/>
        <v>4</v>
      </c>
      <c r="N87" s="82">
        <f t="shared" si="70"/>
        <v>5</v>
      </c>
      <c r="O87" s="82">
        <f t="shared" si="70"/>
        <v>5</v>
      </c>
      <c r="P87" s="82">
        <f t="shared" si="70"/>
        <v>5</v>
      </c>
      <c r="Q87" s="82">
        <f t="shared" si="70"/>
        <v>4</v>
      </c>
      <c r="R87" s="82">
        <f t="shared" si="70"/>
        <v>5</v>
      </c>
      <c r="S87" s="82">
        <f t="shared" si="70"/>
        <v>5</v>
      </c>
      <c r="T87" s="82">
        <f t="shared" si="70"/>
        <v>5</v>
      </c>
      <c r="U87" s="82">
        <f t="shared" si="70"/>
        <v>4</v>
      </c>
      <c r="V87" s="168"/>
      <c r="W87" s="168"/>
      <c r="X87" s="168"/>
      <c r="Y87" s="82">
        <f>+SUM(Y89:Y93)</f>
        <v>5</v>
      </c>
      <c r="AB87" s="103"/>
    </row>
    <row r="88" spans="1:28" s="102" customFormat="1" ht="39.75">
      <c r="A88" s="81"/>
      <c r="B88" s="81"/>
      <c r="C88" s="469" t="s">
        <v>10</v>
      </c>
      <c r="D88" s="132">
        <f>IF(D87&lt;1,0,IF(D87&lt;2,1,IF(D87&lt;3,2,IF(D87&lt;4,3,IF(D87&lt;5,4,IF(D87=5,5,))))))</f>
        <v>5</v>
      </c>
      <c r="E88" s="132">
        <f t="shared" ref="E88:J88" si="71">IF(E87&lt;1,0,IF(E87&lt;2,1,IF(E87&lt;3,2,IF(E87&lt;4,3,IF(E87&lt;5,4,IF(E87=5,5,))))))</f>
        <v>0</v>
      </c>
      <c r="F88" s="132">
        <f t="shared" si="71"/>
        <v>0</v>
      </c>
      <c r="G88" s="132">
        <f t="shared" si="71"/>
        <v>0</v>
      </c>
      <c r="H88" s="132">
        <f t="shared" si="71"/>
        <v>0</v>
      </c>
      <c r="I88" s="132">
        <f t="shared" si="71"/>
        <v>0</v>
      </c>
      <c r="J88" s="132">
        <f t="shared" si="71"/>
        <v>0</v>
      </c>
      <c r="K88" s="132"/>
      <c r="L88" s="132">
        <f t="shared" ref="L88:U88" si="72">IF(L87&lt;1,0,IF(L87&lt;2,1,IF(L87&lt;3,2,IF(L87&lt;4,3,IF(L87&lt;5,4,IF(L87=5,5,))))))</f>
        <v>5</v>
      </c>
      <c r="M88" s="132">
        <f t="shared" si="72"/>
        <v>4</v>
      </c>
      <c r="N88" s="132">
        <f t="shared" si="72"/>
        <v>5</v>
      </c>
      <c r="O88" s="132">
        <f t="shared" si="72"/>
        <v>5</v>
      </c>
      <c r="P88" s="132">
        <f t="shared" si="72"/>
        <v>5</v>
      </c>
      <c r="Q88" s="132">
        <f t="shared" si="72"/>
        <v>4</v>
      </c>
      <c r="R88" s="132">
        <f t="shared" si="72"/>
        <v>5</v>
      </c>
      <c r="S88" s="132">
        <f t="shared" si="72"/>
        <v>5</v>
      </c>
      <c r="T88" s="132">
        <f t="shared" si="72"/>
        <v>5</v>
      </c>
      <c r="U88" s="132">
        <f t="shared" si="72"/>
        <v>4</v>
      </c>
      <c r="V88" s="515"/>
      <c r="W88" s="515"/>
      <c r="X88" s="515"/>
      <c r="Y88" s="132">
        <f>IF(Y87&lt;1,0,IF(Y87&lt;2,1,IF(Y87&lt;3,2,IF(Y87&lt;4,3,IF(Y87&lt;5,4,IF(Y87=5,5,))))))</f>
        <v>5</v>
      </c>
      <c r="AB88" s="103"/>
    </row>
    <row r="89" spans="1:28" s="102" customFormat="1" ht="83.25">
      <c r="A89" s="75"/>
      <c r="B89" s="151" t="s">
        <v>318</v>
      </c>
      <c r="C89" s="150"/>
      <c r="D89" s="68">
        <v>1</v>
      </c>
      <c r="E89" s="68"/>
      <c r="F89" s="68"/>
      <c r="G89" s="68"/>
      <c r="H89" s="68"/>
      <c r="I89" s="68"/>
      <c r="J89" s="68"/>
      <c r="K89" s="68"/>
      <c r="L89" s="68">
        <v>1</v>
      </c>
      <c r="M89" s="68">
        <v>1</v>
      </c>
      <c r="N89" s="68">
        <v>1</v>
      </c>
      <c r="O89" s="69">
        <v>1</v>
      </c>
      <c r="P89" s="517">
        <v>1</v>
      </c>
      <c r="Q89" s="68">
        <v>1</v>
      </c>
      <c r="R89" s="68">
        <v>1</v>
      </c>
      <c r="S89" s="68">
        <v>1</v>
      </c>
      <c r="T89" s="68">
        <v>1</v>
      </c>
      <c r="U89" s="68">
        <v>1</v>
      </c>
      <c r="V89" s="200"/>
      <c r="W89" s="200"/>
      <c r="X89" s="200"/>
      <c r="Y89" s="68">
        <v>1</v>
      </c>
      <c r="AB89" s="103"/>
    </row>
    <row r="90" spans="1:28" s="102" customFormat="1" ht="123">
      <c r="A90" s="75"/>
      <c r="B90" s="91" t="s">
        <v>317</v>
      </c>
      <c r="C90" s="70"/>
      <c r="D90" s="68">
        <v>1</v>
      </c>
      <c r="E90" s="68"/>
      <c r="F90" s="68"/>
      <c r="G90" s="68"/>
      <c r="H90" s="68"/>
      <c r="I90" s="68"/>
      <c r="J90" s="68"/>
      <c r="K90" s="68"/>
      <c r="L90" s="68">
        <v>1</v>
      </c>
      <c r="M90" s="68">
        <v>1</v>
      </c>
      <c r="N90" s="68">
        <v>1</v>
      </c>
      <c r="O90" s="69">
        <v>1</v>
      </c>
      <c r="P90" s="517">
        <v>1</v>
      </c>
      <c r="Q90" s="68">
        <v>1</v>
      </c>
      <c r="R90" s="68">
        <v>1</v>
      </c>
      <c r="S90" s="68">
        <v>1</v>
      </c>
      <c r="T90" s="68">
        <v>1</v>
      </c>
      <c r="U90" s="68">
        <v>1</v>
      </c>
      <c r="V90" s="200"/>
      <c r="W90" s="200"/>
      <c r="X90" s="200"/>
      <c r="Y90" s="68">
        <v>1</v>
      </c>
      <c r="AB90" s="103"/>
    </row>
    <row r="91" spans="1:28" s="102" customFormat="1" ht="55.5">
      <c r="A91" s="75"/>
      <c r="B91" s="151" t="s">
        <v>316</v>
      </c>
      <c r="C91" s="150"/>
      <c r="D91" s="68">
        <v>1</v>
      </c>
      <c r="E91" s="68"/>
      <c r="F91" s="68"/>
      <c r="G91" s="68"/>
      <c r="H91" s="68"/>
      <c r="I91" s="68"/>
      <c r="J91" s="68"/>
      <c r="K91" s="68"/>
      <c r="L91" s="68">
        <v>1</v>
      </c>
      <c r="M91" s="68">
        <v>1</v>
      </c>
      <c r="N91" s="68">
        <v>1</v>
      </c>
      <c r="O91" s="69">
        <v>1</v>
      </c>
      <c r="P91" s="517">
        <v>1</v>
      </c>
      <c r="Q91" s="68">
        <v>1</v>
      </c>
      <c r="R91" s="68">
        <v>1</v>
      </c>
      <c r="S91" s="68">
        <v>1</v>
      </c>
      <c r="T91" s="68">
        <v>1</v>
      </c>
      <c r="U91" s="68">
        <v>1</v>
      </c>
      <c r="V91" s="200"/>
      <c r="W91" s="200"/>
      <c r="X91" s="200"/>
      <c r="Y91" s="68">
        <v>1</v>
      </c>
      <c r="AB91" s="103"/>
    </row>
    <row r="92" spans="1:28" s="102" customFormat="1" ht="83.25">
      <c r="A92" s="75"/>
      <c r="B92" s="151" t="s">
        <v>315</v>
      </c>
      <c r="C92" s="150"/>
      <c r="D92" s="68">
        <v>1</v>
      </c>
      <c r="E92" s="68"/>
      <c r="F92" s="68"/>
      <c r="G92" s="68"/>
      <c r="H92" s="68"/>
      <c r="I92" s="68"/>
      <c r="J92" s="68"/>
      <c r="K92" s="68"/>
      <c r="L92" s="68">
        <v>1</v>
      </c>
      <c r="M92" s="68">
        <v>0</v>
      </c>
      <c r="N92" s="68">
        <v>1</v>
      </c>
      <c r="O92" s="69">
        <v>1</v>
      </c>
      <c r="P92" s="517">
        <v>1</v>
      </c>
      <c r="Q92" s="68">
        <v>0</v>
      </c>
      <c r="R92" s="68">
        <v>1</v>
      </c>
      <c r="S92" s="68">
        <v>1</v>
      </c>
      <c r="T92" s="68">
        <v>1</v>
      </c>
      <c r="U92" s="68">
        <v>1</v>
      </c>
      <c r="V92" s="200"/>
      <c r="W92" s="200"/>
      <c r="X92" s="200"/>
      <c r="Y92" s="68">
        <v>1</v>
      </c>
      <c r="AB92" s="103"/>
    </row>
    <row r="93" spans="1:28" s="102" customFormat="1" ht="61.5">
      <c r="A93" s="148"/>
      <c r="B93" s="147" t="s">
        <v>314</v>
      </c>
      <c r="C93" s="124"/>
      <c r="D93" s="68">
        <v>1</v>
      </c>
      <c r="E93" s="68"/>
      <c r="F93" s="68"/>
      <c r="G93" s="68"/>
      <c r="H93" s="68"/>
      <c r="I93" s="68"/>
      <c r="J93" s="68"/>
      <c r="K93" s="68"/>
      <c r="L93" s="68">
        <v>1</v>
      </c>
      <c r="M93" s="68">
        <v>1</v>
      </c>
      <c r="N93" s="68">
        <v>1</v>
      </c>
      <c r="O93" s="69">
        <v>1</v>
      </c>
      <c r="P93" s="517">
        <v>1</v>
      </c>
      <c r="Q93" s="68">
        <v>1</v>
      </c>
      <c r="R93" s="68">
        <v>1</v>
      </c>
      <c r="S93" s="68">
        <v>1</v>
      </c>
      <c r="T93" s="68">
        <v>1</v>
      </c>
      <c r="U93" s="677">
        <v>0</v>
      </c>
      <c r="V93" s="516"/>
      <c r="W93" s="516"/>
      <c r="X93" s="516"/>
      <c r="Y93" s="677">
        <v>1</v>
      </c>
      <c r="AB93" s="103"/>
    </row>
    <row r="94" spans="1:28" s="102" customFormat="1" ht="61.5">
      <c r="A94" s="85">
        <v>2.8</v>
      </c>
      <c r="B94" s="85" t="s">
        <v>313</v>
      </c>
      <c r="C94" s="96" t="s">
        <v>30</v>
      </c>
      <c r="D94" s="82">
        <f>+SUM(D96:D100)</f>
        <v>5</v>
      </c>
      <c r="E94" s="82">
        <f t="shared" ref="E94:J94" si="73">+SUM(E96:E100)</f>
        <v>0</v>
      </c>
      <c r="F94" s="82">
        <f t="shared" si="73"/>
        <v>0</v>
      </c>
      <c r="G94" s="82">
        <f t="shared" si="73"/>
        <v>0</v>
      </c>
      <c r="H94" s="82">
        <f t="shared" ref="H94" si="74">+SUM(H96:H100)</f>
        <v>0</v>
      </c>
      <c r="I94" s="82">
        <f t="shared" si="73"/>
        <v>0</v>
      </c>
      <c r="J94" s="82">
        <f t="shared" si="73"/>
        <v>0</v>
      </c>
      <c r="K94" s="82"/>
      <c r="L94" s="82">
        <f t="shared" ref="L94:U94" si="75">+SUM(L96:L100)</f>
        <v>4</v>
      </c>
      <c r="M94" s="82">
        <f t="shared" si="75"/>
        <v>2</v>
      </c>
      <c r="N94" s="82">
        <f t="shared" si="75"/>
        <v>4</v>
      </c>
      <c r="O94" s="82">
        <f t="shared" si="75"/>
        <v>5</v>
      </c>
      <c r="P94" s="82">
        <f t="shared" si="75"/>
        <v>5</v>
      </c>
      <c r="Q94" s="82">
        <f t="shared" si="75"/>
        <v>4</v>
      </c>
      <c r="R94" s="82">
        <f t="shared" si="75"/>
        <v>5</v>
      </c>
      <c r="S94" s="82">
        <f t="shared" si="75"/>
        <v>5</v>
      </c>
      <c r="T94" s="82">
        <f t="shared" si="75"/>
        <v>5</v>
      </c>
      <c r="U94" s="82">
        <f t="shared" si="75"/>
        <v>4</v>
      </c>
      <c r="V94" s="168"/>
      <c r="W94" s="168"/>
      <c r="X94" s="168"/>
      <c r="Y94" s="82">
        <f>+SUM(Y96:Y100)</f>
        <v>5</v>
      </c>
      <c r="AB94" s="103"/>
    </row>
    <row r="95" spans="1:28" s="102" customFormat="1" ht="39.75">
      <c r="A95" s="81"/>
      <c r="B95" s="81"/>
      <c r="C95" s="469" t="s">
        <v>10</v>
      </c>
      <c r="D95" s="132">
        <f>IF(D94&lt;1,0,IF(D94&lt;2,1,IF(D94&lt;3,2,IF(D94&lt;4,3,IF(D94&lt;5,4,IF(D94=5,5,))))))</f>
        <v>5</v>
      </c>
      <c r="E95" s="132">
        <f t="shared" ref="E95:J95" si="76">IF(E94&lt;1,0,IF(E94&lt;2,1,IF(E94&lt;3,2,IF(E94&lt;4,3,IF(E94&lt;5,4,IF(E94=5,5,))))))</f>
        <v>0</v>
      </c>
      <c r="F95" s="132">
        <f t="shared" si="76"/>
        <v>0</v>
      </c>
      <c r="G95" s="132">
        <f t="shared" si="76"/>
        <v>0</v>
      </c>
      <c r="H95" s="132">
        <f t="shared" si="76"/>
        <v>0</v>
      </c>
      <c r="I95" s="132">
        <f t="shared" si="76"/>
        <v>0</v>
      </c>
      <c r="J95" s="132">
        <f t="shared" si="76"/>
        <v>0</v>
      </c>
      <c r="K95" s="132"/>
      <c r="L95" s="132">
        <f t="shared" ref="L95:U95" si="77">IF(L94&lt;1,0,IF(L94&lt;2,1,IF(L94&lt;3,2,IF(L94&lt;4,3,IF(L94&lt;5,4,IF(L94=5,5,))))))</f>
        <v>4</v>
      </c>
      <c r="M95" s="132">
        <f t="shared" si="77"/>
        <v>2</v>
      </c>
      <c r="N95" s="132">
        <f t="shared" si="77"/>
        <v>4</v>
      </c>
      <c r="O95" s="132">
        <f t="shared" si="77"/>
        <v>5</v>
      </c>
      <c r="P95" s="132">
        <f t="shared" si="77"/>
        <v>5</v>
      </c>
      <c r="Q95" s="132">
        <f t="shared" si="77"/>
        <v>4</v>
      </c>
      <c r="R95" s="132">
        <f t="shared" si="77"/>
        <v>5</v>
      </c>
      <c r="S95" s="132">
        <f t="shared" si="77"/>
        <v>5</v>
      </c>
      <c r="T95" s="132">
        <f t="shared" si="77"/>
        <v>5</v>
      </c>
      <c r="U95" s="132">
        <f t="shared" si="77"/>
        <v>4</v>
      </c>
      <c r="V95" s="515"/>
      <c r="W95" s="515"/>
      <c r="X95" s="515"/>
      <c r="Y95" s="132">
        <f>IF(Y94&lt;1,0,IF(Y94&lt;2,1,IF(Y94&lt;3,2,IF(Y94&lt;4,3,IF(Y94&lt;5,4,IF(Y94=5,5,))))))</f>
        <v>5</v>
      </c>
      <c r="AB95" s="103"/>
    </row>
    <row r="96" spans="1:28" s="102" customFormat="1" ht="61.5">
      <c r="A96" s="75"/>
      <c r="B96" s="91" t="s">
        <v>312</v>
      </c>
      <c r="C96" s="70"/>
      <c r="D96" s="68">
        <v>1</v>
      </c>
      <c r="E96" s="68"/>
      <c r="F96" s="68"/>
      <c r="G96" s="68"/>
      <c r="H96" s="68"/>
      <c r="I96" s="68"/>
      <c r="J96" s="68"/>
      <c r="K96" s="68"/>
      <c r="L96" s="68">
        <v>1</v>
      </c>
      <c r="M96" s="68">
        <v>1</v>
      </c>
      <c r="N96" s="68">
        <v>1</v>
      </c>
      <c r="O96" s="69">
        <v>1</v>
      </c>
      <c r="P96" s="68">
        <v>1</v>
      </c>
      <c r="Q96" s="68">
        <v>1</v>
      </c>
      <c r="R96" s="68">
        <v>1</v>
      </c>
      <c r="S96" s="68">
        <v>1</v>
      </c>
      <c r="T96" s="68">
        <v>1</v>
      </c>
      <c r="U96" s="68">
        <v>1</v>
      </c>
      <c r="V96" s="200"/>
      <c r="W96" s="200"/>
      <c r="X96" s="200"/>
      <c r="Y96" s="68">
        <v>1</v>
      </c>
      <c r="AB96" s="103"/>
    </row>
    <row r="97" spans="1:28" s="102" customFormat="1" ht="92.25">
      <c r="A97" s="75"/>
      <c r="B97" s="91" t="s">
        <v>311</v>
      </c>
      <c r="C97" s="70"/>
      <c r="D97" s="68">
        <v>1</v>
      </c>
      <c r="E97" s="68"/>
      <c r="F97" s="68"/>
      <c r="G97" s="68"/>
      <c r="H97" s="68"/>
      <c r="I97" s="68"/>
      <c r="J97" s="68"/>
      <c r="K97" s="68"/>
      <c r="L97" s="68">
        <v>1</v>
      </c>
      <c r="M97" s="68">
        <v>1</v>
      </c>
      <c r="N97" s="68">
        <v>1</v>
      </c>
      <c r="O97" s="69">
        <v>1</v>
      </c>
      <c r="P97" s="68">
        <v>1</v>
      </c>
      <c r="Q97" s="68">
        <v>1</v>
      </c>
      <c r="R97" s="68">
        <v>1</v>
      </c>
      <c r="S97" s="68">
        <v>1</v>
      </c>
      <c r="T97" s="68">
        <v>1</v>
      </c>
      <c r="U97" s="68">
        <v>1</v>
      </c>
      <c r="V97" s="200"/>
      <c r="W97" s="200"/>
      <c r="X97" s="200"/>
      <c r="Y97" s="68">
        <v>1</v>
      </c>
      <c r="AB97" s="103"/>
    </row>
    <row r="98" spans="1:28" s="102" customFormat="1" ht="55.5">
      <c r="A98" s="75"/>
      <c r="B98" s="151" t="s">
        <v>310</v>
      </c>
      <c r="C98" s="150"/>
      <c r="D98" s="68">
        <v>1</v>
      </c>
      <c r="E98" s="68"/>
      <c r="F98" s="68"/>
      <c r="G98" s="68"/>
      <c r="H98" s="68"/>
      <c r="I98" s="68"/>
      <c r="J98" s="68"/>
      <c r="K98" s="68"/>
      <c r="L98" s="68">
        <v>1</v>
      </c>
      <c r="M98" s="68">
        <v>0</v>
      </c>
      <c r="N98" s="90">
        <v>1</v>
      </c>
      <c r="O98" s="131">
        <v>1</v>
      </c>
      <c r="P98" s="68">
        <v>1</v>
      </c>
      <c r="Q98" s="68">
        <v>1</v>
      </c>
      <c r="R98" s="68">
        <v>1</v>
      </c>
      <c r="S98" s="68">
        <v>1</v>
      </c>
      <c r="T98" s="68">
        <v>1</v>
      </c>
      <c r="U98" s="68">
        <v>1</v>
      </c>
      <c r="V98" s="200"/>
      <c r="W98" s="200"/>
      <c r="X98" s="200"/>
      <c r="Y98" s="68">
        <v>1</v>
      </c>
      <c r="AB98" s="103"/>
    </row>
    <row r="99" spans="1:28" s="102" customFormat="1" ht="83.25">
      <c r="A99" s="75"/>
      <c r="B99" s="151" t="s">
        <v>309</v>
      </c>
      <c r="C99" s="150"/>
      <c r="D99" s="68">
        <v>1</v>
      </c>
      <c r="E99" s="68"/>
      <c r="F99" s="68"/>
      <c r="G99" s="68"/>
      <c r="H99" s="68"/>
      <c r="I99" s="68"/>
      <c r="J99" s="68"/>
      <c r="K99" s="68"/>
      <c r="L99" s="68">
        <v>0</v>
      </c>
      <c r="M99" s="68">
        <v>0</v>
      </c>
      <c r="N99" s="90">
        <v>1</v>
      </c>
      <c r="O99" s="131">
        <v>1</v>
      </c>
      <c r="P99" s="68">
        <v>1</v>
      </c>
      <c r="Q99" s="68">
        <v>1</v>
      </c>
      <c r="R99" s="68">
        <v>1</v>
      </c>
      <c r="S99" s="68">
        <v>1</v>
      </c>
      <c r="T99" s="68">
        <v>1</v>
      </c>
      <c r="U99" s="68">
        <v>1</v>
      </c>
      <c r="V99" s="200"/>
      <c r="W99" s="200"/>
      <c r="X99" s="200"/>
      <c r="Y99" s="68">
        <v>1</v>
      </c>
      <c r="AB99" s="103"/>
    </row>
    <row r="100" spans="1:28" s="102" customFormat="1" ht="85.5">
      <c r="A100" s="75"/>
      <c r="B100" s="163" t="s">
        <v>308</v>
      </c>
      <c r="C100" s="134"/>
      <c r="D100" s="68">
        <v>1</v>
      </c>
      <c r="E100" s="68"/>
      <c r="F100" s="68"/>
      <c r="G100" s="68"/>
      <c r="H100" s="68"/>
      <c r="I100" s="68"/>
      <c r="J100" s="68"/>
      <c r="K100" s="68"/>
      <c r="L100" s="68">
        <v>1</v>
      </c>
      <c r="M100" s="68">
        <v>0</v>
      </c>
      <c r="N100" s="68">
        <v>0</v>
      </c>
      <c r="O100" s="69">
        <v>1</v>
      </c>
      <c r="P100" s="68">
        <v>1</v>
      </c>
      <c r="Q100" s="68">
        <v>0</v>
      </c>
      <c r="R100" s="68">
        <v>1</v>
      </c>
      <c r="S100" s="68">
        <v>1</v>
      </c>
      <c r="T100" s="68">
        <v>1</v>
      </c>
      <c r="U100" s="68">
        <v>0</v>
      </c>
      <c r="V100" s="200"/>
      <c r="W100" s="200"/>
      <c r="X100" s="200"/>
      <c r="Y100" s="68">
        <v>1</v>
      </c>
      <c r="AB100" s="103"/>
    </row>
    <row r="101" spans="1:28" s="102" customFormat="1" ht="39.75">
      <c r="A101" s="162">
        <v>2.9</v>
      </c>
      <c r="B101" s="162" t="s">
        <v>307</v>
      </c>
      <c r="C101" s="161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59"/>
      <c r="V101" s="294"/>
      <c r="W101" s="294"/>
      <c r="X101" s="294"/>
      <c r="Y101" s="159"/>
      <c r="AB101" s="103"/>
    </row>
    <row r="102" spans="1:28" s="474" customFormat="1" ht="61.5">
      <c r="A102" s="514"/>
      <c r="B102" s="85" t="s">
        <v>306</v>
      </c>
      <c r="C102" s="96" t="s">
        <v>176</v>
      </c>
      <c r="D102" s="205">
        <f>+D116</f>
        <v>100</v>
      </c>
      <c r="E102" s="205" t="e">
        <f t="shared" ref="E102:J102" si="78">+E116</f>
        <v>#DIV/0!</v>
      </c>
      <c r="F102" s="205" t="e">
        <f t="shared" si="78"/>
        <v>#DIV/0!</v>
      </c>
      <c r="G102" s="205" t="e">
        <f t="shared" si="78"/>
        <v>#DIV/0!</v>
      </c>
      <c r="H102" s="205" t="e">
        <f t="shared" ref="H102" si="79">+H116</f>
        <v>#DIV/0!</v>
      </c>
      <c r="I102" s="205" t="e">
        <f t="shared" si="78"/>
        <v>#DIV/0!</v>
      </c>
      <c r="J102" s="205" t="e">
        <f t="shared" si="78"/>
        <v>#DIV/0!</v>
      </c>
      <c r="K102" s="205"/>
      <c r="L102" s="205">
        <f>+L116</f>
        <v>92.436974789915965</v>
      </c>
      <c r="M102" s="411">
        <v>0</v>
      </c>
      <c r="N102" s="205">
        <f t="shared" ref="N102:U102" si="80">+N116</f>
        <v>85.239852398523979</v>
      </c>
      <c r="O102" s="205">
        <f t="shared" si="80"/>
        <v>87.052341597796143</v>
      </c>
      <c r="P102" s="205">
        <f t="shared" si="80"/>
        <v>88.950276243093924</v>
      </c>
      <c r="Q102" s="205">
        <f t="shared" si="80"/>
        <v>66.666666666666671</v>
      </c>
      <c r="R102" s="205">
        <f t="shared" si="80"/>
        <v>78.571428571428569</v>
      </c>
      <c r="S102" s="205">
        <f t="shared" si="80"/>
        <v>82.173174872665541</v>
      </c>
      <c r="T102" s="205">
        <f t="shared" si="80"/>
        <v>94.117647058823536</v>
      </c>
      <c r="U102" s="205">
        <f t="shared" si="80"/>
        <v>60.919540229885058</v>
      </c>
      <c r="V102" s="380"/>
      <c r="W102" s="380"/>
      <c r="X102" s="380"/>
      <c r="Y102" s="205">
        <f>+Y116</f>
        <v>82.769230769230774</v>
      </c>
      <c r="Z102" s="512"/>
      <c r="AB102" s="475"/>
    </row>
    <row r="103" spans="1:28" s="474" customFormat="1" ht="39.75">
      <c r="A103" s="513"/>
      <c r="B103" s="81"/>
      <c r="C103" s="469" t="s">
        <v>10</v>
      </c>
      <c r="D103" s="132">
        <f>+IF(D102&lt;100,D102*5/100,IF(D102&gt;=100,5))</f>
        <v>5</v>
      </c>
      <c r="E103" s="132" t="e">
        <f t="shared" ref="E103:J103" si="81">+IF(E102&lt;100,E102*5/100,IF(E102&gt;=100,5))</f>
        <v>#DIV/0!</v>
      </c>
      <c r="F103" s="132" t="e">
        <f t="shared" si="81"/>
        <v>#DIV/0!</v>
      </c>
      <c r="G103" s="132" t="e">
        <f t="shared" si="81"/>
        <v>#DIV/0!</v>
      </c>
      <c r="H103" s="132" t="e">
        <f t="shared" si="81"/>
        <v>#DIV/0!</v>
      </c>
      <c r="I103" s="132" t="e">
        <f t="shared" si="81"/>
        <v>#DIV/0!</v>
      </c>
      <c r="J103" s="132" t="e">
        <f t="shared" si="81"/>
        <v>#DIV/0!</v>
      </c>
      <c r="K103" s="132"/>
      <c r="L103" s="132">
        <f t="shared" ref="L103:U103" si="82">+IF(L102&lt;100,L102*5/100,IF(L102&gt;=100,5))</f>
        <v>4.6218487394957979</v>
      </c>
      <c r="M103" s="378">
        <f t="shared" si="82"/>
        <v>0</v>
      </c>
      <c r="N103" s="132">
        <f t="shared" si="82"/>
        <v>4.2619926199261986</v>
      </c>
      <c r="O103" s="132">
        <f t="shared" si="82"/>
        <v>4.3526170798898072</v>
      </c>
      <c r="P103" s="132">
        <f t="shared" si="82"/>
        <v>4.4475138121546962</v>
      </c>
      <c r="Q103" s="132">
        <f t="shared" si="82"/>
        <v>3.3333333333333339</v>
      </c>
      <c r="R103" s="132">
        <f t="shared" si="82"/>
        <v>3.9285714285714284</v>
      </c>
      <c r="S103" s="132">
        <f t="shared" si="82"/>
        <v>4.1086587436332769</v>
      </c>
      <c r="T103" s="132">
        <f t="shared" si="82"/>
        <v>4.7058823529411766</v>
      </c>
      <c r="U103" s="132">
        <f t="shared" si="82"/>
        <v>3.0459770114942528</v>
      </c>
      <c r="V103" s="377"/>
      <c r="W103" s="377"/>
      <c r="X103" s="377"/>
      <c r="Y103" s="132">
        <f>+IF(Y102&lt;100,Y102*5/100,IF(Y102&gt;=100,5))</f>
        <v>4.1384615384615389</v>
      </c>
      <c r="Z103" s="512"/>
      <c r="AB103" s="475"/>
    </row>
    <row r="104" spans="1:28" s="474" customFormat="1" ht="39.75">
      <c r="A104" s="306"/>
      <c r="B104" s="511" t="s">
        <v>305</v>
      </c>
      <c r="C104" s="164" t="s">
        <v>163</v>
      </c>
      <c r="D104" s="363">
        <v>99</v>
      </c>
      <c r="E104" s="363"/>
      <c r="F104" s="363"/>
      <c r="G104" s="363"/>
      <c r="H104" s="363"/>
      <c r="I104" s="363"/>
      <c r="J104" s="363">
        <f>+SUM(E104:I104)</f>
        <v>0</v>
      </c>
      <c r="K104" s="510"/>
      <c r="L104" s="508">
        <v>143</v>
      </c>
      <c r="M104" s="509"/>
      <c r="N104" s="508">
        <v>227</v>
      </c>
      <c r="O104" s="363">
        <v>438</v>
      </c>
      <c r="P104" s="508">
        <v>195</v>
      </c>
      <c r="Q104" s="363">
        <v>29</v>
      </c>
      <c r="R104" s="508">
        <v>295</v>
      </c>
      <c r="S104" s="363">
        <v>658</v>
      </c>
      <c r="T104" s="363">
        <v>210</v>
      </c>
      <c r="U104" s="363">
        <v>324</v>
      </c>
      <c r="V104" s="200"/>
      <c r="W104" s="488"/>
      <c r="X104" s="488"/>
      <c r="Y104" s="363">
        <f t="shared" ref="Y104:Y111" si="83">+SUM(D104:X104)</f>
        <v>2618</v>
      </c>
      <c r="Z104" s="39"/>
      <c r="AB104" s="475"/>
    </row>
    <row r="105" spans="1:28" s="474" customFormat="1" ht="39.75">
      <c r="A105" s="306"/>
      <c r="B105" s="503" t="s">
        <v>304</v>
      </c>
      <c r="C105" s="70" t="s">
        <v>163</v>
      </c>
      <c r="D105" s="505">
        <f>+D113-D106-D107-D108-D109-D110-D111</f>
        <v>93</v>
      </c>
      <c r="E105" s="505">
        <f t="shared" ref="E105:J105" si="84">+E113-E106-E107-E108-E109-E110-E111</f>
        <v>0</v>
      </c>
      <c r="F105" s="505">
        <f t="shared" si="84"/>
        <v>0</v>
      </c>
      <c r="G105" s="505">
        <f t="shared" si="84"/>
        <v>0</v>
      </c>
      <c r="H105" s="505">
        <f t="shared" si="84"/>
        <v>0</v>
      </c>
      <c r="I105" s="505">
        <f t="shared" si="84"/>
        <v>0</v>
      </c>
      <c r="J105" s="505">
        <f t="shared" si="84"/>
        <v>0</v>
      </c>
      <c r="K105" s="505"/>
      <c r="L105" s="505">
        <f t="shared" ref="L105:U105" si="85">+L113-L106-L107-L108-L109-L110-L111</f>
        <v>102</v>
      </c>
      <c r="M105" s="507">
        <f t="shared" si="85"/>
        <v>0</v>
      </c>
      <c r="N105" s="506">
        <f t="shared" si="85"/>
        <v>227</v>
      </c>
      <c r="O105" s="505">
        <f t="shared" si="85"/>
        <v>312</v>
      </c>
      <c r="P105" s="505">
        <f t="shared" si="85"/>
        <v>145</v>
      </c>
      <c r="Q105" s="505">
        <f t="shared" si="85"/>
        <v>14</v>
      </c>
      <c r="R105" s="505">
        <f t="shared" si="85"/>
        <v>191</v>
      </c>
      <c r="S105" s="505">
        <f t="shared" si="85"/>
        <v>457</v>
      </c>
      <c r="T105" s="505">
        <f t="shared" si="85"/>
        <v>102</v>
      </c>
      <c r="U105" s="505">
        <f t="shared" si="85"/>
        <v>151</v>
      </c>
      <c r="V105" s="200"/>
      <c r="W105" s="200"/>
      <c r="X105" s="200"/>
      <c r="Y105" s="504">
        <f t="shared" si="83"/>
        <v>1794</v>
      </c>
      <c r="AB105" s="475"/>
    </row>
    <row r="106" spans="1:28" s="474" customFormat="1" ht="39.75">
      <c r="A106" s="306"/>
      <c r="B106" s="91" t="s">
        <v>303</v>
      </c>
      <c r="C106" s="70" t="s">
        <v>163</v>
      </c>
      <c r="D106" s="363">
        <v>0</v>
      </c>
      <c r="E106" s="363"/>
      <c r="F106" s="363"/>
      <c r="G106" s="363"/>
      <c r="H106" s="363"/>
      <c r="I106" s="363"/>
      <c r="J106" s="363">
        <f t="shared" ref="J106:J113" si="86">+SUM(E106:I106)</f>
        <v>0</v>
      </c>
      <c r="K106" s="502"/>
      <c r="L106" s="502">
        <v>0</v>
      </c>
      <c r="M106" s="501"/>
      <c r="N106" s="492">
        <v>0</v>
      </c>
      <c r="O106" s="363">
        <v>1</v>
      </c>
      <c r="P106" s="490">
        <v>0</v>
      </c>
      <c r="Q106" s="363">
        <v>1</v>
      </c>
      <c r="R106" s="363">
        <v>0</v>
      </c>
      <c r="S106" s="363">
        <v>0</v>
      </c>
      <c r="T106" s="363">
        <v>0</v>
      </c>
      <c r="U106" s="363">
        <v>1</v>
      </c>
      <c r="V106" s="500"/>
      <c r="W106" s="488"/>
      <c r="X106" s="488"/>
      <c r="Y106" s="363">
        <f t="shared" si="83"/>
        <v>3</v>
      </c>
      <c r="AB106" s="475"/>
    </row>
    <row r="107" spans="1:28" s="474" customFormat="1" ht="39.75">
      <c r="A107" s="306"/>
      <c r="B107" s="91" t="s">
        <v>302</v>
      </c>
      <c r="C107" s="70" t="s">
        <v>163</v>
      </c>
      <c r="D107" s="363">
        <v>0</v>
      </c>
      <c r="E107" s="363"/>
      <c r="F107" s="363"/>
      <c r="G107" s="363"/>
      <c r="H107" s="363"/>
      <c r="I107" s="363"/>
      <c r="J107" s="363">
        <f t="shared" si="86"/>
        <v>0</v>
      </c>
      <c r="K107" s="502"/>
      <c r="L107" s="502">
        <v>0</v>
      </c>
      <c r="M107" s="501"/>
      <c r="N107" s="492">
        <v>1</v>
      </c>
      <c r="O107" s="363">
        <v>2</v>
      </c>
      <c r="P107" s="490">
        <v>2</v>
      </c>
      <c r="Q107" s="363">
        <v>0</v>
      </c>
      <c r="R107" s="363">
        <v>1</v>
      </c>
      <c r="S107" s="363">
        <v>4</v>
      </c>
      <c r="T107" s="363">
        <v>1</v>
      </c>
      <c r="U107" s="363">
        <v>1</v>
      </c>
      <c r="V107" s="500"/>
      <c r="W107" s="488"/>
      <c r="X107" s="488"/>
      <c r="Y107" s="363">
        <f t="shared" si="83"/>
        <v>12</v>
      </c>
      <c r="AB107" s="475"/>
    </row>
    <row r="108" spans="1:28" s="474" customFormat="1" ht="61.5">
      <c r="A108" s="306"/>
      <c r="B108" s="91" t="s">
        <v>301</v>
      </c>
      <c r="C108" s="70" t="s">
        <v>163</v>
      </c>
      <c r="D108" s="363">
        <v>3</v>
      </c>
      <c r="E108" s="363"/>
      <c r="F108" s="363"/>
      <c r="G108" s="363"/>
      <c r="H108" s="363"/>
      <c r="I108" s="363"/>
      <c r="J108" s="363">
        <f t="shared" si="86"/>
        <v>0</v>
      </c>
      <c r="K108" s="502"/>
      <c r="L108" s="502">
        <v>8</v>
      </c>
      <c r="M108" s="501"/>
      <c r="N108" s="492">
        <v>4</v>
      </c>
      <c r="O108" s="363">
        <v>4</v>
      </c>
      <c r="P108" s="490">
        <v>16</v>
      </c>
      <c r="Q108" s="363">
        <v>2</v>
      </c>
      <c r="R108" s="363">
        <v>7</v>
      </c>
      <c r="S108" s="363">
        <v>27</v>
      </c>
      <c r="T108" s="363">
        <v>10</v>
      </c>
      <c r="U108" s="363">
        <v>8</v>
      </c>
      <c r="V108" s="500"/>
      <c r="W108" s="488"/>
      <c r="X108" s="488"/>
      <c r="Y108" s="363">
        <f t="shared" si="83"/>
        <v>89</v>
      </c>
      <c r="AB108" s="475"/>
    </row>
    <row r="109" spans="1:28" s="474" customFormat="1" ht="61.5">
      <c r="A109" s="306"/>
      <c r="B109" s="91" t="s">
        <v>300</v>
      </c>
      <c r="C109" s="70" t="s">
        <v>163</v>
      </c>
      <c r="D109" s="363">
        <v>1</v>
      </c>
      <c r="E109" s="363"/>
      <c r="F109" s="363"/>
      <c r="G109" s="363"/>
      <c r="H109" s="363"/>
      <c r="I109" s="363"/>
      <c r="J109" s="363">
        <f t="shared" si="86"/>
        <v>0</v>
      </c>
      <c r="K109" s="502"/>
      <c r="L109" s="502">
        <v>0</v>
      </c>
      <c r="M109" s="501"/>
      <c r="N109" s="492">
        <v>0</v>
      </c>
      <c r="O109" s="363">
        <v>3</v>
      </c>
      <c r="P109" s="490">
        <v>4</v>
      </c>
      <c r="Q109" s="363">
        <v>1</v>
      </c>
      <c r="R109" s="363">
        <v>1</v>
      </c>
      <c r="S109" s="363">
        <v>12</v>
      </c>
      <c r="T109" s="363">
        <v>3</v>
      </c>
      <c r="U109" s="363">
        <v>15</v>
      </c>
      <c r="V109" s="500"/>
      <c r="W109" s="488"/>
      <c r="X109" s="488"/>
      <c r="Y109" s="363">
        <f t="shared" si="83"/>
        <v>40</v>
      </c>
      <c r="AB109" s="475"/>
    </row>
    <row r="110" spans="1:28" s="474" customFormat="1" ht="39.75">
      <c r="A110" s="306"/>
      <c r="B110" s="91" t="s">
        <v>299</v>
      </c>
      <c r="C110" s="70" t="s">
        <v>163</v>
      </c>
      <c r="D110" s="363">
        <v>1</v>
      </c>
      <c r="E110" s="363"/>
      <c r="F110" s="363"/>
      <c r="G110" s="363"/>
      <c r="H110" s="363"/>
      <c r="I110" s="363"/>
      <c r="J110" s="363">
        <f t="shared" si="86"/>
        <v>0</v>
      </c>
      <c r="K110" s="502"/>
      <c r="L110" s="502">
        <v>2</v>
      </c>
      <c r="M110" s="501"/>
      <c r="N110" s="492">
        <v>27</v>
      </c>
      <c r="O110" s="363">
        <v>14</v>
      </c>
      <c r="P110" s="490">
        <v>4</v>
      </c>
      <c r="Q110" s="363">
        <v>0</v>
      </c>
      <c r="R110" s="363">
        <v>11</v>
      </c>
      <c r="S110" s="363">
        <v>12</v>
      </c>
      <c r="T110" s="363">
        <v>83</v>
      </c>
      <c r="U110" s="363">
        <v>7</v>
      </c>
      <c r="V110" s="500"/>
      <c r="W110" s="488"/>
      <c r="X110" s="488"/>
      <c r="Y110" s="363">
        <f t="shared" si="83"/>
        <v>161</v>
      </c>
      <c r="AB110" s="475"/>
    </row>
    <row r="111" spans="1:28" s="474" customFormat="1" ht="39.75">
      <c r="A111" s="306"/>
      <c r="B111" s="503" t="s">
        <v>298</v>
      </c>
      <c r="C111" s="70" t="s">
        <v>163</v>
      </c>
      <c r="D111" s="363">
        <v>0</v>
      </c>
      <c r="E111" s="363"/>
      <c r="F111" s="363"/>
      <c r="G111" s="363"/>
      <c r="H111" s="363"/>
      <c r="I111" s="363"/>
      <c r="J111" s="363">
        <f t="shared" si="86"/>
        <v>0</v>
      </c>
      <c r="K111" s="502"/>
      <c r="L111" s="502">
        <v>9</v>
      </c>
      <c r="M111" s="501"/>
      <c r="N111" s="492">
        <v>40</v>
      </c>
      <c r="O111" s="363">
        <v>47</v>
      </c>
      <c r="P111" s="490">
        <v>20</v>
      </c>
      <c r="Q111" s="363">
        <v>8</v>
      </c>
      <c r="R111" s="363">
        <v>54</v>
      </c>
      <c r="S111" s="363">
        <v>105</v>
      </c>
      <c r="T111" s="363">
        <v>7</v>
      </c>
      <c r="U111" s="363">
        <v>102</v>
      </c>
      <c r="V111" s="500"/>
      <c r="W111" s="488"/>
      <c r="X111" s="488"/>
      <c r="Y111" s="363">
        <f t="shared" si="83"/>
        <v>392</v>
      </c>
      <c r="AB111" s="475"/>
    </row>
    <row r="112" spans="1:28" s="474" customFormat="1" ht="61.5">
      <c r="A112" s="306"/>
      <c r="B112" s="499" t="s">
        <v>297</v>
      </c>
      <c r="C112" s="498" t="s">
        <v>163</v>
      </c>
      <c r="D112" s="494">
        <f>+D105+D108</f>
        <v>96</v>
      </c>
      <c r="E112" s="494">
        <f t="shared" ref="E112:J112" si="87">+E105+E108</f>
        <v>0</v>
      </c>
      <c r="F112" s="494">
        <f t="shared" si="87"/>
        <v>0</v>
      </c>
      <c r="G112" s="494">
        <f t="shared" si="87"/>
        <v>0</v>
      </c>
      <c r="H112" s="494">
        <f t="shared" ref="H112" si="88">+H105+H108</f>
        <v>0</v>
      </c>
      <c r="I112" s="494">
        <f t="shared" si="87"/>
        <v>0</v>
      </c>
      <c r="J112" s="494">
        <f t="shared" si="87"/>
        <v>0</v>
      </c>
      <c r="K112" s="494"/>
      <c r="L112" s="494">
        <f t="shared" ref="L112:U112" si="89">+L105+L108</f>
        <v>110</v>
      </c>
      <c r="M112" s="497">
        <f t="shared" si="89"/>
        <v>0</v>
      </c>
      <c r="N112" s="496">
        <f t="shared" si="89"/>
        <v>231</v>
      </c>
      <c r="O112" s="494">
        <f t="shared" si="89"/>
        <v>316</v>
      </c>
      <c r="P112" s="494">
        <f t="shared" si="89"/>
        <v>161</v>
      </c>
      <c r="Q112" s="494">
        <f t="shared" si="89"/>
        <v>16</v>
      </c>
      <c r="R112" s="494">
        <f t="shared" si="89"/>
        <v>198</v>
      </c>
      <c r="S112" s="494">
        <f t="shared" si="89"/>
        <v>484</v>
      </c>
      <c r="T112" s="494">
        <f t="shared" si="89"/>
        <v>112</v>
      </c>
      <c r="U112" s="494">
        <f t="shared" si="89"/>
        <v>159</v>
      </c>
      <c r="V112" s="495"/>
      <c r="W112" s="495"/>
      <c r="X112" s="495"/>
      <c r="Y112" s="494">
        <f>+Y105+Y108</f>
        <v>1883</v>
      </c>
      <c r="AB112" s="475"/>
    </row>
    <row r="113" spans="1:28" s="474" customFormat="1" ht="39.75">
      <c r="A113" s="306"/>
      <c r="B113" s="493" t="s">
        <v>296</v>
      </c>
      <c r="C113" s="486" t="s">
        <v>163</v>
      </c>
      <c r="D113" s="363">
        <v>98</v>
      </c>
      <c r="E113" s="363"/>
      <c r="F113" s="363"/>
      <c r="G113" s="363"/>
      <c r="H113" s="363"/>
      <c r="I113" s="363"/>
      <c r="J113" s="363">
        <f t="shared" si="86"/>
        <v>0</v>
      </c>
      <c r="K113" s="492"/>
      <c r="L113" s="490">
        <v>121</v>
      </c>
      <c r="M113" s="491"/>
      <c r="N113" s="490">
        <v>299</v>
      </c>
      <c r="O113" s="363">
        <v>383</v>
      </c>
      <c r="P113" s="490">
        <v>191</v>
      </c>
      <c r="Q113" s="363">
        <v>26</v>
      </c>
      <c r="R113" s="490">
        <v>265</v>
      </c>
      <c r="S113" s="363">
        <v>617</v>
      </c>
      <c r="T113" s="363">
        <v>206</v>
      </c>
      <c r="U113" s="363">
        <v>285</v>
      </c>
      <c r="V113" s="489"/>
      <c r="W113" s="488"/>
      <c r="X113" s="488"/>
      <c r="Y113" s="363">
        <f>+SUM(D113:X113)</f>
        <v>2491</v>
      </c>
      <c r="AB113" s="475"/>
    </row>
    <row r="114" spans="1:28" s="474" customFormat="1" ht="39.75">
      <c r="A114" s="306"/>
      <c r="B114" s="487" t="s">
        <v>295</v>
      </c>
      <c r="C114" s="486" t="s">
        <v>163</v>
      </c>
      <c r="D114" s="483">
        <f>+D113-D106-D107-D109-D110</f>
        <v>96</v>
      </c>
      <c r="E114" s="483">
        <f t="shared" ref="E114:J114" si="90">+E113-E106-E107-E109-E110</f>
        <v>0</v>
      </c>
      <c r="F114" s="483">
        <f t="shared" si="90"/>
        <v>0</v>
      </c>
      <c r="G114" s="483">
        <f t="shared" si="90"/>
        <v>0</v>
      </c>
      <c r="H114" s="483">
        <f t="shared" si="90"/>
        <v>0</v>
      </c>
      <c r="I114" s="483">
        <f t="shared" si="90"/>
        <v>0</v>
      </c>
      <c r="J114" s="483">
        <f t="shared" si="90"/>
        <v>0</v>
      </c>
      <c r="K114" s="483"/>
      <c r="L114" s="483">
        <f t="shared" ref="L114:U114" si="91">+L113-L106-L107-L109-L110</f>
        <v>119</v>
      </c>
      <c r="M114" s="485">
        <f t="shared" si="91"/>
        <v>0</v>
      </c>
      <c r="N114" s="483">
        <f t="shared" si="91"/>
        <v>271</v>
      </c>
      <c r="O114" s="483">
        <f t="shared" si="91"/>
        <v>363</v>
      </c>
      <c r="P114" s="483">
        <f t="shared" si="91"/>
        <v>181</v>
      </c>
      <c r="Q114" s="483">
        <f t="shared" si="91"/>
        <v>24</v>
      </c>
      <c r="R114" s="483">
        <f t="shared" si="91"/>
        <v>252</v>
      </c>
      <c r="S114" s="483">
        <f t="shared" si="91"/>
        <v>589</v>
      </c>
      <c r="T114" s="483">
        <f t="shared" si="91"/>
        <v>119</v>
      </c>
      <c r="U114" s="483">
        <f t="shared" si="91"/>
        <v>261</v>
      </c>
      <c r="V114" s="484"/>
      <c r="W114" s="484"/>
      <c r="X114" s="484"/>
      <c r="Y114" s="483">
        <f>+Y113-Y106-Y107-Y109-Y110</f>
        <v>2275</v>
      </c>
      <c r="AB114" s="475"/>
    </row>
    <row r="115" spans="1:28" s="474" customFormat="1" ht="39.75">
      <c r="A115" s="306"/>
      <c r="B115" s="482" t="s">
        <v>294</v>
      </c>
      <c r="C115" s="70" t="s">
        <v>176</v>
      </c>
      <c r="D115" s="479">
        <f>+D113*100/D104</f>
        <v>98.98989898989899</v>
      </c>
      <c r="E115" s="479" t="e">
        <f t="shared" ref="E115:J115" si="92">+E113*100/E104</f>
        <v>#DIV/0!</v>
      </c>
      <c r="F115" s="479" t="e">
        <f t="shared" si="92"/>
        <v>#DIV/0!</v>
      </c>
      <c r="G115" s="479" t="e">
        <f t="shared" si="92"/>
        <v>#DIV/0!</v>
      </c>
      <c r="H115" s="479" t="e">
        <f t="shared" ref="H115" si="93">+H113*100/H104</f>
        <v>#DIV/0!</v>
      </c>
      <c r="I115" s="479" t="e">
        <f t="shared" si="92"/>
        <v>#DIV/0!</v>
      </c>
      <c r="J115" s="479" t="e">
        <f t="shared" si="92"/>
        <v>#DIV/0!</v>
      </c>
      <c r="K115" s="479"/>
      <c r="L115" s="479">
        <f>+L113*100/L104</f>
        <v>84.615384615384613</v>
      </c>
      <c r="M115" s="481">
        <v>0</v>
      </c>
      <c r="N115" s="479">
        <f t="shared" ref="N115:U115" si="94">+N113*100/N104</f>
        <v>131.71806167400882</v>
      </c>
      <c r="O115" s="479">
        <f t="shared" si="94"/>
        <v>87.44292237442923</v>
      </c>
      <c r="P115" s="479">
        <f t="shared" si="94"/>
        <v>97.948717948717942</v>
      </c>
      <c r="Q115" s="479">
        <f t="shared" si="94"/>
        <v>89.65517241379311</v>
      </c>
      <c r="R115" s="479">
        <f t="shared" si="94"/>
        <v>89.830508474576277</v>
      </c>
      <c r="S115" s="479">
        <f t="shared" si="94"/>
        <v>93.768996960486319</v>
      </c>
      <c r="T115" s="479">
        <f t="shared" si="94"/>
        <v>98.095238095238102</v>
      </c>
      <c r="U115" s="479">
        <f t="shared" si="94"/>
        <v>87.962962962962962</v>
      </c>
      <c r="V115" s="480"/>
      <c r="W115" s="480"/>
      <c r="X115" s="480"/>
      <c r="Y115" s="479">
        <f>+Y113*100/Y104</f>
        <v>95.148968678380442</v>
      </c>
      <c r="AB115" s="475"/>
    </row>
    <row r="116" spans="1:28" s="474" customFormat="1" ht="61.5">
      <c r="A116" s="306"/>
      <c r="B116" s="75" t="s">
        <v>293</v>
      </c>
      <c r="C116" s="124" t="s">
        <v>176</v>
      </c>
      <c r="D116" s="476">
        <f>+D112*100/D114</f>
        <v>100</v>
      </c>
      <c r="E116" s="476" t="e">
        <f t="shared" ref="E116:J116" si="95">+E112*100/E114</f>
        <v>#DIV/0!</v>
      </c>
      <c r="F116" s="476" t="e">
        <f t="shared" si="95"/>
        <v>#DIV/0!</v>
      </c>
      <c r="G116" s="476" t="e">
        <f t="shared" si="95"/>
        <v>#DIV/0!</v>
      </c>
      <c r="H116" s="476" t="e">
        <f t="shared" ref="H116" si="96">+H112*100/H114</f>
        <v>#DIV/0!</v>
      </c>
      <c r="I116" s="476" t="e">
        <f t="shared" si="95"/>
        <v>#DIV/0!</v>
      </c>
      <c r="J116" s="476" t="e">
        <f t="shared" si="95"/>
        <v>#DIV/0!</v>
      </c>
      <c r="K116" s="476"/>
      <c r="L116" s="476">
        <f>+L112*100/L114</f>
        <v>92.436974789915965</v>
      </c>
      <c r="M116" s="478">
        <v>0</v>
      </c>
      <c r="N116" s="476">
        <f t="shared" ref="N116:U116" si="97">+N112*100/N114</f>
        <v>85.239852398523979</v>
      </c>
      <c r="O116" s="476">
        <f t="shared" si="97"/>
        <v>87.052341597796143</v>
      </c>
      <c r="P116" s="476">
        <f t="shared" si="97"/>
        <v>88.950276243093924</v>
      </c>
      <c r="Q116" s="476">
        <f t="shared" si="97"/>
        <v>66.666666666666671</v>
      </c>
      <c r="R116" s="476">
        <f t="shared" si="97"/>
        <v>78.571428571428569</v>
      </c>
      <c r="S116" s="476">
        <f t="shared" si="97"/>
        <v>82.173174872665541</v>
      </c>
      <c r="T116" s="476">
        <f t="shared" si="97"/>
        <v>94.117647058823536</v>
      </c>
      <c r="U116" s="476">
        <f t="shared" si="97"/>
        <v>60.919540229885058</v>
      </c>
      <c r="V116" s="477"/>
      <c r="W116" s="477"/>
      <c r="X116" s="477"/>
      <c r="Y116" s="476">
        <f>+Y112*100/Y114</f>
        <v>82.769230769230774</v>
      </c>
      <c r="AB116" s="475"/>
    </row>
    <row r="117" spans="1:28" s="464" customFormat="1" ht="65.25">
      <c r="A117" s="473"/>
      <c r="B117" s="705" t="s">
        <v>292</v>
      </c>
      <c r="C117" s="96" t="s">
        <v>171</v>
      </c>
      <c r="D117" s="205">
        <f>+D119/D123</f>
        <v>4.016578947368421</v>
      </c>
      <c r="E117" s="205" t="e">
        <f t="shared" ref="E117:J117" si="98">+E119/E123</f>
        <v>#DIV/0!</v>
      </c>
      <c r="F117" s="205" t="e">
        <f t="shared" si="98"/>
        <v>#DIV/0!</v>
      </c>
      <c r="G117" s="205" t="e">
        <f t="shared" si="98"/>
        <v>#DIV/0!</v>
      </c>
      <c r="H117" s="205" t="e">
        <f t="shared" ref="H117" si="99">+H119/H123</f>
        <v>#DIV/0!</v>
      </c>
      <c r="I117" s="205" t="e">
        <f t="shared" si="98"/>
        <v>#DIV/0!</v>
      </c>
      <c r="J117" s="205" t="e">
        <f t="shared" si="98"/>
        <v>#DIV/0!</v>
      </c>
      <c r="K117" s="687" t="s">
        <v>437</v>
      </c>
      <c r="L117" s="205">
        <f>+L119/L123</f>
        <v>4.41</v>
      </c>
      <c r="M117" s="411">
        <v>0</v>
      </c>
      <c r="N117" s="205">
        <f t="shared" ref="N117:U117" si="100">+N119/N123</f>
        <v>4.3590816326530613</v>
      </c>
      <c r="O117" s="205">
        <f t="shared" si="100"/>
        <v>4.077488151658768</v>
      </c>
      <c r="P117" s="205">
        <f t="shared" si="100"/>
        <v>4.0164</v>
      </c>
      <c r="Q117" s="205">
        <f t="shared" si="100"/>
        <v>4.2649999999999997</v>
      </c>
      <c r="R117" s="205">
        <f t="shared" si="100"/>
        <v>4.217941176470589</v>
      </c>
      <c r="S117" s="205">
        <f t="shared" si="100"/>
        <v>4.1136075949367079</v>
      </c>
      <c r="T117" s="205">
        <f t="shared" si="100"/>
        <v>3.8500000000000005</v>
      </c>
      <c r="U117" s="205">
        <f t="shared" si="100"/>
        <v>4.2622784810126584</v>
      </c>
      <c r="V117" s="154"/>
      <c r="W117" s="154"/>
      <c r="X117" s="154"/>
      <c r="Y117" s="57">
        <v>4.16</v>
      </c>
      <c r="AB117" s="465"/>
    </row>
    <row r="118" spans="1:28" s="464" customFormat="1" ht="39.75">
      <c r="A118" s="471"/>
      <c r="B118" s="686"/>
      <c r="C118" s="469" t="s">
        <v>10</v>
      </c>
      <c r="D118" s="467">
        <f>+D117</f>
        <v>4.016578947368421</v>
      </c>
      <c r="E118" s="467" t="e">
        <f t="shared" ref="E118:J118" si="101">+E117</f>
        <v>#DIV/0!</v>
      </c>
      <c r="F118" s="467" t="e">
        <f t="shared" si="101"/>
        <v>#DIV/0!</v>
      </c>
      <c r="G118" s="467" t="e">
        <f t="shared" si="101"/>
        <v>#DIV/0!</v>
      </c>
      <c r="H118" s="467" t="e">
        <f t="shared" si="101"/>
        <v>#DIV/0!</v>
      </c>
      <c r="I118" s="467" t="e">
        <f t="shared" si="101"/>
        <v>#DIV/0!</v>
      </c>
      <c r="J118" s="467" t="e">
        <f t="shared" si="101"/>
        <v>#DIV/0!</v>
      </c>
      <c r="K118" s="467"/>
      <c r="L118" s="467">
        <f t="shared" ref="L118:U118" si="102">+L117</f>
        <v>4.41</v>
      </c>
      <c r="M118" s="468">
        <f t="shared" si="102"/>
        <v>0</v>
      </c>
      <c r="N118" s="467">
        <f t="shared" si="102"/>
        <v>4.3590816326530613</v>
      </c>
      <c r="O118" s="467">
        <f t="shared" si="102"/>
        <v>4.077488151658768</v>
      </c>
      <c r="P118" s="467">
        <f t="shared" si="102"/>
        <v>4.0164</v>
      </c>
      <c r="Q118" s="467">
        <f t="shared" si="102"/>
        <v>4.2649999999999997</v>
      </c>
      <c r="R118" s="467">
        <f t="shared" si="102"/>
        <v>4.217941176470589</v>
      </c>
      <c r="S118" s="467">
        <f t="shared" si="102"/>
        <v>4.1136075949367079</v>
      </c>
      <c r="T118" s="467">
        <f t="shared" si="102"/>
        <v>3.8500000000000005</v>
      </c>
      <c r="U118" s="467">
        <f t="shared" si="102"/>
        <v>4.2622784810126584</v>
      </c>
      <c r="V118" s="156"/>
      <c r="W118" s="156"/>
      <c r="X118" s="156"/>
      <c r="Y118" s="466">
        <f>+Y117</f>
        <v>4.16</v>
      </c>
      <c r="AB118" s="465"/>
    </row>
    <row r="119" spans="1:28" s="413" customFormat="1" ht="39.75">
      <c r="A119" s="422"/>
      <c r="B119" s="463" t="s">
        <v>291</v>
      </c>
      <c r="C119" s="164"/>
      <c r="D119" s="461">
        <f>((D120*D124)+(D121*D125)+(D122*D126))</f>
        <v>152.63</v>
      </c>
      <c r="E119" s="461">
        <f t="shared" ref="E119:J119" si="103">((E120*E124)+(E121*E125)+(E122*E126))</f>
        <v>0</v>
      </c>
      <c r="F119" s="461">
        <f t="shared" si="103"/>
        <v>0</v>
      </c>
      <c r="G119" s="461">
        <f t="shared" si="103"/>
        <v>0</v>
      </c>
      <c r="H119" s="461">
        <f t="shared" si="103"/>
        <v>0</v>
      </c>
      <c r="I119" s="461">
        <f t="shared" si="103"/>
        <v>0</v>
      </c>
      <c r="J119" s="461">
        <f t="shared" si="103"/>
        <v>0</v>
      </c>
      <c r="K119" s="461"/>
      <c r="L119" s="461">
        <f t="shared" ref="L119:U119" si="104">((L120*L124)+(L121*L125)+(L122*L126))</f>
        <v>255.78</v>
      </c>
      <c r="M119" s="462">
        <f t="shared" si="104"/>
        <v>0</v>
      </c>
      <c r="N119" s="461">
        <f t="shared" si="104"/>
        <v>427.19</v>
      </c>
      <c r="O119" s="461">
        <f t="shared" si="104"/>
        <v>860.35</v>
      </c>
      <c r="P119" s="461">
        <f t="shared" si="104"/>
        <v>200.82</v>
      </c>
      <c r="Q119" s="461">
        <f t="shared" si="104"/>
        <v>59.71</v>
      </c>
      <c r="R119" s="461">
        <f t="shared" si="104"/>
        <v>286.82000000000005</v>
      </c>
      <c r="S119" s="461">
        <f t="shared" si="104"/>
        <v>649.94999999999982</v>
      </c>
      <c r="T119" s="461">
        <f t="shared" si="104"/>
        <v>161.70000000000002</v>
      </c>
      <c r="U119" s="461">
        <f t="shared" si="104"/>
        <v>336.72</v>
      </c>
      <c r="V119" s="152"/>
      <c r="W119" s="152"/>
      <c r="X119" s="152"/>
      <c r="Y119" s="460">
        <f>((Y120*Y124)+(Y121*Y125)+(Y122*Y126))</f>
        <v>3425.98</v>
      </c>
      <c r="Z119" s="39" t="s">
        <v>290</v>
      </c>
      <c r="AB119" s="414"/>
    </row>
    <row r="120" spans="1:28" s="413" customFormat="1" ht="39.75">
      <c r="A120" s="422"/>
      <c r="B120" s="432" t="s">
        <v>289</v>
      </c>
      <c r="C120" s="431"/>
      <c r="D120" s="453">
        <v>4.01</v>
      </c>
      <c r="E120" s="453"/>
      <c r="F120" s="453"/>
      <c r="G120" s="453"/>
      <c r="H120" s="453"/>
      <c r="I120" s="453"/>
      <c r="J120" s="453"/>
      <c r="K120" s="456"/>
      <c r="L120" s="446">
        <v>4.41</v>
      </c>
      <c r="M120" s="418"/>
      <c r="N120" s="459">
        <v>4.2300000000000004</v>
      </c>
      <c r="O120" s="457">
        <v>4.03</v>
      </c>
      <c r="P120" s="453">
        <v>3.99</v>
      </c>
      <c r="Q120" s="453">
        <v>4.21</v>
      </c>
      <c r="R120" s="453">
        <v>4.1900000000000004</v>
      </c>
      <c r="S120" s="453">
        <v>4.0999999999999996</v>
      </c>
      <c r="T120" s="453">
        <v>3.85</v>
      </c>
      <c r="U120" s="453">
        <v>4.22</v>
      </c>
      <c r="V120" s="149"/>
      <c r="W120" s="149"/>
      <c r="X120" s="149"/>
      <c r="Y120" s="452">
        <v>4.16</v>
      </c>
      <c r="AB120" s="414"/>
    </row>
    <row r="121" spans="1:28" s="413" customFormat="1" ht="39.75">
      <c r="A121" s="422"/>
      <c r="B121" s="432" t="s">
        <v>288</v>
      </c>
      <c r="C121" s="431"/>
      <c r="D121" s="438">
        <v>0</v>
      </c>
      <c r="E121" s="438"/>
      <c r="F121" s="438"/>
      <c r="G121" s="438"/>
      <c r="H121" s="438"/>
      <c r="I121" s="438"/>
      <c r="J121" s="438"/>
      <c r="K121" s="444"/>
      <c r="L121" s="442">
        <v>0</v>
      </c>
      <c r="M121" s="418"/>
      <c r="N121" s="458">
        <v>4.6100000000000003</v>
      </c>
      <c r="O121" s="457">
        <v>4.51</v>
      </c>
      <c r="P121" s="452">
        <v>4.24</v>
      </c>
      <c r="Q121" s="453">
        <v>4.24</v>
      </c>
      <c r="R121" s="453">
        <v>4.57</v>
      </c>
      <c r="S121" s="453">
        <v>4.2699999999999996</v>
      </c>
      <c r="T121" s="438">
        <v>0</v>
      </c>
      <c r="U121" s="453">
        <v>4.49</v>
      </c>
      <c r="V121" s="149"/>
      <c r="W121" s="149"/>
      <c r="X121" s="149"/>
      <c r="Y121" s="452">
        <v>4.5199999999999996</v>
      </c>
      <c r="AB121" s="414"/>
    </row>
    <row r="122" spans="1:28" s="413" customFormat="1" ht="39.75">
      <c r="A122" s="422"/>
      <c r="B122" s="432" t="s">
        <v>287</v>
      </c>
      <c r="C122" s="431"/>
      <c r="D122" s="453">
        <v>4.26</v>
      </c>
      <c r="E122" s="453"/>
      <c r="F122" s="453"/>
      <c r="G122" s="453"/>
      <c r="H122" s="453"/>
      <c r="I122" s="453"/>
      <c r="J122" s="453"/>
      <c r="K122" s="456"/>
      <c r="L122" s="442">
        <v>0</v>
      </c>
      <c r="M122" s="418"/>
      <c r="N122" s="455">
        <v>4.9000000000000004</v>
      </c>
      <c r="O122" s="454">
        <v>4.82</v>
      </c>
      <c r="P122" s="453">
        <v>4.18</v>
      </c>
      <c r="Q122" s="453">
        <v>4.83</v>
      </c>
      <c r="R122" s="438">
        <v>0</v>
      </c>
      <c r="S122" s="453">
        <v>4.51</v>
      </c>
      <c r="T122" s="438">
        <v>0</v>
      </c>
      <c r="U122" s="453">
        <v>4.6500000000000004</v>
      </c>
      <c r="V122" s="149"/>
      <c r="W122" s="149"/>
      <c r="X122" s="149"/>
      <c r="Y122" s="452">
        <v>4.59</v>
      </c>
      <c r="AB122" s="414"/>
    </row>
    <row r="123" spans="1:28" s="413" customFormat="1" ht="39.75">
      <c r="A123" s="422"/>
      <c r="B123" s="91" t="s">
        <v>286</v>
      </c>
      <c r="C123" s="70"/>
      <c r="D123" s="435">
        <f>D124+D125+D126</f>
        <v>38</v>
      </c>
      <c r="E123" s="435">
        <f t="shared" ref="E123:J123" si="105">E124+E125+E126</f>
        <v>0</v>
      </c>
      <c r="F123" s="435">
        <f t="shared" si="105"/>
        <v>0</v>
      </c>
      <c r="G123" s="435">
        <f t="shared" si="105"/>
        <v>0</v>
      </c>
      <c r="H123" s="435">
        <f t="shared" si="105"/>
        <v>0</v>
      </c>
      <c r="I123" s="435">
        <f t="shared" si="105"/>
        <v>0</v>
      </c>
      <c r="J123" s="435">
        <f t="shared" si="105"/>
        <v>0</v>
      </c>
      <c r="K123" s="435"/>
      <c r="L123" s="435">
        <f t="shared" ref="L123:U123" si="106">L124+L125+L126</f>
        <v>58</v>
      </c>
      <c r="M123" s="436">
        <f t="shared" si="106"/>
        <v>0</v>
      </c>
      <c r="N123" s="449">
        <f t="shared" si="106"/>
        <v>98</v>
      </c>
      <c r="O123" s="435">
        <f t="shared" si="106"/>
        <v>211</v>
      </c>
      <c r="P123" s="435">
        <f t="shared" si="106"/>
        <v>50</v>
      </c>
      <c r="Q123" s="435">
        <f t="shared" si="106"/>
        <v>14</v>
      </c>
      <c r="R123" s="448">
        <f t="shared" si="106"/>
        <v>68</v>
      </c>
      <c r="S123" s="435">
        <f t="shared" si="106"/>
        <v>158</v>
      </c>
      <c r="T123" s="448">
        <f t="shared" si="106"/>
        <v>42</v>
      </c>
      <c r="U123" s="435">
        <f t="shared" si="106"/>
        <v>79</v>
      </c>
      <c r="V123" s="149"/>
      <c r="W123" s="149"/>
      <c r="X123" s="149"/>
      <c r="Y123" s="451">
        <f>Y124+Y125+Y126</f>
        <v>816</v>
      </c>
      <c r="AB123" s="414"/>
    </row>
    <row r="124" spans="1:28" s="413" customFormat="1" ht="39.75">
      <c r="A124" s="422"/>
      <c r="B124" s="432" t="s">
        <v>283</v>
      </c>
      <c r="C124" s="431"/>
      <c r="D124" s="437">
        <v>37</v>
      </c>
      <c r="E124" s="437"/>
      <c r="F124" s="437"/>
      <c r="G124" s="437"/>
      <c r="H124" s="437"/>
      <c r="I124" s="437"/>
      <c r="J124" s="437"/>
      <c r="K124" s="443"/>
      <c r="L124" s="446">
        <v>58</v>
      </c>
      <c r="M124" s="441"/>
      <c r="N124" s="440">
        <v>67</v>
      </c>
      <c r="O124" s="439">
        <v>194</v>
      </c>
      <c r="P124" s="437">
        <v>44</v>
      </c>
      <c r="Q124" s="437">
        <v>8</v>
      </c>
      <c r="R124" s="437">
        <v>63</v>
      </c>
      <c r="S124" s="437">
        <v>151</v>
      </c>
      <c r="T124" s="437">
        <v>42</v>
      </c>
      <c r="U124" s="437">
        <v>69</v>
      </c>
      <c r="V124" s="149"/>
      <c r="W124" s="149"/>
      <c r="X124" s="149"/>
      <c r="Y124" s="386">
        <f>+SUM(D124:X124)</f>
        <v>733</v>
      </c>
      <c r="AB124" s="414"/>
    </row>
    <row r="125" spans="1:28" s="413" customFormat="1" ht="39.75">
      <c r="A125" s="422"/>
      <c r="B125" s="432" t="s">
        <v>282</v>
      </c>
      <c r="C125" s="431"/>
      <c r="D125" s="438">
        <v>0</v>
      </c>
      <c r="E125" s="438"/>
      <c r="F125" s="438"/>
      <c r="G125" s="438"/>
      <c r="H125" s="438"/>
      <c r="I125" s="438"/>
      <c r="J125" s="438"/>
      <c r="K125" s="444"/>
      <c r="L125" s="442">
        <v>0</v>
      </c>
      <c r="M125" s="441"/>
      <c r="N125" s="450">
        <v>28</v>
      </c>
      <c r="O125" s="439">
        <v>11</v>
      </c>
      <c r="P125" s="437">
        <v>3</v>
      </c>
      <c r="Q125" s="437">
        <v>5</v>
      </c>
      <c r="R125" s="437">
        <v>5</v>
      </c>
      <c r="S125" s="437">
        <v>3</v>
      </c>
      <c r="T125" s="438">
        <v>0</v>
      </c>
      <c r="U125" s="437">
        <v>6</v>
      </c>
      <c r="V125" s="149"/>
      <c r="W125" s="149"/>
      <c r="X125" s="149"/>
      <c r="Y125" s="386">
        <f>+SUM(D125:X125)</f>
        <v>61</v>
      </c>
      <c r="AB125" s="414"/>
    </row>
    <row r="126" spans="1:28" s="413" customFormat="1" ht="39.75">
      <c r="A126" s="422"/>
      <c r="B126" s="432" t="s">
        <v>281</v>
      </c>
      <c r="C126" s="431"/>
      <c r="D126" s="437">
        <v>1</v>
      </c>
      <c r="E126" s="437"/>
      <c r="F126" s="437"/>
      <c r="G126" s="437"/>
      <c r="H126" s="437"/>
      <c r="I126" s="437"/>
      <c r="J126" s="437"/>
      <c r="K126" s="443"/>
      <c r="L126" s="442">
        <v>0</v>
      </c>
      <c r="M126" s="441"/>
      <c r="N126" s="440">
        <v>3</v>
      </c>
      <c r="O126" s="439">
        <v>6</v>
      </c>
      <c r="P126" s="437">
        <v>3</v>
      </c>
      <c r="Q126" s="437">
        <v>1</v>
      </c>
      <c r="R126" s="438">
        <v>0</v>
      </c>
      <c r="S126" s="437">
        <v>4</v>
      </c>
      <c r="T126" s="438">
        <v>0</v>
      </c>
      <c r="U126" s="437">
        <v>4</v>
      </c>
      <c r="V126" s="149"/>
      <c r="W126" s="149"/>
      <c r="X126" s="149"/>
      <c r="Y126" s="386">
        <f>+SUM(D126:X126)</f>
        <v>22</v>
      </c>
      <c r="AB126" s="414"/>
    </row>
    <row r="127" spans="1:28" s="413" customFormat="1" ht="39.75">
      <c r="A127" s="422"/>
      <c r="B127" s="91" t="s">
        <v>285</v>
      </c>
      <c r="C127" s="70"/>
      <c r="D127" s="435">
        <f>D128+D129+D130</f>
        <v>100</v>
      </c>
      <c r="E127" s="435">
        <f t="shared" ref="E127:J127" si="107">E128+E129+E130</f>
        <v>0</v>
      </c>
      <c r="F127" s="435">
        <f t="shared" si="107"/>
        <v>0</v>
      </c>
      <c r="G127" s="435">
        <f t="shared" si="107"/>
        <v>0</v>
      </c>
      <c r="H127" s="435">
        <f t="shared" si="107"/>
        <v>0</v>
      </c>
      <c r="I127" s="435">
        <f t="shared" si="107"/>
        <v>0</v>
      </c>
      <c r="J127" s="435">
        <f t="shared" si="107"/>
        <v>0</v>
      </c>
      <c r="K127" s="435"/>
      <c r="L127" s="435">
        <f t="shared" ref="L127:U127" si="108">L128+L129+L130</f>
        <v>143</v>
      </c>
      <c r="M127" s="436">
        <f t="shared" si="108"/>
        <v>0</v>
      </c>
      <c r="N127" s="449">
        <f t="shared" si="108"/>
        <v>459</v>
      </c>
      <c r="O127" s="435">
        <f t="shared" si="108"/>
        <v>468</v>
      </c>
      <c r="P127" s="435">
        <f t="shared" si="108"/>
        <v>214</v>
      </c>
      <c r="Q127" s="435">
        <f t="shared" si="108"/>
        <v>41</v>
      </c>
      <c r="R127" s="448">
        <f t="shared" si="108"/>
        <v>312</v>
      </c>
      <c r="S127" s="435">
        <f t="shared" si="108"/>
        <v>675</v>
      </c>
      <c r="T127" s="448">
        <f t="shared" si="108"/>
        <v>210</v>
      </c>
      <c r="U127" s="435">
        <f t="shared" si="108"/>
        <v>368</v>
      </c>
      <c r="V127" s="149"/>
      <c r="W127" s="149"/>
      <c r="X127" s="149"/>
      <c r="Y127" s="447">
        <f>Y128+Y129+Y130</f>
        <v>2990</v>
      </c>
      <c r="AB127" s="414"/>
    </row>
    <row r="128" spans="1:28" s="413" customFormat="1" ht="39.75">
      <c r="A128" s="422"/>
      <c r="B128" s="432" t="s">
        <v>283</v>
      </c>
      <c r="C128" s="431"/>
      <c r="D128" s="437">
        <v>99</v>
      </c>
      <c r="E128" s="437"/>
      <c r="F128" s="437"/>
      <c r="G128" s="437"/>
      <c r="H128" s="437"/>
      <c r="I128" s="437"/>
      <c r="J128" s="437"/>
      <c r="K128" s="443"/>
      <c r="L128" s="446">
        <v>143</v>
      </c>
      <c r="M128" s="441"/>
      <c r="N128" s="440">
        <v>325</v>
      </c>
      <c r="O128" s="439">
        <v>438</v>
      </c>
      <c r="P128" s="437">
        <v>195</v>
      </c>
      <c r="Q128" s="437">
        <v>29</v>
      </c>
      <c r="R128" s="437">
        <v>295</v>
      </c>
      <c r="S128" s="437">
        <v>658</v>
      </c>
      <c r="T128" s="437">
        <v>210</v>
      </c>
      <c r="U128" s="437">
        <v>324</v>
      </c>
      <c r="V128" s="149"/>
      <c r="W128" s="149"/>
      <c r="X128" s="149"/>
      <c r="Y128" s="445">
        <f>+SUM(D128:X128)</f>
        <v>2716</v>
      </c>
      <c r="AB128" s="414"/>
    </row>
    <row r="129" spans="1:28" s="413" customFormat="1" ht="39.75">
      <c r="A129" s="422"/>
      <c r="B129" s="432" t="s">
        <v>282</v>
      </c>
      <c r="C129" s="431"/>
      <c r="D129" s="438">
        <v>0</v>
      </c>
      <c r="E129" s="438"/>
      <c r="F129" s="438"/>
      <c r="G129" s="438"/>
      <c r="H129" s="438"/>
      <c r="I129" s="438"/>
      <c r="J129" s="438"/>
      <c r="K129" s="444"/>
      <c r="L129" s="442">
        <v>0</v>
      </c>
      <c r="M129" s="441"/>
      <c r="N129" s="440">
        <v>125</v>
      </c>
      <c r="O129" s="439">
        <v>22</v>
      </c>
      <c r="P129" s="437">
        <v>15</v>
      </c>
      <c r="Q129" s="437">
        <v>11</v>
      </c>
      <c r="R129" s="437">
        <v>17</v>
      </c>
      <c r="S129" s="437">
        <v>12</v>
      </c>
      <c r="T129" s="438">
        <v>0</v>
      </c>
      <c r="U129" s="437">
        <v>27</v>
      </c>
      <c r="V129" s="149"/>
      <c r="W129" s="149"/>
      <c r="X129" s="149"/>
      <c r="Y129" s="386">
        <f>+SUM(D129:X129)</f>
        <v>229</v>
      </c>
      <c r="AB129" s="414"/>
    </row>
    <row r="130" spans="1:28" s="413" customFormat="1" ht="39.75">
      <c r="A130" s="422"/>
      <c r="B130" s="432" t="s">
        <v>281</v>
      </c>
      <c r="C130" s="431"/>
      <c r="D130" s="437">
        <v>1</v>
      </c>
      <c r="E130" s="437"/>
      <c r="F130" s="437"/>
      <c r="G130" s="437"/>
      <c r="H130" s="437"/>
      <c r="I130" s="437"/>
      <c r="J130" s="437"/>
      <c r="K130" s="443"/>
      <c r="L130" s="442">
        <v>0</v>
      </c>
      <c r="M130" s="441"/>
      <c r="N130" s="440">
        <v>9</v>
      </c>
      <c r="O130" s="439">
        <v>8</v>
      </c>
      <c r="P130" s="437">
        <v>4</v>
      </c>
      <c r="Q130" s="437">
        <v>1</v>
      </c>
      <c r="R130" s="438">
        <v>0</v>
      </c>
      <c r="S130" s="437">
        <v>5</v>
      </c>
      <c r="T130" s="438">
        <v>0</v>
      </c>
      <c r="U130" s="437">
        <v>17</v>
      </c>
      <c r="V130" s="149"/>
      <c r="W130" s="149"/>
      <c r="X130" s="149"/>
      <c r="Y130" s="386">
        <f>+SUM(D130:X130)</f>
        <v>45</v>
      </c>
      <c r="AB130" s="414"/>
    </row>
    <row r="131" spans="1:28" s="413" customFormat="1" ht="39.75">
      <c r="A131" s="422"/>
      <c r="B131" s="91" t="s">
        <v>284</v>
      </c>
      <c r="C131" s="70"/>
      <c r="D131" s="435">
        <f>D132+D133+D134</f>
        <v>152.63</v>
      </c>
      <c r="E131" s="435">
        <f t="shared" ref="E131:J131" si="109">E132+E133+E134</f>
        <v>0</v>
      </c>
      <c r="F131" s="435">
        <f t="shared" si="109"/>
        <v>0</v>
      </c>
      <c r="G131" s="435">
        <f t="shared" si="109"/>
        <v>0</v>
      </c>
      <c r="H131" s="435">
        <f t="shared" si="109"/>
        <v>0</v>
      </c>
      <c r="I131" s="435">
        <f t="shared" si="109"/>
        <v>0</v>
      </c>
      <c r="J131" s="435">
        <f t="shared" si="109"/>
        <v>0</v>
      </c>
      <c r="K131" s="435"/>
      <c r="L131" s="435">
        <f t="shared" ref="L131:U131" si="110">L132+L133+L134</f>
        <v>255.78</v>
      </c>
      <c r="M131" s="436">
        <f t="shared" si="110"/>
        <v>0</v>
      </c>
      <c r="N131" s="435">
        <f t="shared" si="110"/>
        <v>427.19</v>
      </c>
      <c r="O131" s="435">
        <f t="shared" si="110"/>
        <v>860.35</v>
      </c>
      <c r="P131" s="435">
        <f t="shared" si="110"/>
        <v>200.82</v>
      </c>
      <c r="Q131" s="435">
        <f t="shared" si="110"/>
        <v>59.71</v>
      </c>
      <c r="R131" s="435">
        <f t="shared" si="110"/>
        <v>286.82000000000005</v>
      </c>
      <c r="S131" s="435">
        <f t="shared" si="110"/>
        <v>649.94999999999982</v>
      </c>
      <c r="T131" s="435">
        <f t="shared" si="110"/>
        <v>161.70000000000002</v>
      </c>
      <c r="U131" s="435">
        <f t="shared" si="110"/>
        <v>336.72</v>
      </c>
      <c r="V131" s="149"/>
      <c r="W131" s="149"/>
      <c r="X131" s="149"/>
      <c r="Y131" s="434">
        <f>Y132+Y133+Y134</f>
        <v>3425.98</v>
      </c>
      <c r="AB131" s="414"/>
    </row>
    <row r="132" spans="1:28" s="413" customFormat="1" ht="35.25" customHeight="1">
      <c r="A132" s="422"/>
      <c r="B132" s="432" t="s">
        <v>283</v>
      </c>
      <c r="C132" s="431"/>
      <c r="D132" s="429">
        <f>D120*D124</f>
        <v>148.37</v>
      </c>
      <c r="E132" s="429">
        <f t="shared" ref="E132:J134" si="111">E120*E124</f>
        <v>0</v>
      </c>
      <c r="F132" s="429">
        <f t="shared" si="111"/>
        <v>0</v>
      </c>
      <c r="G132" s="429">
        <f t="shared" si="111"/>
        <v>0</v>
      </c>
      <c r="H132" s="429">
        <f t="shared" ref="H132" si="112">H120*H124</f>
        <v>0</v>
      </c>
      <c r="I132" s="429">
        <f t="shared" si="111"/>
        <v>0</v>
      </c>
      <c r="J132" s="429">
        <f t="shared" si="111"/>
        <v>0</v>
      </c>
      <c r="K132" s="429"/>
      <c r="L132" s="429">
        <f t="shared" ref="L132:U134" si="113">L120*L124</f>
        <v>255.78</v>
      </c>
      <c r="M132" s="430">
        <f t="shared" si="113"/>
        <v>0</v>
      </c>
      <c r="N132" s="429">
        <f t="shared" si="113"/>
        <v>283.41000000000003</v>
      </c>
      <c r="O132" s="429">
        <f t="shared" si="113"/>
        <v>781.82</v>
      </c>
      <c r="P132" s="429">
        <f t="shared" si="113"/>
        <v>175.56</v>
      </c>
      <c r="Q132" s="429">
        <f t="shared" si="113"/>
        <v>33.68</v>
      </c>
      <c r="R132" s="429">
        <f t="shared" si="113"/>
        <v>263.97000000000003</v>
      </c>
      <c r="S132" s="429">
        <f t="shared" si="113"/>
        <v>619.09999999999991</v>
      </c>
      <c r="T132" s="429">
        <f t="shared" si="113"/>
        <v>161.70000000000002</v>
      </c>
      <c r="U132" s="429">
        <f t="shared" si="113"/>
        <v>291.18</v>
      </c>
      <c r="V132" s="149"/>
      <c r="W132" s="149"/>
      <c r="X132" s="149"/>
      <c r="Y132" s="433">
        <f>Y120*Y124</f>
        <v>3049.28</v>
      </c>
      <c r="AB132" s="414"/>
    </row>
    <row r="133" spans="1:28" s="413" customFormat="1" ht="39.75">
      <c r="A133" s="422"/>
      <c r="B133" s="432" t="s">
        <v>282</v>
      </c>
      <c r="C133" s="431"/>
      <c r="D133" s="430">
        <f>D121*D125</f>
        <v>0</v>
      </c>
      <c r="E133" s="430">
        <f t="shared" si="111"/>
        <v>0</v>
      </c>
      <c r="F133" s="430">
        <f t="shared" si="111"/>
        <v>0</v>
      </c>
      <c r="G133" s="430">
        <f t="shared" si="111"/>
        <v>0</v>
      </c>
      <c r="H133" s="430">
        <f t="shared" ref="H133" si="114">H121*H125</f>
        <v>0</v>
      </c>
      <c r="I133" s="430">
        <f t="shared" si="111"/>
        <v>0</v>
      </c>
      <c r="J133" s="430">
        <f t="shared" si="111"/>
        <v>0</v>
      </c>
      <c r="K133" s="430"/>
      <c r="L133" s="429">
        <f t="shared" si="113"/>
        <v>0</v>
      </c>
      <c r="M133" s="430">
        <f t="shared" si="113"/>
        <v>0</v>
      </c>
      <c r="N133" s="429">
        <f t="shared" si="113"/>
        <v>129.08000000000001</v>
      </c>
      <c r="O133" s="429">
        <f t="shared" si="113"/>
        <v>49.61</v>
      </c>
      <c r="P133" s="429">
        <f t="shared" si="113"/>
        <v>12.72</v>
      </c>
      <c r="Q133" s="429">
        <f t="shared" si="113"/>
        <v>21.200000000000003</v>
      </c>
      <c r="R133" s="429">
        <f t="shared" si="113"/>
        <v>22.85</v>
      </c>
      <c r="S133" s="429">
        <f t="shared" si="113"/>
        <v>12.809999999999999</v>
      </c>
      <c r="T133" s="418">
        <v>0</v>
      </c>
      <c r="U133" s="429">
        <f>U121*U125</f>
        <v>26.94</v>
      </c>
      <c r="V133" s="149"/>
      <c r="W133" s="149"/>
      <c r="X133" s="149"/>
      <c r="Y133" s="428">
        <f>Y121*Y125</f>
        <v>275.71999999999997</v>
      </c>
      <c r="AB133" s="414"/>
    </row>
    <row r="134" spans="1:28" s="413" customFormat="1" ht="39.75">
      <c r="A134" s="422"/>
      <c r="B134" s="432" t="s">
        <v>281</v>
      </c>
      <c r="C134" s="431"/>
      <c r="D134" s="429">
        <f>D122*D126</f>
        <v>4.26</v>
      </c>
      <c r="E134" s="429">
        <f t="shared" si="111"/>
        <v>0</v>
      </c>
      <c r="F134" s="429">
        <f t="shared" si="111"/>
        <v>0</v>
      </c>
      <c r="G134" s="429">
        <f t="shared" si="111"/>
        <v>0</v>
      </c>
      <c r="H134" s="429">
        <f t="shared" ref="H134" si="115">H122*H126</f>
        <v>0</v>
      </c>
      <c r="I134" s="429">
        <f t="shared" si="111"/>
        <v>0</v>
      </c>
      <c r="J134" s="429">
        <f t="shared" si="111"/>
        <v>0</v>
      </c>
      <c r="K134" s="429"/>
      <c r="L134" s="429">
        <f t="shared" si="113"/>
        <v>0</v>
      </c>
      <c r="M134" s="430">
        <f t="shared" si="113"/>
        <v>0</v>
      </c>
      <c r="N134" s="429">
        <f t="shared" si="113"/>
        <v>14.700000000000001</v>
      </c>
      <c r="O134" s="429">
        <f t="shared" si="113"/>
        <v>28.92</v>
      </c>
      <c r="P134" s="429">
        <f t="shared" si="113"/>
        <v>12.54</v>
      </c>
      <c r="Q134" s="429">
        <f t="shared" si="113"/>
        <v>4.83</v>
      </c>
      <c r="R134" s="430">
        <f t="shared" si="113"/>
        <v>0</v>
      </c>
      <c r="S134" s="429">
        <f t="shared" si="113"/>
        <v>18.04</v>
      </c>
      <c r="T134" s="418">
        <v>0</v>
      </c>
      <c r="U134" s="429">
        <f>U122*U126</f>
        <v>18.600000000000001</v>
      </c>
      <c r="V134" s="149"/>
      <c r="W134" s="149"/>
      <c r="X134" s="149"/>
      <c r="Y134" s="428">
        <f>Y122*Y126</f>
        <v>100.97999999999999</v>
      </c>
      <c r="AB134" s="414"/>
    </row>
    <row r="135" spans="1:28" s="413" customFormat="1" ht="39.75">
      <c r="A135" s="422"/>
      <c r="B135" s="427" t="s">
        <v>280</v>
      </c>
      <c r="C135" s="70"/>
      <c r="D135" s="424">
        <f>(D124/D128)*100</f>
        <v>37.373737373737377</v>
      </c>
      <c r="E135" s="424" t="e">
        <f t="shared" ref="E135:J135" si="116">(E124/E128)*100</f>
        <v>#DIV/0!</v>
      </c>
      <c r="F135" s="424" t="e">
        <f t="shared" si="116"/>
        <v>#DIV/0!</v>
      </c>
      <c r="G135" s="424" t="e">
        <f t="shared" si="116"/>
        <v>#DIV/0!</v>
      </c>
      <c r="H135" s="424" t="e">
        <f t="shared" ref="H135" si="117">(H124/H128)*100</f>
        <v>#DIV/0!</v>
      </c>
      <c r="I135" s="424" t="e">
        <f t="shared" si="116"/>
        <v>#DIV/0!</v>
      </c>
      <c r="J135" s="424" t="e">
        <f t="shared" si="116"/>
        <v>#DIV/0!</v>
      </c>
      <c r="K135" s="424"/>
      <c r="L135" s="424">
        <f>(L124/L128)*100</f>
        <v>40.55944055944056</v>
      </c>
      <c r="M135" s="425">
        <v>0</v>
      </c>
      <c r="N135" s="424">
        <f t="shared" ref="N135:U136" si="118">(N124/N128)*100</f>
        <v>20.615384615384617</v>
      </c>
      <c r="O135" s="424">
        <f t="shared" si="118"/>
        <v>44.292237442922371</v>
      </c>
      <c r="P135" s="424">
        <f t="shared" si="118"/>
        <v>22.564102564102566</v>
      </c>
      <c r="Q135" s="424">
        <f t="shared" si="118"/>
        <v>27.586206896551722</v>
      </c>
      <c r="R135" s="424">
        <f t="shared" si="118"/>
        <v>21.35593220338983</v>
      </c>
      <c r="S135" s="424">
        <f t="shared" si="118"/>
        <v>22.948328267477201</v>
      </c>
      <c r="T135" s="424">
        <f t="shared" si="118"/>
        <v>20</v>
      </c>
      <c r="U135" s="424">
        <f t="shared" si="118"/>
        <v>21.296296296296298</v>
      </c>
      <c r="V135" s="149"/>
      <c r="W135" s="149"/>
      <c r="X135" s="149"/>
      <c r="Y135" s="423">
        <f>(Y124/Y128)*100</f>
        <v>26.988217967599411</v>
      </c>
      <c r="AB135" s="414"/>
    </row>
    <row r="136" spans="1:28" s="413" customFormat="1" ht="39.75">
      <c r="A136" s="422"/>
      <c r="B136" s="427" t="s">
        <v>279</v>
      </c>
      <c r="C136" s="70"/>
      <c r="D136" s="425">
        <v>0</v>
      </c>
      <c r="E136" s="425">
        <v>0</v>
      </c>
      <c r="F136" s="425">
        <v>0</v>
      </c>
      <c r="G136" s="425">
        <v>0</v>
      </c>
      <c r="H136" s="425">
        <v>0</v>
      </c>
      <c r="I136" s="425">
        <v>0</v>
      </c>
      <c r="J136" s="425">
        <v>0</v>
      </c>
      <c r="K136" s="426"/>
      <c r="L136" s="418">
        <v>0</v>
      </c>
      <c r="M136" s="425">
        <v>0</v>
      </c>
      <c r="N136" s="424">
        <f t="shared" si="118"/>
        <v>22.400000000000002</v>
      </c>
      <c r="O136" s="424">
        <f t="shared" si="118"/>
        <v>50</v>
      </c>
      <c r="P136" s="424">
        <f t="shared" si="118"/>
        <v>20</v>
      </c>
      <c r="Q136" s="424">
        <f t="shared" si="118"/>
        <v>45.454545454545453</v>
      </c>
      <c r="R136" s="424">
        <f t="shared" si="118"/>
        <v>29.411764705882355</v>
      </c>
      <c r="S136" s="424">
        <f t="shared" si="118"/>
        <v>25</v>
      </c>
      <c r="T136" s="418">
        <v>0</v>
      </c>
      <c r="U136" s="424">
        <f>(U125/U129)*100</f>
        <v>22.222222222222221</v>
      </c>
      <c r="V136" s="149"/>
      <c r="W136" s="149"/>
      <c r="X136" s="149"/>
      <c r="Y136" s="423">
        <f>(Y125/Y129)*100</f>
        <v>26.637554585152838</v>
      </c>
      <c r="AB136" s="414"/>
    </row>
    <row r="137" spans="1:28" s="413" customFormat="1" ht="39.75">
      <c r="A137" s="422"/>
      <c r="B137" s="421" t="s">
        <v>278</v>
      </c>
      <c r="C137" s="124"/>
      <c r="D137" s="417">
        <f>(D126/D130)*100</f>
        <v>100</v>
      </c>
      <c r="E137" s="417" t="e">
        <f t="shared" ref="E137:J137" si="119">(E126/E130)*100</f>
        <v>#DIV/0!</v>
      </c>
      <c r="F137" s="417" t="e">
        <f t="shared" si="119"/>
        <v>#DIV/0!</v>
      </c>
      <c r="G137" s="417" t="e">
        <f t="shared" si="119"/>
        <v>#DIV/0!</v>
      </c>
      <c r="H137" s="417" t="e">
        <f t="shared" ref="H137" si="120">(H126/H130)*100</f>
        <v>#DIV/0!</v>
      </c>
      <c r="I137" s="417" t="e">
        <f t="shared" si="119"/>
        <v>#DIV/0!</v>
      </c>
      <c r="J137" s="417" t="e">
        <f t="shared" si="119"/>
        <v>#DIV/0!</v>
      </c>
      <c r="K137" s="420"/>
      <c r="L137" s="418">
        <v>0</v>
      </c>
      <c r="M137" s="419">
        <v>0</v>
      </c>
      <c r="N137" s="417">
        <f>(N126/N130)*100</f>
        <v>33.333333333333329</v>
      </c>
      <c r="O137" s="417">
        <f>(O126/O130)*100</f>
        <v>75</v>
      </c>
      <c r="P137" s="417">
        <f>(P126/P130)*100</f>
        <v>75</v>
      </c>
      <c r="Q137" s="417">
        <f>(Q126/Q130)*100</f>
        <v>100</v>
      </c>
      <c r="R137" s="419">
        <v>0</v>
      </c>
      <c r="S137" s="417">
        <f>(S126/S130)*100</f>
        <v>80</v>
      </c>
      <c r="T137" s="418">
        <v>0</v>
      </c>
      <c r="U137" s="417">
        <f>(U126/U130)*100</f>
        <v>23.52941176470588</v>
      </c>
      <c r="V137" s="416"/>
      <c r="W137" s="416"/>
      <c r="X137" s="416"/>
      <c r="Y137" s="415">
        <f>(Y126/Y130)*100</f>
        <v>48.888888888888886</v>
      </c>
      <c r="AB137" s="414"/>
    </row>
    <row r="138" spans="1:28" s="73" customFormat="1" ht="61.5">
      <c r="A138" s="85"/>
      <c r="B138" s="85" t="s">
        <v>277</v>
      </c>
      <c r="C138" s="96" t="s">
        <v>171</v>
      </c>
      <c r="D138" s="205">
        <f>+D140*100/D161</f>
        <v>62.5</v>
      </c>
      <c r="E138" s="205" t="e">
        <f t="shared" ref="E138:J138" si="121">+E140*100/E161</f>
        <v>#DIV/0!</v>
      </c>
      <c r="F138" s="205" t="e">
        <f t="shared" si="121"/>
        <v>#DIV/0!</v>
      </c>
      <c r="G138" s="205" t="e">
        <f t="shared" si="121"/>
        <v>#DIV/0!</v>
      </c>
      <c r="H138" s="205" t="e">
        <f t="shared" ref="H138" si="122">+H140*100/H161</f>
        <v>#DIV/0!</v>
      </c>
      <c r="I138" s="205" t="e">
        <f t="shared" si="121"/>
        <v>#DIV/0!</v>
      </c>
      <c r="J138" s="205" t="e">
        <f t="shared" si="121"/>
        <v>#DIV/0!</v>
      </c>
      <c r="K138" s="205"/>
      <c r="L138" s="411">
        <v>0</v>
      </c>
      <c r="M138" s="411">
        <v>0</v>
      </c>
      <c r="N138" s="205">
        <f t="shared" ref="N138:S138" si="123">+N140*100/N161</f>
        <v>51.442307692307693</v>
      </c>
      <c r="O138" s="205">
        <f t="shared" si="123"/>
        <v>48.958333333333336</v>
      </c>
      <c r="P138" s="205">
        <f t="shared" si="123"/>
        <v>65</v>
      </c>
      <c r="Q138" s="205">
        <f t="shared" si="123"/>
        <v>62.5</v>
      </c>
      <c r="R138" s="205">
        <f t="shared" si="123"/>
        <v>116.66666666666667</v>
      </c>
      <c r="S138" s="205">
        <f t="shared" si="123"/>
        <v>80</v>
      </c>
      <c r="T138" s="411">
        <v>0</v>
      </c>
      <c r="U138" s="205">
        <f>+U140*100/U161</f>
        <v>0</v>
      </c>
      <c r="V138" s="206"/>
      <c r="W138" s="206"/>
      <c r="X138" s="206"/>
      <c r="Y138" s="205">
        <f>+Y140*100/Y161</f>
        <v>48.818897637795274</v>
      </c>
      <c r="Z138" s="464"/>
      <c r="AB138" s="74"/>
    </row>
    <row r="139" spans="1:28" s="102" customFormat="1" ht="39.75">
      <c r="A139" s="81"/>
      <c r="B139" s="81"/>
      <c r="C139" s="95" t="s">
        <v>10</v>
      </c>
      <c r="D139" s="132">
        <f>+IF(D138&lt;25,D138*5/25,IF(D138&gt;=25,5))</f>
        <v>5</v>
      </c>
      <c r="E139" s="132" t="e">
        <f t="shared" ref="E139:J139" si="124">+IF(E138&lt;25,E138*5/25,IF(E138&gt;=25,5))</f>
        <v>#DIV/0!</v>
      </c>
      <c r="F139" s="132" t="e">
        <f t="shared" si="124"/>
        <v>#DIV/0!</v>
      </c>
      <c r="G139" s="132" t="e">
        <f t="shared" si="124"/>
        <v>#DIV/0!</v>
      </c>
      <c r="H139" s="132" t="e">
        <f t="shared" si="124"/>
        <v>#DIV/0!</v>
      </c>
      <c r="I139" s="132" t="e">
        <f t="shared" si="124"/>
        <v>#DIV/0!</v>
      </c>
      <c r="J139" s="132" t="e">
        <f t="shared" si="124"/>
        <v>#DIV/0!</v>
      </c>
      <c r="K139" s="132"/>
      <c r="L139" s="378">
        <v>0</v>
      </c>
      <c r="M139" s="378">
        <v>0</v>
      </c>
      <c r="N139" s="410">
        <f t="shared" ref="N139:S139" si="125">+IF(N138&lt;25,N138*5/25,IF(N138&gt;=25,5))</f>
        <v>5</v>
      </c>
      <c r="O139" s="410">
        <f t="shared" si="125"/>
        <v>5</v>
      </c>
      <c r="P139" s="132">
        <f t="shared" si="125"/>
        <v>5</v>
      </c>
      <c r="Q139" s="132">
        <f t="shared" si="125"/>
        <v>5</v>
      </c>
      <c r="R139" s="132">
        <f t="shared" si="125"/>
        <v>5</v>
      </c>
      <c r="S139" s="132">
        <f t="shared" si="125"/>
        <v>5</v>
      </c>
      <c r="T139" s="378">
        <v>0</v>
      </c>
      <c r="U139" s="132">
        <f>+IF(U138&lt;25,U138*5/25,IF(U138&gt;=25,5))</f>
        <v>0</v>
      </c>
      <c r="V139" s="264"/>
      <c r="W139" s="264"/>
      <c r="X139" s="264"/>
      <c r="Y139" s="410">
        <f>+IF(Y138&lt;25,Y138*5/25,IF(Y138&gt;=25,5))</f>
        <v>5</v>
      </c>
      <c r="Z139" s="383"/>
      <c r="AB139" s="103"/>
    </row>
    <row r="140" spans="1:28" s="102" customFormat="1" ht="61.5">
      <c r="A140" s="75"/>
      <c r="B140" s="249" t="s">
        <v>276</v>
      </c>
      <c r="C140" s="244"/>
      <c r="D140" s="408">
        <f>SUM(D143,D145,D147,D149,D152,D154,D156,D158,D160)</f>
        <v>1.25</v>
      </c>
      <c r="E140" s="408">
        <f t="shared" ref="E140:J140" si="126">SUM(E143,E145,E147,E149,E152,E154,E156,E158,E160)</f>
        <v>0</v>
      </c>
      <c r="F140" s="408">
        <f t="shared" si="126"/>
        <v>0</v>
      </c>
      <c r="G140" s="408">
        <f t="shared" si="126"/>
        <v>0</v>
      </c>
      <c r="H140" s="408">
        <f t="shared" ref="H140" si="127">SUM(H143,H145,H147,H149,H152,H154,H156,H158,H160)</f>
        <v>0</v>
      </c>
      <c r="I140" s="408">
        <f t="shared" si="126"/>
        <v>0</v>
      </c>
      <c r="J140" s="408">
        <f t="shared" si="126"/>
        <v>0</v>
      </c>
      <c r="K140" s="408"/>
      <c r="L140" s="408">
        <f t="shared" ref="L140:U140" si="128">SUM(L143,L145,L147,L149,L152,L154,L156,L158,L160)</f>
        <v>0</v>
      </c>
      <c r="M140" s="408">
        <f t="shared" si="128"/>
        <v>0</v>
      </c>
      <c r="N140" s="409">
        <f t="shared" si="128"/>
        <v>26.75</v>
      </c>
      <c r="O140" s="409">
        <f t="shared" si="128"/>
        <v>11.75</v>
      </c>
      <c r="P140" s="408">
        <f t="shared" si="128"/>
        <v>6.5</v>
      </c>
      <c r="Q140" s="408">
        <f t="shared" si="128"/>
        <v>1.25</v>
      </c>
      <c r="R140" s="408">
        <f t="shared" si="128"/>
        <v>10.5</v>
      </c>
      <c r="S140" s="408">
        <f t="shared" si="128"/>
        <v>4</v>
      </c>
      <c r="T140" s="408">
        <f t="shared" si="128"/>
        <v>0</v>
      </c>
      <c r="U140" s="408">
        <f t="shared" si="128"/>
        <v>0</v>
      </c>
      <c r="V140" s="407"/>
      <c r="W140" s="407"/>
      <c r="X140" s="407"/>
      <c r="Y140" s="406">
        <f>SUM(Y143,Y145,Y147,Y149,Y152,Y154,Y156,Y158,Y160)</f>
        <v>62</v>
      </c>
      <c r="Z140" s="39"/>
      <c r="AB140" s="103"/>
    </row>
    <row r="141" spans="1:28" s="228" customFormat="1" ht="39.75">
      <c r="A141" s="72"/>
      <c r="B141" s="289" t="s">
        <v>188</v>
      </c>
      <c r="C141" s="288" t="s">
        <v>168</v>
      </c>
      <c r="D141" s="405">
        <f>D142+D144+D146+D148</f>
        <v>2</v>
      </c>
      <c r="E141" s="405">
        <f t="shared" ref="E141:J141" si="129">E142+E144+E146+E148</f>
        <v>0</v>
      </c>
      <c r="F141" s="405">
        <f t="shared" si="129"/>
        <v>0</v>
      </c>
      <c r="G141" s="405">
        <f t="shared" si="129"/>
        <v>0</v>
      </c>
      <c r="H141" s="405">
        <f t="shared" si="129"/>
        <v>0</v>
      </c>
      <c r="I141" s="405">
        <f t="shared" si="129"/>
        <v>0</v>
      </c>
      <c r="J141" s="405">
        <f t="shared" si="129"/>
        <v>0</v>
      </c>
      <c r="K141" s="405"/>
      <c r="L141" s="405">
        <f t="shared" ref="L141:U141" si="130">L142+L144+L146+L148</f>
        <v>0</v>
      </c>
      <c r="M141" s="405">
        <f t="shared" si="130"/>
        <v>0</v>
      </c>
      <c r="N141" s="403">
        <f t="shared" si="130"/>
        <v>44</v>
      </c>
      <c r="O141" s="403">
        <f t="shared" si="130"/>
        <v>19</v>
      </c>
      <c r="P141" s="405">
        <f t="shared" si="130"/>
        <v>18</v>
      </c>
      <c r="Q141" s="405">
        <f t="shared" si="130"/>
        <v>4</v>
      </c>
      <c r="R141" s="405">
        <f t="shared" si="130"/>
        <v>16</v>
      </c>
      <c r="S141" s="405">
        <f t="shared" si="130"/>
        <v>9</v>
      </c>
      <c r="T141" s="405">
        <f t="shared" si="130"/>
        <v>0</v>
      </c>
      <c r="U141" s="405">
        <f t="shared" si="130"/>
        <v>0</v>
      </c>
      <c r="V141" s="404"/>
      <c r="W141" s="404"/>
      <c r="X141" s="404"/>
      <c r="Y141" s="403">
        <f>Y142+Y144+Y146+Y148</f>
        <v>112</v>
      </c>
      <c r="AB141" s="229"/>
    </row>
    <row r="142" spans="1:28" s="228" customFormat="1" ht="39.75">
      <c r="A142" s="72"/>
      <c r="B142" s="249" t="s">
        <v>275</v>
      </c>
      <c r="C142" s="244"/>
      <c r="D142" s="193"/>
      <c r="E142" s="193"/>
      <c r="F142" s="193"/>
      <c r="G142" s="193"/>
      <c r="H142" s="193"/>
      <c r="I142" s="193"/>
      <c r="J142" s="363">
        <f t="shared" ref="J142" si="131">+SUM(E142:I142)</f>
        <v>0</v>
      </c>
      <c r="K142" s="372"/>
      <c r="L142" s="370"/>
      <c r="M142" s="370"/>
      <c r="N142" s="194">
        <v>1</v>
      </c>
      <c r="O142" s="390">
        <v>0</v>
      </c>
      <c r="P142" s="193">
        <v>13</v>
      </c>
      <c r="Q142" s="193">
        <v>3</v>
      </c>
      <c r="R142" s="193">
        <v>1</v>
      </c>
      <c r="S142" s="193">
        <v>4</v>
      </c>
      <c r="T142" s="370"/>
      <c r="U142" s="193">
        <v>0</v>
      </c>
      <c r="V142" s="221"/>
      <c r="W142" s="221"/>
      <c r="X142" s="221"/>
      <c r="Y142" s="386">
        <f>+SUM(D142:X142)</f>
        <v>22</v>
      </c>
      <c r="AB142" s="229"/>
    </row>
    <row r="143" spans="1:28" s="228" customFormat="1" ht="39.75">
      <c r="A143" s="72"/>
      <c r="B143" s="248" t="s">
        <v>150</v>
      </c>
      <c r="C143" s="244"/>
      <c r="D143" s="246">
        <f>D142*0.25</f>
        <v>0</v>
      </c>
      <c r="E143" s="246">
        <f t="shared" ref="E143:J143" si="132">E142*0.25</f>
        <v>0</v>
      </c>
      <c r="F143" s="246">
        <f t="shared" si="132"/>
        <v>0</v>
      </c>
      <c r="G143" s="246">
        <f t="shared" si="132"/>
        <v>0</v>
      </c>
      <c r="H143" s="246">
        <f t="shared" si="132"/>
        <v>0</v>
      </c>
      <c r="I143" s="246">
        <f t="shared" si="132"/>
        <v>0</v>
      </c>
      <c r="J143" s="246">
        <f t="shared" si="132"/>
        <v>0</v>
      </c>
      <c r="K143" s="395"/>
      <c r="L143" s="394"/>
      <c r="M143" s="394"/>
      <c r="N143" s="400">
        <f t="shared" ref="N143:S143" si="133">N142*0.25</f>
        <v>0.25</v>
      </c>
      <c r="O143" s="401">
        <f t="shared" si="133"/>
        <v>0</v>
      </c>
      <c r="P143" s="246">
        <f t="shared" si="133"/>
        <v>3.25</v>
      </c>
      <c r="Q143" s="246">
        <f t="shared" si="133"/>
        <v>0.75</v>
      </c>
      <c r="R143" s="365">
        <f t="shared" si="133"/>
        <v>0.25</v>
      </c>
      <c r="S143" s="246">
        <f t="shared" si="133"/>
        <v>1</v>
      </c>
      <c r="T143" s="394"/>
      <c r="U143" s="246">
        <f>U142*0.25</f>
        <v>0</v>
      </c>
      <c r="V143" s="247"/>
      <c r="W143" s="247"/>
      <c r="X143" s="247"/>
      <c r="Y143" s="400">
        <f>Y142*0.25</f>
        <v>5.5</v>
      </c>
      <c r="AB143" s="229"/>
    </row>
    <row r="144" spans="1:28" s="228" customFormat="1" ht="61.5">
      <c r="A144" s="72"/>
      <c r="B144" s="249" t="s">
        <v>274</v>
      </c>
      <c r="C144" s="244"/>
      <c r="D144" s="193">
        <v>1</v>
      </c>
      <c r="E144" s="193"/>
      <c r="F144" s="193"/>
      <c r="G144" s="193"/>
      <c r="H144" s="193"/>
      <c r="I144" s="193"/>
      <c r="J144" s="363">
        <f t="shared" ref="J144" si="134">+SUM(E144:I144)</f>
        <v>0</v>
      </c>
      <c r="K144" s="372"/>
      <c r="L144" s="370"/>
      <c r="M144" s="370"/>
      <c r="N144" s="194">
        <v>26</v>
      </c>
      <c r="O144" s="390">
        <v>11</v>
      </c>
      <c r="P144" s="193">
        <v>3</v>
      </c>
      <c r="Q144" s="193">
        <v>1</v>
      </c>
      <c r="R144" s="193">
        <v>4</v>
      </c>
      <c r="S144" s="193">
        <v>3</v>
      </c>
      <c r="T144" s="370"/>
      <c r="U144" s="193">
        <v>0</v>
      </c>
      <c r="V144" s="247"/>
      <c r="W144" s="221"/>
      <c r="X144" s="221"/>
      <c r="Y144" s="386">
        <f>+SUM(D144:X144)</f>
        <v>49</v>
      </c>
      <c r="AB144" s="229"/>
    </row>
    <row r="145" spans="1:28" s="228" customFormat="1" ht="39.75">
      <c r="A145" s="72"/>
      <c r="B145" s="248" t="s">
        <v>150</v>
      </c>
      <c r="C145" s="244"/>
      <c r="D145" s="246">
        <f>D144*0.5</f>
        <v>0.5</v>
      </c>
      <c r="E145" s="246">
        <f t="shared" ref="E145:J145" si="135">E144*0.5</f>
        <v>0</v>
      </c>
      <c r="F145" s="246">
        <f t="shared" si="135"/>
        <v>0</v>
      </c>
      <c r="G145" s="246">
        <f t="shared" si="135"/>
        <v>0</v>
      </c>
      <c r="H145" s="246">
        <f t="shared" si="135"/>
        <v>0</v>
      </c>
      <c r="I145" s="246">
        <f t="shared" si="135"/>
        <v>0</v>
      </c>
      <c r="J145" s="246">
        <f t="shared" si="135"/>
        <v>0</v>
      </c>
      <c r="K145" s="395"/>
      <c r="L145" s="370"/>
      <c r="M145" s="370"/>
      <c r="N145" s="400">
        <f t="shared" ref="N145:S145" si="136">N144*0.5</f>
        <v>13</v>
      </c>
      <c r="O145" s="401">
        <f t="shared" si="136"/>
        <v>5.5</v>
      </c>
      <c r="P145" s="246">
        <f t="shared" si="136"/>
        <v>1.5</v>
      </c>
      <c r="Q145" s="246">
        <f t="shared" si="136"/>
        <v>0.5</v>
      </c>
      <c r="R145" s="365">
        <f t="shared" si="136"/>
        <v>2</v>
      </c>
      <c r="S145" s="246">
        <f t="shared" si="136"/>
        <v>1.5</v>
      </c>
      <c r="T145" s="370"/>
      <c r="U145" s="246">
        <f>U144*0.5</f>
        <v>0</v>
      </c>
      <c r="V145" s="247"/>
      <c r="W145" s="247"/>
      <c r="X145" s="247"/>
      <c r="Y145" s="400">
        <f>Y144*0.5</f>
        <v>24.5</v>
      </c>
      <c r="AB145" s="229"/>
    </row>
    <row r="146" spans="1:28" s="228" customFormat="1" ht="92.25">
      <c r="A146" s="72"/>
      <c r="B146" s="249" t="s">
        <v>273</v>
      </c>
      <c r="C146" s="244"/>
      <c r="D146" s="193">
        <v>1</v>
      </c>
      <c r="E146" s="193"/>
      <c r="F146" s="193"/>
      <c r="G146" s="193"/>
      <c r="H146" s="193"/>
      <c r="I146" s="193"/>
      <c r="J146" s="363">
        <f t="shared" ref="J146" si="137">+SUM(E146:I146)</f>
        <v>0</v>
      </c>
      <c r="K146" s="372"/>
      <c r="L146" s="370"/>
      <c r="M146" s="370"/>
      <c r="N146" s="194">
        <v>14</v>
      </c>
      <c r="O146" s="390">
        <v>7</v>
      </c>
      <c r="P146" s="193">
        <v>1</v>
      </c>
      <c r="Q146" s="193"/>
      <c r="R146" s="193">
        <v>11</v>
      </c>
      <c r="S146" s="193">
        <v>2</v>
      </c>
      <c r="T146" s="370"/>
      <c r="U146" s="193">
        <v>0</v>
      </c>
      <c r="V146" s="247"/>
      <c r="W146" s="221"/>
      <c r="X146" s="221"/>
      <c r="Y146" s="386">
        <f>+SUM(D146:X146)</f>
        <v>36</v>
      </c>
      <c r="AB146" s="229"/>
    </row>
    <row r="147" spans="1:28" s="228" customFormat="1" ht="39.75">
      <c r="A147" s="72"/>
      <c r="B147" s="248" t="s">
        <v>150</v>
      </c>
      <c r="C147" s="244"/>
      <c r="D147" s="246">
        <f>D146*0.75</f>
        <v>0.75</v>
      </c>
      <c r="E147" s="246">
        <f t="shared" ref="E147:J147" si="138">E146*0.75</f>
        <v>0</v>
      </c>
      <c r="F147" s="246">
        <f t="shared" si="138"/>
        <v>0</v>
      </c>
      <c r="G147" s="246">
        <f t="shared" si="138"/>
        <v>0</v>
      </c>
      <c r="H147" s="246">
        <f t="shared" si="138"/>
        <v>0</v>
      </c>
      <c r="I147" s="246">
        <f t="shared" si="138"/>
        <v>0</v>
      </c>
      <c r="J147" s="246">
        <f t="shared" si="138"/>
        <v>0</v>
      </c>
      <c r="K147" s="395"/>
      <c r="L147" s="370"/>
      <c r="M147" s="370"/>
      <c r="N147" s="400">
        <f t="shared" ref="N147:S147" si="139">N146*0.75</f>
        <v>10.5</v>
      </c>
      <c r="O147" s="401">
        <f t="shared" si="139"/>
        <v>5.25</v>
      </c>
      <c r="P147" s="246">
        <f t="shared" si="139"/>
        <v>0.75</v>
      </c>
      <c r="Q147" s="246">
        <f t="shared" si="139"/>
        <v>0</v>
      </c>
      <c r="R147" s="365">
        <f t="shared" si="139"/>
        <v>8.25</v>
      </c>
      <c r="S147" s="246">
        <f t="shared" si="139"/>
        <v>1.5</v>
      </c>
      <c r="T147" s="370"/>
      <c r="U147" s="246">
        <f>U146*0.75</f>
        <v>0</v>
      </c>
      <c r="V147" s="247"/>
      <c r="W147" s="247"/>
      <c r="X147" s="247"/>
      <c r="Y147" s="402">
        <f>Y146*0.75</f>
        <v>27</v>
      </c>
      <c r="AB147" s="229"/>
    </row>
    <row r="148" spans="1:28" s="228" customFormat="1" ht="39.75">
      <c r="A148" s="72"/>
      <c r="B148" s="249" t="s">
        <v>272</v>
      </c>
      <c r="C148" s="244"/>
      <c r="D148" s="193"/>
      <c r="E148" s="193"/>
      <c r="F148" s="193"/>
      <c r="G148" s="193"/>
      <c r="H148" s="193"/>
      <c r="I148" s="193"/>
      <c r="J148" s="363">
        <f t="shared" ref="J148" si="140">+SUM(E148:I148)</f>
        <v>0</v>
      </c>
      <c r="K148" s="372"/>
      <c r="L148" s="370"/>
      <c r="M148" s="370"/>
      <c r="N148" s="194">
        <v>3</v>
      </c>
      <c r="O148" s="390">
        <v>1</v>
      </c>
      <c r="P148" s="193">
        <v>1</v>
      </c>
      <c r="Q148" s="193"/>
      <c r="R148" s="193">
        <v>0</v>
      </c>
      <c r="S148" s="193">
        <v>0</v>
      </c>
      <c r="T148" s="370"/>
      <c r="U148" s="193">
        <v>0</v>
      </c>
      <c r="V148" s="247"/>
      <c r="W148" s="221"/>
      <c r="X148" s="221"/>
      <c r="Y148" s="386">
        <f>+SUM(D148:X148)</f>
        <v>5</v>
      </c>
      <c r="AB148" s="229"/>
    </row>
    <row r="149" spans="1:28" s="228" customFormat="1" ht="39.75">
      <c r="A149" s="72"/>
      <c r="B149" s="248" t="s">
        <v>150</v>
      </c>
      <c r="C149" s="244"/>
      <c r="D149" s="246">
        <f>D148*1</f>
        <v>0</v>
      </c>
      <c r="E149" s="246">
        <f t="shared" ref="E149:J149" si="141">E148*1</f>
        <v>0</v>
      </c>
      <c r="F149" s="246">
        <f t="shared" si="141"/>
        <v>0</v>
      </c>
      <c r="G149" s="246">
        <f t="shared" si="141"/>
        <v>0</v>
      </c>
      <c r="H149" s="246">
        <f t="shared" si="141"/>
        <v>0</v>
      </c>
      <c r="I149" s="246">
        <f t="shared" si="141"/>
        <v>0</v>
      </c>
      <c r="J149" s="246">
        <f t="shared" si="141"/>
        <v>0</v>
      </c>
      <c r="K149" s="395"/>
      <c r="L149" s="394"/>
      <c r="M149" s="394"/>
      <c r="N149" s="400">
        <f t="shared" ref="N149:S149" si="142">N148*1</f>
        <v>3</v>
      </c>
      <c r="O149" s="401">
        <f t="shared" si="142"/>
        <v>1</v>
      </c>
      <c r="P149" s="246">
        <f t="shared" si="142"/>
        <v>1</v>
      </c>
      <c r="Q149" s="246">
        <f t="shared" si="142"/>
        <v>0</v>
      </c>
      <c r="R149" s="365">
        <f t="shared" si="142"/>
        <v>0</v>
      </c>
      <c r="S149" s="246">
        <f t="shared" si="142"/>
        <v>0</v>
      </c>
      <c r="T149" s="394"/>
      <c r="U149" s="246">
        <f>U148*1</f>
        <v>0</v>
      </c>
      <c r="V149" s="247"/>
      <c r="W149" s="247"/>
      <c r="X149" s="247"/>
      <c r="Y149" s="400">
        <f>Y148*1</f>
        <v>5</v>
      </c>
      <c r="AB149" s="229"/>
    </row>
    <row r="150" spans="1:28" s="228" customFormat="1" ht="39.75">
      <c r="A150" s="72"/>
      <c r="B150" s="289" t="s">
        <v>183</v>
      </c>
      <c r="C150" s="399" t="s">
        <v>168</v>
      </c>
      <c r="D150" s="396">
        <f>D151+D153+D155+D157+D159</f>
        <v>0</v>
      </c>
      <c r="E150" s="396">
        <f t="shared" ref="E150:J150" si="143">E151+E153+E155+E157+E159</f>
        <v>0</v>
      </c>
      <c r="F150" s="396">
        <f t="shared" si="143"/>
        <v>0</v>
      </c>
      <c r="G150" s="396">
        <f t="shared" si="143"/>
        <v>0</v>
      </c>
      <c r="H150" s="396">
        <f t="shared" si="143"/>
        <v>0</v>
      </c>
      <c r="I150" s="396">
        <f t="shared" si="143"/>
        <v>0</v>
      </c>
      <c r="J150" s="396">
        <f t="shared" si="143"/>
        <v>0</v>
      </c>
      <c r="K150" s="396"/>
      <c r="L150" s="396">
        <f t="shared" ref="L150:U150" si="144">L151+L153+L155+L157+L159</f>
        <v>0</v>
      </c>
      <c r="M150" s="396">
        <f t="shared" si="144"/>
        <v>0</v>
      </c>
      <c r="N150" s="396">
        <f t="shared" si="144"/>
        <v>0</v>
      </c>
      <c r="O150" s="398">
        <f t="shared" si="144"/>
        <v>0</v>
      </c>
      <c r="P150" s="396">
        <f t="shared" si="144"/>
        <v>0</v>
      </c>
      <c r="Q150" s="396">
        <f t="shared" si="144"/>
        <v>0</v>
      </c>
      <c r="R150" s="396">
        <f t="shared" si="144"/>
        <v>0</v>
      </c>
      <c r="S150" s="396">
        <f t="shared" si="144"/>
        <v>0</v>
      </c>
      <c r="T150" s="396">
        <f t="shared" si="144"/>
        <v>0</v>
      </c>
      <c r="U150" s="396">
        <f t="shared" si="144"/>
        <v>0</v>
      </c>
      <c r="V150" s="397"/>
      <c r="W150" s="397"/>
      <c r="X150" s="397"/>
      <c r="Y150" s="396">
        <f>Y151+Y153+Y155+Y157+Y159</f>
        <v>0</v>
      </c>
      <c r="AB150" s="229"/>
    </row>
    <row r="151" spans="1:28" s="228" customFormat="1" ht="61.5">
      <c r="A151" s="72"/>
      <c r="B151" s="249" t="s">
        <v>261</v>
      </c>
      <c r="C151" s="244"/>
      <c r="D151" s="193"/>
      <c r="E151" s="193"/>
      <c r="F151" s="193"/>
      <c r="G151" s="193"/>
      <c r="H151" s="193"/>
      <c r="I151" s="193"/>
      <c r="J151" s="363">
        <f t="shared" ref="J151" si="145">+SUM(E151:I151)</f>
        <v>0</v>
      </c>
      <c r="K151" s="372"/>
      <c r="L151" s="370"/>
      <c r="M151" s="370"/>
      <c r="N151" s="193">
        <f>+SUM(C151:M151)</f>
        <v>0</v>
      </c>
      <c r="O151" s="196">
        <f>+SUM(C151:N151)</f>
        <v>0</v>
      </c>
      <c r="P151" s="193">
        <v>0</v>
      </c>
      <c r="Q151" s="193">
        <v>0</v>
      </c>
      <c r="R151" s="193">
        <f>+SUM(N151:Q151)</f>
        <v>0</v>
      </c>
      <c r="S151" s="193">
        <v>0</v>
      </c>
      <c r="T151" s="370"/>
      <c r="U151" s="193">
        <v>0</v>
      </c>
      <c r="V151" s="247"/>
      <c r="W151" s="221"/>
      <c r="X151" s="221"/>
      <c r="Y151" s="363">
        <f>+SUM(D151:X151)</f>
        <v>0</v>
      </c>
      <c r="AB151" s="229"/>
    </row>
    <row r="152" spans="1:28" s="228" customFormat="1" ht="39.75">
      <c r="A152" s="72"/>
      <c r="B152" s="248" t="s">
        <v>150</v>
      </c>
      <c r="C152" s="244"/>
      <c r="D152" s="246">
        <f>D151*0.125</f>
        <v>0</v>
      </c>
      <c r="E152" s="246">
        <f t="shared" ref="E152:J152" si="146">E151*0.125</f>
        <v>0</v>
      </c>
      <c r="F152" s="246">
        <f t="shared" si="146"/>
        <v>0</v>
      </c>
      <c r="G152" s="246">
        <f t="shared" si="146"/>
        <v>0</v>
      </c>
      <c r="H152" s="246">
        <f t="shared" si="146"/>
        <v>0</v>
      </c>
      <c r="I152" s="246">
        <f t="shared" si="146"/>
        <v>0</v>
      </c>
      <c r="J152" s="246">
        <f t="shared" si="146"/>
        <v>0</v>
      </c>
      <c r="K152" s="395"/>
      <c r="L152" s="370"/>
      <c r="M152" s="370"/>
      <c r="N152" s="246">
        <f t="shared" ref="N152:S152" si="147">N151*0.125</f>
        <v>0</v>
      </c>
      <c r="O152" s="250">
        <f t="shared" si="147"/>
        <v>0</v>
      </c>
      <c r="P152" s="246">
        <f t="shared" si="147"/>
        <v>0</v>
      </c>
      <c r="Q152" s="246">
        <f t="shared" si="147"/>
        <v>0</v>
      </c>
      <c r="R152" s="246">
        <f t="shared" si="147"/>
        <v>0</v>
      </c>
      <c r="S152" s="246">
        <f t="shared" si="147"/>
        <v>0</v>
      </c>
      <c r="T152" s="370"/>
      <c r="U152" s="246">
        <f>U151*0.125</f>
        <v>0</v>
      </c>
      <c r="V152" s="247"/>
      <c r="W152" s="247"/>
      <c r="X152" s="247"/>
      <c r="Y152" s="246">
        <f>Y151*0.125</f>
        <v>0</v>
      </c>
      <c r="AB152" s="229"/>
    </row>
    <row r="153" spans="1:28" s="228" customFormat="1" ht="39.75">
      <c r="A153" s="72"/>
      <c r="B153" s="249" t="s">
        <v>181</v>
      </c>
      <c r="C153" s="244"/>
      <c r="D153" s="193"/>
      <c r="E153" s="193"/>
      <c r="F153" s="193"/>
      <c r="G153" s="193"/>
      <c r="H153" s="193"/>
      <c r="I153" s="193"/>
      <c r="J153" s="363">
        <f t="shared" ref="J153" si="148">+SUM(E153:I153)</f>
        <v>0</v>
      </c>
      <c r="K153" s="372"/>
      <c r="L153" s="370"/>
      <c r="M153" s="370"/>
      <c r="N153" s="193">
        <f>+SUM(C153:M153)</f>
        <v>0</v>
      </c>
      <c r="O153" s="196">
        <f>+SUM(C153:N153)</f>
        <v>0</v>
      </c>
      <c r="P153" s="193">
        <v>0</v>
      </c>
      <c r="Q153" s="193">
        <v>0</v>
      </c>
      <c r="R153" s="193">
        <f>+SUM(N153:Q153)</f>
        <v>0</v>
      </c>
      <c r="S153" s="193">
        <v>0</v>
      </c>
      <c r="T153" s="370"/>
      <c r="U153" s="193">
        <v>0</v>
      </c>
      <c r="V153" s="247"/>
      <c r="W153" s="247"/>
      <c r="X153" s="247"/>
      <c r="Y153" s="363">
        <f>+SUM(D153:X153)</f>
        <v>0</v>
      </c>
      <c r="AB153" s="229"/>
    </row>
    <row r="154" spans="1:28" s="228" customFormat="1" ht="39.75">
      <c r="A154" s="72"/>
      <c r="B154" s="248" t="s">
        <v>150</v>
      </c>
      <c r="C154" s="244"/>
      <c r="D154" s="246">
        <f>D153*0.25</f>
        <v>0</v>
      </c>
      <c r="E154" s="246">
        <f t="shared" ref="E154:J154" si="149">E153*0.25</f>
        <v>0</v>
      </c>
      <c r="F154" s="246">
        <f t="shared" si="149"/>
        <v>0</v>
      </c>
      <c r="G154" s="246">
        <f t="shared" si="149"/>
        <v>0</v>
      </c>
      <c r="H154" s="246">
        <f t="shared" si="149"/>
        <v>0</v>
      </c>
      <c r="I154" s="246">
        <f t="shared" si="149"/>
        <v>0</v>
      </c>
      <c r="J154" s="246">
        <f t="shared" si="149"/>
        <v>0</v>
      </c>
      <c r="K154" s="395"/>
      <c r="L154" s="370"/>
      <c r="M154" s="370"/>
      <c r="N154" s="246">
        <f t="shared" ref="N154:S154" si="150">N153*0.25</f>
        <v>0</v>
      </c>
      <c r="O154" s="250">
        <f t="shared" si="150"/>
        <v>0</v>
      </c>
      <c r="P154" s="246">
        <f t="shared" si="150"/>
        <v>0</v>
      </c>
      <c r="Q154" s="246">
        <f t="shared" si="150"/>
        <v>0</v>
      </c>
      <c r="R154" s="246">
        <f t="shared" si="150"/>
        <v>0</v>
      </c>
      <c r="S154" s="246">
        <f t="shared" si="150"/>
        <v>0</v>
      </c>
      <c r="T154" s="370"/>
      <c r="U154" s="246">
        <f>U153*0.25</f>
        <v>0</v>
      </c>
      <c r="V154" s="247"/>
      <c r="W154" s="247"/>
      <c r="X154" s="247"/>
      <c r="Y154" s="246">
        <f>Y153*0.25</f>
        <v>0</v>
      </c>
      <c r="AB154" s="229"/>
    </row>
    <row r="155" spans="1:28" s="228" customFormat="1" ht="61.5">
      <c r="A155" s="72"/>
      <c r="B155" s="249" t="s">
        <v>180</v>
      </c>
      <c r="C155" s="244"/>
      <c r="D155" s="193"/>
      <c r="E155" s="193"/>
      <c r="F155" s="193"/>
      <c r="G155" s="193"/>
      <c r="H155" s="193"/>
      <c r="I155" s="193"/>
      <c r="J155" s="363">
        <f t="shared" ref="J155" si="151">+SUM(E155:I155)</f>
        <v>0</v>
      </c>
      <c r="K155" s="372"/>
      <c r="L155" s="370"/>
      <c r="M155" s="370"/>
      <c r="N155" s="193">
        <f>+SUM(C155:M155)</f>
        <v>0</v>
      </c>
      <c r="O155" s="196">
        <f>+SUM(C155:N155)</f>
        <v>0</v>
      </c>
      <c r="P155" s="193">
        <v>0</v>
      </c>
      <c r="Q155" s="193">
        <v>0</v>
      </c>
      <c r="R155" s="193">
        <f>+SUM(N155:Q155)</f>
        <v>0</v>
      </c>
      <c r="S155" s="193">
        <v>0</v>
      </c>
      <c r="T155" s="370"/>
      <c r="U155" s="193">
        <v>0</v>
      </c>
      <c r="V155" s="247"/>
      <c r="W155" s="247"/>
      <c r="X155" s="247"/>
      <c r="Y155" s="363">
        <f>+SUM(D155:X155)</f>
        <v>0</v>
      </c>
      <c r="AB155" s="229"/>
    </row>
    <row r="156" spans="1:28" s="228" customFormat="1" ht="39.75">
      <c r="A156" s="72"/>
      <c r="B156" s="248" t="s">
        <v>150</v>
      </c>
      <c r="C156" s="244"/>
      <c r="D156" s="246">
        <f>D155*0.5</f>
        <v>0</v>
      </c>
      <c r="E156" s="246">
        <f t="shared" ref="E156:J156" si="152">E155*0.5</f>
        <v>0</v>
      </c>
      <c r="F156" s="246">
        <f t="shared" si="152"/>
        <v>0</v>
      </c>
      <c r="G156" s="246">
        <f t="shared" si="152"/>
        <v>0</v>
      </c>
      <c r="H156" s="246">
        <f t="shared" si="152"/>
        <v>0</v>
      </c>
      <c r="I156" s="246">
        <f t="shared" si="152"/>
        <v>0</v>
      </c>
      <c r="J156" s="246">
        <f t="shared" si="152"/>
        <v>0</v>
      </c>
      <c r="K156" s="395"/>
      <c r="L156" s="370"/>
      <c r="M156" s="370"/>
      <c r="N156" s="246">
        <f t="shared" ref="N156:S156" si="153">N155*0.5</f>
        <v>0</v>
      </c>
      <c r="O156" s="250">
        <f t="shared" si="153"/>
        <v>0</v>
      </c>
      <c r="P156" s="246">
        <f t="shared" si="153"/>
        <v>0</v>
      </c>
      <c r="Q156" s="246">
        <f t="shared" si="153"/>
        <v>0</v>
      </c>
      <c r="R156" s="246">
        <f t="shared" si="153"/>
        <v>0</v>
      </c>
      <c r="S156" s="246">
        <f t="shared" si="153"/>
        <v>0</v>
      </c>
      <c r="T156" s="370"/>
      <c r="U156" s="246">
        <f>U155*0.5</f>
        <v>0</v>
      </c>
      <c r="V156" s="247"/>
      <c r="W156" s="247"/>
      <c r="X156" s="247"/>
      <c r="Y156" s="246">
        <f>Y155*0.5</f>
        <v>0</v>
      </c>
      <c r="AB156" s="229"/>
    </row>
    <row r="157" spans="1:28" s="228" customFormat="1" ht="61.5">
      <c r="A157" s="72"/>
      <c r="B157" s="249" t="s">
        <v>271</v>
      </c>
      <c r="C157" s="244"/>
      <c r="D157" s="193"/>
      <c r="E157" s="193"/>
      <c r="F157" s="193"/>
      <c r="G157" s="193"/>
      <c r="H157" s="193"/>
      <c r="I157" s="193"/>
      <c r="J157" s="363">
        <f t="shared" ref="J157" si="154">+SUM(E157:I157)</f>
        <v>0</v>
      </c>
      <c r="K157" s="372"/>
      <c r="L157" s="370"/>
      <c r="M157" s="370"/>
      <c r="N157" s="193">
        <f>+SUM(C157:M157)</f>
        <v>0</v>
      </c>
      <c r="O157" s="196">
        <f>+SUM(C157:N157)</f>
        <v>0</v>
      </c>
      <c r="P157" s="193">
        <v>0</v>
      </c>
      <c r="Q157" s="193">
        <v>0</v>
      </c>
      <c r="R157" s="193">
        <f>+SUM(N157:Q157)</f>
        <v>0</v>
      </c>
      <c r="S157" s="193">
        <v>0</v>
      </c>
      <c r="T157" s="370"/>
      <c r="U157" s="193">
        <v>0</v>
      </c>
      <c r="V157" s="247"/>
      <c r="W157" s="247"/>
      <c r="X157" s="247"/>
      <c r="Y157" s="363">
        <f>+SUM(D157:X157)</f>
        <v>0</v>
      </c>
      <c r="AB157" s="229"/>
    </row>
    <row r="158" spans="1:28" s="228" customFormat="1" ht="39.75">
      <c r="A158" s="72"/>
      <c r="B158" s="248" t="s">
        <v>150</v>
      </c>
      <c r="C158" s="244"/>
      <c r="D158" s="246">
        <f>D157*0.75</f>
        <v>0</v>
      </c>
      <c r="E158" s="246">
        <f t="shared" ref="E158:J158" si="155">E157*0.75</f>
        <v>0</v>
      </c>
      <c r="F158" s="246">
        <f t="shared" si="155"/>
        <v>0</v>
      </c>
      <c r="G158" s="246">
        <f t="shared" si="155"/>
        <v>0</v>
      </c>
      <c r="H158" s="246">
        <f t="shared" si="155"/>
        <v>0</v>
      </c>
      <c r="I158" s="246">
        <f t="shared" si="155"/>
        <v>0</v>
      </c>
      <c r="J158" s="246">
        <f t="shared" si="155"/>
        <v>0</v>
      </c>
      <c r="K158" s="395"/>
      <c r="L158" s="370"/>
      <c r="M158" s="370"/>
      <c r="N158" s="246">
        <f t="shared" ref="N158:S158" si="156">N157*0.75</f>
        <v>0</v>
      </c>
      <c r="O158" s="250">
        <f t="shared" si="156"/>
        <v>0</v>
      </c>
      <c r="P158" s="246">
        <f t="shared" si="156"/>
        <v>0</v>
      </c>
      <c r="Q158" s="246">
        <f t="shared" si="156"/>
        <v>0</v>
      </c>
      <c r="R158" s="246">
        <f t="shared" si="156"/>
        <v>0</v>
      </c>
      <c r="S158" s="246">
        <f t="shared" si="156"/>
        <v>0</v>
      </c>
      <c r="T158" s="370"/>
      <c r="U158" s="246">
        <f>U157*0.75</f>
        <v>0</v>
      </c>
      <c r="V158" s="247"/>
      <c r="W158" s="247"/>
      <c r="X158" s="247"/>
      <c r="Y158" s="246">
        <f>Y157*0.75</f>
        <v>0</v>
      </c>
      <c r="AB158" s="229"/>
    </row>
    <row r="159" spans="1:28" s="228" customFormat="1" ht="39.75">
      <c r="A159" s="72"/>
      <c r="B159" s="249" t="s">
        <v>270</v>
      </c>
      <c r="C159" s="244"/>
      <c r="D159" s="193"/>
      <c r="E159" s="193"/>
      <c r="F159" s="193"/>
      <c r="G159" s="193"/>
      <c r="H159" s="193"/>
      <c r="I159" s="193"/>
      <c r="J159" s="363">
        <f t="shared" ref="J159" si="157">+SUM(E159:I159)</f>
        <v>0</v>
      </c>
      <c r="K159" s="372"/>
      <c r="L159" s="370"/>
      <c r="M159" s="370"/>
      <c r="N159" s="193">
        <f>+SUM(C159:M159)</f>
        <v>0</v>
      </c>
      <c r="O159" s="196">
        <f>+SUM(C159:N159)</f>
        <v>0</v>
      </c>
      <c r="P159" s="193">
        <v>0</v>
      </c>
      <c r="Q159" s="193">
        <v>0</v>
      </c>
      <c r="R159" s="193">
        <f>+SUM(N159:Q159)</f>
        <v>0</v>
      </c>
      <c r="S159" s="193">
        <v>0</v>
      </c>
      <c r="T159" s="370"/>
      <c r="U159" s="193">
        <v>0</v>
      </c>
      <c r="V159" s="247"/>
      <c r="W159" s="247"/>
      <c r="X159" s="247"/>
      <c r="Y159" s="363">
        <f>+SUM(D159:X159)</f>
        <v>0</v>
      </c>
      <c r="AB159" s="229"/>
    </row>
    <row r="160" spans="1:28" s="228" customFormat="1" ht="39.75">
      <c r="A160" s="72"/>
      <c r="B160" s="248" t="s">
        <v>150</v>
      </c>
      <c r="C160" s="244"/>
      <c r="D160" s="246">
        <f>D159*1</f>
        <v>0</v>
      </c>
      <c r="E160" s="246">
        <f t="shared" ref="E160:J160" si="158">E159*1</f>
        <v>0</v>
      </c>
      <c r="F160" s="246">
        <f t="shared" si="158"/>
        <v>0</v>
      </c>
      <c r="G160" s="246">
        <f t="shared" si="158"/>
        <v>0</v>
      </c>
      <c r="H160" s="246">
        <f t="shared" si="158"/>
        <v>0</v>
      </c>
      <c r="I160" s="246">
        <f t="shared" si="158"/>
        <v>0</v>
      </c>
      <c r="J160" s="246">
        <f t="shared" si="158"/>
        <v>0</v>
      </c>
      <c r="K160" s="395"/>
      <c r="L160" s="394"/>
      <c r="M160" s="394"/>
      <c r="N160" s="246">
        <f t="shared" ref="N160:S160" si="159">N159*1</f>
        <v>0</v>
      </c>
      <c r="O160" s="250">
        <f t="shared" si="159"/>
        <v>0</v>
      </c>
      <c r="P160" s="246">
        <f t="shared" si="159"/>
        <v>0</v>
      </c>
      <c r="Q160" s="246">
        <f t="shared" si="159"/>
        <v>0</v>
      </c>
      <c r="R160" s="246">
        <f t="shared" si="159"/>
        <v>0</v>
      </c>
      <c r="S160" s="246">
        <f t="shared" si="159"/>
        <v>0</v>
      </c>
      <c r="T160" s="394"/>
      <c r="U160" s="246">
        <f>U159*1</f>
        <v>0</v>
      </c>
      <c r="V160" s="247"/>
      <c r="W160" s="247"/>
      <c r="X160" s="247"/>
      <c r="Y160" s="246">
        <f>Y159*1</f>
        <v>0</v>
      </c>
      <c r="AB160" s="229"/>
    </row>
    <row r="161" spans="1:28" s="464" customFormat="1" ht="39.75">
      <c r="A161" s="148"/>
      <c r="B161" s="369" t="s">
        <v>269</v>
      </c>
      <c r="C161" s="271"/>
      <c r="D161" s="193">
        <v>2</v>
      </c>
      <c r="E161" s="193"/>
      <c r="F161" s="193"/>
      <c r="G161" s="193"/>
      <c r="H161" s="193"/>
      <c r="I161" s="193"/>
      <c r="J161" s="363">
        <f t="shared" ref="J161" si="160">+SUM(E161:I161)</f>
        <v>0</v>
      </c>
      <c r="K161" s="192"/>
      <c r="L161" s="192"/>
      <c r="M161" s="192"/>
      <c r="N161" s="193">
        <f>36+16</f>
        <v>52</v>
      </c>
      <c r="O161" s="196">
        <f>19+5</f>
        <v>24</v>
      </c>
      <c r="P161" s="192">
        <f>7+3</f>
        <v>10</v>
      </c>
      <c r="Q161" s="193">
        <v>2</v>
      </c>
      <c r="R161" s="193">
        <f>5+4</f>
        <v>9</v>
      </c>
      <c r="S161" s="193">
        <v>5</v>
      </c>
      <c r="T161" s="192"/>
      <c r="U161" s="192">
        <f>18+5</f>
        <v>23</v>
      </c>
      <c r="V161" s="698"/>
      <c r="W161" s="699"/>
      <c r="X161" s="699"/>
      <c r="Y161" s="363">
        <f>+SUM(D161:X161)</f>
        <v>127</v>
      </c>
      <c r="Z161" s="700" t="s">
        <v>268</v>
      </c>
      <c r="AB161" s="465"/>
    </row>
    <row r="162" spans="1:28" s="73" customFormat="1" ht="55.5" customHeight="1">
      <c r="A162" s="85"/>
      <c r="B162" s="155" t="s">
        <v>267</v>
      </c>
      <c r="C162" s="96" t="s">
        <v>171</v>
      </c>
      <c r="D162" s="382" t="s">
        <v>266</v>
      </c>
      <c r="E162" s="205" t="e">
        <f t="shared" ref="E162:J162" si="161">+E164*100/E185</f>
        <v>#DIV/0!</v>
      </c>
      <c r="F162" s="205" t="e">
        <f t="shared" si="161"/>
        <v>#DIV/0!</v>
      </c>
      <c r="G162" s="205" t="e">
        <f t="shared" si="161"/>
        <v>#DIV/0!</v>
      </c>
      <c r="H162" s="205" t="e">
        <f t="shared" si="161"/>
        <v>#DIV/0!</v>
      </c>
      <c r="I162" s="205" t="e">
        <f t="shared" si="161"/>
        <v>#DIV/0!</v>
      </c>
      <c r="J162" s="205" t="e">
        <f t="shared" si="161"/>
        <v>#DIV/0!</v>
      </c>
      <c r="K162" s="382"/>
      <c r="L162" s="381">
        <v>0</v>
      </c>
      <c r="M162" s="381">
        <v>0</v>
      </c>
      <c r="N162" s="379">
        <f>N164*100/N185</f>
        <v>141.66666666666666</v>
      </c>
      <c r="O162" s="379">
        <f>O164*100/O185</f>
        <v>56.25</v>
      </c>
      <c r="P162" s="382" t="s">
        <v>266</v>
      </c>
      <c r="Q162" s="379">
        <f>Q164*100/Q185</f>
        <v>10.714285714285714</v>
      </c>
      <c r="R162" s="381">
        <v>0</v>
      </c>
      <c r="S162" s="379">
        <f>S164*100/S185</f>
        <v>20.833333333333332</v>
      </c>
      <c r="T162" s="381">
        <v>0</v>
      </c>
      <c r="U162" s="379">
        <f>U164*100/U185</f>
        <v>0</v>
      </c>
      <c r="V162" s="380"/>
      <c r="W162" s="380"/>
      <c r="X162" s="380"/>
      <c r="Y162" s="379">
        <f>Y164*100/Y185</f>
        <v>49.03846153846154</v>
      </c>
      <c r="AB162" s="74"/>
    </row>
    <row r="163" spans="1:28" s="73" customFormat="1" ht="39.75">
      <c r="A163" s="81"/>
      <c r="B163" s="153"/>
      <c r="C163" s="95" t="s">
        <v>10</v>
      </c>
      <c r="D163" s="378">
        <v>0</v>
      </c>
      <c r="E163" s="132" t="e">
        <f>+IF(E162&lt;50,E162*5/50,IF(E162&gt;=50,5))</f>
        <v>#DIV/0!</v>
      </c>
      <c r="F163" s="132" t="e">
        <f t="shared" ref="F163:J163" si="162">+IF(F162&lt;50,F162*5/50,IF(F162&gt;=50,5))</f>
        <v>#DIV/0!</v>
      </c>
      <c r="G163" s="132" t="e">
        <f t="shared" si="162"/>
        <v>#DIV/0!</v>
      </c>
      <c r="H163" s="132" t="e">
        <f t="shared" si="162"/>
        <v>#DIV/0!</v>
      </c>
      <c r="I163" s="132" t="e">
        <f t="shared" si="162"/>
        <v>#DIV/0!</v>
      </c>
      <c r="J163" s="132" t="e">
        <f t="shared" si="162"/>
        <v>#DIV/0!</v>
      </c>
      <c r="K163" s="378"/>
      <c r="L163" s="378">
        <f>+IF(L162&lt;50,L162*5/50,IF(L162&gt;=50,5))</f>
        <v>0</v>
      </c>
      <c r="M163" s="378">
        <f>+IF(M162&lt;50,M162*5/50,IF(M162&gt;=50,5))</f>
        <v>0</v>
      </c>
      <c r="N163" s="132">
        <f>+IF(N162&lt;50,N162*5/50,IF(N162&gt;=50,5))</f>
        <v>5</v>
      </c>
      <c r="O163" s="132">
        <f>+IF(O162&lt;50,O162*5/50,IF(O162&gt;=50,5))</f>
        <v>5</v>
      </c>
      <c r="P163" s="378">
        <v>0</v>
      </c>
      <c r="Q163" s="132">
        <f>+IF(Q162&lt;50,Q162*5/50,IF(Q162&gt;=50,5))</f>
        <v>1.0714285714285714</v>
      </c>
      <c r="R163" s="378">
        <f>+IF(R162&lt;50,R162*5/50,IF(R162&gt;=50,5))</f>
        <v>0</v>
      </c>
      <c r="S163" s="132">
        <f>+IF(S162&lt;50,S162*5/50,IF(S162&gt;=50,5))</f>
        <v>2.083333333333333</v>
      </c>
      <c r="T163" s="378">
        <f>+IF(T162&lt;50,T162*5/50,IF(T162&gt;=50,5))</f>
        <v>0</v>
      </c>
      <c r="U163" s="132">
        <f>+IF(U162&lt;50,U162*5/50,IF(U162&gt;=50,5))</f>
        <v>0</v>
      </c>
      <c r="V163" s="377"/>
      <c r="W163" s="377"/>
      <c r="X163" s="377"/>
      <c r="Y163" s="132">
        <f>+IF(Y162&lt;50,Y162*5/50,IF(Y162&gt;=50,5))</f>
        <v>4.9038461538461542</v>
      </c>
      <c r="AB163" s="74"/>
    </row>
    <row r="164" spans="1:28" s="73" customFormat="1" ht="39.75">
      <c r="A164" s="75"/>
      <c r="B164" s="376" t="s">
        <v>265</v>
      </c>
      <c r="C164" s="244"/>
      <c r="D164" s="199">
        <f>D167+D169+D171+D173+D176+D178+D180+D182+D184</f>
        <v>0</v>
      </c>
      <c r="E164" s="199">
        <f t="shared" ref="E164:J164" si="163">E167+E169+E171+E173+E176+E178+E180+E182+E184</f>
        <v>0</v>
      </c>
      <c r="F164" s="199">
        <f t="shared" si="163"/>
        <v>0</v>
      </c>
      <c r="G164" s="199">
        <f t="shared" si="163"/>
        <v>0</v>
      </c>
      <c r="H164" s="199">
        <f t="shared" ref="H164" si="164">H167+H169+H171+H173+H176+H178+H180+H182+H184</f>
        <v>0</v>
      </c>
      <c r="I164" s="199">
        <f t="shared" si="163"/>
        <v>0</v>
      </c>
      <c r="J164" s="199">
        <f t="shared" si="163"/>
        <v>0</v>
      </c>
      <c r="K164" s="199"/>
      <c r="L164" s="199">
        <f t="shared" ref="L164:U164" si="165">L167+L169+L171+L173+L176+L178+L180+L182+L184</f>
        <v>0</v>
      </c>
      <c r="M164" s="199">
        <f t="shared" si="165"/>
        <v>0</v>
      </c>
      <c r="N164" s="199">
        <f t="shared" si="165"/>
        <v>8.5</v>
      </c>
      <c r="O164" s="199">
        <f t="shared" si="165"/>
        <v>2.25</v>
      </c>
      <c r="P164" s="199">
        <f t="shared" si="165"/>
        <v>0</v>
      </c>
      <c r="Q164" s="199">
        <f t="shared" si="165"/>
        <v>0.75</v>
      </c>
      <c r="R164" s="199">
        <f t="shared" si="165"/>
        <v>0</v>
      </c>
      <c r="S164" s="199">
        <f t="shared" si="165"/>
        <v>1.25</v>
      </c>
      <c r="T164" s="199">
        <f t="shared" si="165"/>
        <v>0</v>
      </c>
      <c r="U164" s="199">
        <f t="shared" si="165"/>
        <v>0</v>
      </c>
      <c r="V164" s="373"/>
      <c r="W164" s="373"/>
      <c r="X164" s="373"/>
      <c r="Y164" s="199">
        <f>Y167+Y169+Y171+Y173+Y176+Y178+Y180+Y182+Y184</f>
        <v>12.75</v>
      </c>
      <c r="Z164" s="39"/>
      <c r="AB164" s="74"/>
    </row>
    <row r="165" spans="1:28" s="73" customFormat="1" ht="39.75">
      <c r="A165" s="75"/>
      <c r="B165" s="289" t="s">
        <v>188</v>
      </c>
      <c r="C165" s="375" t="s">
        <v>168</v>
      </c>
      <c r="D165" s="286">
        <f>D166+D168+D170+D172</f>
        <v>0</v>
      </c>
      <c r="E165" s="286">
        <f t="shared" ref="E165:J165" si="166">E166+E168+E170+E172</f>
        <v>0</v>
      </c>
      <c r="F165" s="286">
        <f t="shared" si="166"/>
        <v>0</v>
      </c>
      <c r="G165" s="286">
        <f t="shared" si="166"/>
        <v>0</v>
      </c>
      <c r="H165" s="286">
        <f t="shared" si="166"/>
        <v>0</v>
      </c>
      <c r="I165" s="286">
        <f t="shared" si="166"/>
        <v>0</v>
      </c>
      <c r="J165" s="286">
        <f t="shared" si="166"/>
        <v>0</v>
      </c>
      <c r="K165" s="286"/>
      <c r="L165" s="286">
        <f t="shared" ref="L165:U165" si="167">L166+L168+L170+L172</f>
        <v>0</v>
      </c>
      <c r="M165" s="286">
        <f t="shared" si="167"/>
        <v>0</v>
      </c>
      <c r="N165" s="286">
        <f t="shared" si="167"/>
        <v>12</v>
      </c>
      <c r="O165" s="286">
        <f t="shared" si="167"/>
        <v>5</v>
      </c>
      <c r="P165" s="286">
        <f t="shared" si="167"/>
        <v>0</v>
      </c>
      <c r="Q165" s="286">
        <f t="shared" si="167"/>
        <v>3</v>
      </c>
      <c r="R165" s="286">
        <f t="shared" si="167"/>
        <v>0</v>
      </c>
      <c r="S165" s="286">
        <f t="shared" si="167"/>
        <v>5</v>
      </c>
      <c r="T165" s="286">
        <f t="shared" si="167"/>
        <v>0</v>
      </c>
      <c r="U165" s="286">
        <f t="shared" si="167"/>
        <v>0</v>
      </c>
      <c r="V165" s="287"/>
      <c r="W165" s="287"/>
      <c r="X165" s="287"/>
      <c r="Y165" s="286">
        <f>Y166+Y168+Y170+Y172</f>
        <v>25</v>
      </c>
      <c r="AB165" s="74"/>
    </row>
    <row r="166" spans="1:28" s="73" customFormat="1" ht="92.25">
      <c r="A166" s="75"/>
      <c r="B166" s="249" t="s">
        <v>264</v>
      </c>
      <c r="C166" s="244"/>
      <c r="D166" s="193">
        <v>0</v>
      </c>
      <c r="E166" s="193">
        <v>0</v>
      </c>
      <c r="F166" s="193">
        <v>0</v>
      </c>
      <c r="G166" s="193">
        <v>0</v>
      </c>
      <c r="H166" s="193">
        <v>0</v>
      </c>
      <c r="I166" s="193">
        <v>0</v>
      </c>
      <c r="J166" s="363">
        <f t="shared" ref="J166" si="168">+SUM(E166:I166)</f>
        <v>0</v>
      </c>
      <c r="K166" s="372"/>
      <c r="L166" s="370"/>
      <c r="M166" s="370"/>
      <c r="N166" s="193">
        <v>4</v>
      </c>
      <c r="O166" s="196">
        <v>3</v>
      </c>
      <c r="P166" s="193">
        <v>0</v>
      </c>
      <c r="Q166" s="193">
        <v>3</v>
      </c>
      <c r="R166" s="370"/>
      <c r="S166" s="193">
        <v>5</v>
      </c>
      <c r="T166" s="370"/>
      <c r="U166" s="193">
        <v>0</v>
      </c>
      <c r="V166" s="197"/>
      <c r="W166" s="197"/>
      <c r="X166" s="197"/>
      <c r="Y166" s="363">
        <f>+SUM(D166:X166)</f>
        <v>15</v>
      </c>
      <c r="AB166" s="74"/>
    </row>
    <row r="167" spans="1:28" s="73" customFormat="1" ht="39.75">
      <c r="A167" s="75"/>
      <c r="B167" s="248" t="s">
        <v>150</v>
      </c>
      <c r="C167" s="244"/>
      <c r="D167" s="68">
        <f>+D166*0.25</f>
        <v>0</v>
      </c>
      <c r="E167" s="68">
        <f t="shared" ref="E167:J167" si="169">+E166*0.25</f>
        <v>0</v>
      </c>
      <c r="F167" s="68">
        <f t="shared" si="169"/>
        <v>0</v>
      </c>
      <c r="G167" s="68">
        <f t="shared" si="169"/>
        <v>0</v>
      </c>
      <c r="H167" s="68">
        <f t="shared" si="169"/>
        <v>0</v>
      </c>
      <c r="I167" s="68">
        <f t="shared" si="169"/>
        <v>0</v>
      </c>
      <c r="J167" s="68">
        <f t="shared" si="169"/>
        <v>0</v>
      </c>
      <c r="K167" s="371"/>
      <c r="L167" s="370"/>
      <c r="M167" s="370"/>
      <c r="N167" s="68">
        <f>+N166*0.25</f>
        <v>1</v>
      </c>
      <c r="O167" s="69">
        <f>+O166*0.25</f>
        <v>0.75</v>
      </c>
      <c r="P167" s="68">
        <f>+P166*0.25</f>
        <v>0</v>
      </c>
      <c r="Q167" s="68">
        <f>+Q166*0.25</f>
        <v>0.75</v>
      </c>
      <c r="R167" s="370"/>
      <c r="S167" s="68">
        <f>+S166*0.25</f>
        <v>1.25</v>
      </c>
      <c r="T167" s="370"/>
      <c r="U167" s="68">
        <f>+U166*0.25</f>
        <v>0</v>
      </c>
      <c r="V167" s="197"/>
      <c r="W167" s="197"/>
      <c r="X167" s="197"/>
      <c r="Y167" s="68">
        <f>+Y166*0.25</f>
        <v>3.75</v>
      </c>
      <c r="AB167" s="74"/>
    </row>
    <row r="168" spans="1:28" s="73" customFormat="1" ht="61.5">
      <c r="A168" s="75"/>
      <c r="B168" s="249" t="s">
        <v>263</v>
      </c>
      <c r="C168" s="244"/>
      <c r="D168" s="193">
        <v>0</v>
      </c>
      <c r="E168" s="193">
        <v>0</v>
      </c>
      <c r="F168" s="193">
        <v>0</v>
      </c>
      <c r="G168" s="193">
        <v>0</v>
      </c>
      <c r="H168" s="193">
        <v>0</v>
      </c>
      <c r="I168" s="193">
        <v>0</v>
      </c>
      <c r="J168" s="363">
        <f t="shared" ref="J168" si="170">+SUM(E168:I168)</f>
        <v>0</v>
      </c>
      <c r="K168" s="372"/>
      <c r="L168" s="370"/>
      <c r="M168" s="370"/>
      <c r="N168" s="193">
        <v>1</v>
      </c>
      <c r="O168" s="196">
        <v>1</v>
      </c>
      <c r="P168" s="193">
        <v>0</v>
      </c>
      <c r="Q168" s="193"/>
      <c r="R168" s="370"/>
      <c r="S168" s="193">
        <v>0</v>
      </c>
      <c r="T168" s="370"/>
      <c r="U168" s="193">
        <v>0</v>
      </c>
      <c r="V168" s="197"/>
      <c r="W168" s="197"/>
      <c r="X168" s="197"/>
      <c r="Y168" s="363">
        <f>+SUM(D168:X168)</f>
        <v>2</v>
      </c>
      <c r="AB168" s="74"/>
    </row>
    <row r="169" spans="1:28" s="73" customFormat="1" ht="39.75">
      <c r="A169" s="75"/>
      <c r="B169" s="248" t="s">
        <v>150</v>
      </c>
      <c r="C169" s="244"/>
      <c r="D169" s="68">
        <f>+D168*0.5</f>
        <v>0</v>
      </c>
      <c r="E169" s="68">
        <f t="shared" ref="E169:J169" si="171">+E168*0.5</f>
        <v>0</v>
      </c>
      <c r="F169" s="68">
        <f t="shared" si="171"/>
        <v>0</v>
      </c>
      <c r="G169" s="68">
        <f t="shared" si="171"/>
        <v>0</v>
      </c>
      <c r="H169" s="68">
        <f t="shared" si="171"/>
        <v>0</v>
      </c>
      <c r="I169" s="68">
        <f t="shared" si="171"/>
        <v>0</v>
      </c>
      <c r="J169" s="68">
        <f t="shared" si="171"/>
        <v>0</v>
      </c>
      <c r="K169" s="371"/>
      <c r="L169" s="370"/>
      <c r="M169" s="370"/>
      <c r="N169" s="68">
        <f>+N168*0.5</f>
        <v>0.5</v>
      </c>
      <c r="O169" s="69">
        <f>+O168*0.5</f>
        <v>0.5</v>
      </c>
      <c r="P169" s="68">
        <f>+P168*0.5</f>
        <v>0</v>
      </c>
      <c r="Q169" s="68">
        <f>+Q168*0.5</f>
        <v>0</v>
      </c>
      <c r="R169" s="370"/>
      <c r="S169" s="68">
        <f>+S168*0.5</f>
        <v>0</v>
      </c>
      <c r="T169" s="370"/>
      <c r="U169" s="68">
        <f>+U168*0.5</f>
        <v>0</v>
      </c>
      <c r="V169" s="197"/>
      <c r="W169" s="197"/>
      <c r="X169" s="197"/>
      <c r="Y169" s="68">
        <f>+Y168*0.5</f>
        <v>1</v>
      </c>
      <c r="AB169" s="74"/>
    </row>
    <row r="170" spans="1:28" s="73" customFormat="1" ht="184.5">
      <c r="A170" s="75"/>
      <c r="B170" s="249" t="s">
        <v>185</v>
      </c>
      <c r="C170" s="244"/>
      <c r="D170" s="193">
        <v>0</v>
      </c>
      <c r="E170" s="193">
        <v>0</v>
      </c>
      <c r="F170" s="193">
        <v>0</v>
      </c>
      <c r="G170" s="193">
        <v>0</v>
      </c>
      <c r="H170" s="193">
        <v>0</v>
      </c>
      <c r="I170" s="193">
        <v>0</v>
      </c>
      <c r="J170" s="363">
        <f t="shared" ref="J170" si="172">+SUM(E170:I170)</f>
        <v>0</v>
      </c>
      <c r="K170" s="372"/>
      <c r="L170" s="370"/>
      <c r="M170" s="370"/>
      <c r="N170" s="193">
        <v>0</v>
      </c>
      <c r="O170" s="196">
        <v>0</v>
      </c>
      <c r="P170" s="193">
        <v>0</v>
      </c>
      <c r="Q170" s="193"/>
      <c r="R170" s="370"/>
      <c r="S170" s="193">
        <v>0</v>
      </c>
      <c r="T170" s="370"/>
      <c r="U170" s="193">
        <v>0</v>
      </c>
      <c r="V170" s="197"/>
      <c r="W170" s="197"/>
      <c r="X170" s="197"/>
      <c r="Y170" s="363">
        <f>+SUM(D170:X170)</f>
        <v>0</v>
      </c>
      <c r="AB170" s="74"/>
    </row>
    <row r="171" spans="1:28" s="73" customFormat="1" ht="39.75">
      <c r="A171" s="75"/>
      <c r="B171" s="249" t="s">
        <v>150</v>
      </c>
      <c r="C171" s="244"/>
      <c r="D171" s="68">
        <f>+D170*0.75</f>
        <v>0</v>
      </c>
      <c r="E171" s="68">
        <f t="shared" ref="E171:J171" si="173">+E170*0.75</f>
        <v>0</v>
      </c>
      <c r="F171" s="68">
        <f t="shared" si="173"/>
        <v>0</v>
      </c>
      <c r="G171" s="68">
        <f t="shared" si="173"/>
        <v>0</v>
      </c>
      <c r="H171" s="68">
        <f t="shared" si="173"/>
        <v>0</v>
      </c>
      <c r="I171" s="68">
        <f t="shared" si="173"/>
        <v>0</v>
      </c>
      <c r="J171" s="68">
        <f t="shared" si="173"/>
        <v>0</v>
      </c>
      <c r="K171" s="371"/>
      <c r="L171" s="370"/>
      <c r="M171" s="370"/>
      <c r="N171" s="68">
        <f>+N170*0.75</f>
        <v>0</v>
      </c>
      <c r="O171" s="69">
        <f>+O170*0.75</f>
        <v>0</v>
      </c>
      <c r="P171" s="68">
        <f>+P170*0.75</f>
        <v>0</v>
      </c>
      <c r="Q171" s="68">
        <f>+Q170*0.75</f>
        <v>0</v>
      </c>
      <c r="R171" s="370"/>
      <c r="S171" s="68">
        <f>+S170*0.75</f>
        <v>0</v>
      </c>
      <c r="T171" s="370"/>
      <c r="U171" s="68">
        <f>+U170*0.75</f>
        <v>0</v>
      </c>
      <c r="V171" s="197"/>
      <c r="W171" s="197"/>
      <c r="X171" s="197"/>
      <c r="Y171" s="68">
        <f>+Y170*0.75</f>
        <v>0</v>
      </c>
      <c r="AB171" s="74"/>
    </row>
    <row r="172" spans="1:28" s="73" customFormat="1" ht="166.5">
      <c r="A172" s="75"/>
      <c r="B172" s="252" t="s">
        <v>262</v>
      </c>
      <c r="C172" s="244"/>
      <c r="D172" s="193">
        <v>0</v>
      </c>
      <c r="E172" s="193">
        <v>0</v>
      </c>
      <c r="F172" s="193">
        <v>0</v>
      </c>
      <c r="G172" s="193">
        <v>0</v>
      </c>
      <c r="H172" s="193">
        <v>0</v>
      </c>
      <c r="I172" s="193">
        <v>0</v>
      </c>
      <c r="J172" s="193">
        <v>0</v>
      </c>
      <c r="K172" s="372"/>
      <c r="L172" s="370"/>
      <c r="M172" s="370"/>
      <c r="N172" s="193">
        <v>7</v>
      </c>
      <c r="O172" s="196">
        <v>1</v>
      </c>
      <c r="P172" s="193">
        <v>0</v>
      </c>
      <c r="Q172" s="193"/>
      <c r="R172" s="370"/>
      <c r="S172" s="193">
        <v>0</v>
      </c>
      <c r="T172" s="370"/>
      <c r="U172" s="193">
        <v>0</v>
      </c>
      <c r="V172" s="197"/>
      <c r="W172" s="197"/>
      <c r="X172" s="197"/>
      <c r="Y172" s="363">
        <f>+SUM(D172:X172)</f>
        <v>8</v>
      </c>
      <c r="AB172" s="74"/>
    </row>
    <row r="173" spans="1:28" s="73" customFormat="1" ht="39.75">
      <c r="A173" s="75"/>
      <c r="B173" s="248" t="s">
        <v>150</v>
      </c>
      <c r="C173" s="244"/>
      <c r="D173" s="68">
        <f>+D172*1</f>
        <v>0</v>
      </c>
      <c r="E173" s="68">
        <f t="shared" ref="E173:J173" si="174">+E172*1</f>
        <v>0</v>
      </c>
      <c r="F173" s="68">
        <f t="shared" si="174"/>
        <v>0</v>
      </c>
      <c r="G173" s="68">
        <f t="shared" si="174"/>
        <v>0</v>
      </c>
      <c r="H173" s="68">
        <f t="shared" si="174"/>
        <v>0</v>
      </c>
      <c r="I173" s="68">
        <f t="shared" si="174"/>
        <v>0</v>
      </c>
      <c r="J173" s="68">
        <f t="shared" si="174"/>
        <v>0</v>
      </c>
      <c r="K173" s="371"/>
      <c r="L173" s="370"/>
      <c r="M173" s="370"/>
      <c r="N173" s="68">
        <f>+N172*1</f>
        <v>7</v>
      </c>
      <c r="O173" s="69">
        <f>+O172*1</f>
        <v>1</v>
      </c>
      <c r="P173" s="68">
        <f>+P172*1</f>
        <v>0</v>
      </c>
      <c r="Q173" s="68">
        <f>+Q172*1</f>
        <v>0</v>
      </c>
      <c r="R173" s="370"/>
      <c r="S173" s="68">
        <f>+S172*1</f>
        <v>0</v>
      </c>
      <c r="T173" s="370"/>
      <c r="U173" s="68">
        <f>+U172*1</f>
        <v>0</v>
      </c>
      <c r="V173" s="197"/>
      <c r="W173" s="197"/>
      <c r="X173" s="197"/>
      <c r="Y173" s="68">
        <f>+Y172*1</f>
        <v>8</v>
      </c>
      <c r="AB173" s="74"/>
    </row>
    <row r="174" spans="1:28" s="73" customFormat="1" ht="39.75">
      <c r="A174" s="75"/>
      <c r="B174" s="289" t="s">
        <v>183</v>
      </c>
      <c r="C174" s="375" t="s">
        <v>168</v>
      </c>
      <c r="D174" s="199">
        <f>+D175+D177+D179+D181+D183</f>
        <v>0</v>
      </c>
      <c r="E174" s="199">
        <f t="shared" ref="E174:J174" si="175">+E175+E177+E179+E181+E183</f>
        <v>0</v>
      </c>
      <c r="F174" s="199">
        <f t="shared" si="175"/>
        <v>0</v>
      </c>
      <c r="G174" s="199">
        <f t="shared" si="175"/>
        <v>0</v>
      </c>
      <c r="H174" s="199">
        <f t="shared" si="175"/>
        <v>0</v>
      </c>
      <c r="I174" s="199">
        <f t="shared" si="175"/>
        <v>0</v>
      </c>
      <c r="J174" s="199">
        <f t="shared" si="175"/>
        <v>0</v>
      </c>
      <c r="K174" s="199"/>
      <c r="L174" s="199">
        <f t="shared" ref="L174:U174" si="176">+L175+L177+L179+L181+L183</f>
        <v>0</v>
      </c>
      <c r="M174" s="199">
        <f t="shared" si="176"/>
        <v>0</v>
      </c>
      <c r="N174" s="199">
        <f t="shared" si="176"/>
        <v>0</v>
      </c>
      <c r="O174" s="374">
        <f t="shared" si="176"/>
        <v>0</v>
      </c>
      <c r="P174" s="199">
        <f t="shared" si="176"/>
        <v>0</v>
      </c>
      <c r="Q174" s="199">
        <f t="shared" si="176"/>
        <v>0</v>
      </c>
      <c r="R174" s="199">
        <f t="shared" si="176"/>
        <v>0</v>
      </c>
      <c r="S174" s="199">
        <f t="shared" si="176"/>
        <v>0</v>
      </c>
      <c r="T174" s="199">
        <f t="shared" si="176"/>
        <v>0</v>
      </c>
      <c r="U174" s="199">
        <f t="shared" si="176"/>
        <v>0</v>
      </c>
      <c r="V174" s="373"/>
      <c r="W174" s="373"/>
      <c r="X174" s="373"/>
      <c r="Y174" s="199">
        <f>+Y175+Y177+Y179+Y181+Y183</f>
        <v>0</v>
      </c>
      <c r="AB174" s="74"/>
    </row>
    <row r="175" spans="1:28" s="73" customFormat="1" ht="61.5">
      <c r="A175" s="75"/>
      <c r="B175" s="249" t="s">
        <v>261</v>
      </c>
      <c r="C175" s="244"/>
      <c r="D175" s="193">
        <v>0</v>
      </c>
      <c r="E175" s="193">
        <v>0</v>
      </c>
      <c r="F175" s="193">
        <v>0</v>
      </c>
      <c r="G175" s="193">
        <v>0</v>
      </c>
      <c r="H175" s="193">
        <v>0</v>
      </c>
      <c r="I175" s="193">
        <v>0</v>
      </c>
      <c r="J175" s="363">
        <f t="shared" ref="J175" si="177">+SUM(E175:I175)</f>
        <v>0</v>
      </c>
      <c r="K175" s="372"/>
      <c r="L175" s="370"/>
      <c r="M175" s="370"/>
      <c r="N175" s="193">
        <f>+SUM(C175:M175)</f>
        <v>0</v>
      </c>
      <c r="O175" s="196">
        <f>+SUM(C175:N175)</f>
        <v>0</v>
      </c>
      <c r="P175" s="193">
        <v>0</v>
      </c>
      <c r="Q175" s="193"/>
      <c r="R175" s="370"/>
      <c r="S175" s="193">
        <v>0</v>
      </c>
      <c r="T175" s="370"/>
      <c r="U175" s="193">
        <v>0</v>
      </c>
      <c r="V175" s="197"/>
      <c r="W175" s="197"/>
      <c r="X175" s="197"/>
      <c r="Y175" s="363">
        <f>+SUM(D175:X175)</f>
        <v>0</v>
      </c>
      <c r="AB175" s="74"/>
    </row>
    <row r="176" spans="1:28" s="102" customFormat="1" ht="39.75">
      <c r="A176" s="75"/>
      <c r="B176" s="248" t="s">
        <v>150</v>
      </c>
      <c r="C176" s="244"/>
      <c r="D176" s="68">
        <f>+D175*0.125</f>
        <v>0</v>
      </c>
      <c r="E176" s="68">
        <f t="shared" ref="E176:J176" si="178">+E175*0.125</f>
        <v>0</v>
      </c>
      <c r="F176" s="68">
        <f t="shared" si="178"/>
        <v>0</v>
      </c>
      <c r="G176" s="68">
        <f t="shared" si="178"/>
        <v>0</v>
      </c>
      <c r="H176" s="68">
        <f t="shared" si="178"/>
        <v>0</v>
      </c>
      <c r="I176" s="68">
        <f t="shared" si="178"/>
        <v>0</v>
      </c>
      <c r="J176" s="68">
        <f t="shared" si="178"/>
        <v>0</v>
      </c>
      <c r="K176" s="371"/>
      <c r="L176" s="370"/>
      <c r="M176" s="370"/>
      <c r="N176" s="68">
        <f>+N175*0.125</f>
        <v>0</v>
      </c>
      <c r="O176" s="69">
        <f>+O175*0.125</f>
        <v>0</v>
      </c>
      <c r="P176" s="68">
        <f>+P175*0.125</f>
        <v>0</v>
      </c>
      <c r="Q176" s="68">
        <f>+Q175*0.125</f>
        <v>0</v>
      </c>
      <c r="R176" s="370"/>
      <c r="S176" s="68">
        <f>+S175*0.125</f>
        <v>0</v>
      </c>
      <c r="T176" s="370"/>
      <c r="U176" s="68">
        <f>+U175*0.125</f>
        <v>0</v>
      </c>
      <c r="V176" s="197"/>
      <c r="W176" s="197"/>
      <c r="X176" s="197"/>
      <c r="Y176" s="68">
        <f>+Y175*0.125</f>
        <v>0</v>
      </c>
      <c r="AB176" s="103"/>
    </row>
    <row r="177" spans="1:28" s="228" customFormat="1" ht="39.75">
      <c r="A177" s="75"/>
      <c r="B177" s="249" t="s">
        <v>181</v>
      </c>
      <c r="C177" s="244"/>
      <c r="D177" s="193">
        <v>0</v>
      </c>
      <c r="E177" s="193">
        <v>0</v>
      </c>
      <c r="F177" s="193">
        <v>0</v>
      </c>
      <c r="G177" s="193">
        <v>0</v>
      </c>
      <c r="H177" s="193">
        <v>0</v>
      </c>
      <c r="I177" s="193">
        <v>0</v>
      </c>
      <c r="J177" s="363">
        <f t="shared" ref="J177" si="179">+SUM(E177:I177)</f>
        <v>0</v>
      </c>
      <c r="K177" s="372"/>
      <c r="L177" s="370"/>
      <c r="M177" s="370"/>
      <c r="N177" s="193">
        <f>+SUM(C177:M177)</f>
        <v>0</v>
      </c>
      <c r="O177" s="196">
        <f>+SUM(C177:N177)</f>
        <v>0</v>
      </c>
      <c r="P177" s="193">
        <v>0</v>
      </c>
      <c r="Q177" s="193"/>
      <c r="R177" s="370"/>
      <c r="S177" s="193">
        <v>0</v>
      </c>
      <c r="T177" s="370"/>
      <c r="U177" s="193">
        <v>0</v>
      </c>
      <c r="V177" s="197"/>
      <c r="W177" s="197"/>
      <c r="X177" s="197"/>
      <c r="Y177" s="363">
        <f>+SUM(D177:X177)</f>
        <v>0</v>
      </c>
      <c r="AB177" s="229"/>
    </row>
    <row r="178" spans="1:28" s="228" customFormat="1" ht="39.75">
      <c r="A178" s="75"/>
      <c r="B178" s="248" t="s">
        <v>150</v>
      </c>
      <c r="C178" s="244"/>
      <c r="D178" s="68">
        <f>+D177*0.25</f>
        <v>0</v>
      </c>
      <c r="E178" s="68">
        <f t="shared" ref="E178:J178" si="180">+E177*0.25</f>
        <v>0</v>
      </c>
      <c r="F178" s="68">
        <f t="shared" si="180"/>
        <v>0</v>
      </c>
      <c r="G178" s="68">
        <f t="shared" si="180"/>
        <v>0</v>
      </c>
      <c r="H178" s="68">
        <f t="shared" si="180"/>
        <v>0</v>
      </c>
      <c r="I178" s="68">
        <f t="shared" si="180"/>
        <v>0</v>
      </c>
      <c r="J178" s="68">
        <f t="shared" si="180"/>
        <v>0</v>
      </c>
      <c r="K178" s="371"/>
      <c r="L178" s="370"/>
      <c r="M178" s="370"/>
      <c r="N178" s="68">
        <f>+N177*0.25</f>
        <v>0</v>
      </c>
      <c r="O178" s="69">
        <f>+O177*0.25</f>
        <v>0</v>
      </c>
      <c r="P178" s="68">
        <f>+P177*0.25</f>
        <v>0</v>
      </c>
      <c r="Q178" s="68">
        <f>+Q177*0.25</f>
        <v>0</v>
      </c>
      <c r="R178" s="370"/>
      <c r="S178" s="68">
        <f>+S177*0.25</f>
        <v>0</v>
      </c>
      <c r="T178" s="370"/>
      <c r="U178" s="68">
        <f>+U177*0.25</f>
        <v>0</v>
      </c>
      <c r="V178" s="197"/>
      <c r="W178" s="197"/>
      <c r="X178" s="197"/>
      <c r="Y178" s="68">
        <f>+Y177*0.25</f>
        <v>0</v>
      </c>
      <c r="AB178" s="229"/>
    </row>
    <row r="179" spans="1:28" s="228" customFormat="1" ht="61.5">
      <c r="A179" s="75"/>
      <c r="B179" s="249" t="s">
        <v>180</v>
      </c>
      <c r="C179" s="244"/>
      <c r="D179" s="193">
        <v>0</v>
      </c>
      <c r="E179" s="193">
        <v>0</v>
      </c>
      <c r="F179" s="193">
        <v>0</v>
      </c>
      <c r="G179" s="193">
        <v>0</v>
      </c>
      <c r="H179" s="193">
        <v>0</v>
      </c>
      <c r="I179" s="193">
        <v>0</v>
      </c>
      <c r="J179" s="363">
        <f t="shared" ref="J179" si="181">+SUM(E179:I179)</f>
        <v>0</v>
      </c>
      <c r="K179" s="372"/>
      <c r="L179" s="370"/>
      <c r="M179" s="370"/>
      <c r="N179" s="193">
        <f>+SUM(C179:M179)</f>
        <v>0</v>
      </c>
      <c r="O179" s="196">
        <f>+SUM(C179:N179)</f>
        <v>0</v>
      </c>
      <c r="P179" s="193">
        <v>0</v>
      </c>
      <c r="Q179" s="193"/>
      <c r="R179" s="370"/>
      <c r="S179" s="193">
        <v>0</v>
      </c>
      <c r="T179" s="370"/>
      <c r="U179" s="193">
        <v>0</v>
      </c>
      <c r="V179" s="197"/>
      <c r="W179" s="197"/>
      <c r="X179" s="197"/>
      <c r="Y179" s="363">
        <f>+SUM(D179:X179)</f>
        <v>0</v>
      </c>
      <c r="AB179" s="229"/>
    </row>
    <row r="180" spans="1:28" s="228" customFormat="1" ht="39.75">
      <c r="A180" s="75"/>
      <c r="B180" s="248" t="s">
        <v>150</v>
      </c>
      <c r="C180" s="244"/>
      <c r="D180" s="68">
        <f>+D179*0.5</f>
        <v>0</v>
      </c>
      <c r="E180" s="68">
        <f t="shared" ref="E180:J180" si="182">+E179*0.5</f>
        <v>0</v>
      </c>
      <c r="F180" s="68">
        <f t="shared" si="182"/>
        <v>0</v>
      </c>
      <c r="G180" s="68">
        <f t="shared" si="182"/>
        <v>0</v>
      </c>
      <c r="H180" s="68">
        <f t="shared" si="182"/>
        <v>0</v>
      </c>
      <c r="I180" s="68">
        <f t="shared" si="182"/>
        <v>0</v>
      </c>
      <c r="J180" s="68">
        <f t="shared" si="182"/>
        <v>0</v>
      </c>
      <c r="K180" s="371"/>
      <c r="L180" s="370"/>
      <c r="M180" s="370"/>
      <c r="N180" s="68">
        <f>+N179*0.5</f>
        <v>0</v>
      </c>
      <c r="O180" s="69">
        <f>+O179*0.5</f>
        <v>0</v>
      </c>
      <c r="P180" s="68">
        <f>+P179*0.5</f>
        <v>0</v>
      </c>
      <c r="Q180" s="68">
        <f>+Q179*0.5</f>
        <v>0</v>
      </c>
      <c r="R180" s="370"/>
      <c r="S180" s="68">
        <f>+S179*0.5</f>
        <v>0</v>
      </c>
      <c r="T180" s="370"/>
      <c r="U180" s="68">
        <f>+U179*0.5</f>
        <v>0</v>
      </c>
      <c r="V180" s="197"/>
      <c r="W180" s="197"/>
      <c r="X180" s="197"/>
      <c r="Y180" s="68">
        <f>+Y179*0.5</f>
        <v>0</v>
      </c>
      <c r="AB180" s="229"/>
    </row>
    <row r="181" spans="1:28" s="228" customFormat="1" ht="39.75">
      <c r="A181" s="75"/>
      <c r="B181" s="252" t="s">
        <v>179</v>
      </c>
      <c r="C181" s="244"/>
      <c r="D181" s="193">
        <v>0</v>
      </c>
      <c r="E181" s="193">
        <v>0</v>
      </c>
      <c r="F181" s="193">
        <v>0</v>
      </c>
      <c r="G181" s="193">
        <v>0</v>
      </c>
      <c r="H181" s="193">
        <v>0</v>
      </c>
      <c r="I181" s="193">
        <v>0</v>
      </c>
      <c r="J181" s="363">
        <f t="shared" ref="J181" si="183">+SUM(E181:I181)</f>
        <v>0</v>
      </c>
      <c r="K181" s="372"/>
      <c r="L181" s="370"/>
      <c r="M181" s="370"/>
      <c r="N181" s="193">
        <f>+SUM(C181:M181)</f>
        <v>0</v>
      </c>
      <c r="O181" s="196">
        <f>+SUM(C181:N181)</f>
        <v>0</v>
      </c>
      <c r="P181" s="193">
        <v>0</v>
      </c>
      <c r="Q181" s="193"/>
      <c r="R181" s="370"/>
      <c r="S181" s="193">
        <v>0</v>
      </c>
      <c r="T181" s="370"/>
      <c r="U181" s="193">
        <v>0</v>
      </c>
      <c r="V181" s="197"/>
      <c r="W181" s="197"/>
      <c r="X181" s="197"/>
      <c r="Y181" s="363">
        <f>+SUM(D181:X181)</f>
        <v>0</v>
      </c>
      <c r="AB181" s="229"/>
    </row>
    <row r="182" spans="1:28" s="228" customFormat="1" ht="39.75">
      <c r="A182" s="75"/>
      <c r="B182" s="248" t="s">
        <v>150</v>
      </c>
      <c r="C182" s="244"/>
      <c r="D182" s="68">
        <f>+D181*0.75</f>
        <v>0</v>
      </c>
      <c r="E182" s="68">
        <f t="shared" ref="E182:J182" si="184">+E181*0.75</f>
        <v>0</v>
      </c>
      <c r="F182" s="68">
        <f t="shared" si="184"/>
        <v>0</v>
      </c>
      <c r="G182" s="68">
        <f t="shared" si="184"/>
        <v>0</v>
      </c>
      <c r="H182" s="68">
        <f t="shared" si="184"/>
        <v>0</v>
      </c>
      <c r="I182" s="68">
        <f t="shared" si="184"/>
        <v>0</v>
      </c>
      <c r="J182" s="68">
        <f t="shared" si="184"/>
        <v>0</v>
      </c>
      <c r="K182" s="371"/>
      <c r="L182" s="370"/>
      <c r="M182" s="370"/>
      <c r="N182" s="68">
        <f>+N181*0.75</f>
        <v>0</v>
      </c>
      <c r="O182" s="69">
        <f>+O181*0.75</f>
        <v>0</v>
      </c>
      <c r="P182" s="68">
        <f>+P181*0.75</f>
        <v>0</v>
      </c>
      <c r="Q182" s="68">
        <f>+Q181*0.75</f>
        <v>0</v>
      </c>
      <c r="R182" s="370"/>
      <c r="S182" s="68">
        <f>+S181*0.75</f>
        <v>0</v>
      </c>
      <c r="T182" s="370"/>
      <c r="U182" s="68">
        <f>+U181*0.75</f>
        <v>0</v>
      </c>
      <c r="V182" s="197"/>
      <c r="W182" s="197"/>
      <c r="X182" s="197"/>
      <c r="Y182" s="68">
        <f>+Y181*0.75</f>
        <v>0</v>
      </c>
      <c r="AB182" s="229"/>
    </row>
    <row r="183" spans="1:28" s="228" customFormat="1" ht="39.75">
      <c r="A183" s="75"/>
      <c r="B183" s="249" t="s">
        <v>178</v>
      </c>
      <c r="C183" s="244"/>
      <c r="D183" s="193">
        <v>0</v>
      </c>
      <c r="E183" s="193">
        <v>0</v>
      </c>
      <c r="F183" s="193">
        <v>0</v>
      </c>
      <c r="G183" s="193">
        <v>0</v>
      </c>
      <c r="H183" s="193">
        <v>0</v>
      </c>
      <c r="I183" s="193">
        <v>0</v>
      </c>
      <c r="J183" s="363">
        <f t="shared" ref="J183" si="185">+SUM(E183:I183)</f>
        <v>0</v>
      </c>
      <c r="K183" s="372"/>
      <c r="L183" s="370"/>
      <c r="M183" s="370"/>
      <c r="N183" s="193">
        <f>+SUM(C183:M183)</f>
        <v>0</v>
      </c>
      <c r="O183" s="196">
        <f>+SUM(C183:N183)</f>
        <v>0</v>
      </c>
      <c r="P183" s="193">
        <v>0</v>
      </c>
      <c r="Q183" s="193"/>
      <c r="R183" s="370"/>
      <c r="S183" s="193">
        <v>0</v>
      </c>
      <c r="T183" s="370"/>
      <c r="U183" s="193">
        <v>0</v>
      </c>
      <c r="V183" s="197"/>
      <c r="W183" s="197"/>
      <c r="X183" s="197"/>
      <c r="Y183" s="363">
        <f>+SUM(D183:X183)</f>
        <v>0</v>
      </c>
      <c r="AB183" s="229"/>
    </row>
    <row r="184" spans="1:28" s="228" customFormat="1" ht="39.75">
      <c r="A184" s="75"/>
      <c r="B184" s="248" t="s">
        <v>150</v>
      </c>
      <c r="C184" s="244"/>
      <c r="D184" s="68">
        <f>+D183*1</f>
        <v>0</v>
      </c>
      <c r="E184" s="68">
        <f t="shared" ref="E184:J184" si="186">+E183*1</f>
        <v>0</v>
      </c>
      <c r="F184" s="68">
        <f t="shared" si="186"/>
        <v>0</v>
      </c>
      <c r="G184" s="68">
        <f t="shared" si="186"/>
        <v>0</v>
      </c>
      <c r="H184" s="68">
        <f t="shared" si="186"/>
        <v>0</v>
      </c>
      <c r="I184" s="68">
        <f t="shared" si="186"/>
        <v>0</v>
      </c>
      <c r="J184" s="68">
        <f t="shared" si="186"/>
        <v>0</v>
      </c>
      <c r="K184" s="371"/>
      <c r="L184" s="370"/>
      <c r="M184" s="370"/>
      <c r="N184" s="68">
        <f>+N183*1</f>
        <v>0</v>
      </c>
      <c r="O184" s="69">
        <f>+O183*1</f>
        <v>0</v>
      </c>
      <c r="P184" s="68">
        <f>+P183*1</f>
        <v>0</v>
      </c>
      <c r="Q184" s="68">
        <f>+Q183*1</f>
        <v>0</v>
      </c>
      <c r="R184" s="370"/>
      <c r="S184" s="68">
        <f>+S183*1</f>
        <v>0</v>
      </c>
      <c r="T184" s="370"/>
      <c r="U184" s="68">
        <f>+U183*1</f>
        <v>0</v>
      </c>
      <c r="V184" s="197"/>
      <c r="W184" s="197"/>
      <c r="X184" s="197"/>
      <c r="Y184" s="68">
        <f>+Y183*1</f>
        <v>0</v>
      </c>
      <c r="AB184" s="229"/>
    </row>
    <row r="185" spans="1:28" s="228" customFormat="1" ht="39.75">
      <c r="A185" s="148"/>
      <c r="B185" s="369" t="s">
        <v>260</v>
      </c>
      <c r="C185" s="271"/>
      <c r="D185" s="192">
        <v>0</v>
      </c>
      <c r="E185" s="192">
        <v>0</v>
      </c>
      <c r="F185" s="192">
        <v>0</v>
      </c>
      <c r="G185" s="192">
        <v>0</v>
      </c>
      <c r="H185" s="192">
        <v>0</v>
      </c>
      <c r="I185" s="192">
        <v>0</v>
      </c>
      <c r="J185" s="363">
        <f t="shared" ref="J185" si="187">+SUM(E185:I185)</f>
        <v>0</v>
      </c>
      <c r="K185" s="192"/>
      <c r="L185" s="192"/>
      <c r="M185" s="192"/>
      <c r="N185" s="193">
        <v>6</v>
      </c>
      <c r="O185" s="196">
        <v>4</v>
      </c>
      <c r="P185" s="192">
        <v>0</v>
      </c>
      <c r="Q185" s="193">
        <v>7</v>
      </c>
      <c r="R185" s="192"/>
      <c r="S185" s="193">
        <v>6</v>
      </c>
      <c r="T185" s="192"/>
      <c r="U185" s="192">
        <v>3</v>
      </c>
      <c r="V185" s="191"/>
      <c r="W185" s="191"/>
      <c r="X185" s="191"/>
      <c r="Y185" s="363">
        <f>+SUM(D185:X185)</f>
        <v>26</v>
      </c>
      <c r="AB185" s="229"/>
    </row>
    <row r="186" spans="1:28" s="102" customFormat="1" ht="39.75">
      <c r="A186" s="84"/>
      <c r="B186" s="85" t="s">
        <v>259</v>
      </c>
      <c r="C186" s="96" t="s">
        <v>171</v>
      </c>
      <c r="D186" s="205">
        <f>+D212/D213</f>
        <v>4.1875</v>
      </c>
      <c r="E186" s="205" t="e">
        <f t="shared" ref="E186:J186" si="188">+E212/E213</f>
        <v>#DIV/0!</v>
      </c>
      <c r="F186" s="205" t="e">
        <f t="shared" si="188"/>
        <v>#DIV/0!</v>
      </c>
      <c r="G186" s="205" t="e">
        <f t="shared" si="188"/>
        <v>#DIV/0!</v>
      </c>
      <c r="H186" s="205" t="e">
        <f t="shared" ref="H186" si="189">+H212/H213</f>
        <v>#DIV/0!</v>
      </c>
      <c r="I186" s="205" t="e">
        <f t="shared" si="188"/>
        <v>#DIV/0!</v>
      </c>
      <c r="J186" s="205" t="e">
        <f t="shared" si="188"/>
        <v>#DIV/0!</v>
      </c>
      <c r="K186" s="205"/>
      <c r="L186" s="205">
        <f t="shared" ref="L186:U186" si="190">+L212/L213</f>
        <v>3.21</v>
      </c>
      <c r="M186" s="205">
        <f t="shared" si="190"/>
        <v>3</v>
      </c>
      <c r="N186" s="205">
        <f t="shared" si="190"/>
        <v>4.4838709677419351</v>
      </c>
      <c r="O186" s="205">
        <f t="shared" si="190"/>
        <v>4.7402597402597406</v>
      </c>
      <c r="P186" s="205">
        <f t="shared" si="190"/>
        <v>5.0161290322580649</v>
      </c>
      <c r="Q186" s="205">
        <f t="shared" si="190"/>
        <v>3.4285714285714284</v>
      </c>
      <c r="R186" s="205">
        <f t="shared" si="190"/>
        <v>2.8897637795275593</v>
      </c>
      <c r="S186" s="205">
        <f t="shared" si="190"/>
        <v>2.7101449275362319</v>
      </c>
      <c r="T186" s="205">
        <f t="shared" si="190"/>
        <v>2.1923076923076925</v>
      </c>
      <c r="U186" s="205">
        <f t="shared" si="190"/>
        <v>3.1969696969696968</v>
      </c>
      <c r="V186" s="206"/>
      <c r="W186" s="206"/>
      <c r="X186" s="206"/>
      <c r="Y186" s="205">
        <f>+Y212/Y213</f>
        <v>3.7307404637247568</v>
      </c>
      <c r="Z186" s="368"/>
      <c r="AA186" s="368"/>
      <c r="AB186" s="103"/>
    </row>
    <row r="187" spans="1:28" s="102" customFormat="1" ht="39.75">
      <c r="A187" s="80"/>
      <c r="B187" s="81"/>
      <c r="C187" s="95" t="s">
        <v>10</v>
      </c>
      <c r="D187" s="132">
        <f>+IF(D186&lt;6,D186*5/6,IF(D186&gt;=6,5))</f>
        <v>3.4895833333333335</v>
      </c>
      <c r="E187" s="132" t="e">
        <f t="shared" ref="E187:J187" si="191">+IF(E186&lt;6,E186*5/6,IF(E186&gt;=6,5))</f>
        <v>#DIV/0!</v>
      </c>
      <c r="F187" s="132" t="e">
        <f t="shared" si="191"/>
        <v>#DIV/0!</v>
      </c>
      <c r="G187" s="132" t="e">
        <f t="shared" si="191"/>
        <v>#DIV/0!</v>
      </c>
      <c r="H187" s="132" t="e">
        <f t="shared" si="191"/>
        <v>#DIV/0!</v>
      </c>
      <c r="I187" s="132" t="e">
        <f t="shared" si="191"/>
        <v>#DIV/0!</v>
      </c>
      <c r="J187" s="132" t="e">
        <f t="shared" si="191"/>
        <v>#DIV/0!</v>
      </c>
      <c r="K187" s="132"/>
      <c r="L187" s="132">
        <f t="shared" ref="L187:U187" si="192">+IF(L186&lt;6,L186*5/6,IF(L186&gt;=6,5))</f>
        <v>2.6750000000000003</v>
      </c>
      <c r="M187" s="132">
        <f t="shared" si="192"/>
        <v>2.5</v>
      </c>
      <c r="N187" s="132">
        <f t="shared" si="192"/>
        <v>3.736559139784946</v>
      </c>
      <c r="O187" s="132">
        <f t="shared" si="192"/>
        <v>3.9502164502164505</v>
      </c>
      <c r="P187" s="132">
        <f t="shared" si="192"/>
        <v>4.1801075268817209</v>
      </c>
      <c r="Q187" s="132">
        <f t="shared" si="192"/>
        <v>2.8571428571428572</v>
      </c>
      <c r="R187" s="132">
        <f t="shared" si="192"/>
        <v>2.4081364829396326</v>
      </c>
      <c r="S187" s="132">
        <f t="shared" si="192"/>
        <v>2.2584541062801935</v>
      </c>
      <c r="T187" s="132">
        <f t="shared" si="192"/>
        <v>1.8269230769230773</v>
      </c>
      <c r="U187" s="132">
        <f t="shared" si="192"/>
        <v>2.6641414141414139</v>
      </c>
      <c r="V187" s="264"/>
      <c r="W187" s="264"/>
      <c r="X187" s="264"/>
      <c r="Y187" s="132">
        <f>+IF(Y186&lt;6,Y186*5/6,IF(Y186&gt;=6,5))</f>
        <v>3.1089503864372969</v>
      </c>
      <c r="Z187" s="368"/>
      <c r="AA187" s="368"/>
      <c r="AB187" s="103"/>
    </row>
    <row r="188" spans="1:28" s="102" customFormat="1" ht="39.75">
      <c r="A188" s="72"/>
      <c r="B188" s="360" t="s">
        <v>258</v>
      </c>
      <c r="C188" s="70" t="s">
        <v>163</v>
      </c>
      <c r="D188" s="193">
        <v>10</v>
      </c>
      <c r="E188" s="193"/>
      <c r="F188" s="193"/>
      <c r="G188" s="193"/>
      <c r="H188" s="193"/>
      <c r="I188" s="193"/>
      <c r="J188" s="363">
        <f t="shared" ref="J188" si="193">+SUM(E188:I188)</f>
        <v>0</v>
      </c>
      <c r="K188" s="193"/>
      <c r="L188" s="193">
        <v>1</v>
      </c>
      <c r="M188" s="193">
        <v>0</v>
      </c>
      <c r="N188" s="193">
        <v>1</v>
      </c>
      <c r="O188" s="196">
        <v>2</v>
      </c>
      <c r="P188" s="193">
        <v>1</v>
      </c>
      <c r="Q188" s="193">
        <v>0</v>
      </c>
      <c r="R188" s="193">
        <v>10</v>
      </c>
      <c r="S188" s="193">
        <v>0</v>
      </c>
      <c r="T188" s="193">
        <v>2</v>
      </c>
      <c r="U188" s="193">
        <v>0</v>
      </c>
      <c r="V188" s="197"/>
      <c r="W188" s="197"/>
      <c r="X188" s="197"/>
      <c r="Y188" s="363">
        <f>+SUM(D188:X188)</f>
        <v>27</v>
      </c>
      <c r="Z188" s="39"/>
      <c r="AA188" s="368"/>
      <c r="AB188" s="103"/>
    </row>
    <row r="189" spans="1:28" s="228" customFormat="1" ht="39.75">
      <c r="A189" s="72"/>
      <c r="B189" s="248" t="s">
        <v>150</v>
      </c>
      <c r="C189" s="244"/>
      <c r="D189" s="361">
        <v>0</v>
      </c>
      <c r="E189" s="361">
        <v>0</v>
      </c>
      <c r="F189" s="361">
        <v>0</v>
      </c>
      <c r="G189" s="361">
        <v>0</v>
      </c>
      <c r="H189" s="361">
        <v>0</v>
      </c>
      <c r="I189" s="361">
        <v>0</v>
      </c>
      <c r="J189" s="361">
        <v>0</v>
      </c>
      <c r="K189" s="361"/>
      <c r="L189" s="361">
        <v>0</v>
      </c>
      <c r="M189" s="361">
        <v>0</v>
      </c>
      <c r="N189" s="361">
        <v>0</v>
      </c>
      <c r="O189" s="364">
        <v>0</v>
      </c>
      <c r="P189" s="361">
        <v>0</v>
      </c>
      <c r="Q189" s="361">
        <v>0</v>
      </c>
      <c r="R189" s="361">
        <v>0</v>
      </c>
      <c r="S189" s="361">
        <v>0</v>
      </c>
      <c r="T189" s="361">
        <v>0</v>
      </c>
      <c r="U189" s="361">
        <v>0</v>
      </c>
      <c r="V189" s="362"/>
      <c r="W189" s="362"/>
      <c r="X189" s="362"/>
      <c r="Y189" s="361">
        <v>0</v>
      </c>
      <c r="AB189" s="229"/>
    </row>
    <row r="190" spans="1:28" s="102" customFormat="1" ht="39.75">
      <c r="A190" s="72"/>
      <c r="B190" s="91" t="s">
        <v>257</v>
      </c>
      <c r="C190" s="70" t="s">
        <v>163</v>
      </c>
      <c r="D190" s="193">
        <v>11</v>
      </c>
      <c r="E190" s="193"/>
      <c r="F190" s="193"/>
      <c r="G190" s="193"/>
      <c r="H190" s="193"/>
      <c r="I190" s="193"/>
      <c r="J190" s="363">
        <f t="shared" ref="J190" si="194">+SUM(E190:I190)</f>
        <v>0</v>
      </c>
      <c r="K190" s="193"/>
      <c r="L190" s="193">
        <v>28.5</v>
      </c>
      <c r="M190" s="193">
        <v>13</v>
      </c>
      <c r="N190" s="193">
        <v>30</v>
      </c>
      <c r="O190" s="196">
        <v>17</v>
      </c>
      <c r="P190" s="193">
        <v>8</v>
      </c>
      <c r="Q190" s="193">
        <v>9.5</v>
      </c>
      <c r="R190" s="193">
        <v>71</v>
      </c>
      <c r="S190" s="193">
        <v>51.5</v>
      </c>
      <c r="T190" s="193">
        <v>19</v>
      </c>
      <c r="U190" s="193">
        <v>24</v>
      </c>
      <c r="V190" s="197"/>
      <c r="W190" s="197"/>
      <c r="X190" s="197"/>
      <c r="Y190" s="363">
        <f>+SUM(D190:X190)</f>
        <v>282.5</v>
      </c>
      <c r="AB190" s="103"/>
    </row>
    <row r="191" spans="1:28" s="102" customFormat="1" ht="39.75">
      <c r="A191" s="72"/>
      <c r="B191" s="248" t="s">
        <v>150</v>
      </c>
      <c r="C191" s="244"/>
      <c r="D191" s="365">
        <f>D190*2</f>
        <v>22</v>
      </c>
      <c r="E191" s="365">
        <f t="shared" ref="E191:J191" si="195">E190*2</f>
        <v>0</v>
      </c>
      <c r="F191" s="365">
        <f t="shared" si="195"/>
        <v>0</v>
      </c>
      <c r="G191" s="365">
        <f t="shared" si="195"/>
        <v>0</v>
      </c>
      <c r="H191" s="365">
        <f t="shared" si="195"/>
        <v>0</v>
      </c>
      <c r="I191" s="365">
        <f t="shared" si="195"/>
        <v>0</v>
      </c>
      <c r="J191" s="365">
        <f t="shared" si="195"/>
        <v>0</v>
      </c>
      <c r="K191" s="365"/>
      <c r="L191" s="365">
        <f t="shared" ref="L191:U191" si="196">L190*2</f>
        <v>57</v>
      </c>
      <c r="M191" s="365">
        <f t="shared" si="196"/>
        <v>26</v>
      </c>
      <c r="N191" s="365">
        <f t="shared" si="196"/>
        <v>60</v>
      </c>
      <c r="O191" s="367">
        <f t="shared" si="196"/>
        <v>34</v>
      </c>
      <c r="P191" s="365">
        <f t="shared" si="196"/>
        <v>16</v>
      </c>
      <c r="Q191" s="365">
        <f t="shared" si="196"/>
        <v>19</v>
      </c>
      <c r="R191" s="365">
        <f t="shared" si="196"/>
        <v>142</v>
      </c>
      <c r="S191" s="365">
        <f t="shared" si="196"/>
        <v>103</v>
      </c>
      <c r="T191" s="365">
        <f t="shared" si="196"/>
        <v>38</v>
      </c>
      <c r="U191" s="365">
        <f t="shared" si="196"/>
        <v>48</v>
      </c>
      <c r="V191" s="366"/>
      <c r="W191" s="366"/>
      <c r="X191" s="366"/>
      <c r="Y191" s="365">
        <f>Y190*2</f>
        <v>565</v>
      </c>
      <c r="AB191" s="103"/>
    </row>
    <row r="192" spans="1:28" s="102" customFormat="1" ht="39.75">
      <c r="A192" s="72"/>
      <c r="B192" s="91" t="s">
        <v>256</v>
      </c>
      <c r="C192" s="70" t="s">
        <v>163</v>
      </c>
      <c r="D192" s="193">
        <v>20</v>
      </c>
      <c r="E192" s="193"/>
      <c r="F192" s="193"/>
      <c r="G192" s="193"/>
      <c r="H192" s="193"/>
      <c r="I192" s="193"/>
      <c r="J192" s="363">
        <f t="shared" ref="J192" si="197">+SUM(E192:I192)</f>
        <v>0</v>
      </c>
      <c r="K192" s="193"/>
      <c r="L192" s="193">
        <v>15.5</v>
      </c>
      <c r="M192" s="193">
        <v>3</v>
      </c>
      <c r="N192" s="193">
        <v>51</v>
      </c>
      <c r="O192" s="196">
        <v>15</v>
      </c>
      <c r="P192" s="193">
        <v>21</v>
      </c>
      <c r="Q192" s="193">
        <v>2</v>
      </c>
      <c r="R192" s="193">
        <v>25</v>
      </c>
      <c r="S192" s="193">
        <v>13</v>
      </c>
      <c r="T192" s="193">
        <v>2</v>
      </c>
      <c r="U192" s="193">
        <v>5.5</v>
      </c>
      <c r="V192" s="197"/>
      <c r="W192" s="197"/>
      <c r="X192" s="197"/>
      <c r="Y192" s="363">
        <f>+SUM(D192:X192)</f>
        <v>173</v>
      </c>
      <c r="AB192" s="103"/>
    </row>
    <row r="193" spans="1:28" s="102" customFormat="1" ht="39.75">
      <c r="A193" s="72"/>
      <c r="B193" s="248" t="s">
        <v>150</v>
      </c>
      <c r="C193" s="244"/>
      <c r="D193" s="365">
        <f>D192*5</f>
        <v>100</v>
      </c>
      <c r="E193" s="365">
        <f t="shared" ref="E193:J193" si="198">E192*5</f>
        <v>0</v>
      </c>
      <c r="F193" s="365">
        <f t="shared" si="198"/>
        <v>0</v>
      </c>
      <c r="G193" s="365">
        <f t="shared" si="198"/>
        <v>0</v>
      </c>
      <c r="H193" s="365">
        <f t="shared" si="198"/>
        <v>0</v>
      </c>
      <c r="I193" s="365">
        <f t="shared" si="198"/>
        <v>0</v>
      </c>
      <c r="J193" s="365">
        <f t="shared" si="198"/>
        <v>0</v>
      </c>
      <c r="K193" s="365"/>
      <c r="L193" s="365">
        <f t="shared" ref="L193:U193" si="199">L192*5</f>
        <v>77.5</v>
      </c>
      <c r="M193" s="365">
        <f t="shared" si="199"/>
        <v>15</v>
      </c>
      <c r="N193" s="365">
        <f t="shared" si="199"/>
        <v>255</v>
      </c>
      <c r="O193" s="367">
        <f t="shared" si="199"/>
        <v>75</v>
      </c>
      <c r="P193" s="365">
        <f t="shared" si="199"/>
        <v>105</v>
      </c>
      <c r="Q193" s="365">
        <f t="shared" si="199"/>
        <v>10</v>
      </c>
      <c r="R193" s="365">
        <f t="shared" si="199"/>
        <v>125</v>
      </c>
      <c r="S193" s="365">
        <f t="shared" si="199"/>
        <v>65</v>
      </c>
      <c r="T193" s="365">
        <f t="shared" si="199"/>
        <v>10</v>
      </c>
      <c r="U193" s="365">
        <f t="shared" si="199"/>
        <v>27.5</v>
      </c>
      <c r="V193" s="366"/>
      <c r="W193" s="366"/>
      <c r="X193" s="366"/>
      <c r="Y193" s="365">
        <f>Y192*5</f>
        <v>865</v>
      </c>
      <c r="AB193" s="103"/>
    </row>
    <row r="194" spans="1:28" s="102" customFormat="1" ht="39.75">
      <c r="A194" s="72"/>
      <c r="B194" s="360" t="s">
        <v>255</v>
      </c>
      <c r="C194" s="70" t="s">
        <v>163</v>
      </c>
      <c r="D194" s="193">
        <v>0</v>
      </c>
      <c r="E194" s="193"/>
      <c r="F194" s="193"/>
      <c r="G194" s="193"/>
      <c r="H194" s="193"/>
      <c r="I194" s="193"/>
      <c r="J194" s="363">
        <f t="shared" ref="J194" si="200">+SUM(E194:I194)</f>
        <v>0</v>
      </c>
      <c r="K194" s="193"/>
      <c r="L194" s="193">
        <v>0</v>
      </c>
      <c r="M194" s="193">
        <v>0</v>
      </c>
      <c r="N194" s="193">
        <v>0</v>
      </c>
      <c r="O194" s="196">
        <v>0</v>
      </c>
      <c r="P194" s="193">
        <v>0</v>
      </c>
      <c r="Q194" s="193">
        <v>0</v>
      </c>
      <c r="R194" s="193">
        <v>0</v>
      </c>
      <c r="S194" s="193">
        <v>0</v>
      </c>
      <c r="T194" s="193">
        <v>0</v>
      </c>
      <c r="U194" s="193">
        <v>0</v>
      </c>
      <c r="V194" s="197"/>
      <c r="W194" s="197"/>
      <c r="X194" s="197"/>
      <c r="Y194" s="363">
        <f>+SUM(D194:X194)</f>
        <v>0</v>
      </c>
      <c r="AB194" s="103"/>
    </row>
    <row r="195" spans="1:28" s="102" customFormat="1" ht="39.75">
      <c r="A195" s="72"/>
      <c r="B195" s="248" t="s">
        <v>150</v>
      </c>
      <c r="C195" s="244"/>
      <c r="D195" s="361">
        <f>+D194*1</f>
        <v>0</v>
      </c>
      <c r="E195" s="361">
        <f t="shared" ref="E195:J195" si="201">+E194*1</f>
        <v>0</v>
      </c>
      <c r="F195" s="361">
        <f t="shared" si="201"/>
        <v>0</v>
      </c>
      <c r="G195" s="361">
        <f t="shared" si="201"/>
        <v>0</v>
      </c>
      <c r="H195" s="361">
        <f t="shared" si="201"/>
        <v>0</v>
      </c>
      <c r="I195" s="361">
        <f t="shared" si="201"/>
        <v>0</v>
      </c>
      <c r="J195" s="361">
        <f t="shared" si="201"/>
        <v>0</v>
      </c>
      <c r="K195" s="361"/>
      <c r="L195" s="361">
        <f t="shared" ref="L195:U195" si="202">+L194*1</f>
        <v>0</v>
      </c>
      <c r="M195" s="361">
        <f t="shared" si="202"/>
        <v>0</v>
      </c>
      <c r="N195" s="361">
        <f t="shared" si="202"/>
        <v>0</v>
      </c>
      <c r="O195" s="364">
        <f t="shared" si="202"/>
        <v>0</v>
      </c>
      <c r="P195" s="361">
        <f t="shared" si="202"/>
        <v>0</v>
      </c>
      <c r="Q195" s="361">
        <f t="shared" si="202"/>
        <v>0</v>
      </c>
      <c r="R195" s="361">
        <f t="shared" si="202"/>
        <v>0</v>
      </c>
      <c r="S195" s="361">
        <f t="shared" si="202"/>
        <v>0</v>
      </c>
      <c r="T195" s="361">
        <f t="shared" si="202"/>
        <v>0</v>
      </c>
      <c r="U195" s="361">
        <f t="shared" si="202"/>
        <v>0</v>
      </c>
      <c r="V195" s="362"/>
      <c r="W195" s="362"/>
      <c r="X195" s="362"/>
      <c r="Y195" s="361">
        <f>+Y194*1</f>
        <v>0</v>
      </c>
      <c r="AB195" s="103"/>
    </row>
    <row r="196" spans="1:28" s="102" customFormat="1" ht="39.75">
      <c r="A196" s="72"/>
      <c r="B196" s="91" t="s">
        <v>254</v>
      </c>
      <c r="C196" s="70" t="s">
        <v>163</v>
      </c>
      <c r="D196" s="193">
        <v>1</v>
      </c>
      <c r="E196" s="193"/>
      <c r="F196" s="193"/>
      <c r="G196" s="193"/>
      <c r="H196" s="193"/>
      <c r="I196" s="193"/>
      <c r="J196" s="363">
        <f t="shared" ref="J196" si="203">+SUM(E196:I196)</f>
        <v>0</v>
      </c>
      <c r="K196" s="193"/>
      <c r="L196" s="193">
        <v>2</v>
      </c>
      <c r="M196" s="193">
        <v>0.5</v>
      </c>
      <c r="N196" s="193">
        <v>6</v>
      </c>
      <c r="O196" s="196">
        <v>4</v>
      </c>
      <c r="P196" s="193">
        <v>5</v>
      </c>
      <c r="Q196" s="193">
        <v>1</v>
      </c>
      <c r="R196" s="193">
        <v>8</v>
      </c>
      <c r="S196" s="193">
        <v>3</v>
      </c>
      <c r="T196" s="193">
        <v>3</v>
      </c>
      <c r="U196" s="193">
        <v>0</v>
      </c>
      <c r="V196" s="197"/>
      <c r="W196" s="197"/>
      <c r="X196" s="197"/>
      <c r="Y196" s="363">
        <f>+SUM(D196:X196)</f>
        <v>33.5</v>
      </c>
      <c r="AB196" s="103"/>
    </row>
    <row r="197" spans="1:28" s="102" customFormat="1" ht="39.75">
      <c r="A197" s="72"/>
      <c r="B197" s="248" t="s">
        <v>150</v>
      </c>
      <c r="C197" s="244"/>
      <c r="D197" s="361">
        <f>+D196*3</f>
        <v>3</v>
      </c>
      <c r="E197" s="361">
        <f t="shared" ref="E197:J197" si="204">+E196*3</f>
        <v>0</v>
      </c>
      <c r="F197" s="361">
        <f t="shared" si="204"/>
        <v>0</v>
      </c>
      <c r="G197" s="361">
        <f t="shared" si="204"/>
        <v>0</v>
      </c>
      <c r="H197" s="361">
        <f t="shared" si="204"/>
        <v>0</v>
      </c>
      <c r="I197" s="361">
        <f t="shared" si="204"/>
        <v>0</v>
      </c>
      <c r="J197" s="361">
        <f t="shared" si="204"/>
        <v>0</v>
      </c>
      <c r="K197" s="361"/>
      <c r="L197" s="361">
        <f t="shared" ref="L197:U197" si="205">+L196*3</f>
        <v>6</v>
      </c>
      <c r="M197" s="361">
        <f t="shared" si="205"/>
        <v>1.5</v>
      </c>
      <c r="N197" s="361">
        <f t="shared" si="205"/>
        <v>18</v>
      </c>
      <c r="O197" s="364">
        <f t="shared" si="205"/>
        <v>12</v>
      </c>
      <c r="P197" s="361">
        <f t="shared" si="205"/>
        <v>15</v>
      </c>
      <c r="Q197" s="361">
        <f t="shared" si="205"/>
        <v>3</v>
      </c>
      <c r="R197" s="361">
        <f t="shared" si="205"/>
        <v>24</v>
      </c>
      <c r="S197" s="361">
        <f t="shared" si="205"/>
        <v>9</v>
      </c>
      <c r="T197" s="361">
        <f t="shared" si="205"/>
        <v>9</v>
      </c>
      <c r="U197" s="361">
        <f t="shared" si="205"/>
        <v>0</v>
      </c>
      <c r="V197" s="362"/>
      <c r="W197" s="362"/>
      <c r="X197" s="362"/>
      <c r="Y197" s="361">
        <f>+Y196*3</f>
        <v>100.5</v>
      </c>
      <c r="AB197" s="103"/>
    </row>
    <row r="198" spans="1:28" s="102" customFormat="1" ht="39.75">
      <c r="A198" s="72"/>
      <c r="B198" s="91" t="s">
        <v>253</v>
      </c>
      <c r="C198" s="70" t="s">
        <v>163</v>
      </c>
      <c r="D198" s="193">
        <v>15</v>
      </c>
      <c r="E198" s="193"/>
      <c r="F198" s="193"/>
      <c r="G198" s="193"/>
      <c r="H198" s="193"/>
      <c r="I198" s="193"/>
      <c r="J198" s="363">
        <f t="shared" ref="J198" si="206">+SUM(E198:I198)</f>
        <v>0</v>
      </c>
      <c r="K198" s="193"/>
      <c r="L198" s="193">
        <v>2</v>
      </c>
      <c r="M198" s="193">
        <v>2</v>
      </c>
      <c r="N198" s="193">
        <v>28</v>
      </c>
      <c r="O198" s="196">
        <v>32</v>
      </c>
      <c r="P198" s="193">
        <v>19</v>
      </c>
      <c r="Q198" s="193">
        <v>3</v>
      </c>
      <c r="R198" s="193">
        <v>11</v>
      </c>
      <c r="S198" s="193">
        <v>1</v>
      </c>
      <c r="T198" s="193">
        <v>0</v>
      </c>
      <c r="U198" s="193">
        <v>0</v>
      </c>
      <c r="V198" s="197"/>
      <c r="W198" s="197"/>
      <c r="X198" s="197"/>
      <c r="Y198" s="363">
        <f>+SUM(D198:X198)</f>
        <v>113</v>
      </c>
      <c r="AB198" s="103"/>
    </row>
    <row r="199" spans="1:28" s="102" customFormat="1" ht="39.75">
      <c r="A199" s="72"/>
      <c r="B199" s="248" t="s">
        <v>150</v>
      </c>
      <c r="C199" s="244"/>
      <c r="D199" s="361">
        <f>+D198*6</f>
        <v>90</v>
      </c>
      <c r="E199" s="361">
        <f t="shared" ref="E199:J199" si="207">+E198*6</f>
        <v>0</v>
      </c>
      <c r="F199" s="361">
        <f t="shared" si="207"/>
        <v>0</v>
      </c>
      <c r="G199" s="361">
        <f t="shared" si="207"/>
        <v>0</v>
      </c>
      <c r="H199" s="361">
        <f t="shared" si="207"/>
        <v>0</v>
      </c>
      <c r="I199" s="361">
        <f t="shared" si="207"/>
        <v>0</v>
      </c>
      <c r="J199" s="361">
        <f t="shared" si="207"/>
        <v>0</v>
      </c>
      <c r="K199" s="361"/>
      <c r="L199" s="361">
        <f t="shared" ref="L199:U199" si="208">+L198*6</f>
        <v>12</v>
      </c>
      <c r="M199" s="361">
        <f t="shared" si="208"/>
        <v>12</v>
      </c>
      <c r="N199" s="361">
        <f t="shared" si="208"/>
        <v>168</v>
      </c>
      <c r="O199" s="364">
        <f t="shared" si="208"/>
        <v>192</v>
      </c>
      <c r="P199" s="361">
        <f t="shared" si="208"/>
        <v>114</v>
      </c>
      <c r="Q199" s="361">
        <f t="shared" si="208"/>
        <v>18</v>
      </c>
      <c r="R199" s="361">
        <f t="shared" si="208"/>
        <v>66</v>
      </c>
      <c r="S199" s="361">
        <f t="shared" si="208"/>
        <v>6</v>
      </c>
      <c r="T199" s="361">
        <f t="shared" si="208"/>
        <v>0</v>
      </c>
      <c r="U199" s="361">
        <f t="shared" si="208"/>
        <v>0</v>
      </c>
      <c r="V199" s="362"/>
      <c r="W199" s="362"/>
      <c r="X199" s="362"/>
      <c r="Y199" s="361">
        <f>+Y198*6</f>
        <v>678</v>
      </c>
      <c r="AB199" s="103"/>
    </row>
    <row r="200" spans="1:28" s="102" customFormat="1" ht="39.75">
      <c r="A200" s="72"/>
      <c r="B200" s="360" t="s">
        <v>252</v>
      </c>
      <c r="C200" s="70" t="s">
        <v>163</v>
      </c>
      <c r="D200" s="193">
        <v>0</v>
      </c>
      <c r="E200" s="193"/>
      <c r="F200" s="193"/>
      <c r="G200" s="193"/>
      <c r="H200" s="193"/>
      <c r="I200" s="193"/>
      <c r="J200" s="363">
        <f t="shared" ref="J200" si="209">+SUM(E200:I200)</f>
        <v>0</v>
      </c>
      <c r="K200" s="193"/>
      <c r="L200" s="193">
        <v>0</v>
      </c>
      <c r="M200" s="193">
        <v>0</v>
      </c>
      <c r="N200" s="193">
        <v>0</v>
      </c>
      <c r="O200" s="196">
        <v>0</v>
      </c>
      <c r="P200" s="193">
        <v>0</v>
      </c>
      <c r="Q200" s="193">
        <v>0</v>
      </c>
      <c r="R200" s="193">
        <v>0</v>
      </c>
      <c r="S200" s="193">
        <v>0</v>
      </c>
      <c r="T200" s="193">
        <v>0</v>
      </c>
      <c r="U200" s="193">
        <v>0</v>
      </c>
      <c r="V200" s="197"/>
      <c r="W200" s="197"/>
      <c r="X200" s="197"/>
      <c r="Y200" s="363">
        <f>+SUM(D200:X200)</f>
        <v>0</v>
      </c>
      <c r="AB200" s="103"/>
    </row>
    <row r="201" spans="1:28" s="102" customFormat="1" ht="39.75">
      <c r="A201" s="72"/>
      <c r="B201" s="248" t="s">
        <v>150</v>
      </c>
      <c r="C201" s="244"/>
      <c r="D201" s="361">
        <f>+D200*3</f>
        <v>0</v>
      </c>
      <c r="E201" s="361">
        <f t="shared" ref="E201:J201" si="210">+E200*3</f>
        <v>0</v>
      </c>
      <c r="F201" s="361">
        <f t="shared" si="210"/>
        <v>0</v>
      </c>
      <c r="G201" s="361">
        <f t="shared" si="210"/>
        <v>0</v>
      </c>
      <c r="H201" s="361">
        <f t="shared" si="210"/>
        <v>0</v>
      </c>
      <c r="I201" s="361">
        <f t="shared" si="210"/>
        <v>0</v>
      </c>
      <c r="J201" s="361">
        <f t="shared" si="210"/>
        <v>0</v>
      </c>
      <c r="K201" s="361"/>
      <c r="L201" s="361">
        <f t="shared" ref="L201:U201" si="211">+L200*3</f>
        <v>0</v>
      </c>
      <c r="M201" s="361">
        <f t="shared" si="211"/>
        <v>0</v>
      </c>
      <c r="N201" s="361">
        <f t="shared" si="211"/>
        <v>0</v>
      </c>
      <c r="O201" s="364">
        <f t="shared" si="211"/>
        <v>0</v>
      </c>
      <c r="P201" s="361">
        <f t="shared" si="211"/>
        <v>0</v>
      </c>
      <c r="Q201" s="361">
        <f t="shared" si="211"/>
        <v>0</v>
      </c>
      <c r="R201" s="361">
        <f t="shared" si="211"/>
        <v>0</v>
      </c>
      <c r="S201" s="361">
        <f t="shared" si="211"/>
        <v>0</v>
      </c>
      <c r="T201" s="361">
        <f t="shared" si="211"/>
        <v>0</v>
      </c>
      <c r="U201" s="361">
        <f t="shared" si="211"/>
        <v>0</v>
      </c>
      <c r="V201" s="362"/>
      <c r="W201" s="362"/>
      <c r="X201" s="362"/>
      <c r="Y201" s="361">
        <f>+Y200*3</f>
        <v>0</v>
      </c>
      <c r="AB201" s="103"/>
    </row>
    <row r="202" spans="1:28" s="102" customFormat="1" ht="39.75">
      <c r="A202" s="72"/>
      <c r="B202" s="91" t="s">
        <v>251</v>
      </c>
      <c r="C202" s="70" t="s">
        <v>163</v>
      </c>
      <c r="D202" s="193">
        <v>1</v>
      </c>
      <c r="E202" s="193"/>
      <c r="F202" s="193"/>
      <c r="G202" s="193"/>
      <c r="H202" s="193"/>
      <c r="I202" s="193"/>
      <c r="J202" s="363">
        <f t="shared" ref="J202" si="212">+SUM(E202:I202)</f>
        <v>0</v>
      </c>
      <c r="K202" s="193"/>
      <c r="L202" s="193">
        <v>0</v>
      </c>
      <c r="M202" s="193">
        <v>0.5</v>
      </c>
      <c r="N202" s="193">
        <v>3</v>
      </c>
      <c r="O202" s="196">
        <v>2</v>
      </c>
      <c r="P202" s="193">
        <v>1</v>
      </c>
      <c r="Q202" s="194">
        <v>2</v>
      </c>
      <c r="R202" s="193">
        <v>2</v>
      </c>
      <c r="S202" s="193">
        <v>0</v>
      </c>
      <c r="T202" s="193">
        <v>0</v>
      </c>
      <c r="U202" s="193">
        <v>0</v>
      </c>
      <c r="V202" s="197"/>
      <c r="W202" s="197"/>
      <c r="X202" s="197"/>
      <c r="Y202" s="363">
        <f>+SUM(D202:X202)</f>
        <v>11.5</v>
      </c>
      <c r="AB202" s="103"/>
    </row>
    <row r="203" spans="1:28" s="102" customFormat="1" ht="39.75">
      <c r="A203" s="72"/>
      <c r="B203" s="248" t="s">
        <v>150</v>
      </c>
      <c r="C203" s="244"/>
      <c r="D203" s="361">
        <f>+D202*5</f>
        <v>5</v>
      </c>
      <c r="E203" s="361">
        <f t="shared" ref="E203:J203" si="213">+E202*5</f>
        <v>0</v>
      </c>
      <c r="F203" s="361">
        <f t="shared" si="213"/>
        <v>0</v>
      </c>
      <c r="G203" s="361">
        <f t="shared" si="213"/>
        <v>0</v>
      </c>
      <c r="H203" s="361">
        <f t="shared" si="213"/>
        <v>0</v>
      </c>
      <c r="I203" s="361">
        <f t="shared" si="213"/>
        <v>0</v>
      </c>
      <c r="J203" s="361">
        <f t="shared" si="213"/>
        <v>0</v>
      </c>
      <c r="K203" s="361"/>
      <c r="L203" s="361">
        <f t="shared" ref="L203:U203" si="214">+L202*5</f>
        <v>0</v>
      </c>
      <c r="M203" s="361">
        <f t="shared" si="214"/>
        <v>2.5</v>
      </c>
      <c r="N203" s="361">
        <f t="shared" si="214"/>
        <v>15</v>
      </c>
      <c r="O203" s="364">
        <f t="shared" si="214"/>
        <v>10</v>
      </c>
      <c r="P203" s="361">
        <f t="shared" si="214"/>
        <v>5</v>
      </c>
      <c r="Q203" s="361">
        <f t="shared" si="214"/>
        <v>10</v>
      </c>
      <c r="R203" s="361">
        <f t="shared" si="214"/>
        <v>10</v>
      </c>
      <c r="S203" s="361">
        <f t="shared" si="214"/>
        <v>0</v>
      </c>
      <c r="T203" s="361">
        <f t="shared" si="214"/>
        <v>0</v>
      </c>
      <c r="U203" s="361">
        <f t="shared" si="214"/>
        <v>0</v>
      </c>
      <c r="V203" s="362"/>
      <c r="W203" s="362"/>
      <c r="X203" s="362"/>
      <c r="Y203" s="361">
        <f>+Y202*5</f>
        <v>57.5</v>
      </c>
      <c r="AB203" s="103"/>
    </row>
    <row r="204" spans="1:28" s="102" customFormat="1" ht="39.75">
      <c r="A204" s="72"/>
      <c r="B204" s="91" t="s">
        <v>250</v>
      </c>
      <c r="C204" s="70" t="s">
        <v>163</v>
      </c>
      <c r="D204" s="193">
        <v>6</v>
      </c>
      <c r="E204" s="193"/>
      <c r="F204" s="193"/>
      <c r="G204" s="193"/>
      <c r="H204" s="193"/>
      <c r="I204" s="193"/>
      <c r="J204" s="363">
        <f t="shared" ref="J204" si="215">+SUM(E204:I204)</f>
        <v>0</v>
      </c>
      <c r="K204" s="193"/>
      <c r="L204" s="193">
        <v>1</v>
      </c>
      <c r="M204" s="193">
        <v>0</v>
      </c>
      <c r="N204" s="193">
        <v>5</v>
      </c>
      <c r="O204" s="196">
        <v>4</v>
      </c>
      <c r="P204" s="193">
        <v>7</v>
      </c>
      <c r="Q204" s="194">
        <v>0</v>
      </c>
      <c r="R204" s="193">
        <v>0</v>
      </c>
      <c r="S204" s="193">
        <v>0.5</v>
      </c>
      <c r="T204" s="193">
        <v>0</v>
      </c>
      <c r="U204" s="193">
        <v>2.5</v>
      </c>
      <c r="V204" s="197"/>
      <c r="W204" s="197"/>
      <c r="X204" s="197"/>
      <c r="Y204" s="363">
        <f>+SUM(D204:X204)</f>
        <v>26</v>
      </c>
      <c r="AB204" s="103"/>
    </row>
    <row r="205" spans="1:28" s="102" customFormat="1" ht="39.75">
      <c r="A205" s="72"/>
      <c r="B205" s="248" t="s">
        <v>150</v>
      </c>
      <c r="C205" s="70"/>
      <c r="D205" s="361">
        <f>+D204*8</f>
        <v>48</v>
      </c>
      <c r="E205" s="361">
        <f t="shared" ref="E205:J205" si="216">+E204*8</f>
        <v>0</v>
      </c>
      <c r="F205" s="361">
        <f t="shared" si="216"/>
        <v>0</v>
      </c>
      <c r="G205" s="361">
        <f t="shared" si="216"/>
        <v>0</v>
      </c>
      <c r="H205" s="361">
        <f t="shared" si="216"/>
        <v>0</v>
      </c>
      <c r="I205" s="361">
        <f t="shared" si="216"/>
        <v>0</v>
      </c>
      <c r="J205" s="361">
        <f t="shared" si="216"/>
        <v>0</v>
      </c>
      <c r="K205" s="361"/>
      <c r="L205" s="361">
        <f t="shared" ref="L205:U205" si="217">+L204*8</f>
        <v>8</v>
      </c>
      <c r="M205" s="361">
        <f t="shared" si="217"/>
        <v>0</v>
      </c>
      <c r="N205" s="361">
        <f t="shared" si="217"/>
        <v>40</v>
      </c>
      <c r="O205" s="364">
        <f t="shared" si="217"/>
        <v>32</v>
      </c>
      <c r="P205" s="361">
        <f t="shared" si="217"/>
        <v>56</v>
      </c>
      <c r="Q205" s="361">
        <f t="shared" si="217"/>
        <v>0</v>
      </c>
      <c r="R205" s="361">
        <f t="shared" si="217"/>
        <v>0</v>
      </c>
      <c r="S205" s="361">
        <f t="shared" si="217"/>
        <v>4</v>
      </c>
      <c r="T205" s="361">
        <f t="shared" si="217"/>
        <v>0</v>
      </c>
      <c r="U205" s="361">
        <f t="shared" si="217"/>
        <v>20</v>
      </c>
      <c r="V205" s="362"/>
      <c r="W205" s="362"/>
      <c r="X205" s="362"/>
      <c r="Y205" s="361">
        <f>+Y204*8</f>
        <v>208</v>
      </c>
      <c r="AB205" s="103"/>
    </row>
    <row r="206" spans="1:28" s="102" customFormat="1" ht="39.75">
      <c r="A206" s="72"/>
      <c r="B206" s="360" t="s">
        <v>249</v>
      </c>
      <c r="C206" s="70" t="s">
        <v>163</v>
      </c>
      <c r="D206" s="193">
        <v>0</v>
      </c>
      <c r="E206" s="193"/>
      <c r="F206" s="193"/>
      <c r="G206" s="193"/>
      <c r="H206" s="193"/>
      <c r="I206" s="193"/>
      <c r="J206" s="363">
        <f t="shared" ref="J206" si="218">+SUM(E206:I206)</f>
        <v>0</v>
      </c>
      <c r="K206" s="193"/>
      <c r="L206" s="193">
        <v>0</v>
      </c>
      <c r="M206" s="193">
        <v>0</v>
      </c>
      <c r="N206" s="193">
        <v>0</v>
      </c>
      <c r="O206" s="196">
        <v>0</v>
      </c>
      <c r="P206" s="193">
        <v>0</v>
      </c>
      <c r="Q206" s="193">
        <v>0</v>
      </c>
      <c r="R206" s="193">
        <v>0</v>
      </c>
      <c r="S206" s="193">
        <v>0</v>
      </c>
      <c r="T206" s="193">
        <v>0</v>
      </c>
      <c r="U206" s="193">
        <v>0</v>
      </c>
      <c r="V206" s="197"/>
      <c r="W206" s="197"/>
      <c r="X206" s="197"/>
      <c r="Y206" s="363">
        <f>+SUM(D206:X206)</f>
        <v>0</v>
      </c>
      <c r="AB206" s="103"/>
    </row>
    <row r="207" spans="1:28" s="102" customFormat="1" ht="39.75">
      <c r="A207" s="72"/>
      <c r="B207" s="248" t="s">
        <v>150</v>
      </c>
      <c r="C207" s="244"/>
      <c r="D207" s="361">
        <f>+D206*6</f>
        <v>0</v>
      </c>
      <c r="E207" s="361">
        <f t="shared" ref="E207:J207" si="219">+E206*6</f>
        <v>0</v>
      </c>
      <c r="F207" s="361">
        <f t="shared" si="219"/>
        <v>0</v>
      </c>
      <c r="G207" s="361">
        <f t="shared" si="219"/>
        <v>0</v>
      </c>
      <c r="H207" s="361">
        <f t="shared" si="219"/>
        <v>0</v>
      </c>
      <c r="I207" s="361">
        <f t="shared" si="219"/>
        <v>0</v>
      </c>
      <c r="J207" s="361">
        <f t="shared" si="219"/>
        <v>0</v>
      </c>
      <c r="K207" s="361"/>
      <c r="L207" s="361">
        <f t="shared" ref="L207:U207" si="220">+L206*6</f>
        <v>0</v>
      </c>
      <c r="M207" s="361">
        <f t="shared" si="220"/>
        <v>0</v>
      </c>
      <c r="N207" s="361">
        <f t="shared" si="220"/>
        <v>0</v>
      </c>
      <c r="O207" s="364">
        <f t="shared" si="220"/>
        <v>0</v>
      </c>
      <c r="P207" s="361">
        <f t="shared" si="220"/>
        <v>0</v>
      </c>
      <c r="Q207" s="361">
        <f t="shared" si="220"/>
        <v>0</v>
      </c>
      <c r="R207" s="361">
        <f t="shared" si="220"/>
        <v>0</v>
      </c>
      <c r="S207" s="361">
        <f t="shared" si="220"/>
        <v>0</v>
      </c>
      <c r="T207" s="361">
        <f t="shared" si="220"/>
        <v>0</v>
      </c>
      <c r="U207" s="361">
        <f t="shared" si="220"/>
        <v>0</v>
      </c>
      <c r="V207" s="362"/>
      <c r="W207" s="362"/>
      <c r="X207" s="362"/>
      <c r="Y207" s="361">
        <f>+Y206*6</f>
        <v>0</v>
      </c>
      <c r="AB207" s="103"/>
    </row>
    <row r="208" spans="1:28" s="102" customFormat="1" ht="39.75">
      <c r="A208" s="72"/>
      <c r="B208" s="91" t="s">
        <v>248</v>
      </c>
      <c r="C208" s="70" t="s">
        <v>163</v>
      </c>
      <c r="D208" s="193">
        <v>0</v>
      </c>
      <c r="E208" s="193"/>
      <c r="F208" s="193"/>
      <c r="G208" s="193"/>
      <c r="H208" s="193"/>
      <c r="I208" s="193"/>
      <c r="J208" s="363">
        <f t="shared" ref="J208" si="221">+SUM(E208:I208)</f>
        <v>0</v>
      </c>
      <c r="K208" s="193"/>
      <c r="L208" s="193">
        <v>0</v>
      </c>
      <c r="M208" s="193">
        <v>0</v>
      </c>
      <c r="N208" s="193">
        <v>0</v>
      </c>
      <c r="O208" s="196">
        <v>0</v>
      </c>
      <c r="P208" s="193">
        <v>0</v>
      </c>
      <c r="Q208" s="193">
        <v>0</v>
      </c>
      <c r="R208" s="193">
        <v>0</v>
      </c>
      <c r="S208" s="193">
        <v>0</v>
      </c>
      <c r="T208" s="193">
        <v>0</v>
      </c>
      <c r="U208" s="193">
        <v>0</v>
      </c>
      <c r="V208" s="197"/>
      <c r="W208" s="197"/>
      <c r="X208" s="197"/>
      <c r="Y208" s="363">
        <f>+SUM(D208:X208)</f>
        <v>0</v>
      </c>
      <c r="AA208" s="92"/>
      <c r="AB208" s="103"/>
    </row>
    <row r="209" spans="1:28" s="102" customFormat="1" ht="39.75">
      <c r="A209" s="72"/>
      <c r="B209" s="248" t="s">
        <v>150</v>
      </c>
      <c r="C209" s="244"/>
      <c r="D209" s="361">
        <f>+D208*8</f>
        <v>0</v>
      </c>
      <c r="E209" s="361">
        <f t="shared" ref="E209:J209" si="222">+E208*8</f>
        <v>0</v>
      </c>
      <c r="F209" s="361">
        <f t="shared" si="222"/>
        <v>0</v>
      </c>
      <c r="G209" s="361">
        <f t="shared" si="222"/>
        <v>0</v>
      </c>
      <c r="H209" s="361">
        <f t="shared" si="222"/>
        <v>0</v>
      </c>
      <c r="I209" s="361">
        <f t="shared" si="222"/>
        <v>0</v>
      </c>
      <c r="J209" s="361">
        <f t="shared" si="222"/>
        <v>0</v>
      </c>
      <c r="K209" s="361"/>
      <c r="L209" s="361">
        <f t="shared" ref="L209:U209" si="223">+L208*8</f>
        <v>0</v>
      </c>
      <c r="M209" s="361">
        <f t="shared" si="223"/>
        <v>0</v>
      </c>
      <c r="N209" s="361">
        <f t="shared" si="223"/>
        <v>0</v>
      </c>
      <c r="O209" s="364">
        <f t="shared" si="223"/>
        <v>0</v>
      </c>
      <c r="P209" s="361">
        <f t="shared" si="223"/>
        <v>0</v>
      </c>
      <c r="Q209" s="361">
        <f t="shared" si="223"/>
        <v>0</v>
      </c>
      <c r="R209" s="361">
        <f t="shared" si="223"/>
        <v>0</v>
      </c>
      <c r="S209" s="361">
        <f t="shared" si="223"/>
        <v>0</v>
      </c>
      <c r="T209" s="361">
        <f t="shared" si="223"/>
        <v>0</v>
      </c>
      <c r="U209" s="361">
        <f t="shared" si="223"/>
        <v>0</v>
      </c>
      <c r="V209" s="362"/>
      <c r="W209" s="362"/>
      <c r="X209" s="362"/>
      <c r="Y209" s="361">
        <f>+Y208*8</f>
        <v>0</v>
      </c>
      <c r="AA209" s="92"/>
      <c r="AB209" s="103"/>
    </row>
    <row r="210" spans="1:28" s="102" customFormat="1" ht="39.75">
      <c r="A210" s="72"/>
      <c r="B210" s="91" t="s">
        <v>247</v>
      </c>
      <c r="C210" s="70" t="s">
        <v>163</v>
      </c>
      <c r="D210" s="193">
        <v>0</v>
      </c>
      <c r="E210" s="193"/>
      <c r="F210" s="193"/>
      <c r="G210" s="193"/>
      <c r="H210" s="193"/>
      <c r="I210" s="193"/>
      <c r="J210" s="363">
        <f t="shared" ref="J210" si="224">+SUM(E210:I210)</f>
        <v>0</v>
      </c>
      <c r="K210" s="193"/>
      <c r="L210" s="193">
        <v>0</v>
      </c>
      <c r="M210" s="193">
        <v>0</v>
      </c>
      <c r="N210" s="193">
        <v>0</v>
      </c>
      <c r="O210" s="196">
        <v>1</v>
      </c>
      <c r="P210" s="193">
        <v>0</v>
      </c>
      <c r="Q210" s="193">
        <v>0</v>
      </c>
      <c r="R210" s="193">
        <v>0</v>
      </c>
      <c r="S210" s="193">
        <v>0</v>
      </c>
      <c r="T210" s="193">
        <v>0</v>
      </c>
      <c r="U210" s="193">
        <v>1</v>
      </c>
      <c r="V210" s="197"/>
      <c r="W210" s="197"/>
      <c r="X210" s="197"/>
      <c r="Y210" s="363">
        <f>+SUM(D210:X210)</f>
        <v>2</v>
      </c>
      <c r="AA210" s="92"/>
      <c r="AB210" s="103"/>
    </row>
    <row r="211" spans="1:28" s="102" customFormat="1" ht="39.75">
      <c r="A211" s="72"/>
      <c r="B211" s="248" t="s">
        <v>150</v>
      </c>
      <c r="C211" s="244"/>
      <c r="D211" s="361">
        <f>+D210*10</f>
        <v>0</v>
      </c>
      <c r="E211" s="361">
        <f t="shared" ref="E211:J211" si="225">+E210*10</f>
        <v>0</v>
      </c>
      <c r="F211" s="361">
        <f t="shared" si="225"/>
        <v>0</v>
      </c>
      <c r="G211" s="361">
        <f t="shared" si="225"/>
        <v>0</v>
      </c>
      <c r="H211" s="361">
        <f t="shared" si="225"/>
        <v>0</v>
      </c>
      <c r="I211" s="361">
        <f t="shared" si="225"/>
        <v>0</v>
      </c>
      <c r="J211" s="361">
        <f t="shared" si="225"/>
        <v>0</v>
      </c>
      <c r="K211" s="361"/>
      <c r="L211" s="361">
        <f t="shared" ref="L211:U211" si="226">+L210*10</f>
        <v>0</v>
      </c>
      <c r="M211" s="361">
        <f t="shared" si="226"/>
        <v>0</v>
      </c>
      <c r="N211" s="361">
        <f t="shared" si="226"/>
        <v>0</v>
      </c>
      <c r="O211" s="361">
        <f t="shared" si="226"/>
        <v>10</v>
      </c>
      <c r="P211" s="361">
        <f t="shared" si="226"/>
        <v>0</v>
      </c>
      <c r="Q211" s="361">
        <f t="shared" si="226"/>
        <v>0</v>
      </c>
      <c r="R211" s="361">
        <f t="shared" si="226"/>
        <v>0</v>
      </c>
      <c r="S211" s="361">
        <f t="shared" si="226"/>
        <v>0</v>
      </c>
      <c r="T211" s="361">
        <f t="shared" si="226"/>
        <v>0</v>
      </c>
      <c r="U211" s="361">
        <f t="shared" si="226"/>
        <v>10</v>
      </c>
      <c r="V211" s="362"/>
      <c r="W211" s="362"/>
      <c r="X211" s="362"/>
      <c r="Y211" s="361">
        <f>+Y210*10</f>
        <v>20</v>
      </c>
      <c r="AA211" s="92"/>
      <c r="AB211" s="103"/>
    </row>
    <row r="212" spans="1:28" s="102" customFormat="1" ht="39.75">
      <c r="A212" s="72"/>
      <c r="B212" s="360" t="s">
        <v>246</v>
      </c>
      <c r="C212" s="70"/>
      <c r="D212" s="68">
        <f>SUM(D189,D195,D201,D207,D191,D197,D203,D209,D193,D199,D205,D211)</f>
        <v>268</v>
      </c>
      <c r="E212" s="68">
        <f t="shared" ref="E212:J212" si="227">SUM(E189,E195,E201,E207,E191,E197,E203,E209,E193,E199,E205,E211)</f>
        <v>0</v>
      </c>
      <c r="F212" s="68">
        <f t="shared" si="227"/>
        <v>0</v>
      </c>
      <c r="G212" s="68">
        <f t="shared" si="227"/>
        <v>0</v>
      </c>
      <c r="H212" s="68">
        <f t="shared" si="227"/>
        <v>0</v>
      </c>
      <c r="I212" s="68">
        <f t="shared" si="227"/>
        <v>0</v>
      </c>
      <c r="J212" s="68">
        <f t="shared" si="227"/>
        <v>0</v>
      </c>
      <c r="K212" s="68"/>
      <c r="L212" s="68">
        <f t="shared" ref="L212:U212" si="228">SUM(L189,L195,L201,L207,L191,L197,L203,L209,L193,L199,L205,L211)</f>
        <v>160.5</v>
      </c>
      <c r="M212" s="68">
        <f t="shared" si="228"/>
        <v>57</v>
      </c>
      <c r="N212" s="68">
        <f t="shared" si="228"/>
        <v>556</v>
      </c>
      <c r="O212" s="68">
        <f t="shared" si="228"/>
        <v>365</v>
      </c>
      <c r="P212" s="68">
        <f t="shared" si="228"/>
        <v>311</v>
      </c>
      <c r="Q212" s="68">
        <f t="shared" si="228"/>
        <v>60</v>
      </c>
      <c r="R212" s="68">
        <f t="shared" si="228"/>
        <v>367</v>
      </c>
      <c r="S212" s="68">
        <f t="shared" si="228"/>
        <v>187</v>
      </c>
      <c r="T212" s="68">
        <f t="shared" si="228"/>
        <v>57</v>
      </c>
      <c r="U212" s="68">
        <f t="shared" si="228"/>
        <v>105.5</v>
      </c>
      <c r="V212" s="197"/>
      <c r="W212" s="197"/>
      <c r="X212" s="197"/>
      <c r="Y212" s="68">
        <f>SUM(Y189,Y195,Y201,Y207,Y191,Y197,Y203,Y209,Y193,Y199,Y205,Y211)</f>
        <v>2494</v>
      </c>
      <c r="AB212" s="103"/>
    </row>
    <row r="213" spans="1:28" s="102" customFormat="1" ht="39.75">
      <c r="A213" s="128"/>
      <c r="B213" s="147" t="s">
        <v>245</v>
      </c>
      <c r="C213" s="124"/>
      <c r="D213" s="677">
        <f>SUM(D188,D190,D196,D202,D208,D192,D198,D204,D210,D194,D200,D206)</f>
        <v>64</v>
      </c>
      <c r="E213" s="677">
        <f t="shared" ref="E213:J213" si="229">SUM(E188,E190,E196,E202,E208,E192,E198,E204,E210,E194,E200,E206)</f>
        <v>0</v>
      </c>
      <c r="F213" s="677">
        <f t="shared" si="229"/>
        <v>0</v>
      </c>
      <c r="G213" s="677">
        <f t="shared" si="229"/>
        <v>0</v>
      </c>
      <c r="H213" s="677">
        <f t="shared" ref="H213" si="230">SUM(H188,H190,H196,H202,H208,H192,H198,H204,H210,H194,H200,H206)</f>
        <v>0</v>
      </c>
      <c r="I213" s="677">
        <f t="shared" si="229"/>
        <v>0</v>
      </c>
      <c r="J213" s="677">
        <f t="shared" si="229"/>
        <v>0</v>
      </c>
      <c r="K213" s="677"/>
      <c r="L213" s="677">
        <f t="shared" ref="L213:U213" si="231">SUM(L188,L190,L196,L202,L208,L192,L198,L204,L210,L194,L200,L206)</f>
        <v>50</v>
      </c>
      <c r="M213" s="677">
        <f t="shared" si="231"/>
        <v>19</v>
      </c>
      <c r="N213" s="677">
        <f t="shared" si="231"/>
        <v>124</v>
      </c>
      <c r="O213" s="677">
        <f t="shared" si="231"/>
        <v>77</v>
      </c>
      <c r="P213" s="677">
        <f t="shared" si="231"/>
        <v>62</v>
      </c>
      <c r="Q213" s="677">
        <f t="shared" si="231"/>
        <v>17.5</v>
      </c>
      <c r="R213" s="677">
        <f t="shared" si="231"/>
        <v>127</v>
      </c>
      <c r="S213" s="677">
        <f t="shared" si="231"/>
        <v>69</v>
      </c>
      <c r="T213" s="677">
        <f t="shared" si="231"/>
        <v>26</v>
      </c>
      <c r="U213" s="677">
        <f t="shared" si="231"/>
        <v>33</v>
      </c>
      <c r="V213" s="191"/>
      <c r="W213" s="191"/>
      <c r="X213" s="191"/>
      <c r="Y213" s="359">
        <f>SUM(Y188,Y190,Y196,Y202,Y208,Y192,Y198,Y204,Y210,Y194,Y200,Y206)</f>
        <v>668.5</v>
      </c>
      <c r="AB213" s="103"/>
    </row>
    <row r="214" spans="1:28" ht="39.75">
      <c r="A214" s="145" t="s">
        <v>244</v>
      </c>
      <c r="B214" s="145"/>
      <c r="C214" s="144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1"/>
      <c r="V214" s="211"/>
      <c r="W214" s="211"/>
      <c r="X214" s="211"/>
      <c r="Y214" s="141"/>
      <c r="AB214" s="20"/>
    </row>
    <row r="215" spans="1:28" ht="39.75">
      <c r="A215" s="140" t="s">
        <v>86</v>
      </c>
      <c r="B215" s="358"/>
      <c r="C215" s="357"/>
      <c r="D215" s="356">
        <f>+SUM(D217,D226)/2</f>
        <v>5</v>
      </c>
      <c r="E215" s="356"/>
      <c r="F215" s="356"/>
      <c r="G215" s="356"/>
      <c r="H215" s="356"/>
      <c r="I215" s="356"/>
      <c r="J215" s="356">
        <f t="shared" ref="J215" si="232">+SUM(J217,J226)/2</f>
        <v>0</v>
      </c>
      <c r="K215" s="356"/>
      <c r="L215" s="356">
        <f t="shared" ref="L215:U215" si="233">+SUM(L217,L226)/2</f>
        <v>5</v>
      </c>
      <c r="M215" s="356">
        <f t="shared" si="233"/>
        <v>4</v>
      </c>
      <c r="N215" s="356">
        <f t="shared" si="233"/>
        <v>5</v>
      </c>
      <c r="O215" s="356">
        <f t="shared" si="233"/>
        <v>4.5</v>
      </c>
      <c r="P215" s="356">
        <f t="shared" si="233"/>
        <v>5</v>
      </c>
      <c r="Q215" s="356">
        <f t="shared" si="233"/>
        <v>5</v>
      </c>
      <c r="R215" s="356">
        <f t="shared" si="233"/>
        <v>5</v>
      </c>
      <c r="S215" s="356">
        <f t="shared" si="233"/>
        <v>4</v>
      </c>
      <c r="T215" s="356">
        <f t="shared" si="233"/>
        <v>5</v>
      </c>
      <c r="U215" s="356">
        <f t="shared" si="233"/>
        <v>4</v>
      </c>
      <c r="V215" s="355"/>
      <c r="W215" s="355"/>
      <c r="X215" s="355"/>
      <c r="Y215" s="136">
        <f>+SUM(Y217,Y226)/2</f>
        <v>5</v>
      </c>
      <c r="AB215" s="20"/>
    </row>
    <row r="216" spans="1:28" s="73" customFormat="1" ht="39.75">
      <c r="A216" s="85">
        <v>3.1</v>
      </c>
      <c r="B216" s="84" t="s">
        <v>243</v>
      </c>
      <c r="C216" s="96" t="s">
        <v>30</v>
      </c>
      <c r="D216" s="324">
        <f>+SUM(D218:D224)</f>
        <v>7</v>
      </c>
      <c r="E216" s="324"/>
      <c r="F216" s="324"/>
      <c r="G216" s="324"/>
      <c r="H216" s="324"/>
      <c r="I216" s="324"/>
      <c r="J216" s="324">
        <f t="shared" ref="J216" si="234">+SUM(J218:J224)</f>
        <v>0</v>
      </c>
      <c r="K216" s="324"/>
      <c r="L216" s="324">
        <f t="shared" ref="L216:U216" si="235">+SUM(L218:L224)</f>
        <v>7</v>
      </c>
      <c r="M216" s="324">
        <f t="shared" si="235"/>
        <v>7</v>
      </c>
      <c r="N216" s="324">
        <f t="shared" si="235"/>
        <v>7</v>
      </c>
      <c r="O216" s="324">
        <f t="shared" si="235"/>
        <v>7</v>
      </c>
      <c r="P216" s="324">
        <f t="shared" si="235"/>
        <v>7</v>
      </c>
      <c r="Q216" s="324">
        <f t="shared" si="235"/>
        <v>7</v>
      </c>
      <c r="R216" s="324">
        <f t="shared" si="235"/>
        <v>7</v>
      </c>
      <c r="S216" s="324">
        <f t="shared" si="235"/>
        <v>7</v>
      </c>
      <c r="T216" s="324">
        <f t="shared" si="235"/>
        <v>7</v>
      </c>
      <c r="U216" s="324">
        <f t="shared" si="235"/>
        <v>7</v>
      </c>
      <c r="V216" s="154"/>
      <c r="W216" s="154"/>
      <c r="X216" s="154"/>
      <c r="Y216" s="324">
        <f>+SUM(Y218:Y224)</f>
        <v>7</v>
      </c>
      <c r="AB216" s="74"/>
    </row>
    <row r="217" spans="1:28" s="73" customFormat="1" ht="39.75">
      <c r="A217" s="81"/>
      <c r="B217" s="80"/>
      <c r="C217" s="95" t="s">
        <v>10</v>
      </c>
      <c r="D217" s="94">
        <f>IF(D216&lt;1,0,IF(D216&lt;2,1,IF(D216&lt;4,2,IF(D216&lt;6,3,IF(D216&lt;7,4,IF(D216&gt;=7,5))))))</f>
        <v>5</v>
      </c>
      <c r="E217" s="94"/>
      <c r="F217" s="94"/>
      <c r="G217" s="94"/>
      <c r="H217" s="94"/>
      <c r="I217" s="94"/>
      <c r="J217" s="94">
        <f t="shared" ref="J217" si="236">IF(J216&lt;1,0,IF(J216&lt;2,1,IF(J216&lt;4,2,IF(J216&lt;6,3,IF(J216&lt;7,4,IF(J216&gt;=7,5))))))</f>
        <v>0</v>
      </c>
      <c r="K217" s="94"/>
      <c r="L217" s="94">
        <f t="shared" ref="L217:U217" si="237">IF(L216&lt;1,0,IF(L216&lt;2,1,IF(L216&lt;4,2,IF(L216&lt;6,3,IF(L216&lt;7,4,IF(L216&gt;=7,5))))))</f>
        <v>5</v>
      </c>
      <c r="M217" s="94">
        <f t="shared" si="237"/>
        <v>5</v>
      </c>
      <c r="N217" s="94">
        <f t="shared" si="237"/>
        <v>5</v>
      </c>
      <c r="O217" s="94">
        <f t="shared" si="237"/>
        <v>5</v>
      </c>
      <c r="P217" s="94">
        <f t="shared" si="237"/>
        <v>5</v>
      </c>
      <c r="Q217" s="94">
        <f t="shared" si="237"/>
        <v>5</v>
      </c>
      <c r="R217" s="94">
        <f t="shared" si="237"/>
        <v>5</v>
      </c>
      <c r="S217" s="94">
        <f t="shared" si="237"/>
        <v>5</v>
      </c>
      <c r="T217" s="94">
        <f t="shared" si="237"/>
        <v>5</v>
      </c>
      <c r="U217" s="94">
        <f t="shared" si="237"/>
        <v>5</v>
      </c>
      <c r="V217" s="152"/>
      <c r="W217" s="152"/>
      <c r="X217" s="152"/>
      <c r="Y217" s="94">
        <f>IF(Y216&lt;1,0,IF(Y216&lt;2,1,IF(Y216&lt;4,2,IF(Y216&lt;6,3,IF(Y216&lt;7,4,IF(Y216&gt;=7,5))))))</f>
        <v>5</v>
      </c>
      <c r="AB217" s="74"/>
    </row>
    <row r="218" spans="1:28" s="73" customFormat="1" ht="61.5">
      <c r="A218" s="75"/>
      <c r="B218" s="71" t="s">
        <v>242</v>
      </c>
      <c r="C218" s="70"/>
      <c r="D218" s="68">
        <v>1</v>
      </c>
      <c r="E218" s="68"/>
      <c r="F218" s="68"/>
      <c r="G218" s="68"/>
      <c r="H218" s="68"/>
      <c r="I218" s="68"/>
      <c r="J218" s="68"/>
      <c r="K218" s="68"/>
      <c r="L218" s="68">
        <v>1</v>
      </c>
      <c r="M218" s="68">
        <v>1</v>
      </c>
      <c r="N218" s="68">
        <v>1</v>
      </c>
      <c r="O218" s="69">
        <v>1</v>
      </c>
      <c r="P218" s="68">
        <v>1</v>
      </c>
      <c r="Q218" s="68">
        <v>1</v>
      </c>
      <c r="R218" s="68">
        <v>1</v>
      </c>
      <c r="S218" s="68">
        <v>1</v>
      </c>
      <c r="T218" s="68">
        <v>1</v>
      </c>
      <c r="U218" s="68">
        <v>1</v>
      </c>
      <c r="V218" s="149"/>
      <c r="W218" s="149"/>
      <c r="X218" s="149"/>
      <c r="Y218" s="68">
        <v>1</v>
      </c>
      <c r="AB218" s="74"/>
    </row>
    <row r="219" spans="1:28" s="73" customFormat="1" ht="39.75">
      <c r="A219" s="75"/>
      <c r="B219" s="71" t="s">
        <v>241</v>
      </c>
      <c r="C219" s="70"/>
      <c r="D219" s="68">
        <v>1</v>
      </c>
      <c r="E219" s="68"/>
      <c r="F219" s="68"/>
      <c r="G219" s="68"/>
      <c r="H219" s="68"/>
      <c r="I219" s="68"/>
      <c r="J219" s="68"/>
      <c r="K219" s="68"/>
      <c r="L219" s="68">
        <v>1</v>
      </c>
      <c r="M219" s="68">
        <v>1</v>
      </c>
      <c r="N219" s="68">
        <v>1</v>
      </c>
      <c r="O219" s="69">
        <v>1</v>
      </c>
      <c r="P219" s="68">
        <v>1</v>
      </c>
      <c r="Q219" s="68">
        <v>1</v>
      </c>
      <c r="R219" s="68">
        <v>1</v>
      </c>
      <c r="S219" s="68">
        <v>1</v>
      </c>
      <c r="T219" s="68">
        <v>1</v>
      </c>
      <c r="U219" s="68">
        <v>1</v>
      </c>
      <c r="V219" s="149"/>
      <c r="W219" s="149"/>
      <c r="X219" s="149"/>
      <c r="Y219" s="68">
        <v>1</v>
      </c>
      <c r="AB219" s="74"/>
    </row>
    <row r="220" spans="1:28" s="73" customFormat="1" ht="61.5">
      <c r="A220" s="75"/>
      <c r="B220" s="71" t="s">
        <v>240</v>
      </c>
      <c r="C220" s="70"/>
      <c r="D220" s="68">
        <v>1</v>
      </c>
      <c r="E220" s="68"/>
      <c r="F220" s="68"/>
      <c r="G220" s="68"/>
      <c r="H220" s="68"/>
      <c r="I220" s="68"/>
      <c r="J220" s="68"/>
      <c r="K220" s="68"/>
      <c r="L220" s="68">
        <v>1</v>
      </c>
      <c r="M220" s="68">
        <v>1</v>
      </c>
      <c r="N220" s="68">
        <v>1</v>
      </c>
      <c r="O220" s="69">
        <v>1</v>
      </c>
      <c r="P220" s="68">
        <v>1</v>
      </c>
      <c r="Q220" s="68">
        <v>1</v>
      </c>
      <c r="R220" s="68">
        <v>1</v>
      </c>
      <c r="S220" s="68">
        <v>1</v>
      </c>
      <c r="T220" s="68">
        <v>1</v>
      </c>
      <c r="U220" s="68">
        <v>1</v>
      </c>
      <c r="V220" s="149"/>
      <c r="W220" s="149"/>
      <c r="X220" s="149"/>
      <c r="Y220" s="68">
        <v>1</v>
      </c>
      <c r="AB220" s="74"/>
    </row>
    <row r="221" spans="1:28" s="73" customFormat="1" ht="39.75">
      <c r="A221" s="75"/>
      <c r="B221" s="71" t="s">
        <v>239</v>
      </c>
      <c r="C221" s="70"/>
      <c r="D221" s="68">
        <v>1</v>
      </c>
      <c r="E221" s="68"/>
      <c r="F221" s="68"/>
      <c r="G221" s="68"/>
      <c r="H221" s="68"/>
      <c r="I221" s="68"/>
      <c r="J221" s="68"/>
      <c r="K221" s="68"/>
      <c r="L221" s="68">
        <v>1</v>
      </c>
      <c r="M221" s="68">
        <v>1</v>
      </c>
      <c r="N221" s="68">
        <v>1</v>
      </c>
      <c r="O221" s="69">
        <v>1</v>
      </c>
      <c r="P221" s="68">
        <v>1</v>
      </c>
      <c r="Q221" s="68">
        <v>1</v>
      </c>
      <c r="R221" s="68">
        <v>1</v>
      </c>
      <c r="S221" s="68">
        <v>1</v>
      </c>
      <c r="T221" s="68">
        <v>1</v>
      </c>
      <c r="U221" s="68">
        <v>1</v>
      </c>
      <c r="V221" s="149"/>
      <c r="W221" s="149"/>
      <c r="X221" s="149"/>
      <c r="Y221" s="68">
        <v>1</v>
      </c>
      <c r="AB221" s="74"/>
    </row>
    <row r="222" spans="1:28" s="73" customFormat="1" ht="61.5">
      <c r="A222" s="75"/>
      <c r="B222" s="71" t="s">
        <v>238</v>
      </c>
      <c r="C222" s="70"/>
      <c r="D222" s="68">
        <v>1</v>
      </c>
      <c r="E222" s="68"/>
      <c r="F222" s="68"/>
      <c r="G222" s="68"/>
      <c r="H222" s="68"/>
      <c r="I222" s="68"/>
      <c r="J222" s="68"/>
      <c r="K222" s="68"/>
      <c r="L222" s="68">
        <v>1</v>
      </c>
      <c r="M222" s="68">
        <v>1</v>
      </c>
      <c r="N222" s="68">
        <v>1</v>
      </c>
      <c r="O222" s="69">
        <v>1</v>
      </c>
      <c r="P222" s="68">
        <v>1</v>
      </c>
      <c r="Q222" s="68">
        <v>1</v>
      </c>
      <c r="R222" s="68">
        <v>1</v>
      </c>
      <c r="S222" s="68">
        <v>1</v>
      </c>
      <c r="T222" s="68">
        <v>1</v>
      </c>
      <c r="U222" s="68">
        <v>1</v>
      </c>
      <c r="V222" s="149"/>
      <c r="W222" s="149"/>
      <c r="X222" s="149"/>
      <c r="Y222" s="68">
        <v>1</v>
      </c>
      <c r="AB222" s="74"/>
    </row>
    <row r="223" spans="1:28" s="73" customFormat="1" ht="61.5">
      <c r="A223" s="75"/>
      <c r="B223" s="71" t="s">
        <v>237</v>
      </c>
      <c r="C223" s="70"/>
      <c r="D223" s="68">
        <v>1</v>
      </c>
      <c r="E223" s="68"/>
      <c r="F223" s="68"/>
      <c r="G223" s="68"/>
      <c r="H223" s="68"/>
      <c r="I223" s="68"/>
      <c r="J223" s="68"/>
      <c r="K223" s="68"/>
      <c r="L223" s="68">
        <v>1</v>
      </c>
      <c r="M223" s="68">
        <v>1</v>
      </c>
      <c r="N223" s="68">
        <v>1</v>
      </c>
      <c r="O223" s="69">
        <v>1</v>
      </c>
      <c r="P223" s="68">
        <v>1</v>
      </c>
      <c r="Q223" s="68">
        <v>1</v>
      </c>
      <c r="R223" s="68">
        <v>1</v>
      </c>
      <c r="S223" s="68">
        <v>1</v>
      </c>
      <c r="T223" s="68">
        <v>1</v>
      </c>
      <c r="U223" s="68">
        <v>1</v>
      </c>
      <c r="V223" s="149"/>
      <c r="W223" s="149"/>
      <c r="X223" s="149"/>
      <c r="Y223" s="68">
        <v>1</v>
      </c>
      <c r="AB223" s="74"/>
    </row>
    <row r="224" spans="1:28" s="73" customFormat="1" ht="92.25">
      <c r="A224" s="148"/>
      <c r="B224" s="127" t="s">
        <v>236</v>
      </c>
      <c r="C224" s="124"/>
      <c r="D224" s="68">
        <v>1</v>
      </c>
      <c r="E224" s="68"/>
      <c r="F224" s="68"/>
      <c r="G224" s="68"/>
      <c r="H224" s="68"/>
      <c r="I224" s="68"/>
      <c r="J224" s="68"/>
      <c r="K224" s="68"/>
      <c r="L224" s="68">
        <v>1</v>
      </c>
      <c r="M224" s="68">
        <v>1</v>
      </c>
      <c r="N224" s="68">
        <v>1</v>
      </c>
      <c r="O224" s="69">
        <v>1</v>
      </c>
      <c r="P224" s="68">
        <v>1</v>
      </c>
      <c r="Q224" s="68">
        <v>1</v>
      </c>
      <c r="R224" s="68">
        <v>1</v>
      </c>
      <c r="S224" s="68">
        <v>1</v>
      </c>
      <c r="T224" s="68">
        <v>1</v>
      </c>
      <c r="U224" s="677">
        <v>1</v>
      </c>
      <c r="V224" s="146"/>
      <c r="W224" s="146"/>
      <c r="X224" s="146"/>
      <c r="Y224" s="677">
        <v>1</v>
      </c>
      <c r="AB224" s="74"/>
    </row>
    <row r="225" spans="1:28" ht="39.75">
      <c r="A225" s="84">
        <v>3.2</v>
      </c>
      <c r="B225" s="84" t="s">
        <v>235</v>
      </c>
      <c r="C225" s="96" t="s">
        <v>30</v>
      </c>
      <c r="D225" s="82">
        <f>SUM(D227:D237)</f>
        <v>6</v>
      </c>
      <c r="E225" s="82"/>
      <c r="F225" s="82"/>
      <c r="G225" s="82"/>
      <c r="H225" s="82"/>
      <c r="I225" s="82"/>
      <c r="J225" s="82">
        <f t="shared" ref="J225" si="238">SUM(J227:J237)</f>
        <v>0</v>
      </c>
      <c r="K225" s="82"/>
      <c r="L225" s="82">
        <f t="shared" ref="L225:U225" si="239">SUM(L227:L237)</f>
        <v>6</v>
      </c>
      <c r="M225" s="82">
        <f t="shared" si="239"/>
        <v>3</v>
      </c>
      <c r="N225" s="82">
        <f t="shared" si="239"/>
        <v>6</v>
      </c>
      <c r="O225" s="82">
        <f t="shared" si="239"/>
        <v>5</v>
      </c>
      <c r="P225" s="82">
        <f t="shared" si="239"/>
        <v>6</v>
      </c>
      <c r="Q225" s="82">
        <f t="shared" si="239"/>
        <v>6</v>
      </c>
      <c r="R225" s="82">
        <f t="shared" si="239"/>
        <v>6</v>
      </c>
      <c r="S225" s="82">
        <f t="shared" si="239"/>
        <v>4</v>
      </c>
      <c r="T225" s="82">
        <f t="shared" si="239"/>
        <v>6</v>
      </c>
      <c r="U225" s="82">
        <f t="shared" si="239"/>
        <v>3</v>
      </c>
      <c r="V225" s="154"/>
      <c r="W225" s="154"/>
      <c r="X225" s="154"/>
      <c r="Y225" s="82">
        <f>SUM(Y227:Y237)</f>
        <v>6</v>
      </c>
      <c r="AB225" s="20"/>
    </row>
    <row r="226" spans="1:28" ht="39.75">
      <c r="A226" s="81"/>
      <c r="B226" s="80"/>
      <c r="C226" s="95" t="s">
        <v>10</v>
      </c>
      <c r="D226" s="132">
        <f>IF(D225&lt;1,0,IF(D225&lt;2,1,IF(D225&lt;3,2,IF(D225&lt;5,3,IF(D225=5,4,IF(D225=6,5,))))))</f>
        <v>5</v>
      </c>
      <c r="E226" s="132"/>
      <c r="F226" s="132"/>
      <c r="G226" s="132"/>
      <c r="H226" s="132"/>
      <c r="I226" s="132"/>
      <c r="J226" s="132">
        <f t="shared" ref="J226" si="240">IF(J225&lt;1,0,IF(J225&lt;2,1,IF(J225&lt;3,2,IF(J225&lt;5,3,IF(J225=5,4,IF(J225=6,5,))))))</f>
        <v>0</v>
      </c>
      <c r="K226" s="132"/>
      <c r="L226" s="132">
        <f t="shared" ref="L226:U226" si="241">IF(L225&lt;1,0,IF(L225&lt;2,1,IF(L225&lt;3,2,IF(L225&lt;5,3,IF(L225=5,4,IF(L225=6,5,))))))</f>
        <v>5</v>
      </c>
      <c r="M226" s="132">
        <f t="shared" si="241"/>
        <v>3</v>
      </c>
      <c r="N226" s="132">
        <f t="shared" si="241"/>
        <v>5</v>
      </c>
      <c r="O226" s="132">
        <f t="shared" si="241"/>
        <v>4</v>
      </c>
      <c r="P226" s="132">
        <f t="shared" si="241"/>
        <v>5</v>
      </c>
      <c r="Q226" s="132">
        <f t="shared" si="241"/>
        <v>5</v>
      </c>
      <c r="R226" s="132">
        <f t="shared" si="241"/>
        <v>5</v>
      </c>
      <c r="S226" s="132">
        <f t="shared" si="241"/>
        <v>3</v>
      </c>
      <c r="T226" s="132">
        <f t="shared" si="241"/>
        <v>5</v>
      </c>
      <c r="U226" s="132">
        <f t="shared" si="241"/>
        <v>3</v>
      </c>
      <c r="V226" s="330"/>
      <c r="W226" s="330"/>
      <c r="X226" s="330"/>
      <c r="Y226" s="132">
        <f>IF(Y225&lt;1,0,IF(Y225&lt;2,1,IF(Y225&lt;3,2,IF(Y225&lt;5,3,IF(Y225=5,4,IF(Y225=6,5,))))))</f>
        <v>5</v>
      </c>
      <c r="AB226" s="20"/>
    </row>
    <row r="227" spans="1:28" ht="55.5">
      <c r="A227" s="317"/>
      <c r="B227" s="354" t="s">
        <v>234</v>
      </c>
      <c r="C227" s="353"/>
      <c r="D227" s="68">
        <v>1</v>
      </c>
      <c r="E227" s="68"/>
      <c r="F227" s="68"/>
      <c r="G227" s="68"/>
      <c r="H227" s="68"/>
      <c r="I227" s="68"/>
      <c r="J227" s="68"/>
      <c r="K227" s="68"/>
      <c r="L227" s="68">
        <v>1</v>
      </c>
      <c r="M227" s="68">
        <v>1</v>
      </c>
      <c r="N227" s="68">
        <v>1</v>
      </c>
      <c r="O227" s="69">
        <v>1</v>
      </c>
      <c r="P227" s="68">
        <v>1</v>
      </c>
      <c r="Q227" s="68">
        <v>1</v>
      </c>
      <c r="R227" s="68">
        <v>1</v>
      </c>
      <c r="S227" s="68">
        <v>1</v>
      </c>
      <c r="T227" s="68">
        <v>1</v>
      </c>
      <c r="U227" s="679">
        <v>1</v>
      </c>
      <c r="V227" s="152"/>
      <c r="W227" s="152"/>
      <c r="X227" s="152"/>
      <c r="Y227" s="679">
        <v>1</v>
      </c>
      <c r="AB227" s="20"/>
    </row>
    <row r="228" spans="1:28" ht="39.75">
      <c r="A228" s="72"/>
      <c r="B228" s="210" t="s">
        <v>233</v>
      </c>
      <c r="C228" s="150"/>
      <c r="D228" s="68">
        <v>1</v>
      </c>
      <c r="E228" s="68"/>
      <c r="F228" s="68"/>
      <c r="G228" s="68"/>
      <c r="H228" s="68"/>
      <c r="I228" s="68"/>
      <c r="J228" s="68"/>
      <c r="K228" s="68"/>
      <c r="L228" s="68">
        <v>1</v>
      </c>
      <c r="M228" s="68">
        <v>1</v>
      </c>
      <c r="N228" s="68">
        <v>1</v>
      </c>
      <c r="O228" s="69">
        <v>1</v>
      </c>
      <c r="P228" s="68">
        <v>1</v>
      </c>
      <c r="Q228" s="68">
        <v>1</v>
      </c>
      <c r="R228" s="68">
        <v>1</v>
      </c>
      <c r="S228" s="68">
        <v>1</v>
      </c>
      <c r="T228" s="68">
        <v>1</v>
      </c>
      <c r="U228" s="68">
        <v>0</v>
      </c>
      <c r="V228" s="149"/>
      <c r="W228" s="149"/>
      <c r="X228" s="149"/>
      <c r="Y228" s="68">
        <v>1</v>
      </c>
      <c r="AB228" s="20"/>
    </row>
    <row r="229" spans="1:28" ht="123">
      <c r="A229" s="72"/>
      <c r="B229" s="71" t="s">
        <v>232</v>
      </c>
      <c r="C229" s="124"/>
      <c r="D229" s="711">
        <v>1</v>
      </c>
      <c r="E229" s="711"/>
      <c r="F229" s="711"/>
      <c r="G229" s="711"/>
      <c r="H229" s="711"/>
      <c r="I229" s="711"/>
      <c r="J229" s="711"/>
      <c r="K229" s="677"/>
      <c r="L229" s="711">
        <v>1</v>
      </c>
      <c r="M229" s="711">
        <v>0</v>
      </c>
      <c r="N229" s="711">
        <v>1</v>
      </c>
      <c r="O229" s="711">
        <v>1</v>
      </c>
      <c r="P229" s="711">
        <v>1</v>
      </c>
      <c r="Q229" s="711">
        <v>1</v>
      </c>
      <c r="R229" s="711">
        <v>1</v>
      </c>
      <c r="S229" s="711">
        <v>1</v>
      </c>
      <c r="T229" s="711">
        <v>1</v>
      </c>
      <c r="U229" s="711">
        <v>1</v>
      </c>
      <c r="V229" s="146"/>
      <c r="W229" s="146"/>
      <c r="X229" s="146"/>
      <c r="Y229" s="711">
        <v>1</v>
      </c>
      <c r="Z229" s="44"/>
      <c r="AB229" s="20"/>
    </row>
    <row r="230" spans="1:28" ht="39.75">
      <c r="A230" s="72"/>
      <c r="B230" s="351" t="s">
        <v>231</v>
      </c>
      <c r="C230" s="352"/>
      <c r="D230" s="712"/>
      <c r="E230" s="712"/>
      <c r="F230" s="712"/>
      <c r="G230" s="712"/>
      <c r="H230" s="712"/>
      <c r="I230" s="712"/>
      <c r="J230" s="712"/>
      <c r="K230" s="678"/>
      <c r="L230" s="712"/>
      <c r="M230" s="712"/>
      <c r="N230" s="712"/>
      <c r="O230" s="712"/>
      <c r="P230" s="712"/>
      <c r="Q230" s="712"/>
      <c r="R230" s="712"/>
      <c r="S230" s="712"/>
      <c r="T230" s="712"/>
      <c r="U230" s="712"/>
      <c r="V230" s="330"/>
      <c r="W230" s="330"/>
      <c r="X230" s="330"/>
      <c r="Y230" s="712"/>
      <c r="AB230" s="20"/>
    </row>
    <row r="231" spans="1:28" ht="39.75">
      <c r="A231" s="72"/>
      <c r="B231" s="351" t="s">
        <v>230</v>
      </c>
      <c r="C231" s="352"/>
      <c r="D231" s="712"/>
      <c r="E231" s="712"/>
      <c r="F231" s="712"/>
      <c r="G231" s="712"/>
      <c r="H231" s="712"/>
      <c r="I231" s="712"/>
      <c r="J231" s="712"/>
      <c r="K231" s="678"/>
      <c r="L231" s="712"/>
      <c r="M231" s="712"/>
      <c r="N231" s="712"/>
      <c r="O231" s="712"/>
      <c r="P231" s="712"/>
      <c r="Q231" s="712"/>
      <c r="R231" s="712"/>
      <c r="S231" s="712"/>
      <c r="T231" s="712"/>
      <c r="U231" s="712"/>
      <c r="V231" s="330"/>
      <c r="W231" s="330"/>
      <c r="X231" s="330"/>
      <c r="Y231" s="712"/>
      <c r="AB231" s="20"/>
    </row>
    <row r="232" spans="1:28" ht="39.75">
      <c r="A232" s="72"/>
      <c r="B232" s="351" t="s">
        <v>229</v>
      </c>
      <c r="C232" s="352"/>
      <c r="D232" s="712"/>
      <c r="E232" s="712"/>
      <c r="F232" s="712"/>
      <c r="G232" s="712"/>
      <c r="H232" s="712"/>
      <c r="I232" s="712"/>
      <c r="J232" s="712"/>
      <c r="K232" s="678"/>
      <c r="L232" s="712"/>
      <c r="M232" s="712"/>
      <c r="N232" s="712"/>
      <c r="O232" s="712"/>
      <c r="P232" s="712"/>
      <c r="Q232" s="712"/>
      <c r="R232" s="712"/>
      <c r="S232" s="712"/>
      <c r="T232" s="712"/>
      <c r="U232" s="712"/>
      <c r="V232" s="330"/>
      <c r="W232" s="330"/>
      <c r="X232" s="330"/>
      <c r="Y232" s="712"/>
      <c r="AB232" s="20"/>
    </row>
    <row r="233" spans="1:28" ht="39.75">
      <c r="A233" s="72"/>
      <c r="B233" s="351" t="s">
        <v>228</v>
      </c>
      <c r="C233" s="352"/>
      <c r="D233" s="712"/>
      <c r="E233" s="712"/>
      <c r="F233" s="712"/>
      <c r="G233" s="712"/>
      <c r="H233" s="712"/>
      <c r="I233" s="712"/>
      <c r="J233" s="712"/>
      <c r="K233" s="678"/>
      <c r="L233" s="712"/>
      <c r="M233" s="712"/>
      <c r="N233" s="712"/>
      <c r="O233" s="712"/>
      <c r="P233" s="712"/>
      <c r="Q233" s="712"/>
      <c r="R233" s="712"/>
      <c r="S233" s="712"/>
      <c r="T233" s="712"/>
      <c r="U233" s="712"/>
      <c r="V233" s="330"/>
      <c r="W233" s="330"/>
      <c r="X233" s="330"/>
      <c r="Y233" s="712"/>
      <c r="AB233" s="20"/>
    </row>
    <row r="234" spans="1:28" ht="39.75">
      <c r="A234" s="72"/>
      <c r="B234" s="351" t="s">
        <v>227</v>
      </c>
      <c r="C234" s="350"/>
      <c r="D234" s="713"/>
      <c r="E234" s="713"/>
      <c r="F234" s="713"/>
      <c r="G234" s="713"/>
      <c r="H234" s="713"/>
      <c r="I234" s="713"/>
      <c r="J234" s="713"/>
      <c r="K234" s="679"/>
      <c r="L234" s="713"/>
      <c r="M234" s="713"/>
      <c r="N234" s="713"/>
      <c r="O234" s="713"/>
      <c r="P234" s="713"/>
      <c r="Q234" s="713"/>
      <c r="R234" s="713"/>
      <c r="S234" s="713"/>
      <c r="T234" s="713"/>
      <c r="U234" s="713"/>
      <c r="V234" s="152"/>
      <c r="W234" s="152"/>
      <c r="X234" s="152"/>
      <c r="Y234" s="713"/>
      <c r="AB234" s="20"/>
    </row>
    <row r="235" spans="1:28" ht="61.5">
      <c r="A235" s="72"/>
      <c r="B235" s="71" t="s">
        <v>226</v>
      </c>
      <c r="C235" s="70"/>
      <c r="D235" s="68">
        <v>1</v>
      </c>
      <c r="E235" s="68"/>
      <c r="F235" s="68"/>
      <c r="G235" s="68"/>
      <c r="H235" s="68"/>
      <c r="I235" s="68"/>
      <c r="J235" s="68"/>
      <c r="K235" s="68"/>
      <c r="L235" s="68">
        <v>1</v>
      </c>
      <c r="M235" s="68">
        <v>1</v>
      </c>
      <c r="N235" s="68">
        <v>1</v>
      </c>
      <c r="O235" s="69">
        <v>1</v>
      </c>
      <c r="P235" s="68">
        <v>1</v>
      </c>
      <c r="Q235" s="68">
        <v>1</v>
      </c>
      <c r="R235" s="68">
        <v>1</v>
      </c>
      <c r="S235" s="68">
        <v>0</v>
      </c>
      <c r="T235" s="68">
        <v>1</v>
      </c>
      <c r="U235" s="68">
        <v>1</v>
      </c>
      <c r="V235" s="149"/>
      <c r="W235" s="149"/>
      <c r="X235" s="149"/>
      <c r="Y235" s="68">
        <v>1</v>
      </c>
      <c r="AB235" s="20"/>
    </row>
    <row r="236" spans="1:28" ht="61.5">
      <c r="A236" s="72"/>
      <c r="B236" s="71" t="s">
        <v>225</v>
      </c>
      <c r="C236" s="70"/>
      <c r="D236" s="68">
        <v>1</v>
      </c>
      <c r="E236" s="68"/>
      <c r="F236" s="68"/>
      <c r="G236" s="68"/>
      <c r="H236" s="68"/>
      <c r="I236" s="68"/>
      <c r="J236" s="68"/>
      <c r="K236" s="68"/>
      <c r="L236" s="68">
        <v>1</v>
      </c>
      <c r="M236" s="68">
        <v>0</v>
      </c>
      <c r="N236" s="68">
        <v>1</v>
      </c>
      <c r="O236" s="69">
        <v>1</v>
      </c>
      <c r="P236" s="68">
        <v>1</v>
      </c>
      <c r="Q236" s="68">
        <v>1</v>
      </c>
      <c r="R236" s="68">
        <v>1</v>
      </c>
      <c r="S236" s="68">
        <v>0</v>
      </c>
      <c r="T236" s="68">
        <v>1</v>
      </c>
      <c r="U236" s="68">
        <v>0</v>
      </c>
      <c r="V236" s="149"/>
      <c r="W236" s="149"/>
      <c r="X236" s="149"/>
      <c r="Y236" s="68">
        <v>1</v>
      </c>
      <c r="AB236" s="20"/>
    </row>
    <row r="237" spans="1:28" ht="61.5">
      <c r="A237" s="128"/>
      <c r="B237" s="127" t="s">
        <v>224</v>
      </c>
      <c r="C237" s="124"/>
      <c r="D237" s="677">
        <v>1</v>
      </c>
      <c r="E237" s="677"/>
      <c r="F237" s="677"/>
      <c r="G237" s="677"/>
      <c r="H237" s="677"/>
      <c r="I237" s="677"/>
      <c r="J237" s="677"/>
      <c r="K237" s="677"/>
      <c r="L237" s="677">
        <v>1</v>
      </c>
      <c r="M237" s="677">
        <v>0</v>
      </c>
      <c r="N237" s="677">
        <v>1</v>
      </c>
      <c r="O237" s="677">
        <v>0</v>
      </c>
      <c r="P237" s="677">
        <v>1</v>
      </c>
      <c r="Q237" s="677">
        <v>1</v>
      </c>
      <c r="R237" s="677">
        <v>1</v>
      </c>
      <c r="S237" s="68">
        <v>1</v>
      </c>
      <c r="T237" s="677">
        <v>1</v>
      </c>
      <c r="U237" s="677">
        <v>0</v>
      </c>
      <c r="V237" s="146"/>
      <c r="W237" s="146"/>
      <c r="X237" s="146"/>
      <c r="Y237" s="677">
        <v>1</v>
      </c>
      <c r="AB237" s="20"/>
    </row>
    <row r="238" spans="1:28" ht="39.75">
      <c r="A238" s="145" t="s">
        <v>223</v>
      </c>
      <c r="B238" s="145"/>
      <c r="C238" s="144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1"/>
      <c r="V238" s="211"/>
      <c r="W238" s="211"/>
      <c r="X238" s="211"/>
      <c r="Y238" s="141"/>
      <c r="AB238" s="20"/>
    </row>
    <row r="239" spans="1:28" ht="39.75">
      <c r="A239" s="140" t="s">
        <v>86</v>
      </c>
      <c r="B239" s="139"/>
      <c r="C239" s="138"/>
      <c r="D239" s="137">
        <f>+SUM(D249,D264,D271)/3</f>
        <v>5</v>
      </c>
      <c r="E239" s="137" t="e">
        <f t="shared" ref="E239:J239" si="242">+SUM(E249,E264,E271)/3</f>
        <v>#DIV/0!</v>
      </c>
      <c r="F239" s="137" t="e">
        <f t="shared" si="242"/>
        <v>#DIV/0!</v>
      </c>
      <c r="G239" s="137" t="e">
        <f t="shared" si="242"/>
        <v>#DIV/0!</v>
      </c>
      <c r="H239" s="137" t="e">
        <f t="shared" ref="H239" si="243">+SUM(H249,H264,H271)/3</f>
        <v>#DIV/0!</v>
      </c>
      <c r="I239" s="137" t="e">
        <f t="shared" si="242"/>
        <v>#DIV/0!</v>
      </c>
      <c r="J239" s="137" t="e">
        <f t="shared" si="242"/>
        <v>#DIV/0!</v>
      </c>
      <c r="K239" s="137"/>
      <c r="L239" s="137">
        <f t="shared" ref="L239:U239" si="244">+SUM(L249,L264,L271)/3</f>
        <v>4.6628888888888893</v>
      </c>
      <c r="M239" s="137">
        <f t="shared" si="244"/>
        <v>3.4548245614035089</v>
      </c>
      <c r="N239" s="137">
        <f t="shared" si="244"/>
        <v>5</v>
      </c>
      <c r="O239" s="137">
        <f t="shared" si="244"/>
        <v>4</v>
      </c>
      <c r="P239" s="137">
        <f t="shared" si="244"/>
        <v>5</v>
      </c>
      <c r="Q239" s="137">
        <f t="shared" si="244"/>
        <v>4</v>
      </c>
      <c r="R239" s="137">
        <f t="shared" si="244"/>
        <v>5</v>
      </c>
      <c r="S239" s="137">
        <f t="shared" si="244"/>
        <v>5</v>
      </c>
      <c r="T239" s="137">
        <f t="shared" si="244"/>
        <v>3.7246376811594204</v>
      </c>
      <c r="U239" s="137">
        <f t="shared" si="244"/>
        <v>5</v>
      </c>
      <c r="V239" s="168"/>
      <c r="W239" s="168"/>
      <c r="X239" s="168"/>
      <c r="Y239" s="136" t="e">
        <f>+SUM(Y249,Y264,Y271)/3</f>
        <v>#DIV/0!</v>
      </c>
      <c r="AB239" s="20"/>
    </row>
    <row r="240" spans="1:28" ht="39.75">
      <c r="A240" s="140" t="s">
        <v>85</v>
      </c>
      <c r="B240" s="139"/>
      <c r="C240" s="138"/>
      <c r="D240" s="137">
        <f>+SUM(D280,D305,D311)/3</f>
        <v>2.3177083333333335</v>
      </c>
      <c r="E240" s="137" t="e">
        <f t="shared" ref="E240:J240" si="245">+SUM(E280,E305,E311)/3</f>
        <v>#DIV/0!</v>
      </c>
      <c r="F240" s="137" t="e">
        <f t="shared" si="245"/>
        <v>#DIV/0!</v>
      </c>
      <c r="G240" s="137" t="e">
        <f t="shared" si="245"/>
        <v>#DIV/0!</v>
      </c>
      <c r="H240" s="137" t="e">
        <f t="shared" ref="H240" si="246">+SUM(H280,H305,H311)/3</f>
        <v>#DIV/0!</v>
      </c>
      <c r="I240" s="137" t="e">
        <f t="shared" si="245"/>
        <v>#DIV/0!</v>
      </c>
      <c r="J240" s="137" t="e">
        <f t="shared" si="245"/>
        <v>#DIV/0!</v>
      </c>
      <c r="K240" s="137"/>
      <c r="L240" s="137">
        <f t="shared" ref="L240:U240" si="247">+SUM(L280,L305,L311)/3</f>
        <v>2.0751633986928106</v>
      </c>
      <c r="M240" s="137">
        <f t="shared" si="247"/>
        <v>1.8640350877192986</v>
      </c>
      <c r="N240" s="137">
        <f t="shared" si="247"/>
        <v>2.741935483870968</v>
      </c>
      <c r="O240" s="137">
        <f t="shared" si="247"/>
        <v>3.7662337662337664</v>
      </c>
      <c r="P240" s="137">
        <f t="shared" si="247"/>
        <v>2.419354838709677</v>
      </c>
      <c r="Q240" s="137">
        <f t="shared" si="247"/>
        <v>3.8095238095238098</v>
      </c>
      <c r="R240" s="137">
        <f t="shared" si="247"/>
        <v>1.1811023622047243</v>
      </c>
      <c r="S240" s="137">
        <f t="shared" si="247"/>
        <v>3.3212560386473431</v>
      </c>
      <c r="T240" s="137">
        <f t="shared" si="247"/>
        <v>2.2435897435897432</v>
      </c>
      <c r="U240" s="137">
        <f t="shared" si="247"/>
        <v>0.75757575757575746</v>
      </c>
      <c r="V240" s="168"/>
      <c r="W240" s="168"/>
      <c r="X240" s="168"/>
      <c r="Y240" s="136" t="e">
        <f>+SUM(Y280,Y305,Y311)/3</f>
        <v>#DIV/0!</v>
      </c>
      <c r="AB240" s="20"/>
    </row>
    <row r="241" spans="1:28" ht="39.75">
      <c r="A241" s="140" t="s">
        <v>84</v>
      </c>
      <c r="B241" s="139"/>
      <c r="C241" s="138"/>
      <c r="D241" s="137">
        <f>+SUM(D249,D264,D271,D280,D305,D311)/6</f>
        <v>3.6588541666666665</v>
      </c>
      <c r="E241" s="137" t="e">
        <f t="shared" ref="E241:J241" si="248">+SUM(E249,E264,E271,E280,E305,E311)/6</f>
        <v>#DIV/0!</v>
      </c>
      <c r="F241" s="137" t="e">
        <f t="shared" si="248"/>
        <v>#DIV/0!</v>
      </c>
      <c r="G241" s="137" t="e">
        <f t="shared" si="248"/>
        <v>#DIV/0!</v>
      </c>
      <c r="H241" s="137" t="e">
        <f t="shared" ref="H241" si="249">+SUM(H249,H264,H271,H280,H305,H311)/6</f>
        <v>#DIV/0!</v>
      </c>
      <c r="I241" s="137" t="e">
        <f t="shared" si="248"/>
        <v>#DIV/0!</v>
      </c>
      <c r="J241" s="137" t="e">
        <f t="shared" si="248"/>
        <v>#DIV/0!</v>
      </c>
      <c r="K241" s="137"/>
      <c r="L241" s="137">
        <f t="shared" ref="L241:U241" si="250">+SUM(L249,L264,L271,L280,L305,L311)/6</f>
        <v>3.3690261437908497</v>
      </c>
      <c r="M241" s="137">
        <f t="shared" si="250"/>
        <v>2.6594298245614039</v>
      </c>
      <c r="N241" s="137">
        <f t="shared" si="250"/>
        <v>3.870967741935484</v>
      </c>
      <c r="O241" s="137">
        <f t="shared" si="250"/>
        <v>3.8831168831168834</v>
      </c>
      <c r="P241" s="137">
        <f t="shared" si="250"/>
        <v>3.7096774193548385</v>
      </c>
      <c r="Q241" s="137">
        <f t="shared" si="250"/>
        <v>3.9047619047619051</v>
      </c>
      <c r="R241" s="137">
        <f t="shared" si="250"/>
        <v>3.0905511811023625</v>
      </c>
      <c r="S241" s="137">
        <f t="shared" si="250"/>
        <v>4.1606280193236715</v>
      </c>
      <c r="T241" s="137">
        <f t="shared" si="250"/>
        <v>2.9841137123745818</v>
      </c>
      <c r="U241" s="137">
        <f t="shared" si="250"/>
        <v>2.8787878787878789</v>
      </c>
      <c r="V241" s="168"/>
      <c r="W241" s="168"/>
      <c r="X241" s="168"/>
      <c r="Y241" s="136" t="e">
        <f>+SUM(Y249,Y264,Y271,Y280,Y305,Y311)/6</f>
        <v>#DIV/0!</v>
      </c>
      <c r="AB241" s="20"/>
    </row>
    <row r="242" spans="1:28" s="102" customFormat="1" ht="39.75">
      <c r="A242" s="349">
        <v>4.0999999999999996</v>
      </c>
      <c r="B242" s="349" t="s">
        <v>222</v>
      </c>
      <c r="C242" s="348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7"/>
      <c r="S242" s="347"/>
      <c r="T242" s="347"/>
      <c r="U242" s="346"/>
      <c r="V242" s="156"/>
      <c r="W242" s="156"/>
      <c r="X242" s="156"/>
      <c r="Y242" s="346"/>
      <c r="AB242" s="103"/>
    </row>
    <row r="243" spans="1:28" s="102" customFormat="1" ht="39.75">
      <c r="A243" s="187"/>
      <c r="B243" s="345" t="s">
        <v>221</v>
      </c>
      <c r="C243" s="185" t="s">
        <v>30</v>
      </c>
      <c r="D243" s="183">
        <f>+SUM(D250:D260)</f>
        <v>7</v>
      </c>
      <c r="E243" s="183"/>
      <c r="F243" s="183"/>
      <c r="G243" s="183"/>
      <c r="H243" s="183"/>
      <c r="I243" s="183"/>
      <c r="J243" s="183">
        <f t="shared" ref="J243" si="251">+SUM(J250:J260)</f>
        <v>0</v>
      </c>
      <c r="K243" s="183"/>
      <c r="L243" s="183">
        <f t="shared" ref="L243:U243" si="252">+SUM(L250:L260)</f>
        <v>7</v>
      </c>
      <c r="M243" s="183">
        <f t="shared" si="252"/>
        <v>5</v>
      </c>
      <c r="N243" s="183">
        <f t="shared" si="252"/>
        <v>7</v>
      </c>
      <c r="O243" s="183">
        <f t="shared" si="252"/>
        <v>6</v>
      </c>
      <c r="P243" s="183">
        <f t="shared" si="252"/>
        <v>7</v>
      </c>
      <c r="Q243" s="183">
        <f t="shared" si="252"/>
        <v>5</v>
      </c>
      <c r="R243" s="183">
        <f t="shared" si="252"/>
        <v>7</v>
      </c>
      <c r="S243" s="183">
        <f t="shared" si="252"/>
        <v>7</v>
      </c>
      <c r="T243" s="183">
        <f t="shared" si="252"/>
        <v>6</v>
      </c>
      <c r="U243" s="183">
        <f t="shared" si="252"/>
        <v>7</v>
      </c>
      <c r="V243" s="149"/>
      <c r="W243" s="149"/>
      <c r="X243" s="149"/>
      <c r="Y243" s="183">
        <f>+SUM(Y250:Y260)</f>
        <v>7</v>
      </c>
      <c r="AB243" s="103"/>
    </row>
    <row r="244" spans="1:28" s="102" customFormat="1" ht="39.75">
      <c r="A244" s="344"/>
      <c r="B244" s="343" t="s">
        <v>220</v>
      </c>
      <c r="C244" s="342" t="s">
        <v>30</v>
      </c>
      <c r="D244" s="340">
        <f>+D262</f>
        <v>1</v>
      </c>
      <c r="E244" s="340"/>
      <c r="F244" s="340"/>
      <c r="G244" s="340"/>
      <c r="H244" s="340"/>
      <c r="I244" s="340"/>
      <c r="J244" s="340">
        <f t="shared" ref="J244" si="253">+J262</f>
        <v>0</v>
      </c>
      <c r="K244" s="340"/>
      <c r="L244" s="340">
        <f t="shared" ref="L244:U244" si="254">+L262</f>
        <v>0</v>
      </c>
      <c r="M244" s="340">
        <f t="shared" si="254"/>
        <v>0</v>
      </c>
      <c r="N244" s="340">
        <f t="shared" si="254"/>
        <v>1</v>
      </c>
      <c r="O244" s="340">
        <f t="shared" si="254"/>
        <v>0</v>
      </c>
      <c r="P244" s="340">
        <f t="shared" si="254"/>
        <v>1</v>
      </c>
      <c r="Q244" s="340">
        <f t="shared" si="254"/>
        <v>0</v>
      </c>
      <c r="R244" s="340">
        <f t="shared" si="254"/>
        <v>1</v>
      </c>
      <c r="S244" s="340">
        <f t="shared" si="254"/>
        <v>1</v>
      </c>
      <c r="T244" s="340">
        <f t="shared" si="254"/>
        <v>1</v>
      </c>
      <c r="U244" s="340">
        <f t="shared" si="254"/>
        <v>1</v>
      </c>
      <c r="V244" s="341"/>
      <c r="W244" s="341"/>
      <c r="X244" s="341"/>
      <c r="Y244" s="340">
        <f>+Y262</f>
        <v>1</v>
      </c>
      <c r="AB244" s="103"/>
    </row>
    <row r="245" spans="1:28" s="102" customFormat="1" ht="39.75" hidden="1" customHeight="1">
      <c r="A245" s="339"/>
      <c r="B245" s="339"/>
      <c r="C245" s="338"/>
      <c r="D245" s="337">
        <f>IF(D243&lt;1,0,IF(D243&lt;2,1,IF(D243&lt;4,2,IF(D243&lt;6,3,IF(D243&lt;=7,4)))))</f>
        <v>4</v>
      </c>
      <c r="E245" s="337"/>
      <c r="F245" s="337"/>
      <c r="G245" s="337"/>
      <c r="H245" s="337"/>
      <c r="I245" s="337"/>
      <c r="J245" s="337">
        <f t="shared" ref="J245" si="255">IF(J243&lt;1,0,IF(J243&lt;2,1,IF(J243&lt;4,2,IF(J243&lt;6,3,IF(J243&lt;=7,4)))))</f>
        <v>0</v>
      </c>
      <c r="K245" s="337"/>
      <c r="L245" s="337">
        <f t="shared" ref="L245:U245" si="256">IF(L243&lt;1,0,IF(L243&lt;2,1,IF(L243&lt;4,2,IF(L243&lt;6,3,IF(L243&lt;=7,4)))))</f>
        <v>4</v>
      </c>
      <c r="M245" s="337">
        <f t="shared" si="256"/>
        <v>3</v>
      </c>
      <c r="N245" s="337">
        <f t="shared" si="256"/>
        <v>4</v>
      </c>
      <c r="O245" s="337">
        <f t="shared" si="256"/>
        <v>4</v>
      </c>
      <c r="P245" s="337">
        <f t="shared" si="256"/>
        <v>4</v>
      </c>
      <c r="Q245" s="337">
        <f t="shared" si="256"/>
        <v>3</v>
      </c>
      <c r="R245" s="337">
        <f t="shared" si="256"/>
        <v>4</v>
      </c>
      <c r="S245" s="337">
        <f t="shared" si="256"/>
        <v>4</v>
      </c>
      <c r="T245" s="337">
        <f t="shared" si="256"/>
        <v>4</v>
      </c>
      <c r="U245" s="337">
        <f t="shared" si="256"/>
        <v>4</v>
      </c>
      <c r="V245" s="152"/>
      <c r="W245" s="152"/>
      <c r="X245" s="152"/>
      <c r="Y245" s="337">
        <f>IF(Y243&lt;1,0,IF(Y243&lt;2,1,IF(Y243&lt;4,2,IF(Y243&lt;6,3,IF(Y243&lt;=7,4)))))</f>
        <v>4</v>
      </c>
      <c r="AB245" s="103"/>
    </row>
    <row r="246" spans="1:28" s="102" customFormat="1" ht="39.75" hidden="1" customHeight="1">
      <c r="A246" s="187"/>
      <c r="B246" s="187"/>
      <c r="C246" s="185"/>
      <c r="D246" s="336">
        <f>IF(D245&lt;1,0,IF(D245=1,1,IF(D245=2,2,IF(D245=3,3,IF(D245=4,4)))))</f>
        <v>4</v>
      </c>
      <c r="E246" s="336"/>
      <c r="F246" s="336"/>
      <c r="G246" s="336"/>
      <c r="H246" s="336"/>
      <c r="I246" s="336"/>
      <c r="J246" s="336">
        <f t="shared" ref="J246" si="257">IF(J245&lt;1,0,IF(J245=1,1,IF(J245=2,2,IF(J245=3,3,IF(J245=4,4)))))</f>
        <v>0</v>
      </c>
      <c r="K246" s="336"/>
      <c r="L246" s="336">
        <f t="shared" ref="L246:U246" si="258">IF(L245&lt;1,0,IF(L245=1,1,IF(L245=2,2,IF(L245=3,3,IF(L245=4,4)))))</f>
        <v>4</v>
      </c>
      <c r="M246" s="336">
        <f t="shared" si="258"/>
        <v>3</v>
      </c>
      <c r="N246" s="336">
        <f t="shared" si="258"/>
        <v>4</v>
      </c>
      <c r="O246" s="336">
        <f t="shared" si="258"/>
        <v>4</v>
      </c>
      <c r="P246" s="336">
        <f t="shared" si="258"/>
        <v>4</v>
      </c>
      <c r="Q246" s="336">
        <f t="shared" si="258"/>
        <v>3</v>
      </c>
      <c r="R246" s="336">
        <f t="shared" si="258"/>
        <v>4</v>
      </c>
      <c r="S246" s="336">
        <f t="shared" si="258"/>
        <v>4</v>
      </c>
      <c r="T246" s="336">
        <f t="shared" si="258"/>
        <v>4</v>
      </c>
      <c r="U246" s="336">
        <f t="shared" si="258"/>
        <v>4</v>
      </c>
      <c r="V246" s="149"/>
      <c r="W246" s="149"/>
      <c r="X246" s="149"/>
      <c r="Y246" s="336">
        <f>IF(Y245&lt;1,0,IF(Y245=1,1,IF(Y245=2,2,IF(Y245=3,3,IF(Y245=4,4)))))</f>
        <v>4</v>
      </c>
      <c r="AB246" s="103"/>
    </row>
    <row r="247" spans="1:28" s="102" customFormat="1" ht="39.75" hidden="1" customHeight="1">
      <c r="A247" s="187"/>
      <c r="B247" s="187"/>
      <c r="C247" s="185"/>
      <c r="D247" s="336">
        <f>+D244</f>
        <v>1</v>
      </c>
      <c r="E247" s="336"/>
      <c r="F247" s="336"/>
      <c r="G247" s="336"/>
      <c r="H247" s="336"/>
      <c r="I247" s="336"/>
      <c r="J247" s="336">
        <f t="shared" ref="J247" si="259">+J244</f>
        <v>0</v>
      </c>
      <c r="K247" s="336"/>
      <c r="L247" s="336">
        <f t="shared" ref="L247:U247" si="260">+L244</f>
        <v>0</v>
      </c>
      <c r="M247" s="336">
        <f t="shared" si="260"/>
        <v>0</v>
      </c>
      <c r="N247" s="336">
        <f t="shared" si="260"/>
        <v>1</v>
      </c>
      <c r="O247" s="336">
        <f t="shared" si="260"/>
        <v>0</v>
      </c>
      <c r="P247" s="336">
        <f t="shared" si="260"/>
        <v>1</v>
      </c>
      <c r="Q247" s="336">
        <f t="shared" si="260"/>
        <v>0</v>
      </c>
      <c r="R247" s="336">
        <f t="shared" si="260"/>
        <v>1</v>
      </c>
      <c r="S247" s="336">
        <f t="shared" si="260"/>
        <v>1</v>
      </c>
      <c r="T247" s="336">
        <f t="shared" si="260"/>
        <v>1</v>
      </c>
      <c r="U247" s="336">
        <f t="shared" si="260"/>
        <v>1</v>
      </c>
      <c r="V247" s="149"/>
      <c r="W247" s="149"/>
      <c r="X247" s="149"/>
      <c r="Y247" s="336">
        <f>+Y244</f>
        <v>1</v>
      </c>
      <c r="AB247" s="103"/>
    </row>
    <row r="248" spans="1:28" s="102" customFormat="1" ht="39.75" hidden="1" customHeight="1">
      <c r="A248" s="187"/>
      <c r="B248" s="187"/>
      <c r="C248" s="185"/>
      <c r="D248" s="335">
        <f>+D243+D244</f>
        <v>8</v>
      </c>
      <c r="E248" s="335"/>
      <c r="F248" s="335"/>
      <c r="G248" s="335"/>
      <c r="H248" s="335"/>
      <c r="I248" s="335"/>
      <c r="J248" s="335">
        <f t="shared" ref="J248" si="261">+J243+J244</f>
        <v>0</v>
      </c>
      <c r="K248" s="335"/>
      <c r="L248" s="335">
        <f t="shared" ref="L248:U248" si="262">+L243+L244</f>
        <v>7</v>
      </c>
      <c r="M248" s="335">
        <f t="shared" si="262"/>
        <v>5</v>
      </c>
      <c r="N248" s="335">
        <f t="shared" si="262"/>
        <v>8</v>
      </c>
      <c r="O248" s="335">
        <f t="shared" si="262"/>
        <v>6</v>
      </c>
      <c r="P248" s="335">
        <f t="shared" si="262"/>
        <v>8</v>
      </c>
      <c r="Q248" s="335">
        <f t="shared" si="262"/>
        <v>5</v>
      </c>
      <c r="R248" s="335">
        <f t="shared" si="262"/>
        <v>8</v>
      </c>
      <c r="S248" s="335">
        <f t="shared" si="262"/>
        <v>8</v>
      </c>
      <c r="T248" s="335">
        <f t="shared" si="262"/>
        <v>7</v>
      </c>
      <c r="U248" s="335">
        <f t="shared" si="262"/>
        <v>8</v>
      </c>
      <c r="V248" s="149"/>
      <c r="W248" s="149"/>
      <c r="X248" s="149"/>
      <c r="Y248" s="335">
        <f>+Y243+Y244</f>
        <v>8</v>
      </c>
      <c r="AB248" s="103"/>
    </row>
    <row r="249" spans="1:28" s="102" customFormat="1" ht="39.75">
      <c r="A249" s="334"/>
      <c r="B249" s="334"/>
      <c r="C249" s="333" t="s">
        <v>10</v>
      </c>
      <c r="D249" s="332">
        <f>+D247+D246</f>
        <v>5</v>
      </c>
      <c r="E249" s="332"/>
      <c r="F249" s="332"/>
      <c r="G249" s="332"/>
      <c r="H249" s="332"/>
      <c r="I249" s="332"/>
      <c r="J249" s="332">
        <f t="shared" ref="J249" si="263">+J247+J246</f>
        <v>0</v>
      </c>
      <c r="K249" s="332"/>
      <c r="L249" s="332">
        <f t="shared" ref="L249:S249" si="264">+L247+L246</f>
        <v>4</v>
      </c>
      <c r="M249" s="332">
        <f t="shared" si="264"/>
        <v>3</v>
      </c>
      <c r="N249" s="332">
        <f t="shared" si="264"/>
        <v>5</v>
      </c>
      <c r="O249" s="332">
        <f t="shared" si="264"/>
        <v>4</v>
      </c>
      <c r="P249" s="332">
        <f t="shared" si="264"/>
        <v>5</v>
      </c>
      <c r="Q249" s="332">
        <f t="shared" si="264"/>
        <v>3</v>
      </c>
      <c r="R249" s="332">
        <f t="shared" si="264"/>
        <v>5</v>
      </c>
      <c r="S249" s="332">
        <f t="shared" si="264"/>
        <v>5</v>
      </c>
      <c r="T249" s="332">
        <v>4</v>
      </c>
      <c r="U249" s="332">
        <f>+U247+U246</f>
        <v>5</v>
      </c>
      <c r="V249" s="149"/>
      <c r="W249" s="149"/>
      <c r="X249" s="149"/>
      <c r="Y249" s="332">
        <f>+Y247+Y246</f>
        <v>5</v>
      </c>
      <c r="AB249" s="103"/>
    </row>
    <row r="250" spans="1:28" s="228" customFormat="1" ht="85.5">
      <c r="A250" s="72"/>
      <c r="B250" s="135" t="s">
        <v>219</v>
      </c>
      <c r="C250" s="134"/>
      <c r="D250" s="679">
        <v>1</v>
      </c>
      <c r="E250" s="679"/>
      <c r="F250" s="679"/>
      <c r="G250" s="679"/>
      <c r="H250" s="679"/>
      <c r="I250" s="679"/>
      <c r="J250" s="679"/>
      <c r="K250" s="679"/>
      <c r="L250" s="679">
        <v>1</v>
      </c>
      <c r="M250" s="679">
        <v>1</v>
      </c>
      <c r="N250" s="679">
        <v>1</v>
      </c>
      <c r="O250" s="331">
        <v>1</v>
      </c>
      <c r="P250" s="679">
        <v>1</v>
      </c>
      <c r="Q250" s="679">
        <v>1</v>
      </c>
      <c r="R250" s="679">
        <v>1</v>
      </c>
      <c r="S250" s="679">
        <v>1</v>
      </c>
      <c r="T250" s="679">
        <v>1</v>
      </c>
      <c r="U250" s="68">
        <v>1</v>
      </c>
      <c r="V250" s="149"/>
      <c r="W250" s="149"/>
      <c r="X250" s="149"/>
      <c r="Y250" s="68">
        <v>1</v>
      </c>
      <c r="AB250" s="229"/>
    </row>
    <row r="251" spans="1:28" s="228" customFormat="1" ht="57">
      <c r="A251" s="72"/>
      <c r="B251" s="135" t="s">
        <v>218</v>
      </c>
      <c r="C251" s="134"/>
      <c r="D251" s="68">
        <v>1</v>
      </c>
      <c r="E251" s="68"/>
      <c r="F251" s="68"/>
      <c r="G251" s="68"/>
      <c r="H251" s="68"/>
      <c r="I251" s="68"/>
      <c r="J251" s="68"/>
      <c r="K251" s="68"/>
      <c r="L251" s="68">
        <v>1</v>
      </c>
      <c r="M251" s="68">
        <v>0</v>
      </c>
      <c r="N251" s="68">
        <v>1</v>
      </c>
      <c r="O251" s="69">
        <v>1</v>
      </c>
      <c r="P251" s="68">
        <v>1</v>
      </c>
      <c r="Q251" s="68">
        <v>1</v>
      </c>
      <c r="R251" s="68">
        <v>1</v>
      </c>
      <c r="S251" s="68">
        <v>1</v>
      </c>
      <c r="T251" s="68">
        <v>1</v>
      </c>
      <c r="U251" s="68">
        <v>1</v>
      </c>
      <c r="V251" s="149"/>
      <c r="W251" s="149"/>
      <c r="X251" s="149"/>
      <c r="Y251" s="68">
        <v>1</v>
      </c>
      <c r="AB251" s="229"/>
    </row>
    <row r="252" spans="1:28" s="228" customFormat="1" ht="55.5">
      <c r="A252" s="72"/>
      <c r="B252" s="210" t="s">
        <v>217</v>
      </c>
      <c r="C252" s="150"/>
      <c r="D252" s="68">
        <v>1</v>
      </c>
      <c r="E252" s="68"/>
      <c r="F252" s="68"/>
      <c r="G252" s="68"/>
      <c r="H252" s="68"/>
      <c r="I252" s="68"/>
      <c r="J252" s="68"/>
      <c r="K252" s="68"/>
      <c r="L252" s="68">
        <v>1</v>
      </c>
      <c r="M252" s="68">
        <v>1</v>
      </c>
      <c r="N252" s="68">
        <v>1</v>
      </c>
      <c r="O252" s="69">
        <v>1</v>
      </c>
      <c r="P252" s="68">
        <v>1</v>
      </c>
      <c r="Q252" s="68">
        <v>0</v>
      </c>
      <c r="R252" s="68">
        <v>1</v>
      </c>
      <c r="S252" s="68">
        <v>1</v>
      </c>
      <c r="T252" s="68">
        <v>1</v>
      </c>
      <c r="U252" s="68">
        <v>1</v>
      </c>
      <c r="V252" s="149"/>
      <c r="W252" s="149"/>
      <c r="X252" s="149"/>
      <c r="Y252" s="68">
        <v>1</v>
      </c>
      <c r="AB252" s="229"/>
    </row>
    <row r="253" spans="1:28" s="228" customFormat="1" ht="61.5">
      <c r="A253" s="72"/>
      <c r="B253" s="71" t="s">
        <v>216</v>
      </c>
      <c r="C253" s="70"/>
      <c r="D253" s="68">
        <v>1</v>
      </c>
      <c r="E253" s="68"/>
      <c r="F253" s="68"/>
      <c r="G253" s="68"/>
      <c r="H253" s="68"/>
      <c r="I253" s="68"/>
      <c r="J253" s="68"/>
      <c r="K253" s="68"/>
      <c r="L253" s="68">
        <v>1</v>
      </c>
      <c r="M253" s="68">
        <v>1</v>
      </c>
      <c r="N253" s="68">
        <v>1</v>
      </c>
      <c r="O253" s="69">
        <v>1</v>
      </c>
      <c r="P253" s="68">
        <v>1</v>
      </c>
      <c r="Q253" s="68">
        <v>1</v>
      </c>
      <c r="R253" s="68">
        <v>1</v>
      </c>
      <c r="S253" s="68">
        <v>1</v>
      </c>
      <c r="T253" s="68">
        <v>1</v>
      </c>
      <c r="U253" s="68">
        <v>1</v>
      </c>
      <c r="V253" s="149"/>
      <c r="W253" s="149"/>
      <c r="X253" s="149"/>
      <c r="Y253" s="68">
        <v>1</v>
      </c>
      <c r="AB253" s="229"/>
    </row>
    <row r="254" spans="1:28" s="228" customFormat="1" ht="61.5">
      <c r="A254" s="72"/>
      <c r="B254" s="71" t="s">
        <v>215</v>
      </c>
      <c r="C254" s="124"/>
      <c r="D254" s="711">
        <v>1</v>
      </c>
      <c r="E254" s="711"/>
      <c r="F254" s="711"/>
      <c r="G254" s="711"/>
      <c r="H254" s="711"/>
      <c r="I254" s="711"/>
      <c r="J254" s="711"/>
      <c r="K254" s="677"/>
      <c r="L254" s="711">
        <v>1</v>
      </c>
      <c r="M254" s="711">
        <v>1</v>
      </c>
      <c r="N254" s="711">
        <v>1</v>
      </c>
      <c r="O254" s="711">
        <v>1</v>
      </c>
      <c r="P254" s="711">
        <v>1</v>
      </c>
      <c r="Q254" s="711">
        <v>1</v>
      </c>
      <c r="R254" s="711">
        <v>1</v>
      </c>
      <c r="S254" s="711">
        <v>1</v>
      </c>
      <c r="T254" s="711">
        <v>1</v>
      </c>
      <c r="U254" s="711">
        <v>1</v>
      </c>
      <c r="V254" s="146"/>
      <c r="W254" s="146"/>
      <c r="X254" s="146"/>
      <c r="Y254" s="711">
        <v>1</v>
      </c>
      <c r="AB254" s="229"/>
    </row>
    <row r="255" spans="1:28" s="228" customFormat="1" ht="48">
      <c r="A255" s="72"/>
      <c r="B255" s="121" t="s">
        <v>214</v>
      </c>
      <c r="C255" s="123"/>
      <c r="D255" s="712"/>
      <c r="E255" s="712"/>
      <c r="F255" s="712"/>
      <c r="G255" s="712"/>
      <c r="H255" s="712"/>
      <c r="I255" s="712"/>
      <c r="J255" s="712"/>
      <c r="K255" s="678"/>
      <c r="L255" s="712"/>
      <c r="M255" s="712"/>
      <c r="N255" s="712"/>
      <c r="O255" s="712"/>
      <c r="P255" s="712"/>
      <c r="Q255" s="712"/>
      <c r="R255" s="712"/>
      <c r="S255" s="712"/>
      <c r="T255" s="712"/>
      <c r="U255" s="712"/>
      <c r="V255" s="330"/>
      <c r="W255" s="330"/>
      <c r="X255" s="330"/>
      <c r="Y255" s="712"/>
      <c r="AB255" s="229"/>
    </row>
    <row r="256" spans="1:28" s="228" customFormat="1" ht="39.75">
      <c r="A256" s="72"/>
      <c r="B256" s="121" t="s">
        <v>213</v>
      </c>
      <c r="C256" s="123"/>
      <c r="D256" s="712"/>
      <c r="E256" s="712"/>
      <c r="F256" s="712"/>
      <c r="G256" s="712"/>
      <c r="H256" s="712"/>
      <c r="I256" s="712"/>
      <c r="J256" s="712"/>
      <c r="K256" s="678"/>
      <c r="L256" s="712"/>
      <c r="M256" s="712"/>
      <c r="N256" s="712"/>
      <c r="O256" s="712"/>
      <c r="P256" s="712"/>
      <c r="Q256" s="712"/>
      <c r="R256" s="712"/>
      <c r="S256" s="712"/>
      <c r="T256" s="712"/>
      <c r="U256" s="712"/>
      <c r="V256" s="330"/>
      <c r="W256" s="330"/>
      <c r="X256" s="330"/>
      <c r="Y256" s="712"/>
      <c r="AB256" s="229"/>
    </row>
    <row r="257" spans="1:28" s="228" customFormat="1" ht="48">
      <c r="A257" s="72"/>
      <c r="B257" s="121" t="s">
        <v>212</v>
      </c>
      <c r="C257" s="123"/>
      <c r="D257" s="712"/>
      <c r="E257" s="712"/>
      <c r="F257" s="712"/>
      <c r="G257" s="712"/>
      <c r="H257" s="712"/>
      <c r="I257" s="712"/>
      <c r="J257" s="712"/>
      <c r="K257" s="678"/>
      <c r="L257" s="712"/>
      <c r="M257" s="712"/>
      <c r="N257" s="712"/>
      <c r="O257" s="712"/>
      <c r="P257" s="712"/>
      <c r="Q257" s="712"/>
      <c r="R257" s="712"/>
      <c r="S257" s="712"/>
      <c r="T257" s="712"/>
      <c r="U257" s="712"/>
      <c r="V257" s="330"/>
      <c r="W257" s="330"/>
      <c r="X257" s="330"/>
      <c r="Y257" s="712"/>
      <c r="AB257" s="229"/>
    </row>
    <row r="258" spans="1:28" s="228" customFormat="1" ht="72">
      <c r="A258" s="72"/>
      <c r="B258" s="121" t="s">
        <v>211</v>
      </c>
      <c r="C258" s="120"/>
      <c r="D258" s="713"/>
      <c r="E258" s="713"/>
      <c r="F258" s="713"/>
      <c r="G258" s="713"/>
      <c r="H258" s="713"/>
      <c r="I258" s="713"/>
      <c r="J258" s="713"/>
      <c r="K258" s="679"/>
      <c r="L258" s="713"/>
      <c r="M258" s="713"/>
      <c r="N258" s="713"/>
      <c r="O258" s="713"/>
      <c r="P258" s="713"/>
      <c r="Q258" s="713"/>
      <c r="R258" s="713"/>
      <c r="S258" s="713"/>
      <c r="T258" s="713"/>
      <c r="U258" s="713"/>
      <c r="V258" s="152"/>
      <c r="W258" s="152"/>
      <c r="X258" s="152"/>
      <c r="Y258" s="713"/>
      <c r="AB258" s="229"/>
    </row>
    <row r="259" spans="1:28" s="228" customFormat="1" ht="61.5">
      <c r="A259" s="72"/>
      <c r="B259" s="71" t="s">
        <v>210</v>
      </c>
      <c r="C259" s="70"/>
      <c r="D259" s="68">
        <v>1</v>
      </c>
      <c r="E259" s="68"/>
      <c r="F259" s="68"/>
      <c r="G259" s="68"/>
      <c r="H259" s="68"/>
      <c r="I259" s="68"/>
      <c r="J259" s="68"/>
      <c r="K259" s="68"/>
      <c r="L259" s="68">
        <v>1</v>
      </c>
      <c r="M259" s="68">
        <v>0</v>
      </c>
      <c r="N259" s="68">
        <v>1</v>
      </c>
      <c r="O259" s="69">
        <v>1</v>
      </c>
      <c r="P259" s="68">
        <v>1</v>
      </c>
      <c r="Q259" s="68">
        <v>1</v>
      </c>
      <c r="R259" s="68">
        <v>1</v>
      </c>
      <c r="S259" s="68">
        <v>1</v>
      </c>
      <c r="T259" s="68">
        <v>0</v>
      </c>
      <c r="U259" s="68">
        <v>1</v>
      </c>
      <c r="V259" s="149"/>
      <c r="W259" s="149"/>
      <c r="X259" s="149"/>
      <c r="Y259" s="68">
        <v>1</v>
      </c>
      <c r="AB259" s="229"/>
    </row>
    <row r="260" spans="1:28" s="228" customFormat="1" ht="61.5">
      <c r="A260" s="72"/>
      <c r="B260" s="71" t="s">
        <v>209</v>
      </c>
      <c r="C260" s="70"/>
      <c r="D260" s="68">
        <v>1</v>
      </c>
      <c r="E260" s="68"/>
      <c r="F260" s="68"/>
      <c r="G260" s="68"/>
      <c r="H260" s="68"/>
      <c r="I260" s="68"/>
      <c r="J260" s="68"/>
      <c r="K260" s="68"/>
      <c r="L260" s="68">
        <v>1</v>
      </c>
      <c r="M260" s="68">
        <v>1</v>
      </c>
      <c r="N260" s="68">
        <v>1</v>
      </c>
      <c r="O260" s="69">
        <v>0</v>
      </c>
      <c r="P260" s="68">
        <v>1</v>
      </c>
      <c r="Q260" s="68">
        <v>0</v>
      </c>
      <c r="R260" s="68">
        <v>1</v>
      </c>
      <c r="S260" s="68">
        <v>1</v>
      </c>
      <c r="T260" s="68">
        <v>1</v>
      </c>
      <c r="U260" s="68">
        <v>1</v>
      </c>
      <c r="V260" s="149"/>
      <c r="W260" s="149"/>
      <c r="X260" s="149"/>
      <c r="Y260" s="68">
        <v>1</v>
      </c>
      <c r="AB260" s="229"/>
    </row>
    <row r="261" spans="1:28" s="228" customFormat="1" ht="39.75">
      <c r="A261" s="329"/>
      <c r="B261" s="328" t="s">
        <v>208</v>
      </c>
      <c r="C261" s="327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5"/>
      <c r="Q261" s="325"/>
      <c r="R261" s="325"/>
      <c r="S261" s="325"/>
      <c r="T261" s="325"/>
      <c r="U261" s="325"/>
      <c r="V261" s="149"/>
      <c r="W261" s="149"/>
      <c r="X261" s="149"/>
      <c r="Y261" s="325"/>
      <c r="AB261" s="229"/>
    </row>
    <row r="262" spans="1:28" s="228" customFormat="1" ht="123">
      <c r="A262" s="128"/>
      <c r="B262" s="128" t="s">
        <v>207</v>
      </c>
      <c r="C262" s="124"/>
      <c r="D262" s="90">
        <v>1</v>
      </c>
      <c r="E262" s="90"/>
      <c r="F262" s="90"/>
      <c r="G262" s="90"/>
      <c r="H262" s="90"/>
      <c r="I262" s="90"/>
      <c r="J262" s="90"/>
      <c r="K262" s="90"/>
      <c r="L262" s="90">
        <v>0</v>
      </c>
      <c r="M262" s="68">
        <v>0</v>
      </c>
      <c r="N262" s="68">
        <v>1</v>
      </c>
      <c r="O262" s="69">
        <v>0</v>
      </c>
      <c r="P262" s="68">
        <v>1</v>
      </c>
      <c r="Q262" s="68">
        <v>0</v>
      </c>
      <c r="R262" s="68">
        <v>1</v>
      </c>
      <c r="S262" s="68">
        <v>1</v>
      </c>
      <c r="T262" s="68">
        <v>1</v>
      </c>
      <c r="U262" s="677">
        <v>1</v>
      </c>
      <c r="V262" s="146"/>
      <c r="W262" s="146"/>
      <c r="X262" s="146"/>
      <c r="Y262" s="677">
        <v>1</v>
      </c>
      <c r="AB262" s="229"/>
    </row>
    <row r="263" spans="1:28" s="228" customFormat="1" ht="39.75">
      <c r="A263" s="84">
        <v>4.2</v>
      </c>
      <c r="B263" s="84" t="s">
        <v>206</v>
      </c>
      <c r="C263" s="96" t="s">
        <v>30</v>
      </c>
      <c r="D263" s="324">
        <f>+SUM(D265:D269)</f>
        <v>5</v>
      </c>
      <c r="E263" s="324"/>
      <c r="F263" s="324"/>
      <c r="G263" s="324"/>
      <c r="H263" s="324"/>
      <c r="I263" s="324"/>
      <c r="J263" s="324">
        <f t="shared" ref="J263" si="265">+SUM(J265:J269)</f>
        <v>0</v>
      </c>
      <c r="K263" s="324"/>
      <c r="L263" s="324">
        <f t="shared" ref="L263:U263" si="266">+SUM(L265:L269)</f>
        <v>5</v>
      </c>
      <c r="M263" s="324">
        <f t="shared" si="266"/>
        <v>3</v>
      </c>
      <c r="N263" s="324">
        <f t="shared" si="266"/>
        <v>5</v>
      </c>
      <c r="O263" s="324">
        <f t="shared" si="266"/>
        <v>3</v>
      </c>
      <c r="P263" s="324">
        <f t="shared" si="266"/>
        <v>5</v>
      </c>
      <c r="Q263" s="324">
        <f t="shared" si="266"/>
        <v>4</v>
      </c>
      <c r="R263" s="324">
        <f t="shared" si="266"/>
        <v>5</v>
      </c>
      <c r="S263" s="324">
        <f t="shared" si="266"/>
        <v>5</v>
      </c>
      <c r="T263" s="324">
        <f t="shared" si="266"/>
        <v>5</v>
      </c>
      <c r="U263" s="324">
        <f t="shared" si="266"/>
        <v>5</v>
      </c>
      <c r="V263" s="154"/>
      <c r="W263" s="154"/>
      <c r="X263" s="154"/>
      <c r="Y263" s="324">
        <f>+SUM(Y265:Y269)</f>
        <v>5</v>
      </c>
      <c r="AB263" s="229"/>
    </row>
    <row r="264" spans="1:28" s="228" customFormat="1" ht="39.75">
      <c r="A264" s="80"/>
      <c r="B264" s="80"/>
      <c r="C264" s="95" t="s">
        <v>10</v>
      </c>
      <c r="D264" s="94">
        <f>IF(D263&lt;1,0,IF(D263&lt;2,1,IF(D263&lt;3,2,IF(D263&lt;4,3,IF(D263&lt;5,4,IF(D263=5,5,))))))</f>
        <v>5</v>
      </c>
      <c r="E264" s="94"/>
      <c r="F264" s="94"/>
      <c r="G264" s="94"/>
      <c r="H264" s="94"/>
      <c r="I264" s="94"/>
      <c r="J264" s="94">
        <f t="shared" ref="J264" si="267">IF(J263&lt;1,0,IF(J263&lt;2,1,IF(J263&lt;3,2,IF(J263&lt;4,3,IF(J263&lt;5,4,IF(J263=5,5,))))))</f>
        <v>0</v>
      </c>
      <c r="K264" s="94"/>
      <c r="L264" s="94">
        <f t="shared" ref="L264:U264" si="268">IF(L263&lt;1,0,IF(L263&lt;2,1,IF(L263&lt;3,2,IF(L263&lt;4,3,IF(L263&lt;5,4,IF(L263=5,5,))))))</f>
        <v>5</v>
      </c>
      <c r="M264" s="94">
        <f t="shared" si="268"/>
        <v>3</v>
      </c>
      <c r="N264" s="94">
        <f t="shared" si="268"/>
        <v>5</v>
      </c>
      <c r="O264" s="94">
        <f t="shared" si="268"/>
        <v>3</v>
      </c>
      <c r="P264" s="94">
        <f t="shared" si="268"/>
        <v>5</v>
      </c>
      <c r="Q264" s="94">
        <f t="shared" si="268"/>
        <v>4</v>
      </c>
      <c r="R264" s="94">
        <f t="shared" si="268"/>
        <v>5</v>
      </c>
      <c r="S264" s="94">
        <f t="shared" si="268"/>
        <v>5</v>
      </c>
      <c r="T264" s="94">
        <f t="shared" si="268"/>
        <v>5</v>
      </c>
      <c r="U264" s="94">
        <f t="shared" si="268"/>
        <v>5</v>
      </c>
      <c r="V264" s="152"/>
      <c r="W264" s="152"/>
      <c r="X264" s="152"/>
      <c r="Y264" s="94">
        <f>IF(Y263&lt;1,0,IF(Y263&lt;2,1,IF(Y263&lt;3,2,IF(Y263&lt;4,3,IF(Y263&lt;5,4,IF(Y263=5,5,))))))</f>
        <v>5</v>
      </c>
      <c r="AB264" s="229"/>
    </row>
    <row r="265" spans="1:28" s="228" customFormat="1" ht="111">
      <c r="A265" s="72"/>
      <c r="B265" s="210" t="s">
        <v>205</v>
      </c>
      <c r="C265" s="150"/>
      <c r="D265" s="68">
        <v>1</v>
      </c>
      <c r="E265" s="68"/>
      <c r="F265" s="68"/>
      <c r="G265" s="68"/>
      <c r="H265" s="68"/>
      <c r="I265" s="68"/>
      <c r="J265" s="68"/>
      <c r="K265" s="68"/>
      <c r="L265" s="68">
        <v>1</v>
      </c>
      <c r="M265" s="68">
        <v>1</v>
      </c>
      <c r="N265" s="68">
        <v>1</v>
      </c>
      <c r="O265" s="69">
        <v>1</v>
      </c>
      <c r="P265" s="68">
        <v>1</v>
      </c>
      <c r="Q265" s="68">
        <v>1</v>
      </c>
      <c r="R265" s="68">
        <v>1</v>
      </c>
      <c r="S265" s="68">
        <v>1</v>
      </c>
      <c r="T265" s="68">
        <v>1</v>
      </c>
      <c r="U265" s="68">
        <v>1</v>
      </c>
      <c r="V265" s="149"/>
      <c r="W265" s="149"/>
      <c r="X265" s="149"/>
      <c r="Y265" s="68">
        <v>1</v>
      </c>
      <c r="AB265" s="229"/>
    </row>
    <row r="266" spans="1:28" s="228" customFormat="1" ht="83.25">
      <c r="A266" s="72"/>
      <c r="B266" s="151" t="s">
        <v>204</v>
      </c>
      <c r="C266" s="150"/>
      <c r="D266" s="68">
        <v>1</v>
      </c>
      <c r="E266" s="68"/>
      <c r="F266" s="68"/>
      <c r="G266" s="68"/>
      <c r="H266" s="68"/>
      <c r="I266" s="68"/>
      <c r="J266" s="68"/>
      <c r="K266" s="68"/>
      <c r="L266" s="68">
        <v>1</v>
      </c>
      <c r="M266" s="68">
        <v>0</v>
      </c>
      <c r="N266" s="68">
        <v>1</v>
      </c>
      <c r="O266" s="69">
        <v>0</v>
      </c>
      <c r="P266" s="68">
        <v>1</v>
      </c>
      <c r="Q266" s="68">
        <v>0</v>
      </c>
      <c r="R266" s="68">
        <v>1</v>
      </c>
      <c r="S266" s="68">
        <v>1</v>
      </c>
      <c r="T266" s="68">
        <v>1</v>
      </c>
      <c r="U266" s="68">
        <v>1</v>
      </c>
      <c r="V266" s="149"/>
      <c r="W266" s="149"/>
      <c r="X266" s="149"/>
      <c r="Y266" s="68">
        <v>1</v>
      </c>
      <c r="Z266" s="323"/>
      <c r="AB266" s="229"/>
    </row>
    <row r="267" spans="1:28" s="228" customFormat="1" ht="61.5">
      <c r="A267" s="72"/>
      <c r="B267" s="71" t="s">
        <v>203</v>
      </c>
      <c r="C267" s="70"/>
      <c r="D267" s="68">
        <v>1</v>
      </c>
      <c r="E267" s="68"/>
      <c r="F267" s="68"/>
      <c r="G267" s="68"/>
      <c r="H267" s="68"/>
      <c r="I267" s="68"/>
      <c r="J267" s="68"/>
      <c r="K267" s="68"/>
      <c r="L267" s="68">
        <v>1</v>
      </c>
      <c r="M267" s="68">
        <v>0</v>
      </c>
      <c r="N267" s="68">
        <v>1</v>
      </c>
      <c r="O267" s="69">
        <v>0</v>
      </c>
      <c r="P267" s="68">
        <v>1</v>
      </c>
      <c r="Q267" s="68">
        <v>1</v>
      </c>
      <c r="R267" s="68">
        <v>1</v>
      </c>
      <c r="S267" s="68">
        <v>1</v>
      </c>
      <c r="T267" s="68">
        <v>1</v>
      </c>
      <c r="U267" s="68">
        <v>1</v>
      </c>
      <c r="V267" s="149"/>
      <c r="W267" s="149"/>
      <c r="X267" s="149"/>
      <c r="Y267" s="68">
        <v>1</v>
      </c>
      <c r="AB267" s="229"/>
    </row>
    <row r="268" spans="1:28" s="228" customFormat="1" ht="55.5">
      <c r="A268" s="72"/>
      <c r="B268" s="210" t="s">
        <v>202</v>
      </c>
      <c r="C268" s="150"/>
      <c r="D268" s="68">
        <v>1</v>
      </c>
      <c r="E268" s="68"/>
      <c r="F268" s="68"/>
      <c r="G268" s="68"/>
      <c r="H268" s="68"/>
      <c r="I268" s="68"/>
      <c r="J268" s="68"/>
      <c r="K268" s="68"/>
      <c r="L268" s="68">
        <v>1</v>
      </c>
      <c r="M268" s="68">
        <v>1</v>
      </c>
      <c r="N268" s="68">
        <v>1</v>
      </c>
      <c r="O268" s="69">
        <v>1</v>
      </c>
      <c r="P268" s="68">
        <v>1</v>
      </c>
      <c r="Q268" s="68">
        <v>1</v>
      </c>
      <c r="R268" s="68">
        <v>1</v>
      </c>
      <c r="S268" s="68">
        <v>1</v>
      </c>
      <c r="T268" s="68">
        <v>1</v>
      </c>
      <c r="U268" s="68">
        <v>1</v>
      </c>
      <c r="V268" s="149"/>
      <c r="W268" s="149"/>
      <c r="X268" s="149"/>
      <c r="Y268" s="68">
        <v>1</v>
      </c>
      <c r="AB268" s="229"/>
    </row>
    <row r="269" spans="1:28" s="228" customFormat="1" ht="55.5">
      <c r="A269" s="128"/>
      <c r="B269" s="322" t="s">
        <v>201</v>
      </c>
      <c r="C269" s="321"/>
      <c r="D269" s="68">
        <v>1</v>
      </c>
      <c r="E269" s="68"/>
      <c r="F269" s="68"/>
      <c r="G269" s="68"/>
      <c r="H269" s="68"/>
      <c r="I269" s="68"/>
      <c r="J269" s="68"/>
      <c r="K269" s="68"/>
      <c r="L269" s="68">
        <v>1</v>
      </c>
      <c r="M269" s="68">
        <v>1</v>
      </c>
      <c r="N269" s="68">
        <v>1</v>
      </c>
      <c r="O269" s="69">
        <v>1</v>
      </c>
      <c r="P269" s="68">
        <v>1</v>
      </c>
      <c r="Q269" s="68">
        <v>1</v>
      </c>
      <c r="R269" s="68">
        <v>1</v>
      </c>
      <c r="S269" s="68">
        <v>1</v>
      </c>
      <c r="T269" s="68">
        <v>1</v>
      </c>
      <c r="U269" s="677">
        <v>1</v>
      </c>
      <c r="V269" s="146"/>
      <c r="W269" s="146"/>
      <c r="X269" s="146"/>
      <c r="Y269" s="677">
        <v>1</v>
      </c>
      <c r="AB269" s="229"/>
    </row>
    <row r="270" spans="1:28" s="228" customFormat="1" ht="61.5">
      <c r="A270" s="85">
        <v>4.3</v>
      </c>
      <c r="B270" s="85" t="s">
        <v>200</v>
      </c>
      <c r="C270" s="96" t="s">
        <v>171</v>
      </c>
      <c r="D270" s="319">
        <f>+D272/D275</f>
        <v>69464.629629629635</v>
      </c>
      <c r="E270" s="319" t="e">
        <f t="shared" ref="E270:J270" si="269">+E272/E275</f>
        <v>#DIV/0!</v>
      </c>
      <c r="F270" s="319" t="e">
        <f t="shared" si="269"/>
        <v>#DIV/0!</v>
      </c>
      <c r="G270" s="319" t="e">
        <f t="shared" si="269"/>
        <v>#DIV/0!</v>
      </c>
      <c r="H270" s="319" t="e">
        <f t="shared" ref="H270" si="270">+H272/H275</f>
        <v>#DIV/0!</v>
      </c>
      <c r="I270" s="319" t="e">
        <f t="shared" si="269"/>
        <v>#DIV/0!</v>
      </c>
      <c r="J270" s="319" t="e">
        <f t="shared" si="269"/>
        <v>#DIV/0!</v>
      </c>
      <c r="K270" s="319"/>
      <c r="L270" s="319">
        <f t="shared" ref="L270:U270" si="271">+L272/L275</f>
        <v>49886.666666666664</v>
      </c>
      <c r="M270" s="319">
        <f t="shared" si="271"/>
        <v>43644.73684210526</v>
      </c>
      <c r="N270" s="319">
        <f t="shared" si="271"/>
        <v>85824.705882352937</v>
      </c>
      <c r="O270" s="319">
        <f t="shared" si="271"/>
        <v>108858.90410958904</v>
      </c>
      <c r="P270" s="319">
        <f t="shared" si="271"/>
        <v>147354.55172413794</v>
      </c>
      <c r="Q270" s="319">
        <f t="shared" si="271"/>
        <v>30297.142857142859</v>
      </c>
      <c r="R270" s="319">
        <f t="shared" si="271"/>
        <v>26319.557522123894</v>
      </c>
      <c r="S270" s="319">
        <f t="shared" si="271"/>
        <v>55990.62295081967</v>
      </c>
      <c r="T270" s="319">
        <f t="shared" si="271"/>
        <v>10869.565217391304</v>
      </c>
      <c r="U270" s="319">
        <f t="shared" si="271"/>
        <v>46363.045454545456</v>
      </c>
      <c r="V270" s="320"/>
      <c r="W270" s="320"/>
      <c r="X270" s="320"/>
      <c r="Y270" s="319">
        <f>+Y272/Y275</f>
        <v>69017.980148883376</v>
      </c>
      <c r="Z270" s="213"/>
      <c r="AA270" s="312">
        <v>50000</v>
      </c>
      <c r="AB270" s="229"/>
    </row>
    <row r="271" spans="1:28" s="228" customFormat="1" ht="39.75">
      <c r="A271" s="81"/>
      <c r="B271" s="81"/>
      <c r="C271" s="95" t="s">
        <v>10</v>
      </c>
      <c r="D271" s="94">
        <f>+IF(D270&lt;50000,D270*5/50000,IF(D270&gt;=50000,5))</f>
        <v>5</v>
      </c>
      <c r="E271" s="94" t="e">
        <f>+IF(E270&lt;60000,E270*5/60000,IF(E270&gt;=60000,5))</f>
        <v>#DIV/0!</v>
      </c>
      <c r="F271" s="94" t="e">
        <f t="shared" ref="F271:I271" si="272">+IF(F270&lt;60000,F270*5/60000,IF(F270&gt;=60000,5))</f>
        <v>#DIV/0!</v>
      </c>
      <c r="G271" s="94" t="e">
        <f t="shared" si="272"/>
        <v>#DIV/0!</v>
      </c>
      <c r="H271" s="94" t="e">
        <f t="shared" si="272"/>
        <v>#DIV/0!</v>
      </c>
      <c r="I271" s="94" t="e">
        <f t="shared" si="272"/>
        <v>#DIV/0!</v>
      </c>
      <c r="J271" s="94" t="e">
        <f t="shared" ref="J271" si="273">+IF(J270&lt;50000,J270*5/50000,IF(J270&gt;=50000,5))</f>
        <v>#DIV/0!</v>
      </c>
      <c r="K271" s="94"/>
      <c r="L271" s="94">
        <f>+IF(L270&lt;50000,L270*5/50000,IF(L270&gt;=50000,5))</f>
        <v>4.9886666666666661</v>
      </c>
      <c r="M271" s="94">
        <f>+IF(M270&lt;50000,M270*5/50000,IF(M270&gt;=50000,5))</f>
        <v>4.3644736842105258</v>
      </c>
      <c r="N271" s="94">
        <f>+IF(N270&lt;60000,N270*5/60000,IF(N270&gt;=60000,5))</f>
        <v>5</v>
      </c>
      <c r="O271" s="94">
        <f>+IF(O270&lt;60000,O270*5/60000,IF(O270&gt;=60000,5))</f>
        <v>5</v>
      </c>
      <c r="P271" s="94">
        <f>+IF(P270&lt;60000,P270*5/60000,IF(P270&gt;=60000,5))</f>
        <v>5</v>
      </c>
      <c r="Q271" s="94">
        <f>+IF(Q270&lt;25000,Q270*5/25000,IF(Q270&gt;=25000,5))</f>
        <v>5</v>
      </c>
      <c r="R271" s="94">
        <f>+IF(R270&lt;25000,R270*5/25000,IF(R270&gt;=25000,5))</f>
        <v>5</v>
      </c>
      <c r="S271" s="94">
        <f>+IF(S270&lt;25000,S270*5/25000,IF(S270&gt;=25000,5))</f>
        <v>5</v>
      </c>
      <c r="T271" s="94">
        <f>+IF(T270&lt;25000,T270*5/25000,IF(T270&gt;=25000,5))</f>
        <v>2.1739130434782608</v>
      </c>
      <c r="U271" s="94">
        <f>+IF(U270&lt;25000,U270*5/25000,IF(U270&gt;=25000,5))</f>
        <v>5</v>
      </c>
      <c r="V271" s="318"/>
      <c r="W271" s="318"/>
      <c r="X271" s="318"/>
      <c r="Y271" s="293" t="e">
        <f>+SUM(D271:U271)/11</f>
        <v>#DIV/0!</v>
      </c>
      <c r="Z271" s="213"/>
      <c r="AA271" s="312"/>
      <c r="AB271" s="229"/>
    </row>
    <row r="272" spans="1:28" s="228" customFormat="1" ht="39.75">
      <c r="A272" s="317"/>
      <c r="B272" s="166" t="s">
        <v>199</v>
      </c>
      <c r="C272" s="164" t="s">
        <v>196</v>
      </c>
      <c r="D272" s="313">
        <f>+D273+D274</f>
        <v>3751090</v>
      </c>
      <c r="E272" s="313">
        <f t="shared" ref="E272:J272" si="274">+E273+E274</f>
        <v>0</v>
      </c>
      <c r="F272" s="313">
        <f t="shared" si="274"/>
        <v>0</v>
      </c>
      <c r="G272" s="313">
        <f t="shared" si="274"/>
        <v>0</v>
      </c>
      <c r="H272" s="313">
        <f t="shared" si="274"/>
        <v>0</v>
      </c>
      <c r="I272" s="313">
        <f t="shared" si="274"/>
        <v>0</v>
      </c>
      <c r="J272" s="313">
        <f t="shared" si="274"/>
        <v>0</v>
      </c>
      <c r="K272" s="313"/>
      <c r="L272" s="313">
        <f t="shared" ref="L272:U272" si="275">+L273+L274</f>
        <v>2244900</v>
      </c>
      <c r="M272" s="313">
        <f t="shared" si="275"/>
        <v>829250</v>
      </c>
      <c r="N272" s="313">
        <f t="shared" si="275"/>
        <v>10213140</v>
      </c>
      <c r="O272" s="315">
        <f t="shared" si="275"/>
        <v>7946700</v>
      </c>
      <c r="P272" s="313">
        <f t="shared" si="275"/>
        <v>8546564</v>
      </c>
      <c r="Q272" s="313">
        <f t="shared" si="275"/>
        <v>530200</v>
      </c>
      <c r="R272" s="315">
        <f t="shared" si="275"/>
        <v>2974110</v>
      </c>
      <c r="S272" s="315">
        <f t="shared" si="275"/>
        <v>3415428</v>
      </c>
      <c r="T272" s="315">
        <f t="shared" si="275"/>
        <v>250000</v>
      </c>
      <c r="U272" s="313">
        <f t="shared" si="275"/>
        <v>1019987</v>
      </c>
      <c r="V272" s="314"/>
      <c r="W272" s="314"/>
      <c r="X272" s="314"/>
      <c r="Y272" s="313">
        <f>+Y273+Y274</f>
        <v>41721369</v>
      </c>
      <c r="Z272" s="213"/>
      <c r="AA272" s="312">
        <v>60000</v>
      </c>
      <c r="AB272" s="229"/>
    </row>
    <row r="273" spans="1:28" s="228" customFormat="1" ht="39.75">
      <c r="A273" s="72"/>
      <c r="B273" s="311" t="s">
        <v>198</v>
      </c>
      <c r="C273" s="244" t="s">
        <v>196</v>
      </c>
      <c r="D273" s="307">
        <v>1983400</v>
      </c>
      <c r="E273" s="307"/>
      <c r="F273" s="307"/>
      <c r="G273" s="307"/>
      <c r="H273" s="307"/>
      <c r="I273" s="307"/>
      <c r="J273" s="701">
        <f t="shared" ref="J273:J274" si="276">+SUM(E273:I273)</f>
        <v>0</v>
      </c>
      <c r="K273" s="310"/>
      <c r="L273" s="310">
        <v>805400</v>
      </c>
      <c r="M273" s="307">
        <v>629250</v>
      </c>
      <c r="N273" s="307">
        <v>2681300</v>
      </c>
      <c r="O273" s="310">
        <v>5380100</v>
      </c>
      <c r="P273" s="310">
        <v>3710400</v>
      </c>
      <c r="Q273" s="307">
        <v>530200</v>
      </c>
      <c r="R273" s="307">
        <v>1558000</v>
      </c>
      <c r="S273" s="307">
        <v>1345060</v>
      </c>
      <c r="T273" s="307">
        <v>50000</v>
      </c>
      <c r="U273" s="307">
        <v>263000</v>
      </c>
      <c r="V273" s="309"/>
      <c r="W273" s="309"/>
      <c r="X273" s="309"/>
      <c r="Y273" s="307">
        <f>+SUM(D273:X273)</f>
        <v>18936110</v>
      </c>
      <c r="Z273" s="213"/>
      <c r="AA273" s="312">
        <v>25000</v>
      </c>
      <c r="AB273" s="229"/>
    </row>
    <row r="274" spans="1:28" s="228" customFormat="1" ht="39.75">
      <c r="A274" s="72"/>
      <c r="B274" s="311" t="s">
        <v>197</v>
      </c>
      <c r="C274" s="244" t="s">
        <v>196</v>
      </c>
      <c r="D274" s="307">
        <v>1767690</v>
      </c>
      <c r="E274" s="307"/>
      <c r="F274" s="307"/>
      <c r="G274" s="307"/>
      <c r="H274" s="307"/>
      <c r="I274" s="307"/>
      <c r="J274" s="701">
        <f t="shared" si="276"/>
        <v>0</v>
      </c>
      <c r="K274" s="310"/>
      <c r="L274" s="310">
        <v>1439500</v>
      </c>
      <c r="M274" s="307">
        <v>200000</v>
      </c>
      <c r="N274" s="307">
        <v>7531840</v>
      </c>
      <c r="O274" s="310">
        <v>2566600</v>
      </c>
      <c r="P274" s="310">
        <v>4836164</v>
      </c>
      <c r="Q274" s="307">
        <v>0</v>
      </c>
      <c r="R274" s="307">
        <v>1416110</v>
      </c>
      <c r="S274" s="307">
        <v>2070368</v>
      </c>
      <c r="T274" s="307">
        <v>200000</v>
      </c>
      <c r="U274" s="307">
        <v>756987</v>
      </c>
      <c r="V274" s="309"/>
      <c r="W274" s="308"/>
      <c r="X274" s="308"/>
      <c r="Y274" s="307">
        <f>+SUM(D274:X274)</f>
        <v>22785259</v>
      </c>
      <c r="Z274" s="39"/>
      <c r="AB274" s="229"/>
    </row>
    <row r="275" spans="1:28" s="278" customFormat="1" ht="39.75">
      <c r="A275" s="306"/>
      <c r="B275" s="305" t="s">
        <v>195</v>
      </c>
      <c r="C275" s="244" t="s">
        <v>163</v>
      </c>
      <c r="D275" s="304">
        <f>+D276+D277</f>
        <v>54</v>
      </c>
      <c r="E275" s="304">
        <f t="shared" ref="E275:J275" si="277">+E276+E277</f>
        <v>0</v>
      </c>
      <c r="F275" s="304">
        <f t="shared" si="277"/>
        <v>0</v>
      </c>
      <c r="G275" s="304">
        <f t="shared" si="277"/>
        <v>0</v>
      </c>
      <c r="H275" s="304">
        <f t="shared" si="277"/>
        <v>0</v>
      </c>
      <c r="I275" s="304">
        <f t="shared" si="277"/>
        <v>0</v>
      </c>
      <c r="J275" s="304">
        <f t="shared" si="277"/>
        <v>0</v>
      </c>
      <c r="K275" s="304"/>
      <c r="L275" s="304">
        <f t="shared" ref="L275:U275" si="278">+L276+L277</f>
        <v>45</v>
      </c>
      <c r="M275" s="304">
        <f t="shared" si="278"/>
        <v>19</v>
      </c>
      <c r="N275" s="304">
        <f t="shared" si="278"/>
        <v>119</v>
      </c>
      <c r="O275" s="304">
        <f t="shared" si="278"/>
        <v>73</v>
      </c>
      <c r="P275" s="304">
        <f t="shared" si="278"/>
        <v>58</v>
      </c>
      <c r="Q275" s="304">
        <f t="shared" si="278"/>
        <v>17.5</v>
      </c>
      <c r="R275" s="304">
        <f t="shared" si="278"/>
        <v>113</v>
      </c>
      <c r="S275" s="304">
        <f t="shared" si="278"/>
        <v>61</v>
      </c>
      <c r="T275" s="304">
        <f t="shared" si="278"/>
        <v>23</v>
      </c>
      <c r="U275" s="304">
        <f t="shared" si="278"/>
        <v>22</v>
      </c>
      <c r="V275" s="297"/>
      <c r="W275" s="297"/>
      <c r="X275" s="297"/>
      <c r="Y275" s="303">
        <f>+Y276+Y277</f>
        <v>604.5</v>
      </c>
      <c r="AB275" s="279"/>
    </row>
    <row r="276" spans="1:28" s="278" customFormat="1" ht="39.75">
      <c r="A276" s="285"/>
      <c r="B276" s="300" t="s">
        <v>194</v>
      </c>
      <c r="C276" s="271"/>
      <c r="D276" s="303">
        <f>+D39</f>
        <v>54</v>
      </c>
      <c r="E276" s="303">
        <f t="shared" ref="E276:J276" si="279">+E39</f>
        <v>0</v>
      </c>
      <c r="F276" s="303">
        <f t="shared" si="279"/>
        <v>0</v>
      </c>
      <c r="G276" s="303">
        <f t="shared" si="279"/>
        <v>0</v>
      </c>
      <c r="H276" s="303">
        <f t="shared" ref="H276" si="280">+H39</f>
        <v>0</v>
      </c>
      <c r="I276" s="303">
        <f t="shared" si="279"/>
        <v>0</v>
      </c>
      <c r="J276" s="303">
        <f t="shared" si="279"/>
        <v>0</v>
      </c>
      <c r="K276" s="303"/>
      <c r="L276" s="303">
        <f t="shared" ref="L276:U276" si="281">+L39</f>
        <v>44</v>
      </c>
      <c r="M276" s="303">
        <f t="shared" si="281"/>
        <v>19</v>
      </c>
      <c r="N276" s="303">
        <f t="shared" si="281"/>
        <v>119</v>
      </c>
      <c r="O276" s="303">
        <f t="shared" si="281"/>
        <v>73</v>
      </c>
      <c r="P276" s="303">
        <f t="shared" si="281"/>
        <v>58</v>
      </c>
      <c r="Q276" s="303">
        <f t="shared" si="281"/>
        <v>17.5</v>
      </c>
      <c r="R276" s="303">
        <f t="shared" si="281"/>
        <v>113</v>
      </c>
      <c r="S276" s="303">
        <f t="shared" si="281"/>
        <v>61</v>
      </c>
      <c r="T276" s="303">
        <f t="shared" si="281"/>
        <v>23</v>
      </c>
      <c r="U276" s="303">
        <f t="shared" si="281"/>
        <v>22</v>
      </c>
      <c r="V276" s="302"/>
      <c r="W276" s="302"/>
      <c r="X276" s="302"/>
      <c r="Y276" s="301">
        <f>+SUM(D276:X276)</f>
        <v>603.5</v>
      </c>
      <c r="AB276" s="279"/>
    </row>
    <row r="277" spans="1:28" s="278" customFormat="1" ht="39.75">
      <c r="A277" s="285"/>
      <c r="B277" s="300" t="s">
        <v>193</v>
      </c>
      <c r="C277" s="271"/>
      <c r="D277" s="299">
        <v>0</v>
      </c>
      <c r="E277" s="299">
        <v>0</v>
      </c>
      <c r="F277" s="299">
        <v>0</v>
      </c>
      <c r="G277" s="299">
        <v>0</v>
      </c>
      <c r="H277" s="299">
        <v>0</v>
      </c>
      <c r="I277" s="299">
        <v>0</v>
      </c>
      <c r="J277" s="299">
        <v>0</v>
      </c>
      <c r="K277" s="299"/>
      <c r="L277" s="299">
        <v>1</v>
      </c>
      <c r="M277" s="299">
        <v>0</v>
      </c>
      <c r="N277" s="299">
        <v>0</v>
      </c>
      <c r="O277" s="299">
        <v>0</v>
      </c>
      <c r="P277" s="299">
        <v>0</v>
      </c>
      <c r="Q277" s="299">
        <v>0</v>
      </c>
      <c r="R277" s="299">
        <v>0</v>
      </c>
      <c r="S277" s="299">
        <v>0</v>
      </c>
      <c r="T277" s="299">
        <v>0</v>
      </c>
      <c r="U277" s="298">
        <v>0</v>
      </c>
      <c r="V277" s="297"/>
      <c r="W277" s="297"/>
      <c r="X277" s="297"/>
      <c r="Y277" s="296">
        <f>+SUM(D277:X277)</f>
        <v>1</v>
      </c>
      <c r="AB277" s="279"/>
    </row>
    <row r="278" spans="1:28" s="228" customFormat="1" ht="39.75">
      <c r="A278" s="295">
        <v>4.4000000000000004</v>
      </c>
      <c r="B278" s="162" t="s">
        <v>192</v>
      </c>
      <c r="C278" s="161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59"/>
      <c r="V278" s="294"/>
      <c r="W278" s="294"/>
      <c r="X278" s="294"/>
      <c r="Y278" s="159"/>
      <c r="AB278" s="229"/>
    </row>
    <row r="279" spans="1:28" s="253" customFormat="1" ht="39.75">
      <c r="A279" s="270"/>
      <c r="B279" s="277" t="s">
        <v>191</v>
      </c>
      <c r="C279" s="96" t="s">
        <v>171</v>
      </c>
      <c r="D279" s="205">
        <f>+D281*100/D303</f>
        <v>20.703125</v>
      </c>
      <c r="E279" s="205" t="e">
        <f t="shared" ref="E279:J279" si="282">+E281*100/E303</f>
        <v>#DIV/0!</v>
      </c>
      <c r="F279" s="205" t="e">
        <f t="shared" si="282"/>
        <v>#DIV/0!</v>
      </c>
      <c r="G279" s="205" t="e">
        <f t="shared" si="282"/>
        <v>#DIV/0!</v>
      </c>
      <c r="H279" s="205" t="e">
        <f t="shared" ref="H279" si="283">+H281*100/H303</f>
        <v>#DIV/0!</v>
      </c>
      <c r="I279" s="205" t="e">
        <f t="shared" si="282"/>
        <v>#DIV/0!</v>
      </c>
      <c r="J279" s="205" t="e">
        <f t="shared" si="282"/>
        <v>#DIV/0!</v>
      </c>
      <c r="K279" s="205"/>
      <c r="L279" s="205">
        <f t="shared" ref="L279:U279" si="284">+L281*100/L303</f>
        <v>21.568627450980394</v>
      </c>
      <c r="M279" s="205">
        <f t="shared" si="284"/>
        <v>1.3157894736842106</v>
      </c>
      <c r="N279" s="205">
        <f t="shared" si="284"/>
        <v>32.258064516129032</v>
      </c>
      <c r="O279" s="205">
        <f t="shared" si="284"/>
        <v>28.896103896103895</v>
      </c>
      <c r="P279" s="205">
        <f t="shared" si="284"/>
        <v>16.93548387096774</v>
      </c>
      <c r="Q279" s="205">
        <f t="shared" si="284"/>
        <v>2.8571428571428572</v>
      </c>
      <c r="R279" s="205">
        <f t="shared" si="284"/>
        <v>2.7559055118110236</v>
      </c>
      <c r="S279" s="205">
        <f t="shared" si="284"/>
        <v>8.695652173913043</v>
      </c>
      <c r="T279" s="205">
        <f t="shared" si="284"/>
        <v>1.9230769230769231</v>
      </c>
      <c r="U279" s="205">
        <f t="shared" si="284"/>
        <v>1.5151515151515151</v>
      </c>
      <c r="V279" s="206"/>
      <c r="W279" s="206"/>
      <c r="X279" s="206"/>
      <c r="Y279" s="205">
        <f>+Y281*100/Y303</f>
        <v>16.192969334330591</v>
      </c>
      <c r="Z279" s="213"/>
      <c r="AA279" s="212">
        <v>20</v>
      </c>
      <c r="AB279" s="254"/>
    </row>
    <row r="280" spans="1:28" s="253" customFormat="1" ht="39.75">
      <c r="A280" s="267"/>
      <c r="B280" s="276"/>
      <c r="C280" s="95" t="s">
        <v>10</v>
      </c>
      <c r="D280" s="94">
        <f>+IF(D279&lt;20,D279*5/20,IF(D279&gt;=20,5))</f>
        <v>5</v>
      </c>
      <c r="E280" s="94" t="e">
        <f t="shared" ref="E280:J280" si="285">+IF(E279&lt;20,E279*5/20,IF(E279&gt;=20,5))</f>
        <v>#DIV/0!</v>
      </c>
      <c r="F280" s="94" t="e">
        <f t="shared" si="285"/>
        <v>#DIV/0!</v>
      </c>
      <c r="G280" s="94" t="e">
        <f t="shared" si="285"/>
        <v>#DIV/0!</v>
      </c>
      <c r="H280" s="94" t="e">
        <f t="shared" si="285"/>
        <v>#DIV/0!</v>
      </c>
      <c r="I280" s="94" t="e">
        <f t="shared" si="285"/>
        <v>#DIV/0!</v>
      </c>
      <c r="J280" s="94" t="e">
        <f t="shared" si="285"/>
        <v>#DIV/0!</v>
      </c>
      <c r="K280" s="94"/>
      <c r="L280" s="94">
        <f>+IF(L279&lt;20,L279*5/20,IF(L279&gt;=20,5))</f>
        <v>5</v>
      </c>
      <c r="M280" s="94">
        <f>+IF(M279&lt;20,M279*5/20,IF(M279&gt;=20,5))</f>
        <v>0.32894736842105265</v>
      </c>
      <c r="N280" s="94">
        <f>+IF(N279&lt;20,N279*5/20,IF(N279&gt;=20,5))</f>
        <v>5</v>
      </c>
      <c r="O280" s="94">
        <f>+IF(O279&lt;20,O279*5/20,IF(O279&gt;=20,5))</f>
        <v>5</v>
      </c>
      <c r="P280" s="94">
        <f>+IF(P279&lt;20,P279*5/20,IF(P279&gt;=20,5))</f>
        <v>4.2338709677419351</v>
      </c>
      <c r="Q280" s="94">
        <f>+IF(Q279&lt;10,Q279*5/10,IF(Q279&gt;=10,5))</f>
        <v>1.4285714285714286</v>
      </c>
      <c r="R280" s="94">
        <f>+IF(R279&lt;10,R279*5/10,IF(R279&gt;=10,5))</f>
        <v>1.3779527559055118</v>
      </c>
      <c r="S280" s="94">
        <f>+IF(S279&lt;10,S279*5/10,IF(S279&gt;=10,5))</f>
        <v>4.3478260869565215</v>
      </c>
      <c r="T280" s="94">
        <f>+IF(T279&lt;10,T279*5/10,IF(T279&gt;=10,5))</f>
        <v>0.96153846153846145</v>
      </c>
      <c r="U280" s="94">
        <f>+IF(U279&lt;10,U279*5/10,IF(U279&gt;=10,5))</f>
        <v>0.75757575757575757</v>
      </c>
      <c r="V280" s="264"/>
      <c r="W280" s="264"/>
      <c r="X280" s="264"/>
      <c r="Y280" s="293" t="e">
        <f>+SUM(D280:U280)/11</f>
        <v>#DIV/0!</v>
      </c>
      <c r="Z280" s="213"/>
      <c r="AA280" s="212"/>
      <c r="AB280" s="254"/>
    </row>
    <row r="281" spans="1:28" s="102" customFormat="1" ht="39.75">
      <c r="A281" s="75"/>
      <c r="B281" s="249" t="s">
        <v>190</v>
      </c>
      <c r="C281" s="244"/>
      <c r="D281" s="291">
        <f>D285+D287+D289+D291+D294+D296+D298+D300+D302</f>
        <v>13.25</v>
      </c>
      <c r="E281" s="291">
        <f t="shared" ref="E281:J281" si="286">E285+E287+E289+E291+E294+E296+E298+E300+E302</f>
        <v>0</v>
      </c>
      <c r="F281" s="291">
        <f t="shared" si="286"/>
        <v>0</v>
      </c>
      <c r="G281" s="291">
        <f t="shared" si="286"/>
        <v>0</v>
      </c>
      <c r="H281" s="291">
        <f t="shared" ref="H281" si="287">H285+H287+H289+H291+H294+H296+H298+H300+H302</f>
        <v>0</v>
      </c>
      <c r="I281" s="291">
        <f t="shared" si="286"/>
        <v>0</v>
      </c>
      <c r="J281" s="291">
        <f t="shared" si="286"/>
        <v>0</v>
      </c>
      <c r="K281" s="291"/>
      <c r="L281" s="292">
        <f t="shared" ref="L281:U281" si="288">L285+L287+L289+L291+L294+L296+L298+L300+L302</f>
        <v>11</v>
      </c>
      <c r="M281" s="292">
        <f t="shared" si="288"/>
        <v>0.25</v>
      </c>
      <c r="N281" s="292">
        <f t="shared" si="288"/>
        <v>40</v>
      </c>
      <c r="O281" s="292">
        <f t="shared" si="288"/>
        <v>22.25</v>
      </c>
      <c r="P281" s="292">
        <f t="shared" si="288"/>
        <v>10.5</v>
      </c>
      <c r="Q281" s="292">
        <f t="shared" si="288"/>
        <v>0.5</v>
      </c>
      <c r="R281" s="292">
        <f t="shared" si="288"/>
        <v>3.5</v>
      </c>
      <c r="S281" s="292">
        <f t="shared" si="288"/>
        <v>6</v>
      </c>
      <c r="T281" s="292">
        <f t="shared" si="288"/>
        <v>0.5</v>
      </c>
      <c r="U281" s="292">
        <f t="shared" si="288"/>
        <v>0.5</v>
      </c>
      <c r="V281" s="261"/>
      <c r="W281" s="261"/>
      <c r="X281" s="261"/>
      <c r="Y281" s="292">
        <f>Y285+Y287+Y289+Y291+Y294+Y296+Y298+Y300+Y302</f>
        <v>108.25</v>
      </c>
      <c r="Z281" s="213"/>
      <c r="AA281" s="212">
        <v>20</v>
      </c>
      <c r="AB281" s="103"/>
    </row>
    <row r="282" spans="1:28" s="102" customFormat="1" ht="39.75">
      <c r="A282" s="75"/>
      <c r="B282" s="249" t="s">
        <v>189</v>
      </c>
      <c r="C282" s="244"/>
      <c r="D282" s="291">
        <f>+D283+D292</f>
        <v>25</v>
      </c>
      <c r="E282" s="291">
        <f t="shared" ref="E282:J282" si="289">+E283+E292</f>
        <v>0</v>
      </c>
      <c r="F282" s="291">
        <f t="shared" si="289"/>
        <v>0</v>
      </c>
      <c r="G282" s="291">
        <f t="shared" si="289"/>
        <v>0</v>
      </c>
      <c r="H282" s="291">
        <f t="shared" si="289"/>
        <v>0</v>
      </c>
      <c r="I282" s="291">
        <f t="shared" si="289"/>
        <v>0</v>
      </c>
      <c r="J282" s="291">
        <f t="shared" si="289"/>
        <v>0</v>
      </c>
      <c r="K282" s="291"/>
      <c r="L282" s="291">
        <f t="shared" ref="L282:Y282" si="290">+L283+L292</f>
        <v>20</v>
      </c>
      <c r="M282" s="291">
        <f t="shared" si="290"/>
        <v>1</v>
      </c>
      <c r="N282" s="291">
        <f t="shared" si="290"/>
        <v>57</v>
      </c>
      <c r="O282" s="291">
        <f t="shared" si="290"/>
        <v>55</v>
      </c>
      <c r="P282" s="291">
        <f t="shared" si="290"/>
        <v>21</v>
      </c>
      <c r="Q282" s="291">
        <f t="shared" si="290"/>
        <v>2</v>
      </c>
      <c r="R282" s="291">
        <f t="shared" si="290"/>
        <v>12</v>
      </c>
      <c r="S282" s="291">
        <f t="shared" si="290"/>
        <v>17</v>
      </c>
      <c r="T282" s="291">
        <f t="shared" si="290"/>
        <v>2</v>
      </c>
      <c r="U282" s="291">
        <f t="shared" si="290"/>
        <v>2</v>
      </c>
      <c r="V282" s="291">
        <f t="shared" si="290"/>
        <v>0</v>
      </c>
      <c r="W282" s="291">
        <f t="shared" si="290"/>
        <v>0</v>
      </c>
      <c r="X282" s="291">
        <f t="shared" si="290"/>
        <v>0</v>
      </c>
      <c r="Y282" s="291">
        <f t="shared" si="290"/>
        <v>214</v>
      </c>
      <c r="Z282" s="213"/>
      <c r="AA282" s="212"/>
      <c r="AB282" s="103"/>
    </row>
    <row r="283" spans="1:28" s="228" customFormat="1" ht="39.75">
      <c r="A283" s="72"/>
      <c r="B283" s="289" t="s">
        <v>188</v>
      </c>
      <c r="C283" s="288" t="s">
        <v>168</v>
      </c>
      <c r="D283" s="290">
        <f>+D284+D286+D288+D290</f>
        <v>25</v>
      </c>
      <c r="E283" s="290">
        <f t="shared" ref="E283:J283" si="291">+E284+E286+E288+E290</f>
        <v>0</v>
      </c>
      <c r="F283" s="290">
        <f t="shared" si="291"/>
        <v>0</v>
      </c>
      <c r="G283" s="290">
        <f t="shared" si="291"/>
        <v>0</v>
      </c>
      <c r="H283" s="290">
        <f t="shared" si="291"/>
        <v>0</v>
      </c>
      <c r="I283" s="290">
        <f t="shared" si="291"/>
        <v>0</v>
      </c>
      <c r="J283" s="290">
        <f t="shared" si="291"/>
        <v>0</v>
      </c>
      <c r="K283" s="290"/>
      <c r="L283" s="290">
        <f t="shared" ref="L283:U283" si="292">+L284+L286+L288+L290</f>
        <v>20</v>
      </c>
      <c r="M283" s="290">
        <f t="shared" si="292"/>
        <v>1</v>
      </c>
      <c r="N283" s="290">
        <f t="shared" si="292"/>
        <v>57</v>
      </c>
      <c r="O283" s="290">
        <f t="shared" si="292"/>
        <v>55</v>
      </c>
      <c r="P283" s="290">
        <f t="shared" si="292"/>
        <v>21</v>
      </c>
      <c r="Q283" s="290">
        <f t="shared" si="292"/>
        <v>1</v>
      </c>
      <c r="R283" s="290">
        <f t="shared" si="292"/>
        <v>12</v>
      </c>
      <c r="S283" s="290">
        <f t="shared" si="292"/>
        <v>17</v>
      </c>
      <c r="T283" s="290">
        <f t="shared" si="292"/>
        <v>2</v>
      </c>
      <c r="U283" s="290">
        <f t="shared" si="292"/>
        <v>2</v>
      </c>
      <c r="V283" s="275"/>
      <c r="W283" s="275"/>
      <c r="X283" s="275"/>
      <c r="Y283" s="290">
        <f>+Y284+Y286+Y288+Y290</f>
        <v>213</v>
      </c>
      <c r="Z283" s="213"/>
      <c r="AA283" s="212">
        <v>10</v>
      </c>
      <c r="AB283" s="229"/>
    </row>
    <row r="284" spans="1:28" s="228" customFormat="1" ht="92.25">
      <c r="A284" s="72"/>
      <c r="B284" s="249" t="s">
        <v>187</v>
      </c>
      <c r="C284" s="244"/>
      <c r="D284" s="193">
        <v>15</v>
      </c>
      <c r="E284" s="193"/>
      <c r="F284" s="193"/>
      <c r="G284" s="193"/>
      <c r="H284" s="193"/>
      <c r="I284" s="193"/>
      <c r="J284" s="193">
        <f>+SUM(E284:I284)</f>
        <v>0</v>
      </c>
      <c r="K284" s="193"/>
      <c r="L284" s="193">
        <v>12</v>
      </c>
      <c r="M284" s="193">
        <v>1</v>
      </c>
      <c r="N284" s="193">
        <v>20</v>
      </c>
      <c r="O284" s="196">
        <v>43</v>
      </c>
      <c r="P284" s="193">
        <v>12</v>
      </c>
      <c r="Q284" s="193">
        <v>1</v>
      </c>
      <c r="R284" s="193">
        <v>10</v>
      </c>
      <c r="S284" s="194">
        <v>14</v>
      </c>
      <c r="T284" s="193">
        <v>2</v>
      </c>
      <c r="U284" s="193">
        <v>2</v>
      </c>
      <c r="V284" s="197"/>
      <c r="W284" s="197"/>
      <c r="X284" s="197"/>
      <c r="Y284" s="190">
        <f>+SUM(D284:X284)</f>
        <v>132</v>
      </c>
      <c r="Z284" s="39"/>
      <c r="AB284" s="229"/>
    </row>
    <row r="285" spans="1:28" s="228" customFormat="1" ht="39.75">
      <c r="A285" s="72"/>
      <c r="B285" s="248" t="s">
        <v>150</v>
      </c>
      <c r="C285" s="244"/>
      <c r="D285" s="68">
        <f>+D284*0.25</f>
        <v>3.75</v>
      </c>
      <c r="E285" s="68">
        <f t="shared" ref="E285:J285" si="293">+E284*0.25</f>
        <v>0</v>
      </c>
      <c r="F285" s="68">
        <f t="shared" si="293"/>
        <v>0</v>
      </c>
      <c r="G285" s="68">
        <f t="shared" si="293"/>
        <v>0</v>
      </c>
      <c r="H285" s="68">
        <f t="shared" si="293"/>
        <v>0</v>
      </c>
      <c r="I285" s="68">
        <f t="shared" si="293"/>
        <v>0</v>
      </c>
      <c r="J285" s="68">
        <f t="shared" si="293"/>
        <v>0</v>
      </c>
      <c r="K285" s="68"/>
      <c r="L285" s="68">
        <f t="shared" ref="L285:U285" si="294">+L284*0.25</f>
        <v>3</v>
      </c>
      <c r="M285" s="68">
        <f t="shared" si="294"/>
        <v>0.25</v>
      </c>
      <c r="N285" s="68">
        <f t="shared" si="294"/>
        <v>5</v>
      </c>
      <c r="O285" s="69">
        <f t="shared" si="294"/>
        <v>10.75</v>
      </c>
      <c r="P285" s="68">
        <f t="shared" si="294"/>
        <v>3</v>
      </c>
      <c r="Q285" s="68">
        <f t="shared" si="294"/>
        <v>0.25</v>
      </c>
      <c r="R285" s="68">
        <f t="shared" si="294"/>
        <v>2.5</v>
      </c>
      <c r="S285" s="68">
        <f t="shared" si="294"/>
        <v>3.5</v>
      </c>
      <c r="T285" s="68">
        <f t="shared" si="294"/>
        <v>0.5</v>
      </c>
      <c r="U285" s="68">
        <f t="shared" si="294"/>
        <v>0.5</v>
      </c>
      <c r="V285" s="197"/>
      <c r="W285" s="197"/>
      <c r="X285" s="197"/>
      <c r="Y285" s="68">
        <f>+Y284*0.25</f>
        <v>33</v>
      </c>
      <c r="AB285" s="229"/>
    </row>
    <row r="286" spans="1:28" s="228" customFormat="1" ht="61.5">
      <c r="A286" s="72"/>
      <c r="B286" s="249" t="s">
        <v>186</v>
      </c>
      <c r="C286" s="244"/>
      <c r="D286" s="193">
        <v>1</v>
      </c>
      <c r="E286" s="193"/>
      <c r="F286" s="193"/>
      <c r="G286" s="193"/>
      <c r="H286" s="193"/>
      <c r="I286" s="193"/>
      <c r="J286" s="193">
        <f>+SUM(E286:I286)</f>
        <v>0</v>
      </c>
      <c r="K286" s="193"/>
      <c r="L286" s="193">
        <v>0</v>
      </c>
      <c r="M286" s="193"/>
      <c r="N286" s="193">
        <v>3</v>
      </c>
      <c r="O286" s="196">
        <v>1</v>
      </c>
      <c r="P286" s="193">
        <v>3</v>
      </c>
      <c r="Q286" s="193"/>
      <c r="R286" s="193">
        <v>2</v>
      </c>
      <c r="S286" s="193">
        <v>1</v>
      </c>
      <c r="T286" s="193"/>
      <c r="U286" s="193">
        <v>0</v>
      </c>
      <c r="V286" s="197"/>
      <c r="W286" s="197"/>
      <c r="X286" s="197"/>
      <c r="Y286" s="190">
        <f>+SUM(D286:X286)</f>
        <v>11</v>
      </c>
      <c r="AB286" s="229"/>
    </row>
    <row r="287" spans="1:28" s="228" customFormat="1" ht="39.75">
      <c r="A287" s="72"/>
      <c r="B287" s="248" t="s">
        <v>150</v>
      </c>
      <c r="C287" s="244"/>
      <c r="D287" s="68">
        <f>+D286*0.5</f>
        <v>0.5</v>
      </c>
      <c r="E287" s="68">
        <f t="shared" ref="E287:J287" si="295">+E286*0.5</f>
        <v>0</v>
      </c>
      <c r="F287" s="68">
        <f t="shared" si="295"/>
        <v>0</v>
      </c>
      <c r="G287" s="68">
        <f t="shared" si="295"/>
        <v>0</v>
      </c>
      <c r="H287" s="68">
        <f t="shared" si="295"/>
        <v>0</v>
      </c>
      <c r="I287" s="68">
        <f t="shared" si="295"/>
        <v>0</v>
      </c>
      <c r="J287" s="68">
        <f t="shared" si="295"/>
        <v>0</v>
      </c>
      <c r="K287" s="68"/>
      <c r="L287" s="68">
        <f t="shared" ref="L287:U287" si="296">+L286*0.5</f>
        <v>0</v>
      </c>
      <c r="M287" s="68">
        <f t="shared" si="296"/>
        <v>0</v>
      </c>
      <c r="N287" s="68">
        <f t="shared" si="296"/>
        <v>1.5</v>
      </c>
      <c r="O287" s="69">
        <f t="shared" si="296"/>
        <v>0.5</v>
      </c>
      <c r="P287" s="68">
        <f t="shared" si="296"/>
        <v>1.5</v>
      </c>
      <c r="Q287" s="68">
        <f t="shared" si="296"/>
        <v>0</v>
      </c>
      <c r="R287" s="68">
        <f t="shared" si="296"/>
        <v>1</v>
      </c>
      <c r="S287" s="68">
        <f t="shared" si="296"/>
        <v>0.5</v>
      </c>
      <c r="T287" s="68">
        <f t="shared" si="296"/>
        <v>0</v>
      </c>
      <c r="U287" s="68">
        <f t="shared" si="296"/>
        <v>0</v>
      </c>
      <c r="V287" s="197"/>
      <c r="W287" s="197"/>
      <c r="X287" s="197"/>
      <c r="Y287" s="68">
        <f>+Y286*0.5</f>
        <v>5.5</v>
      </c>
      <c r="AB287" s="229"/>
    </row>
    <row r="288" spans="1:28" s="228" customFormat="1" ht="184.5">
      <c r="A288" s="72"/>
      <c r="B288" s="249" t="s">
        <v>185</v>
      </c>
      <c r="C288" s="244"/>
      <c r="D288" s="193">
        <v>0</v>
      </c>
      <c r="E288" s="193"/>
      <c r="F288" s="193"/>
      <c r="G288" s="193"/>
      <c r="H288" s="193"/>
      <c r="I288" s="193"/>
      <c r="J288" s="193">
        <f>+SUM(E288:I288)</f>
        <v>0</v>
      </c>
      <c r="K288" s="193"/>
      <c r="L288" s="193">
        <v>0</v>
      </c>
      <c r="M288" s="193">
        <v>0</v>
      </c>
      <c r="N288" s="193">
        <v>2</v>
      </c>
      <c r="O288" s="196">
        <v>0</v>
      </c>
      <c r="P288" s="193">
        <v>0</v>
      </c>
      <c r="Q288" s="193"/>
      <c r="R288" s="193">
        <v>0</v>
      </c>
      <c r="S288" s="193">
        <v>0</v>
      </c>
      <c r="T288" s="193"/>
      <c r="U288" s="193">
        <v>0</v>
      </c>
      <c r="V288" s="197"/>
      <c r="W288" s="197"/>
      <c r="X288" s="197"/>
      <c r="Y288" s="190">
        <f>+SUM(D288:X288)</f>
        <v>2</v>
      </c>
      <c r="AB288" s="229"/>
    </row>
    <row r="289" spans="1:28" s="228" customFormat="1" ht="39.75">
      <c r="A289" s="72"/>
      <c r="B289" s="248" t="s">
        <v>150</v>
      </c>
      <c r="C289" s="244"/>
      <c r="D289" s="68">
        <f>+D288*0.75</f>
        <v>0</v>
      </c>
      <c r="E289" s="68">
        <f t="shared" ref="E289:J289" si="297">+E288*0.75</f>
        <v>0</v>
      </c>
      <c r="F289" s="68">
        <f t="shared" si="297"/>
        <v>0</v>
      </c>
      <c r="G289" s="68">
        <f t="shared" si="297"/>
        <v>0</v>
      </c>
      <c r="H289" s="68">
        <f t="shared" si="297"/>
        <v>0</v>
      </c>
      <c r="I289" s="68">
        <f t="shared" si="297"/>
        <v>0</v>
      </c>
      <c r="J289" s="68">
        <f t="shared" si="297"/>
        <v>0</v>
      </c>
      <c r="K289" s="68"/>
      <c r="L289" s="68">
        <f t="shared" ref="L289:U289" si="298">+L288*0.75</f>
        <v>0</v>
      </c>
      <c r="M289" s="68">
        <f t="shared" si="298"/>
        <v>0</v>
      </c>
      <c r="N289" s="68">
        <f t="shared" si="298"/>
        <v>1.5</v>
      </c>
      <c r="O289" s="69">
        <f t="shared" si="298"/>
        <v>0</v>
      </c>
      <c r="P289" s="68">
        <f t="shared" si="298"/>
        <v>0</v>
      </c>
      <c r="Q289" s="68">
        <f t="shared" si="298"/>
        <v>0</v>
      </c>
      <c r="R289" s="68">
        <f t="shared" si="298"/>
        <v>0</v>
      </c>
      <c r="S289" s="68">
        <f t="shared" si="298"/>
        <v>0</v>
      </c>
      <c r="T289" s="68">
        <f t="shared" si="298"/>
        <v>0</v>
      </c>
      <c r="U289" s="68">
        <f t="shared" si="298"/>
        <v>0</v>
      </c>
      <c r="V289" s="197"/>
      <c r="W289" s="197"/>
      <c r="X289" s="197"/>
      <c r="Y289" s="68">
        <f>+Y288*0.75</f>
        <v>1.5</v>
      </c>
      <c r="AB289" s="229"/>
    </row>
    <row r="290" spans="1:28" s="228" customFormat="1" ht="215.25">
      <c r="A290" s="72"/>
      <c r="B290" s="249" t="s">
        <v>184</v>
      </c>
      <c r="C290" s="244"/>
      <c r="D290" s="193">
        <v>9</v>
      </c>
      <c r="E290" s="193"/>
      <c r="F290" s="193"/>
      <c r="G290" s="193"/>
      <c r="H290" s="193"/>
      <c r="I290" s="193"/>
      <c r="J290" s="193">
        <f>+SUM(E290:I290)</f>
        <v>0</v>
      </c>
      <c r="K290" s="193"/>
      <c r="L290" s="193">
        <v>8</v>
      </c>
      <c r="M290" s="193">
        <v>0</v>
      </c>
      <c r="N290" s="193">
        <v>32</v>
      </c>
      <c r="O290" s="196">
        <v>11</v>
      </c>
      <c r="P290" s="193">
        <v>6</v>
      </c>
      <c r="Q290" s="193"/>
      <c r="R290" s="193">
        <v>0</v>
      </c>
      <c r="S290" s="193">
        <v>2</v>
      </c>
      <c r="T290" s="193"/>
      <c r="U290" s="193">
        <v>0</v>
      </c>
      <c r="V290" s="197"/>
      <c r="W290" s="197"/>
      <c r="X290" s="197"/>
      <c r="Y290" s="190">
        <f>+SUM(D290:X290)</f>
        <v>68</v>
      </c>
      <c r="Z290" s="39"/>
      <c r="AB290" s="229"/>
    </row>
    <row r="291" spans="1:28" s="228" customFormat="1" ht="39.75">
      <c r="A291" s="72"/>
      <c r="B291" s="248" t="s">
        <v>150</v>
      </c>
      <c r="C291" s="244"/>
      <c r="D291" s="68">
        <f>+D290*1</f>
        <v>9</v>
      </c>
      <c r="E291" s="68">
        <f t="shared" ref="E291:J291" si="299">+E290*1</f>
        <v>0</v>
      </c>
      <c r="F291" s="68">
        <f t="shared" si="299"/>
        <v>0</v>
      </c>
      <c r="G291" s="68">
        <f t="shared" si="299"/>
        <v>0</v>
      </c>
      <c r="H291" s="68">
        <f t="shared" si="299"/>
        <v>0</v>
      </c>
      <c r="I291" s="68">
        <f t="shared" si="299"/>
        <v>0</v>
      </c>
      <c r="J291" s="68">
        <f t="shared" si="299"/>
        <v>0</v>
      </c>
      <c r="K291" s="68"/>
      <c r="L291" s="68">
        <f t="shared" ref="L291:U291" si="300">+L290*1</f>
        <v>8</v>
      </c>
      <c r="M291" s="68">
        <f t="shared" si="300"/>
        <v>0</v>
      </c>
      <c r="N291" s="68">
        <f t="shared" si="300"/>
        <v>32</v>
      </c>
      <c r="O291" s="68">
        <f t="shared" si="300"/>
        <v>11</v>
      </c>
      <c r="P291" s="68">
        <f t="shared" si="300"/>
        <v>6</v>
      </c>
      <c r="Q291" s="68">
        <f t="shared" si="300"/>
        <v>0</v>
      </c>
      <c r="R291" s="68">
        <f t="shared" si="300"/>
        <v>0</v>
      </c>
      <c r="S291" s="68">
        <f t="shared" si="300"/>
        <v>2</v>
      </c>
      <c r="T291" s="68">
        <f t="shared" si="300"/>
        <v>0</v>
      </c>
      <c r="U291" s="68">
        <f t="shared" si="300"/>
        <v>0</v>
      </c>
      <c r="V291" s="197"/>
      <c r="W291" s="197"/>
      <c r="X291" s="197"/>
      <c r="Y291" s="68">
        <f>+Y290*1</f>
        <v>68</v>
      </c>
      <c r="AB291" s="229"/>
    </row>
    <row r="292" spans="1:28" s="228" customFormat="1" ht="39.75">
      <c r="A292" s="72"/>
      <c r="B292" s="289" t="s">
        <v>183</v>
      </c>
      <c r="C292" s="288" t="s">
        <v>168</v>
      </c>
      <c r="D292" s="286">
        <f>+D293+D295+D297+D299+D301</f>
        <v>0</v>
      </c>
      <c r="E292" s="286">
        <f t="shared" ref="E292:J292" si="301">+E293+E295+E297+E299+E301</f>
        <v>0</v>
      </c>
      <c r="F292" s="286">
        <f t="shared" si="301"/>
        <v>0</v>
      </c>
      <c r="G292" s="286">
        <f t="shared" si="301"/>
        <v>0</v>
      </c>
      <c r="H292" s="286">
        <f t="shared" si="301"/>
        <v>0</v>
      </c>
      <c r="I292" s="286">
        <f t="shared" si="301"/>
        <v>0</v>
      </c>
      <c r="J292" s="286">
        <f t="shared" si="301"/>
        <v>0</v>
      </c>
      <c r="K292" s="286"/>
      <c r="L292" s="286">
        <f t="shared" ref="L292:U292" si="302">+L293+L295+L297+L299+L301</f>
        <v>0</v>
      </c>
      <c r="M292" s="286">
        <f t="shared" si="302"/>
        <v>0</v>
      </c>
      <c r="N292" s="286">
        <f t="shared" si="302"/>
        <v>0</v>
      </c>
      <c r="O292" s="286">
        <f t="shared" si="302"/>
        <v>0</v>
      </c>
      <c r="P292" s="286">
        <f t="shared" si="302"/>
        <v>0</v>
      </c>
      <c r="Q292" s="286">
        <f t="shared" si="302"/>
        <v>1</v>
      </c>
      <c r="R292" s="286">
        <f t="shared" si="302"/>
        <v>0</v>
      </c>
      <c r="S292" s="286">
        <f t="shared" si="302"/>
        <v>0</v>
      </c>
      <c r="T292" s="286">
        <f t="shared" si="302"/>
        <v>0</v>
      </c>
      <c r="U292" s="286">
        <f t="shared" si="302"/>
        <v>0</v>
      </c>
      <c r="V292" s="287"/>
      <c r="W292" s="287"/>
      <c r="X292" s="287"/>
      <c r="Y292" s="286">
        <f>+Y293+Y295+Y297+Y299+Y301</f>
        <v>1</v>
      </c>
      <c r="AB292" s="229"/>
    </row>
    <row r="293" spans="1:28" s="228" customFormat="1" ht="39.75">
      <c r="A293" s="72"/>
      <c r="B293" s="252" t="s">
        <v>182</v>
      </c>
      <c r="C293" s="251"/>
      <c r="D293" s="193"/>
      <c r="E293" s="193"/>
      <c r="F293" s="193"/>
      <c r="G293" s="193"/>
      <c r="H293" s="193"/>
      <c r="I293" s="193"/>
      <c r="J293" s="193">
        <f>+SUM(E293:I293)</f>
        <v>0</v>
      </c>
      <c r="K293" s="193"/>
      <c r="L293" s="193">
        <v>0</v>
      </c>
      <c r="M293" s="193">
        <v>0</v>
      </c>
      <c r="N293" s="193">
        <v>0</v>
      </c>
      <c r="O293" s="193">
        <v>0</v>
      </c>
      <c r="P293" s="193">
        <v>0</v>
      </c>
      <c r="Q293" s="193"/>
      <c r="R293" s="193">
        <v>0</v>
      </c>
      <c r="S293" s="193">
        <v>0</v>
      </c>
      <c r="T293" s="193">
        <v>0</v>
      </c>
      <c r="U293" s="193">
        <v>0</v>
      </c>
      <c r="V293" s="197"/>
      <c r="W293" s="197"/>
      <c r="X293" s="197"/>
      <c r="Y293" s="190">
        <f>+SUM(D293:X293)</f>
        <v>0</v>
      </c>
      <c r="AB293" s="229"/>
    </row>
    <row r="294" spans="1:28" s="228" customFormat="1" ht="39.75">
      <c r="A294" s="72"/>
      <c r="B294" s="248" t="s">
        <v>150</v>
      </c>
      <c r="C294" s="244"/>
      <c r="D294" s="68">
        <f>+D293*0.125</f>
        <v>0</v>
      </c>
      <c r="E294" s="68">
        <f t="shared" ref="E294:J294" si="303">+E293*0.125</f>
        <v>0</v>
      </c>
      <c r="F294" s="68">
        <f t="shared" si="303"/>
        <v>0</v>
      </c>
      <c r="G294" s="68">
        <f t="shared" si="303"/>
        <v>0</v>
      </c>
      <c r="H294" s="68">
        <f t="shared" si="303"/>
        <v>0</v>
      </c>
      <c r="I294" s="68">
        <f t="shared" si="303"/>
        <v>0</v>
      </c>
      <c r="J294" s="68">
        <f t="shared" si="303"/>
        <v>0</v>
      </c>
      <c r="K294" s="68"/>
      <c r="L294" s="68">
        <f t="shared" ref="L294:U294" si="304">+L293*0.125</f>
        <v>0</v>
      </c>
      <c r="M294" s="68">
        <f t="shared" si="304"/>
        <v>0</v>
      </c>
      <c r="N294" s="68">
        <f t="shared" si="304"/>
        <v>0</v>
      </c>
      <c r="O294" s="68">
        <f t="shared" si="304"/>
        <v>0</v>
      </c>
      <c r="P294" s="68">
        <f t="shared" si="304"/>
        <v>0</v>
      </c>
      <c r="Q294" s="68">
        <f t="shared" si="304"/>
        <v>0</v>
      </c>
      <c r="R294" s="68">
        <f t="shared" si="304"/>
        <v>0</v>
      </c>
      <c r="S294" s="68">
        <f t="shared" si="304"/>
        <v>0</v>
      </c>
      <c r="T294" s="68">
        <f t="shared" si="304"/>
        <v>0</v>
      </c>
      <c r="U294" s="68">
        <f t="shared" si="304"/>
        <v>0</v>
      </c>
      <c r="V294" s="197"/>
      <c r="W294" s="197"/>
      <c r="X294" s="197"/>
      <c r="Y294" s="68">
        <f>+Y293*0.125</f>
        <v>0</v>
      </c>
      <c r="AB294" s="229"/>
    </row>
    <row r="295" spans="1:28" s="228" customFormat="1" ht="39.75">
      <c r="A295" s="72"/>
      <c r="B295" s="249" t="s">
        <v>181</v>
      </c>
      <c r="C295" s="244"/>
      <c r="D295" s="193"/>
      <c r="E295" s="193"/>
      <c r="F295" s="193"/>
      <c r="G295" s="193"/>
      <c r="H295" s="193"/>
      <c r="I295" s="193"/>
      <c r="J295" s="193">
        <f>+SUM(E295:I295)</f>
        <v>0</v>
      </c>
      <c r="K295" s="193"/>
      <c r="L295" s="193">
        <v>0</v>
      </c>
      <c r="M295" s="193">
        <v>0</v>
      </c>
      <c r="N295" s="193">
        <v>0</v>
      </c>
      <c r="O295" s="193">
        <v>0</v>
      </c>
      <c r="P295" s="193">
        <v>0</v>
      </c>
      <c r="Q295" s="193">
        <v>1</v>
      </c>
      <c r="R295" s="193">
        <v>0</v>
      </c>
      <c r="S295" s="193">
        <v>0</v>
      </c>
      <c r="T295" s="193">
        <v>0</v>
      </c>
      <c r="U295" s="193">
        <v>0</v>
      </c>
      <c r="V295" s="197"/>
      <c r="W295" s="197"/>
      <c r="X295" s="197"/>
      <c r="Y295" s="190">
        <f>+SUM(D295:X295)</f>
        <v>1</v>
      </c>
      <c r="AB295" s="229"/>
    </row>
    <row r="296" spans="1:28" s="228" customFormat="1" ht="39.75">
      <c r="A296" s="72"/>
      <c r="B296" s="248" t="s">
        <v>150</v>
      </c>
      <c r="C296" s="244"/>
      <c r="D296" s="68">
        <f>+D295*0.25</f>
        <v>0</v>
      </c>
      <c r="E296" s="68">
        <f t="shared" ref="E296:J296" si="305">+E295*0.25</f>
        <v>0</v>
      </c>
      <c r="F296" s="68">
        <f t="shared" si="305"/>
        <v>0</v>
      </c>
      <c r="G296" s="68">
        <f t="shared" si="305"/>
        <v>0</v>
      </c>
      <c r="H296" s="68">
        <f t="shared" si="305"/>
        <v>0</v>
      </c>
      <c r="I296" s="68">
        <f t="shared" si="305"/>
        <v>0</v>
      </c>
      <c r="J296" s="68">
        <f t="shared" si="305"/>
        <v>0</v>
      </c>
      <c r="K296" s="68"/>
      <c r="L296" s="68">
        <f t="shared" ref="L296:U296" si="306">+L295*0.25</f>
        <v>0</v>
      </c>
      <c r="M296" s="68">
        <f t="shared" si="306"/>
        <v>0</v>
      </c>
      <c r="N296" s="68">
        <f t="shared" si="306"/>
        <v>0</v>
      </c>
      <c r="O296" s="68">
        <f t="shared" si="306"/>
        <v>0</v>
      </c>
      <c r="P296" s="68">
        <f t="shared" si="306"/>
        <v>0</v>
      </c>
      <c r="Q296" s="68">
        <f t="shared" si="306"/>
        <v>0.25</v>
      </c>
      <c r="R296" s="68">
        <f t="shared" si="306"/>
        <v>0</v>
      </c>
      <c r="S296" s="68">
        <f t="shared" si="306"/>
        <v>0</v>
      </c>
      <c r="T296" s="68">
        <f t="shared" si="306"/>
        <v>0</v>
      </c>
      <c r="U296" s="68">
        <f t="shared" si="306"/>
        <v>0</v>
      </c>
      <c r="V296" s="197"/>
      <c r="W296" s="197"/>
      <c r="X296" s="197"/>
      <c r="Y296" s="68">
        <f>+Y295*0.25</f>
        <v>0.25</v>
      </c>
      <c r="AB296" s="229"/>
    </row>
    <row r="297" spans="1:28" s="228" customFormat="1" ht="61.5">
      <c r="A297" s="72"/>
      <c r="B297" s="249" t="s">
        <v>180</v>
      </c>
      <c r="C297" s="244"/>
      <c r="D297" s="193"/>
      <c r="E297" s="193"/>
      <c r="F297" s="193"/>
      <c r="G297" s="193"/>
      <c r="H297" s="193"/>
      <c r="I297" s="193"/>
      <c r="J297" s="193">
        <f>+SUM(E297:I297)</f>
        <v>0</v>
      </c>
      <c r="K297" s="193"/>
      <c r="L297" s="193">
        <v>0</v>
      </c>
      <c r="M297" s="193">
        <v>0</v>
      </c>
      <c r="N297" s="193">
        <v>0</v>
      </c>
      <c r="O297" s="193">
        <v>0</v>
      </c>
      <c r="P297" s="193">
        <v>0</v>
      </c>
      <c r="Q297" s="193"/>
      <c r="R297" s="193">
        <v>0</v>
      </c>
      <c r="S297" s="193">
        <v>0</v>
      </c>
      <c r="T297" s="193">
        <v>0</v>
      </c>
      <c r="U297" s="193">
        <v>0</v>
      </c>
      <c r="V297" s="197"/>
      <c r="W297" s="197"/>
      <c r="X297" s="197"/>
      <c r="Y297" s="190">
        <f>+SUM(D297:X297)</f>
        <v>0</v>
      </c>
      <c r="AB297" s="229"/>
    </row>
    <row r="298" spans="1:28" s="228" customFormat="1" ht="39.75">
      <c r="A298" s="72"/>
      <c r="B298" s="248" t="s">
        <v>150</v>
      </c>
      <c r="C298" s="244"/>
      <c r="D298" s="68">
        <f>+D297*0.5</f>
        <v>0</v>
      </c>
      <c r="E298" s="68">
        <f t="shared" ref="E298:J298" si="307">+E297*0.5</f>
        <v>0</v>
      </c>
      <c r="F298" s="68">
        <f t="shared" si="307"/>
        <v>0</v>
      </c>
      <c r="G298" s="68">
        <f t="shared" si="307"/>
        <v>0</v>
      </c>
      <c r="H298" s="68">
        <f t="shared" si="307"/>
        <v>0</v>
      </c>
      <c r="I298" s="68">
        <f t="shared" si="307"/>
        <v>0</v>
      </c>
      <c r="J298" s="68">
        <f t="shared" si="307"/>
        <v>0</v>
      </c>
      <c r="K298" s="68"/>
      <c r="L298" s="68">
        <f t="shared" ref="L298:U298" si="308">+L297*0.5</f>
        <v>0</v>
      </c>
      <c r="M298" s="68">
        <f t="shared" si="308"/>
        <v>0</v>
      </c>
      <c r="N298" s="68">
        <f t="shared" si="308"/>
        <v>0</v>
      </c>
      <c r="O298" s="68">
        <f t="shared" si="308"/>
        <v>0</v>
      </c>
      <c r="P298" s="68">
        <f t="shared" si="308"/>
        <v>0</v>
      </c>
      <c r="Q298" s="68">
        <f t="shared" si="308"/>
        <v>0</v>
      </c>
      <c r="R298" s="68">
        <f t="shared" si="308"/>
        <v>0</v>
      </c>
      <c r="S298" s="68">
        <f t="shared" si="308"/>
        <v>0</v>
      </c>
      <c r="T298" s="68">
        <f t="shared" si="308"/>
        <v>0</v>
      </c>
      <c r="U298" s="68">
        <f t="shared" si="308"/>
        <v>0</v>
      </c>
      <c r="V298" s="197"/>
      <c r="W298" s="197"/>
      <c r="X298" s="197"/>
      <c r="Y298" s="68">
        <f>+Y297*0.5</f>
        <v>0</v>
      </c>
      <c r="AB298" s="229"/>
    </row>
    <row r="299" spans="1:28" s="228" customFormat="1" ht="39.75">
      <c r="A299" s="72"/>
      <c r="B299" s="252" t="s">
        <v>179</v>
      </c>
      <c r="C299" s="251"/>
      <c r="D299" s="193"/>
      <c r="E299" s="193"/>
      <c r="F299" s="193"/>
      <c r="G299" s="193"/>
      <c r="H299" s="193"/>
      <c r="I299" s="193"/>
      <c r="J299" s="193">
        <f>+SUM(E299:I299)</f>
        <v>0</v>
      </c>
      <c r="K299" s="193"/>
      <c r="L299" s="193">
        <v>0</v>
      </c>
      <c r="M299" s="193">
        <v>0</v>
      </c>
      <c r="N299" s="193">
        <v>0</v>
      </c>
      <c r="O299" s="193">
        <v>0</v>
      </c>
      <c r="P299" s="193">
        <v>0</v>
      </c>
      <c r="Q299" s="193"/>
      <c r="R299" s="193">
        <v>0</v>
      </c>
      <c r="S299" s="193">
        <v>0</v>
      </c>
      <c r="T299" s="193">
        <v>0</v>
      </c>
      <c r="U299" s="193">
        <v>0</v>
      </c>
      <c r="V299" s="197"/>
      <c r="W299" s="197"/>
      <c r="X299" s="197"/>
      <c r="Y299" s="190">
        <f>+SUM(D299:X299)</f>
        <v>0</v>
      </c>
      <c r="AB299" s="229"/>
    </row>
    <row r="300" spans="1:28" s="228" customFormat="1" ht="39.75">
      <c r="A300" s="72"/>
      <c r="B300" s="248" t="s">
        <v>150</v>
      </c>
      <c r="C300" s="244"/>
      <c r="D300" s="68">
        <f>+D299*0.75</f>
        <v>0</v>
      </c>
      <c r="E300" s="68">
        <f t="shared" ref="E300:J300" si="309">+E299*0.75</f>
        <v>0</v>
      </c>
      <c r="F300" s="68">
        <f t="shared" si="309"/>
        <v>0</v>
      </c>
      <c r="G300" s="68">
        <f t="shared" si="309"/>
        <v>0</v>
      </c>
      <c r="H300" s="68">
        <f t="shared" si="309"/>
        <v>0</v>
      </c>
      <c r="I300" s="68">
        <f t="shared" si="309"/>
        <v>0</v>
      </c>
      <c r="J300" s="68">
        <f t="shared" si="309"/>
        <v>0</v>
      </c>
      <c r="K300" s="68"/>
      <c r="L300" s="68">
        <f t="shared" ref="L300:U300" si="310">+L299*0.75</f>
        <v>0</v>
      </c>
      <c r="M300" s="68">
        <f t="shared" si="310"/>
        <v>0</v>
      </c>
      <c r="N300" s="68">
        <f t="shared" si="310"/>
        <v>0</v>
      </c>
      <c r="O300" s="68">
        <f t="shared" si="310"/>
        <v>0</v>
      </c>
      <c r="P300" s="68">
        <f t="shared" si="310"/>
        <v>0</v>
      </c>
      <c r="Q300" s="68">
        <f t="shared" si="310"/>
        <v>0</v>
      </c>
      <c r="R300" s="68">
        <f t="shared" si="310"/>
        <v>0</v>
      </c>
      <c r="S300" s="68">
        <f t="shared" si="310"/>
        <v>0</v>
      </c>
      <c r="T300" s="68">
        <f t="shared" si="310"/>
        <v>0</v>
      </c>
      <c r="U300" s="68">
        <f t="shared" si="310"/>
        <v>0</v>
      </c>
      <c r="V300" s="197"/>
      <c r="W300" s="197"/>
      <c r="X300" s="197"/>
      <c r="Y300" s="68">
        <f>+Y299*0.75</f>
        <v>0</v>
      </c>
      <c r="AB300" s="229"/>
    </row>
    <row r="301" spans="1:28" s="228" customFormat="1" ht="39.75">
      <c r="A301" s="72"/>
      <c r="B301" s="249" t="s">
        <v>178</v>
      </c>
      <c r="C301" s="244"/>
      <c r="D301" s="193"/>
      <c r="E301" s="193"/>
      <c r="F301" s="193"/>
      <c r="G301" s="193"/>
      <c r="H301" s="193"/>
      <c r="I301" s="193"/>
      <c r="J301" s="193">
        <f>+SUM(E301:I301)</f>
        <v>0</v>
      </c>
      <c r="K301" s="193"/>
      <c r="L301" s="193">
        <v>0</v>
      </c>
      <c r="M301" s="193">
        <v>0</v>
      </c>
      <c r="N301" s="193">
        <v>0</v>
      </c>
      <c r="O301" s="193">
        <v>0</v>
      </c>
      <c r="P301" s="193">
        <v>0</v>
      </c>
      <c r="Q301" s="193"/>
      <c r="R301" s="193">
        <v>0</v>
      </c>
      <c r="S301" s="193">
        <v>0</v>
      </c>
      <c r="T301" s="193">
        <v>0</v>
      </c>
      <c r="U301" s="193">
        <v>0</v>
      </c>
      <c r="V301" s="197"/>
      <c r="W301" s="197"/>
      <c r="X301" s="197"/>
      <c r="Y301" s="190">
        <f>+SUM(D301:X301)</f>
        <v>0</v>
      </c>
      <c r="AB301" s="229"/>
    </row>
    <row r="302" spans="1:28" s="228" customFormat="1" ht="39.75">
      <c r="A302" s="72"/>
      <c r="B302" s="248" t="s">
        <v>150</v>
      </c>
      <c r="C302" s="244"/>
      <c r="D302" s="68">
        <f>+D301*1</f>
        <v>0</v>
      </c>
      <c r="E302" s="68">
        <f t="shared" ref="E302:J302" si="311">+E301*1</f>
        <v>0</v>
      </c>
      <c r="F302" s="68">
        <f t="shared" si="311"/>
        <v>0</v>
      </c>
      <c r="G302" s="68">
        <f t="shared" si="311"/>
        <v>0</v>
      </c>
      <c r="H302" s="68">
        <f t="shared" si="311"/>
        <v>0</v>
      </c>
      <c r="I302" s="68">
        <f t="shared" si="311"/>
        <v>0</v>
      </c>
      <c r="J302" s="68">
        <f t="shared" si="311"/>
        <v>0</v>
      </c>
      <c r="K302" s="68"/>
      <c r="L302" s="68">
        <f t="shared" ref="L302:U302" si="312">+L301*1</f>
        <v>0</v>
      </c>
      <c r="M302" s="68">
        <f t="shared" si="312"/>
        <v>0</v>
      </c>
      <c r="N302" s="68">
        <f t="shared" si="312"/>
        <v>0</v>
      </c>
      <c r="O302" s="68">
        <f t="shared" si="312"/>
        <v>0</v>
      </c>
      <c r="P302" s="68">
        <f t="shared" si="312"/>
        <v>0</v>
      </c>
      <c r="Q302" s="68">
        <f t="shared" si="312"/>
        <v>0</v>
      </c>
      <c r="R302" s="68">
        <f t="shared" si="312"/>
        <v>0</v>
      </c>
      <c r="S302" s="68">
        <f t="shared" si="312"/>
        <v>0</v>
      </c>
      <c r="T302" s="68">
        <f t="shared" si="312"/>
        <v>0</v>
      </c>
      <c r="U302" s="68">
        <f t="shared" si="312"/>
        <v>0</v>
      </c>
      <c r="V302" s="197"/>
      <c r="W302" s="197"/>
      <c r="X302" s="197"/>
      <c r="Y302" s="68">
        <f>+Y301*1</f>
        <v>0</v>
      </c>
      <c r="AB302" s="229"/>
    </row>
    <row r="303" spans="1:28" s="278" customFormat="1" ht="39.75">
      <c r="A303" s="285"/>
      <c r="B303" s="284" t="s">
        <v>157</v>
      </c>
      <c r="C303" s="271" t="s">
        <v>163</v>
      </c>
      <c r="D303" s="280">
        <f>+D56</f>
        <v>64</v>
      </c>
      <c r="E303" s="280">
        <f t="shared" ref="E303:J303" si="313">+E56</f>
        <v>0</v>
      </c>
      <c r="F303" s="280">
        <f t="shared" si="313"/>
        <v>0</v>
      </c>
      <c r="G303" s="280">
        <f t="shared" si="313"/>
        <v>0</v>
      </c>
      <c r="H303" s="280">
        <f t="shared" ref="H303" si="314">+H56</f>
        <v>0</v>
      </c>
      <c r="I303" s="280">
        <f t="shared" si="313"/>
        <v>0</v>
      </c>
      <c r="J303" s="280">
        <f t="shared" si="313"/>
        <v>0</v>
      </c>
      <c r="K303" s="280"/>
      <c r="L303" s="283">
        <f>+L56+L277</f>
        <v>51</v>
      </c>
      <c r="M303" s="280">
        <f t="shared" ref="M303:U303" si="315">+M56</f>
        <v>19</v>
      </c>
      <c r="N303" s="280">
        <f t="shared" si="315"/>
        <v>124</v>
      </c>
      <c r="O303" s="280">
        <f t="shared" si="315"/>
        <v>77</v>
      </c>
      <c r="P303" s="280">
        <f t="shared" si="315"/>
        <v>62</v>
      </c>
      <c r="Q303" s="280">
        <f t="shared" si="315"/>
        <v>17.5</v>
      </c>
      <c r="R303" s="280">
        <f t="shared" si="315"/>
        <v>127</v>
      </c>
      <c r="S303" s="280">
        <f t="shared" si="315"/>
        <v>69</v>
      </c>
      <c r="T303" s="280">
        <f t="shared" si="315"/>
        <v>26</v>
      </c>
      <c r="U303" s="280">
        <f t="shared" si="315"/>
        <v>33</v>
      </c>
      <c r="V303" s="282"/>
      <c r="W303" s="281"/>
      <c r="X303" s="281"/>
      <c r="Y303" s="280">
        <f>+Y56</f>
        <v>668.5</v>
      </c>
      <c r="AB303" s="279"/>
    </row>
    <row r="304" spans="1:28" s="253" customFormat="1" ht="39.75">
      <c r="A304" s="270"/>
      <c r="B304" s="277" t="s">
        <v>177</v>
      </c>
      <c r="C304" s="268" t="s">
        <v>176</v>
      </c>
      <c r="D304" s="205">
        <f>+D306*100/D309</f>
        <v>0</v>
      </c>
      <c r="E304" s="205" t="e">
        <f t="shared" ref="E304:J304" si="316">+E306*100/E309</f>
        <v>#DIV/0!</v>
      </c>
      <c r="F304" s="205" t="e">
        <f t="shared" si="316"/>
        <v>#DIV/0!</v>
      </c>
      <c r="G304" s="205" t="e">
        <f t="shared" si="316"/>
        <v>#DIV/0!</v>
      </c>
      <c r="H304" s="205" t="e">
        <f t="shared" ref="H304" si="317">+H306*100/H309</f>
        <v>#DIV/0!</v>
      </c>
      <c r="I304" s="205" t="e">
        <f t="shared" si="316"/>
        <v>#DIV/0!</v>
      </c>
      <c r="J304" s="205" t="e">
        <f t="shared" si="316"/>
        <v>#DIV/0!</v>
      </c>
      <c r="K304" s="205"/>
      <c r="L304" s="205">
        <f t="shared" ref="L304:U304" si="318">+L306*100/L309</f>
        <v>3.9215686274509802</v>
      </c>
      <c r="M304" s="205">
        <f t="shared" si="318"/>
        <v>10.526315789473685</v>
      </c>
      <c r="N304" s="205">
        <f t="shared" si="318"/>
        <v>5.645161290322581</v>
      </c>
      <c r="O304" s="205">
        <f t="shared" si="318"/>
        <v>20.779220779220779</v>
      </c>
      <c r="P304" s="205">
        <f t="shared" si="318"/>
        <v>9.67741935483871</v>
      </c>
      <c r="Q304" s="205">
        <f t="shared" si="318"/>
        <v>34.285714285714285</v>
      </c>
      <c r="R304" s="205">
        <f t="shared" si="318"/>
        <v>6.2992125984251972</v>
      </c>
      <c r="S304" s="205">
        <f t="shared" si="318"/>
        <v>14.492753623188406</v>
      </c>
      <c r="T304" s="205">
        <f t="shared" si="318"/>
        <v>11.538461538461538</v>
      </c>
      <c r="U304" s="205">
        <f t="shared" si="318"/>
        <v>6.0606060606060606</v>
      </c>
      <c r="V304" s="206"/>
      <c r="W304" s="206"/>
      <c r="X304" s="206"/>
      <c r="Y304" s="205">
        <f>+Y306*100/Y309</f>
        <v>9.2744951383694847</v>
      </c>
      <c r="Z304" s="39"/>
      <c r="AB304" s="254"/>
    </row>
    <row r="305" spans="1:28" s="253" customFormat="1" ht="39.75">
      <c r="A305" s="267"/>
      <c r="B305" s="276"/>
      <c r="C305" s="265" t="s">
        <v>10</v>
      </c>
      <c r="D305" s="94">
        <f>+IF(D304&lt;20,D304*5/20,IF(D304&gt;=20,5))</f>
        <v>0</v>
      </c>
      <c r="E305" s="94" t="e">
        <f t="shared" ref="E305:J305" si="319">+IF(E304&lt;20,E304*5/20,IF(E304&gt;=20,5))</f>
        <v>#DIV/0!</v>
      </c>
      <c r="F305" s="94" t="e">
        <f t="shared" si="319"/>
        <v>#DIV/0!</v>
      </c>
      <c r="G305" s="94" t="e">
        <f t="shared" si="319"/>
        <v>#DIV/0!</v>
      </c>
      <c r="H305" s="94" t="e">
        <f t="shared" si="319"/>
        <v>#DIV/0!</v>
      </c>
      <c r="I305" s="94" t="e">
        <f t="shared" si="319"/>
        <v>#DIV/0!</v>
      </c>
      <c r="J305" s="94" t="e">
        <f t="shared" si="319"/>
        <v>#DIV/0!</v>
      </c>
      <c r="K305" s="94"/>
      <c r="L305" s="94">
        <f t="shared" ref="L305:U305" si="320">+IF(L304&lt;20,L304*5/20,IF(L304&gt;=20,5))</f>
        <v>0.98039215686274495</v>
      </c>
      <c r="M305" s="94">
        <f t="shared" si="320"/>
        <v>2.6315789473684212</v>
      </c>
      <c r="N305" s="94">
        <f t="shared" si="320"/>
        <v>1.4112903225806452</v>
      </c>
      <c r="O305" s="94">
        <f t="shared" si="320"/>
        <v>5</v>
      </c>
      <c r="P305" s="94">
        <f t="shared" si="320"/>
        <v>2.4193548387096775</v>
      </c>
      <c r="Q305" s="94">
        <f t="shared" si="320"/>
        <v>5</v>
      </c>
      <c r="R305" s="94">
        <f t="shared" si="320"/>
        <v>1.5748031496062993</v>
      </c>
      <c r="S305" s="94">
        <f t="shared" si="320"/>
        <v>3.6231884057971016</v>
      </c>
      <c r="T305" s="94">
        <f t="shared" si="320"/>
        <v>2.8846153846153846</v>
      </c>
      <c r="U305" s="94">
        <f t="shared" si="320"/>
        <v>1.5151515151515151</v>
      </c>
      <c r="V305" s="264"/>
      <c r="W305" s="264"/>
      <c r="X305" s="264"/>
      <c r="Y305" s="94">
        <f>+IF(Y304&lt;20,Y304*5/20,IF(Y304&gt;=20,5))</f>
        <v>2.3186237845923712</v>
      </c>
      <c r="Z305" s="39"/>
      <c r="AB305" s="254"/>
    </row>
    <row r="306" spans="1:28" s="228" customFormat="1" ht="61.5">
      <c r="A306" s="72"/>
      <c r="B306" s="249" t="s">
        <v>175</v>
      </c>
      <c r="C306" s="244" t="s">
        <v>168</v>
      </c>
      <c r="D306" s="274">
        <f>+D307+D308</f>
        <v>0</v>
      </c>
      <c r="E306" s="274">
        <f t="shared" ref="E306:J306" si="321">+E307+E308</f>
        <v>0</v>
      </c>
      <c r="F306" s="274">
        <f t="shared" si="321"/>
        <v>0</v>
      </c>
      <c r="G306" s="274">
        <f t="shared" si="321"/>
        <v>0</v>
      </c>
      <c r="H306" s="274">
        <f t="shared" si="321"/>
        <v>0</v>
      </c>
      <c r="I306" s="274">
        <f t="shared" si="321"/>
        <v>0</v>
      </c>
      <c r="J306" s="274">
        <f t="shared" si="321"/>
        <v>0</v>
      </c>
      <c r="K306" s="274"/>
      <c r="L306" s="274">
        <f t="shared" ref="L306:U306" si="322">+L307+L308</f>
        <v>2</v>
      </c>
      <c r="M306" s="274">
        <f t="shared" si="322"/>
        <v>2</v>
      </c>
      <c r="N306" s="274">
        <f t="shared" si="322"/>
        <v>7</v>
      </c>
      <c r="O306" s="274">
        <f t="shared" si="322"/>
        <v>16</v>
      </c>
      <c r="P306" s="274">
        <f t="shared" si="322"/>
        <v>6</v>
      </c>
      <c r="Q306" s="274">
        <f t="shared" si="322"/>
        <v>6</v>
      </c>
      <c r="R306" s="274">
        <f t="shared" si="322"/>
        <v>8</v>
      </c>
      <c r="S306" s="274">
        <f t="shared" si="322"/>
        <v>10</v>
      </c>
      <c r="T306" s="274">
        <f t="shared" si="322"/>
        <v>3</v>
      </c>
      <c r="U306" s="274">
        <f t="shared" si="322"/>
        <v>2</v>
      </c>
      <c r="V306" s="275"/>
      <c r="W306" s="275"/>
      <c r="X306" s="275"/>
      <c r="Y306" s="274">
        <f>+Y307+Y308</f>
        <v>62</v>
      </c>
      <c r="AB306" s="229"/>
    </row>
    <row r="307" spans="1:28" s="228" customFormat="1" ht="39.75">
      <c r="A307" s="72"/>
      <c r="B307" s="273" t="s">
        <v>174</v>
      </c>
      <c r="C307" s="244" t="s">
        <v>168</v>
      </c>
      <c r="D307" s="193">
        <v>0</v>
      </c>
      <c r="E307" s="193"/>
      <c r="F307" s="193"/>
      <c r="G307" s="193"/>
      <c r="H307" s="193"/>
      <c r="I307" s="193"/>
      <c r="J307" s="193">
        <f>+SUM(E307:I307)</f>
        <v>0</v>
      </c>
      <c r="K307" s="196"/>
      <c r="L307" s="196">
        <v>2</v>
      </c>
      <c r="M307" s="196">
        <v>2</v>
      </c>
      <c r="N307" s="193">
        <v>6</v>
      </c>
      <c r="O307" s="196">
        <v>16</v>
      </c>
      <c r="P307" s="196">
        <v>6</v>
      </c>
      <c r="Q307" s="193">
        <v>6</v>
      </c>
      <c r="R307" s="193">
        <v>8</v>
      </c>
      <c r="S307" s="193">
        <v>10</v>
      </c>
      <c r="T307" s="193">
        <v>3</v>
      </c>
      <c r="U307" s="193">
        <v>2</v>
      </c>
      <c r="V307" s="197"/>
      <c r="W307" s="197"/>
      <c r="X307" s="197"/>
      <c r="Y307" s="190">
        <f>+SUM(D307:X307)</f>
        <v>61</v>
      </c>
      <c r="AB307" s="229"/>
    </row>
    <row r="308" spans="1:28" s="228" customFormat="1" ht="39.75">
      <c r="A308" s="72"/>
      <c r="B308" s="273" t="s">
        <v>173</v>
      </c>
      <c r="C308" s="244" t="s">
        <v>168</v>
      </c>
      <c r="D308" s="193">
        <v>0</v>
      </c>
      <c r="E308" s="193"/>
      <c r="F308" s="193"/>
      <c r="G308" s="193"/>
      <c r="H308" s="193"/>
      <c r="I308" s="193"/>
      <c r="J308" s="193">
        <f>+SUM(E308:I308)</f>
        <v>0</v>
      </c>
      <c r="K308" s="196"/>
      <c r="L308" s="196">
        <v>0</v>
      </c>
      <c r="M308" s="196">
        <v>0</v>
      </c>
      <c r="N308" s="193">
        <v>1</v>
      </c>
      <c r="O308" s="196">
        <v>0</v>
      </c>
      <c r="P308" s="196">
        <v>0</v>
      </c>
      <c r="Q308" s="193">
        <v>0</v>
      </c>
      <c r="R308" s="193">
        <v>0</v>
      </c>
      <c r="S308" s="193">
        <v>0</v>
      </c>
      <c r="T308" s="193">
        <v>0</v>
      </c>
      <c r="U308" s="193">
        <v>0</v>
      </c>
      <c r="V308" s="197"/>
      <c r="W308" s="197"/>
      <c r="X308" s="197"/>
      <c r="Y308" s="190">
        <f>+SUM(D308:X308)</f>
        <v>1</v>
      </c>
      <c r="AB308" s="229"/>
    </row>
    <row r="309" spans="1:28" s="228" customFormat="1" ht="39.75">
      <c r="A309" s="128"/>
      <c r="B309" s="272" t="s">
        <v>157</v>
      </c>
      <c r="C309" s="271" t="s">
        <v>163</v>
      </c>
      <c r="D309" s="677">
        <f>+D303</f>
        <v>64</v>
      </c>
      <c r="E309" s="677">
        <f t="shared" ref="E309:J309" si="323">+E303</f>
        <v>0</v>
      </c>
      <c r="F309" s="677">
        <f t="shared" si="323"/>
        <v>0</v>
      </c>
      <c r="G309" s="677">
        <f t="shared" si="323"/>
        <v>0</v>
      </c>
      <c r="H309" s="677">
        <f t="shared" ref="H309" si="324">+H303</f>
        <v>0</v>
      </c>
      <c r="I309" s="677">
        <f t="shared" si="323"/>
        <v>0</v>
      </c>
      <c r="J309" s="677">
        <f t="shared" si="323"/>
        <v>0</v>
      </c>
      <c r="K309" s="677"/>
      <c r="L309" s="677">
        <f t="shared" ref="L309:U309" si="325">+L303</f>
        <v>51</v>
      </c>
      <c r="M309" s="677">
        <f t="shared" si="325"/>
        <v>19</v>
      </c>
      <c r="N309" s="677">
        <f t="shared" si="325"/>
        <v>124</v>
      </c>
      <c r="O309" s="677">
        <f t="shared" si="325"/>
        <v>77</v>
      </c>
      <c r="P309" s="677">
        <f t="shared" si="325"/>
        <v>62</v>
      </c>
      <c r="Q309" s="677">
        <f t="shared" si="325"/>
        <v>17.5</v>
      </c>
      <c r="R309" s="677">
        <f t="shared" si="325"/>
        <v>127</v>
      </c>
      <c r="S309" s="677">
        <f t="shared" si="325"/>
        <v>69</v>
      </c>
      <c r="T309" s="677">
        <f t="shared" si="325"/>
        <v>26</v>
      </c>
      <c r="U309" s="677">
        <f t="shared" si="325"/>
        <v>33</v>
      </c>
      <c r="V309" s="191"/>
      <c r="W309" s="191"/>
      <c r="X309" s="191"/>
      <c r="Y309" s="677">
        <f>+Y303</f>
        <v>668.5</v>
      </c>
      <c r="AB309" s="229"/>
    </row>
    <row r="310" spans="1:28" s="253" customFormat="1" ht="39.75">
      <c r="A310" s="270"/>
      <c r="B310" s="269" t="s">
        <v>172</v>
      </c>
      <c r="C310" s="268" t="s">
        <v>171</v>
      </c>
      <c r="D310" s="205">
        <f>+D312*100/D322</f>
        <v>3.90625</v>
      </c>
      <c r="E310" s="205" t="e">
        <f t="shared" ref="E310:J310" si="326">+E312*100/E322</f>
        <v>#DIV/0!</v>
      </c>
      <c r="F310" s="205" t="e">
        <f t="shared" si="326"/>
        <v>#DIV/0!</v>
      </c>
      <c r="G310" s="205" t="e">
        <f t="shared" si="326"/>
        <v>#DIV/0!</v>
      </c>
      <c r="H310" s="205" t="e">
        <f t="shared" ref="H310" si="327">+H312*100/H322</f>
        <v>#DIV/0!</v>
      </c>
      <c r="I310" s="205" t="e">
        <f t="shared" si="326"/>
        <v>#DIV/0!</v>
      </c>
      <c r="J310" s="205" t="e">
        <f t="shared" si="326"/>
        <v>#DIV/0!</v>
      </c>
      <c r="K310" s="205"/>
      <c r="L310" s="205">
        <f t="shared" ref="L310:U310" si="328">+L312*100/L322</f>
        <v>0.49019607843137253</v>
      </c>
      <c r="M310" s="205">
        <f t="shared" si="328"/>
        <v>5.2631578947368425</v>
      </c>
      <c r="N310" s="205">
        <f t="shared" si="328"/>
        <v>3.629032258064516</v>
      </c>
      <c r="O310" s="205">
        <f t="shared" si="328"/>
        <v>2.5974025974025974</v>
      </c>
      <c r="P310" s="205">
        <f t="shared" si="328"/>
        <v>1.2096774193548387</v>
      </c>
      <c r="Q310" s="205">
        <f t="shared" si="328"/>
        <v>15.714285714285714</v>
      </c>
      <c r="R310" s="205">
        <f t="shared" si="328"/>
        <v>1.1811023622047243</v>
      </c>
      <c r="S310" s="205">
        <f t="shared" si="328"/>
        <v>3.9855072463768115</v>
      </c>
      <c r="T310" s="205">
        <f t="shared" si="328"/>
        <v>5.7692307692307692</v>
      </c>
      <c r="U310" s="205">
        <f t="shared" si="328"/>
        <v>0</v>
      </c>
      <c r="V310" s="206"/>
      <c r="W310" s="206"/>
      <c r="X310" s="206"/>
      <c r="Y310" s="205">
        <f>+Y312*100/Y322</f>
        <v>2.9169783096484667</v>
      </c>
      <c r="Z310" s="39"/>
      <c r="AB310" s="254"/>
    </row>
    <row r="311" spans="1:28" s="253" customFormat="1" ht="39.75">
      <c r="A311" s="267"/>
      <c r="B311" s="266"/>
      <c r="C311" s="265" t="s">
        <v>10</v>
      </c>
      <c r="D311" s="94">
        <f>+IF(D310&lt;10,D310*5/10,IF(D310&gt;=10,5))</f>
        <v>1.953125</v>
      </c>
      <c r="E311" s="94" t="e">
        <f t="shared" ref="E311:J311" si="329">+IF(E310&lt;10,E310*5/10,IF(E310&gt;=10,5))</f>
        <v>#DIV/0!</v>
      </c>
      <c r="F311" s="94" t="e">
        <f t="shared" si="329"/>
        <v>#DIV/0!</v>
      </c>
      <c r="G311" s="94" t="e">
        <f t="shared" si="329"/>
        <v>#DIV/0!</v>
      </c>
      <c r="H311" s="94" t="e">
        <f t="shared" si="329"/>
        <v>#DIV/0!</v>
      </c>
      <c r="I311" s="94" t="e">
        <f t="shared" si="329"/>
        <v>#DIV/0!</v>
      </c>
      <c r="J311" s="94" t="e">
        <f t="shared" si="329"/>
        <v>#DIV/0!</v>
      </c>
      <c r="K311" s="94"/>
      <c r="L311" s="94">
        <f t="shared" ref="L311:U311" si="330">+IF(L310&lt;10,L310*5/10,IF(L310&gt;=10,5))</f>
        <v>0.24509803921568624</v>
      </c>
      <c r="M311" s="94">
        <f t="shared" si="330"/>
        <v>2.6315789473684212</v>
      </c>
      <c r="N311" s="94">
        <f t="shared" si="330"/>
        <v>1.814516129032258</v>
      </c>
      <c r="O311" s="94">
        <f t="shared" si="330"/>
        <v>1.2987012987012987</v>
      </c>
      <c r="P311" s="94">
        <f t="shared" si="330"/>
        <v>0.60483870967741937</v>
      </c>
      <c r="Q311" s="94">
        <f t="shared" si="330"/>
        <v>5</v>
      </c>
      <c r="R311" s="94">
        <f t="shared" si="330"/>
        <v>0.59055118110236215</v>
      </c>
      <c r="S311" s="94">
        <f t="shared" si="330"/>
        <v>1.9927536231884058</v>
      </c>
      <c r="T311" s="94">
        <f t="shared" si="330"/>
        <v>2.8846153846153846</v>
      </c>
      <c r="U311" s="94">
        <f t="shared" si="330"/>
        <v>0</v>
      </c>
      <c r="V311" s="264"/>
      <c r="W311" s="264"/>
      <c r="X311" s="264"/>
      <c r="Y311" s="94">
        <f>+IF(Y310&lt;10,Y310*5/10,IF(Y310&gt;=10,5))</f>
        <v>1.4584891548242334</v>
      </c>
      <c r="Z311" s="39"/>
      <c r="AB311" s="254"/>
    </row>
    <row r="312" spans="1:28" s="228" customFormat="1" ht="39.75">
      <c r="A312" s="72"/>
      <c r="B312" s="263" t="s">
        <v>170</v>
      </c>
      <c r="C312" s="262"/>
      <c r="D312" s="260">
        <f>+SUM(D315+D317+D319+D321)</f>
        <v>2.5</v>
      </c>
      <c r="E312" s="260">
        <f t="shared" ref="E312:J312" si="331">+SUM(E315+E317+E319+E321)</f>
        <v>0</v>
      </c>
      <c r="F312" s="260">
        <f t="shared" si="331"/>
        <v>0</v>
      </c>
      <c r="G312" s="260">
        <f t="shared" si="331"/>
        <v>0</v>
      </c>
      <c r="H312" s="260">
        <f t="shared" ref="H312" si="332">+SUM(H315+H317+H319+H321)</f>
        <v>0</v>
      </c>
      <c r="I312" s="260">
        <f t="shared" si="331"/>
        <v>0</v>
      </c>
      <c r="J312" s="260">
        <f t="shared" si="331"/>
        <v>0</v>
      </c>
      <c r="K312" s="260"/>
      <c r="L312" s="260">
        <f t="shared" ref="L312:U312" si="333">+SUM(L315+L317+L319+L321)</f>
        <v>0.25</v>
      </c>
      <c r="M312" s="260">
        <f t="shared" si="333"/>
        <v>1</v>
      </c>
      <c r="N312" s="260">
        <f t="shared" si="333"/>
        <v>4.5</v>
      </c>
      <c r="O312" s="260">
        <f t="shared" si="333"/>
        <v>2</v>
      </c>
      <c r="P312" s="260">
        <f t="shared" si="333"/>
        <v>0.75</v>
      </c>
      <c r="Q312" s="260">
        <f t="shared" si="333"/>
        <v>2.75</v>
      </c>
      <c r="R312" s="260">
        <f t="shared" si="333"/>
        <v>1.5</v>
      </c>
      <c r="S312" s="260">
        <f t="shared" si="333"/>
        <v>2.75</v>
      </c>
      <c r="T312" s="260">
        <f t="shared" si="333"/>
        <v>1.5</v>
      </c>
      <c r="U312" s="260">
        <f t="shared" si="333"/>
        <v>0</v>
      </c>
      <c r="V312" s="261"/>
      <c r="W312" s="261"/>
      <c r="X312" s="261"/>
      <c r="Y312" s="260">
        <f>+SUM(Y315+Y317+Y319+Y321)</f>
        <v>19.5</v>
      </c>
      <c r="AB312" s="229"/>
    </row>
    <row r="313" spans="1:28" s="253" customFormat="1" ht="39.75">
      <c r="A313" s="259"/>
      <c r="B313" s="258" t="s">
        <v>169</v>
      </c>
      <c r="C313" s="257" t="s">
        <v>168</v>
      </c>
      <c r="D313" s="255">
        <f>+D314+D316+D318+D320</f>
        <v>5</v>
      </c>
      <c r="E313" s="255">
        <f t="shared" ref="E313:J313" si="334">+E314+E316+E318+E320</f>
        <v>0</v>
      </c>
      <c r="F313" s="255">
        <f t="shared" si="334"/>
        <v>0</v>
      </c>
      <c r="G313" s="255">
        <f t="shared" si="334"/>
        <v>0</v>
      </c>
      <c r="H313" s="255">
        <f t="shared" si="334"/>
        <v>0</v>
      </c>
      <c r="I313" s="255">
        <f t="shared" si="334"/>
        <v>0</v>
      </c>
      <c r="J313" s="255">
        <f t="shared" si="334"/>
        <v>0</v>
      </c>
      <c r="K313" s="255"/>
      <c r="L313" s="255">
        <f t="shared" ref="L313:U313" si="335">+L314+L316+L318+L320</f>
        <v>1</v>
      </c>
      <c r="M313" s="255">
        <f t="shared" si="335"/>
        <v>1</v>
      </c>
      <c r="N313" s="255">
        <f t="shared" si="335"/>
        <v>12</v>
      </c>
      <c r="O313" s="255">
        <f t="shared" si="335"/>
        <v>5</v>
      </c>
      <c r="P313" s="255">
        <f t="shared" si="335"/>
        <v>2</v>
      </c>
      <c r="Q313" s="255">
        <f t="shared" si="335"/>
        <v>11</v>
      </c>
      <c r="R313" s="255">
        <f t="shared" si="335"/>
        <v>4</v>
      </c>
      <c r="S313" s="255">
        <f t="shared" si="335"/>
        <v>5</v>
      </c>
      <c r="T313" s="255">
        <f t="shared" si="335"/>
        <v>6</v>
      </c>
      <c r="U313" s="255">
        <f t="shared" si="335"/>
        <v>0</v>
      </c>
      <c r="V313" s="256"/>
      <c r="W313" s="256"/>
      <c r="X313" s="256"/>
      <c r="Y313" s="255">
        <f>+Y314+Y316+Y318+Y320</f>
        <v>52</v>
      </c>
      <c r="AB313" s="254"/>
    </row>
    <row r="314" spans="1:28" s="228" customFormat="1" ht="39.75">
      <c r="A314" s="72"/>
      <c r="B314" s="249" t="s">
        <v>167</v>
      </c>
      <c r="C314" s="244"/>
      <c r="D314" s="193">
        <v>2</v>
      </c>
      <c r="E314" s="193"/>
      <c r="F314" s="193"/>
      <c r="G314" s="193"/>
      <c r="H314" s="193"/>
      <c r="I314" s="193"/>
      <c r="J314" s="193">
        <f>+SUM(E314:I314)</f>
        <v>0</v>
      </c>
      <c r="K314" s="193"/>
      <c r="L314" s="193">
        <v>1</v>
      </c>
      <c r="M314" s="193">
        <v>0</v>
      </c>
      <c r="N314" s="193">
        <v>10</v>
      </c>
      <c r="O314" s="196">
        <v>3</v>
      </c>
      <c r="P314" s="193">
        <v>1</v>
      </c>
      <c r="Q314" s="193">
        <v>11</v>
      </c>
      <c r="R314" s="193">
        <v>3</v>
      </c>
      <c r="S314" s="193">
        <v>2</v>
      </c>
      <c r="T314" s="193">
        <v>6</v>
      </c>
      <c r="U314" s="193">
        <v>0</v>
      </c>
      <c r="V314" s="197"/>
      <c r="W314" s="197"/>
      <c r="X314" s="197"/>
      <c r="Y314" s="190">
        <f>+SUM(D314:X314)</f>
        <v>39</v>
      </c>
      <c r="AB314" s="229"/>
    </row>
    <row r="315" spans="1:28" s="228" customFormat="1" ht="39.75">
      <c r="A315" s="72"/>
      <c r="B315" s="248" t="s">
        <v>150</v>
      </c>
      <c r="C315" s="244"/>
      <c r="D315" s="246">
        <f>D314*0.25</f>
        <v>0.5</v>
      </c>
      <c r="E315" s="246">
        <f t="shared" ref="E315:J315" si="336">E314*0.25</f>
        <v>0</v>
      </c>
      <c r="F315" s="246">
        <f t="shared" si="336"/>
        <v>0</v>
      </c>
      <c r="G315" s="246">
        <f t="shared" si="336"/>
        <v>0</v>
      </c>
      <c r="H315" s="246">
        <f t="shared" si="336"/>
        <v>0</v>
      </c>
      <c r="I315" s="246">
        <f t="shared" si="336"/>
        <v>0</v>
      </c>
      <c r="J315" s="246">
        <f t="shared" si="336"/>
        <v>0</v>
      </c>
      <c r="K315" s="246"/>
      <c r="L315" s="246">
        <f t="shared" ref="L315:U315" si="337">L314*0.25</f>
        <v>0.25</v>
      </c>
      <c r="M315" s="246">
        <f t="shared" si="337"/>
        <v>0</v>
      </c>
      <c r="N315" s="246">
        <f t="shared" si="337"/>
        <v>2.5</v>
      </c>
      <c r="O315" s="250">
        <f t="shared" si="337"/>
        <v>0.75</v>
      </c>
      <c r="P315" s="246">
        <f t="shared" si="337"/>
        <v>0.25</v>
      </c>
      <c r="Q315" s="246">
        <f t="shared" si="337"/>
        <v>2.75</v>
      </c>
      <c r="R315" s="246">
        <f t="shared" si="337"/>
        <v>0.75</v>
      </c>
      <c r="S315" s="246">
        <f t="shared" si="337"/>
        <v>0.5</v>
      </c>
      <c r="T315" s="246">
        <f t="shared" si="337"/>
        <v>1.5</v>
      </c>
      <c r="U315" s="246">
        <f t="shared" si="337"/>
        <v>0</v>
      </c>
      <c r="V315" s="247"/>
      <c r="W315" s="247"/>
      <c r="X315" s="247"/>
      <c r="Y315" s="246">
        <f>Y314*0.25</f>
        <v>9.75</v>
      </c>
      <c r="AB315" s="229"/>
    </row>
    <row r="316" spans="1:28" s="228" customFormat="1" ht="39.75">
      <c r="A316" s="72"/>
      <c r="B316" s="252" t="s">
        <v>166</v>
      </c>
      <c r="C316" s="251"/>
      <c r="D316" s="193">
        <v>2</v>
      </c>
      <c r="E316" s="193"/>
      <c r="F316" s="193"/>
      <c r="G316" s="193"/>
      <c r="H316" s="193"/>
      <c r="I316" s="193"/>
      <c r="J316" s="193">
        <f>+SUM(E316:I316)</f>
        <v>0</v>
      </c>
      <c r="K316" s="193"/>
      <c r="L316" s="193">
        <v>0</v>
      </c>
      <c r="M316" s="193">
        <v>0</v>
      </c>
      <c r="N316" s="193">
        <v>0</v>
      </c>
      <c r="O316" s="196">
        <v>1</v>
      </c>
      <c r="P316" s="193">
        <v>1</v>
      </c>
      <c r="Q316" s="193"/>
      <c r="R316" s="193">
        <v>0</v>
      </c>
      <c r="S316" s="193">
        <v>0</v>
      </c>
      <c r="T316" s="193"/>
      <c r="U316" s="193">
        <v>0</v>
      </c>
      <c r="V316" s="197"/>
      <c r="W316" s="197"/>
      <c r="X316" s="197"/>
      <c r="Y316" s="190">
        <f>+SUM(D316:X316)</f>
        <v>4</v>
      </c>
      <c r="AB316" s="229"/>
    </row>
    <row r="317" spans="1:28" s="228" customFormat="1" ht="39.75">
      <c r="A317" s="72"/>
      <c r="B317" s="248" t="s">
        <v>150</v>
      </c>
      <c r="C317" s="244"/>
      <c r="D317" s="246">
        <f>D316*0.5</f>
        <v>1</v>
      </c>
      <c r="E317" s="246">
        <f t="shared" ref="E317:J317" si="338">E316*0.5</f>
        <v>0</v>
      </c>
      <c r="F317" s="246">
        <f t="shared" si="338"/>
        <v>0</v>
      </c>
      <c r="G317" s="246">
        <f t="shared" si="338"/>
        <v>0</v>
      </c>
      <c r="H317" s="246">
        <f t="shared" si="338"/>
        <v>0</v>
      </c>
      <c r="I317" s="246">
        <f t="shared" si="338"/>
        <v>0</v>
      </c>
      <c r="J317" s="246">
        <f t="shared" si="338"/>
        <v>0</v>
      </c>
      <c r="K317" s="246"/>
      <c r="L317" s="246">
        <f t="shared" ref="L317:U317" si="339">L316*0.5</f>
        <v>0</v>
      </c>
      <c r="M317" s="246">
        <f t="shared" si="339"/>
        <v>0</v>
      </c>
      <c r="N317" s="246">
        <f t="shared" si="339"/>
        <v>0</v>
      </c>
      <c r="O317" s="250">
        <f t="shared" si="339"/>
        <v>0.5</v>
      </c>
      <c r="P317" s="246">
        <f t="shared" si="339"/>
        <v>0.5</v>
      </c>
      <c r="Q317" s="246">
        <f t="shared" si="339"/>
        <v>0</v>
      </c>
      <c r="R317" s="246">
        <f t="shared" si="339"/>
        <v>0</v>
      </c>
      <c r="S317" s="246">
        <f t="shared" si="339"/>
        <v>0</v>
      </c>
      <c r="T317" s="246">
        <f t="shared" si="339"/>
        <v>0</v>
      </c>
      <c r="U317" s="246">
        <f t="shared" si="339"/>
        <v>0</v>
      </c>
      <c r="V317" s="247"/>
      <c r="W317" s="247"/>
      <c r="X317" s="247"/>
      <c r="Y317" s="246">
        <f>Y316*0.5</f>
        <v>2</v>
      </c>
      <c r="AB317" s="229"/>
    </row>
    <row r="318" spans="1:28" s="228" customFormat="1" ht="61.5">
      <c r="A318" s="72"/>
      <c r="B318" s="249" t="s">
        <v>165</v>
      </c>
      <c r="C318" s="244"/>
      <c r="D318" s="193">
        <v>0</v>
      </c>
      <c r="E318" s="193"/>
      <c r="F318" s="193"/>
      <c r="G318" s="193"/>
      <c r="H318" s="193"/>
      <c r="I318" s="193"/>
      <c r="J318" s="193">
        <f>+SUM(E318:I318)</f>
        <v>0</v>
      </c>
      <c r="K318" s="193"/>
      <c r="L318" s="193">
        <v>0</v>
      </c>
      <c r="M318" s="193">
        <v>0</v>
      </c>
      <c r="N318" s="193">
        <v>0</v>
      </c>
      <c r="O318" s="196">
        <v>1</v>
      </c>
      <c r="P318" s="193">
        <v>0</v>
      </c>
      <c r="Q318" s="193"/>
      <c r="R318" s="193">
        <v>1</v>
      </c>
      <c r="S318" s="193">
        <v>3</v>
      </c>
      <c r="T318" s="193"/>
      <c r="U318" s="193">
        <v>0</v>
      </c>
      <c r="V318" s="197"/>
      <c r="W318" s="197"/>
      <c r="X318" s="197"/>
      <c r="Y318" s="190">
        <f>+SUM(D318:X318)</f>
        <v>5</v>
      </c>
      <c r="AB318" s="229"/>
    </row>
    <row r="319" spans="1:28" s="228" customFormat="1" ht="39.75">
      <c r="A319" s="72"/>
      <c r="B319" s="248" t="s">
        <v>150</v>
      </c>
      <c r="C319" s="244"/>
      <c r="D319" s="246">
        <f>D318*0.75</f>
        <v>0</v>
      </c>
      <c r="E319" s="246">
        <f t="shared" ref="E319:J319" si="340">E318*0.75</f>
        <v>0</v>
      </c>
      <c r="F319" s="246">
        <f t="shared" si="340"/>
        <v>0</v>
      </c>
      <c r="G319" s="246">
        <f t="shared" si="340"/>
        <v>0</v>
      </c>
      <c r="H319" s="246">
        <f t="shared" si="340"/>
        <v>0</v>
      </c>
      <c r="I319" s="246">
        <f t="shared" si="340"/>
        <v>0</v>
      </c>
      <c r="J319" s="246">
        <f t="shared" si="340"/>
        <v>0</v>
      </c>
      <c r="K319" s="246"/>
      <c r="L319" s="246">
        <f t="shared" ref="L319:U319" si="341">L318*0.75</f>
        <v>0</v>
      </c>
      <c r="M319" s="246">
        <f t="shared" si="341"/>
        <v>0</v>
      </c>
      <c r="N319" s="246">
        <f t="shared" si="341"/>
        <v>0</v>
      </c>
      <c r="O319" s="250">
        <f t="shared" si="341"/>
        <v>0.75</v>
      </c>
      <c r="P319" s="246">
        <f t="shared" si="341"/>
        <v>0</v>
      </c>
      <c r="Q319" s="246">
        <f t="shared" si="341"/>
        <v>0</v>
      </c>
      <c r="R319" s="246">
        <f t="shared" si="341"/>
        <v>0.75</v>
      </c>
      <c r="S319" s="246">
        <f t="shared" si="341"/>
        <v>2.25</v>
      </c>
      <c r="T319" s="246">
        <f t="shared" si="341"/>
        <v>0</v>
      </c>
      <c r="U319" s="246">
        <f t="shared" si="341"/>
        <v>0</v>
      </c>
      <c r="V319" s="247"/>
      <c r="W319" s="247"/>
      <c r="X319" s="247"/>
      <c r="Y319" s="246">
        <f>Y318*0.75</f>
        <v>3.75</v>
      </c>
      <c r="AB319" s="229"/>
    </row>
    <row r="320" spans="1:28" s="228" customFormat="1" ht="123">
      <c r="A320" s="72"/>
      <c r="B320" s="249" t="s">
        <v>164</v>
      </c>
      <c r="C320" s="244"/>
      <c r="D320" s="193">
        <v>1</v>
      </c>
      <c r="E320" s="193"/>
      <c r="F320" s="193"/>
      <c r="G320" s="193"/>
      <c r="H320" s="193"/>
      <c r="I320" s="193"/>
      <c r="J320" s="193">
        <f>+SUM(E320:I320)</f>
        <v>0</v>
      </c>
      <c r="K320" s="193"/>
      <c r="L320" s="193">
        <v>0</v>
      </c>
      <c r="M320" s="193">
        <v>1</v>
      </c>
      <c r="N320" s="193">
        <v>2</v>
      </c>
      <c r="O320" s="196">
        <v>0</v>
      </c>
      <c r="P320" s="193">
        <v>0</v>
      </c>
      <c r="Q320" s="193"/>
      <c r="R320" s="193">
        <v>0</v>
      </c>
      <c r="S320" s="193">
        <v>0</v>
      </c>
      <c r="T320" s="193"/>
      <c r="U320" s="193">
        <v>0</v>
      </c>
      <c r="V320" s="197"/>
      <c r="W320" s="197"/>
      <c r="X320" s="197"/>
      <c r="Y320" s="190">
        <f>+SUM(D320:X320)</f>
        <v>4</v>
      </c>
      <c r="AB320" s="229"/>
    </row>
    <row r="321" spans="1:28" s="228" customFormat="1" ht="39.75">
      <c r="A321" s="72"/>
      <c r="B321" s="248" t="s">
        <v>150</v>
      </c>
      <c r="C321" s="244"/>
      <c r="D321" s="246">
        <f>D320*1</f>
        <v>1</v>
      </c>
      <c r="E321" s="246">
        <f t="shared" ref="E321:J321" si="342">E320*1</f>
        <v>0</v>
      </c>
      <c r="F321" s="246">
        <f t="shared" si="342"/>
        <v>0</v>
      </c>
      <c r="G321" s="246">
        <f t="shared" si="342"/>
        <v>0</v>
      </c>
      <c r="H321" s="246">
        <f t="shared" si="342"/>
        <v>0</v>
      </c>
      <c r="I321" s="246">
        <f t="shared" si="342"/>
        <v>0</v>
      </c>
      <c r="J321" s="246">
        <f t="shared" si="342"/>
        <v>0</v>
      </c>
      <c r="K321" s="246"/>
      <c r="L321" s="246">
        <f t="shared" ref="L321:U321" si="343">L320*1</f>
        <v>0</v>
      </c>
      <c r="M321" s="246">
        <f t="shared" si="343"/>
        <v>1</v>
      </c>
      <c r="N321" s="246">
        <f t="shared" si="343"/>
        <v>2</v>
      </c>
      <c r="O321" s="246">
        <f t="shared" si="343"/>
        <v>0</v>
      </c>
      <c r="P321" s="246">
        <f t="shared" si="343"/>
        <v>0</v>
      </c>
      <c r="Q321" s="246">
        <f t="shared" si="343"/>
        <v>0</v>
      </c>
      <c r="R321" s="246">
        <f t="shared" si="343"/>
        <v>0</v>
      </c>
      <c r="S321" s="246">
        <f t="shared" si="343"/>
        <v>0</v>
      </c>
      <c r="T321" s="246">
        <f t="shared" si="343"/>
        <v>0</v>
      </c>
      <c r="U321" s="246">
        <f t="shared" si="343"/>
        <v>0</v>
      </c>
      <c r="V321" s="247"/>
      <c r="W321" s="247"/>
      <c r="X321" s="247"/>
      <c r="Y321" s="246">
        <f>Y320*1</f>
        <v>4</v>
      </c>
      <c r="AB321" s="229"/>
    </row>
    <row r="322" spans="1:28" s="228" customFormat="1" ht="39.75">
      <c r="A322" s="72"/>
      <c r="B322" s="245" t="s">
        <v>157</v>
      </c>
      <c r="C322" s="244" t="s">
        <v>163</v>
      </c>
      <c r="D322" s="68">
        <f>+D309</f>
        <v>64</v>
      </c>
      <c r="E322" s="68">
        <f t="shared" ref="E322:J322" si="344">+E309</f>
        <v>0</v>
      </c>
      <c r="F322" s="68">
        <f t="shared" si="344"/>
        <v>0</v>
      </c>
      <c r="G322" s="68">
        <f t="shared" si="344"/>
        <v>0</v>
      </c>
      <c r="H322" s="68">
        <f t="shared" ref="H322" si="345">+H309</f>
        <v>0</v>
      </c>
      <c r="I322" s="68">
        <f t="shared" si="344"/>
        <v>0</v>
      </c>
      <c r="J322" s="68">
        <f t="shared" si="344"/>
        <v>0</v>
      </c>
      <c r="K322" s="68"/>
      <c r="L322" s="68">
        <f t="shared" ref="L322:U322" si="346">+L309</f>
        <v>51</v>
      </c>
      <c r="M322" s="68">
        <f t="shared" si="346"/>
        <v>19</v>
      </c>
      <c r="N322" s="68">
        <f t="shared" si="346"/>
        <v>124</v>
      </c>
      <c r="O322" s="68">
        <f t="shared" si="346"/>
        <v>77</v>
      </c>
      <c r="P322" s="68">
        <f t="shared" si="346"/>
        <v>62</v>
      </c>
      <c r="Q322" s="68">
        <f t="shared" si="346"/>
        <v>17.5</v>
      </c>
      <c r="R322" s="68">
        <f t="shared" si="346"/>
        <v>127</v>
      </c>
      <c r="S322" s="68">
        <f t="shared" si="346"/>
        <v>69</v>
      </c>
      <c r="T322" s="68">
        <f t="shared" si="346"/>
        <v>26</v>
      </c>
      <c r="U322" s="68">
        <f t="shared" si="346"/>
        <v>33</v>
      </c>
      <c r="V322" s="197"/>
      <c r="W322" s="197"/>
      <c r="X322" s="197"/>
      <c r="Y322" s="68">
        <f>+Y309</f>
        <v>668.5</v>
      </c>
      <c r="AB322" s="229"/>
    </row>
    <row r="323" spans="1:28" ht="39.75">
      <c r="A323" s="145" t="s">
        <v>145</v>
      </c>
      <c r="B323" s="145"/>
      <c r="C323" s="144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1"/>
      <c r="V323" s="211"/>
      <c r="W323" s="211"/>
      <c r="X323" s="211"/>
      <c r="Y323" s="141"/>
      <c r="AB323" s="20"/>
    </row>
    <row r="324" spans="1:28" ht="39.75">
      <c r="A324" s="140" t="s">
        <v>86</v>
      </c>
      <c r="B324" s="139"/>
      <c r="C324" s="138"/>
      <c r="D324" s="137">
        <f>+SUM(D328,D335)/2</f>
        <v>5</v>
      </c>
      <c r="E324" s="137"/>
      <c r="F324" s="137"/>
      <c r="G324" s="137"/>
      <c r="H324" s="137"/>
      <c r="I324" s="137"/>
      <c r="J324" s="137">
        <f t="shared" ref="J324" si="347">+SUM(J328,J335)/2</f>
        <v>0</v>
      </c>
      <c r="K324" s="137"/>
      <c r="L324" s="137">
        <f t="shared" ref="L324:U324" si="348">+SUM(L328,L335)/2</f>
        <v>5</v>
      </c>
      <c r="M324" s="137">
        <f t="shared" si="348"/>
        <v>5</v>
      </c>
      <c r="N324" s="137">
        <f t="shared" si="348"/>
        <v>5</v>
      </c>
      <c r="O324" s="137">
        <f t="shared" si="348"/>
        <v>4</v>
      </c>
      <c r="P324" s="137">
        <f t="shared" si="348"/>
        <v>5</v>
      </c>
      <c r="Q324" s="137">
        <f t="shared" si="348"/>
        <v>3</v>
      </c>
      <c r="R324" s="137">
        <f t="shared" si="348"/>
        <v>3</v>
      </c>
      <c r="S324" s="137">
        <f t="shared" si="348"/>
        <v>5</v>
      </c>
      <c r="T324" s="137">
        <f t="shared" si="348"/>
        <v>4.5</v>
      </c>
      <c r="U324" s="137">
        <f t="shared" si="348"/>
        <v>5</v>
      </c>
      <c r="V324" s="168"/>
      <c r="W324" s="168"/>
      <c r="X324" s="168"/>
      <c r="Y324" s="136">
        <f>+SUM(Y328,Y335)/2</f>
        <v>5</v>
      </c>
      <c r="AB324" s="20"/>
    </row>
    <row r="325" spans="1:28" ht="39.75">
      <c r="A325" s="140" t="s">
        <v>85</v>
      </c>
      <c r="B325" s="139"/>
      <c r="C325" s="138"/>
      <c r="D325" s="137">
        <f>+SUM(D343,D350)/2</f>
        <v>5</v>
      </c>
      <c r="E325" s="137" t="e">
        <f>+SUM(E343)/1</f>
        <v>#DIV/0!</v>
      </c>
      <c r="F325" s="137" t="e">
        <f>+SUM(F343)/1</f>
        <v>#DIV/0!</v>
      </c>
      <c r="G325" s="137" t="e">
        <f>+SUM(G343)/1</f>
        <v>#DIV/0!</v>
      </c>
      <c r="H325" s="137" t="e">
        <f>+SUM(H343)/1</f>
        <v>#DIV/0!</v>
      </c>
      <c r="I325" s="137" t="e">
        <f>+SUM(I343)/1</f>
        <v>#DIV/0!</v>
      </c>
      <c r="J325" s="137" t="e">
        <f t="shared" ref="J325" si="349">+SUM(J343,J350)/2</f>
        <v>#DIV/0!</v>
      </c>
      <c r="K325" s="137"/>
      <c r="L325" s="137">
        <f t="shared" ref="L325:U325" si="350">+SUM(L343,L350)/2</f>
        <v>4</v>
      </c>
      <c r="M325" s="137">
        <f t="shared" si="350"/>
        <v>5</v>
      </c>
      <c r="N325" s="137">
        <f t="shared" si="350"/>
        <v>5</v>
      </c>
      <c r="O325" s="137">
        <f t="shared" si="350"/>
        <v>5</v>
      </c>
      <c r="P325" s="137">
        <f t="shared" si="350"/>
        <v>5</v>
      </c>
      <c r="Q325" s="137">
        <f t="shared" si="350"/>
        <v>4</v>
      </c>
      <c r="R325" s="137">
        <f t="shared" si="350"/>
        <v>3.5</v>
      </c>
      <c r="S325" s="137">
        <f t="shared" si="350"/>
        <v>5</v>
      </c>
      <c r="T325" s="137">
        <f t="shared" si="350"/>
        <v>5</v>
      </c>
      <c r="U325" s="137">
        <f t="shared" si="350"/>
        <v>5</v>
      </c>
      <c r="V325" s="168"/>
      <c r="W325" s="168"/>
      <c r="X325" s="168"/>
      <c r="Y325" s="136">
        <f>+SUM(Y343,Y350)/2</f>
        <v>5</v>
      </c>
      <c r="AB325" s="20"/>
    </row>
    <row r="326" spans="1:28" ht="39.75">
      <c r="A326" s="140" t="s">
        <v>84</v>
      </c>
      <c r="B326" s="139"/>
      <c r="C326" s="138"/>
      <c r="D326" s="137">
        <f>+SUM(D328,D335,D343,D350)/4</f>
        <v>5</v>
      </c>
      <c r="E326" s="137"/>
      <c r="F326" s="137"/>
      <c r="G326" s="137"/>
      <c r="H326" s="137"/>
      <c r="I326" s="137"/>
      <c r="J326" s="137" t="e">
        <f t="shared" ref="J326" si="351">+SUM(J328,J335,J343,J350)/4</f>
        <v>#DIV/0!</v>
      </c>
      <c r="K326" s="137"/>
      <c r="L326" s="137">
        <f t="shared" ref="L326:U326" si="352">+SUM(L328,L335,L343,L350)/4</f>
        <v>4.5</v>
      </c>
      <c r="M326" s="137">
        <f t="shared" si="352"/>
        <v>5</v>
      </c>
      <c r="N326" s="137">
        <f t="shared" si="352"/>
        <v>5</v>
      </c>
      <c r="O326" s="137">
        <f t="shared" si="352"/>
        <v>4.5</v>
      </c>
      <c r="P326" s="137">
        <f t="shared" si="352"/>
        <v>5</v>
      </c>
      <c r="Q326" s="137">
        <f t="shared" si="352"/>
        <v>3.5</v>
      </c>
      <c r="R326" s="137">
        <f t="shared" si="352"/>
        <v>3.25</v>
      </c>
      <c r="S326" s="137">
        <f t="shared" si="352"/>
        <v>5</v>
      </c>
      <c r="T326" s="137">
        <f t="shared" si="352"/>
        <v>4.75</v>
      </c>
      <c r="U326" s="137">
        <f t="shared" si="352"/>
        <v>5</v>
      </c>
      <c r="V326" s="168"/>
      <c r="W326" s="168"/>
      <c r="X326" s="168"/>
      <c r="Y326" s="136">
        <f>+SUM(Y328,Y335,Y343,Y350)/4</f>
        <v>5</v>
      </c>
      <c r="AB326" s="20"/>
    </row>
    <row r="327" spans="1:28" s="102" customFormat="1" ht="39.75">
      <c r="A327" s="84">
        <v>5.0999999999999996</v>
      </c>
      <c r="B327" s="84" t="s">
        <v>144</v>
      </c>
      <c r="C327" s="96" t="s">
        <v>30</v>
      </c>
      <c r="D327" s="82">
        <f>+SUM(D329:D333)</f>
        <v>5</v>
      </c>
      <c r="E327" s="82"/>
      <c r="F327" s="82"/>
      <c r="G327" s="82"/>
      <c r="H327" s="82"/>
      <c r="I327" s="82"/>
      <c r="J327" s="82">
        <f t="shared" ref="J327" si="353">+SUM(J329:J333)</f>
        <v>0</v>
      </c>
      <c r="K327" s="82"/>
      <c r="L327" s="82">
        <f t="shared" ref="L327:U327" si="354">+SUM(L329:L333)</f>
        <v>5</v>
      </c>
      <c r="M327" s="82">
        <f t="shared" si="354"/>
        <v>5</v>
      </c>
      <c r="N327" s="82">
        <f t="shared" si="354"/>
        <v>5</v>
      </c>
      <c r="O327" s="82">
        <f t="shared" si="354"/>
        <v>3</v>
      </c>
      <c r="P327" s="82">
        <f t="shared" si="354"/>
        <v>5</v>
      </c>
      <c r="Q327" s="82">
        <f t="shared" si="354"/>
        <v>2</v>
      </c>
      <c r="R327" s="82">
        <f t="shared" si="354"/>
        <v>3</v>
      </c>
      <c r="S327" s="82">
        <f t="shared" si="354"/>
        <v>5</v>
      </c>
      <c r="T327" s="82">
        <f t="shared" si="354"/>
        <v>4</v>
      </c>
      <c r="U327" s="82">
        <f t="shared" si="354"/>
        <v>5</v>
      </c>
      <c r="V327" s="154"/>
      <c r="W327" s="154"/>
      <c r="X327" s="154"/>
      <c r="Y327" s="82">
        <f>+SUM(Y329:Y333)</f>
        <v>5</v>
      </c>
      <c r="AB327" s="103"/>
    </row>
    <row r="328" spans="1:28" s="102" customFormat="1" ht="39.75">
      <c r="A328" s="80"/>
      <c r="B328" s="80"/>
      <c r="C328" s="95" t="s">
        <v>10</v>
      </c>
      <c r="D328" s="94">
        <f>IF(D327&lt;1,0,IF(D327&lt;2,1,IF(D327&lt;3,2,IF(D327&lt;4,3,IF(D327&lt;5,4,IF(D327&gt;=5,5,))))))</f>
        <v>5</v>
      </c>
      <c r="E328" s="94"/>
      <c r="F328" s="94"/>
      <c r="G328" s="94"/>
      <c r="H328" s="94"/>
      <c r="I328" s="94"/>
      <c r="J328" s="94">
        <f t="shared" ref="J328" si="355">IF(J327&lt;1,0,IF(J327&lt;2,1,IF(J327&lt;3,2,IF(J327&lt;4,3,IF(J327&lt;5,4,IF(J327&gt;=5,5,))))))</f>
        <v>0</v>
      </c>
      <c r="K328" s="94"/>
      <c r="L328" s="94">
        <f t="shared" ref="L328:U328" si="356">IF(L327&lt;1,0,IF(L327&lt;2,1,IF(L327&lt;3,2,IF(L327&lt;4,3,IF(L327&lt;5,4,IF(L327&gt;=5,5,))))))</f>
        <v>5</v>
      </c>
      <c r="M328" s="94">
        <f t="shared" si="356"/>
        <v>5</v>
      </c>
      <c r="N328" s="94">
        <f t="shared" si="356"/>
        <v>5</v>
      </c>
      <c r="O328" s="94">
        <f t="shared" si="356"/>
        <v>3</v>
      </c>
      <c r="P328" s="94">
        <f t="shared" si="356"/>
        <v>5</v>
      </c>
      <c r="Q328" s="94">
        <f t="shared" si="356"/>
        <v>2</v>
      </c>
      <c r="R328" s="94">
        <f t="shared" si="356"/>
        <v>3</v>
      </c>
      <c r="S328" s="94">
        <f t="shared" si="356"/>
        <v>5</v>
      </c>
      <c r="T328" s="94">
        <f t="shared" si="356"/>
        <v>4</v>
      </c>
      <c r="U328" s="94">
        <f t="shared" si="356"/>
        <v>5</v>
      </c>
      <c r="V328" s="152"/>
      <c r="W328" s="152"/>
      <c r="X328" s="152"/>
      <c r="Y328" s="94">
        <f>IF(Y327&lt;1,0,IF(Y327&lt;2,1,IF(Y327&lt;3,2,IF(Y327&lt;4,3,IF(Y327&lt;5,4,IF(Y327&gt;=5,5,))))))</f>
        <v>5</v>
      </c>
      <c r="AB328" s="103"/>
    </row>
    <row r="329" spans="1:28" s="102" customFormat="1" ht="61.5">
      <c r="A329" s="72"/>
      <c r="B329" s="71" t="s">
        <v>143</v>
      </c>
      <c r="C329" s="70"/>
      <c r="D329" s="68">
        <v>1</v>
      </c>
      <c r="E329" s="68"/>
      <c r="F329" s="68"/>
      <c r="G329" s="68"/>
      <c r="H329" s="68"/>
      <c r="I329" s="68"/>
      <c r="J329" s="68"/>
      <c r="K329" s="68"/>
      <c r="L329" s="68">
        <v>1</v>
      </c>
      <c r="M329" s="68">
        <v>1</v>
      </c>
      <c r="N329" s="68">
        <v>1</v>
      </c>
      <c r="O329" s="69">
        <v>1</v>
      </c>
      <c r="P329" s="68">
        <v>1</v>
      </c>
      <c r="Q329" s="68">
        <v>1</v>
      </c>
      <c r="R329" s="68">
        <v>1</v>
      </c>
      <c r="S329" s="68">
        <v>1</v>
      </c>
      <c r="T329" s="68">
        <v>1</v>
      </c>
      <c r="U329" s="68">
        <v>1</v>
      </c>
      <c r="V329" s="149"/>
      <c r="W329" s="149"/>
      <c r="X329" s="149"/>
      <c r="Y329" s="68">
        <v>1</v>
      </c>
      <c r="AB329" s="103"/>
    </row>
    <row r="330" spans="1:28" s="102" customFormat="1" ht="61.5">
      <c r="A330" s="72"/>
      <c r="B330" s="71" t="s">
        <v>142</v>
      </c>
      <c r="C330" s="70"/>
      <c r="D330" s="68">
        <v>1</v>
      </c>
      <c r="E330" s="68"/>
      <c r="F330" s="68"/>
      <c r="G330" s="68"/>
      <c r="H330" s="68"/>
      <c r="I330" s="68"/>
      <c r="J330" s="68"/>
      <c r="K330" s="68"/>
      <c r="L330" s="68">
        <v>1</v>
      </c>
      <c r="M330" s="68">
        <v>1</v>
      </c>
      <c r="N330" s="68">
        <v>1</v>
      </c>
      <c r="O330" s="69">
        <v>1</v>
      </c>
      <c r="P330" s="68">
        <v>1</v>
      </c>
      <c r="Q330" s="68">
        <v>1</v>
      </c>
      <c r="R330" s="68">
        <v>1</v>
      </c>
      <c r="S330" s="68">
        <v>1</v>
      </c>
      <c r="T330" s="68">
        <v>1</v>
      </c>
      <c r="U330" s="68">
        <v>1</v>
      </c>
      <c r="V330" s="149"/>
      <c r="W330" s="149"/>
      <c r="X330" s="149"/>
      <c r="Y330" s="68">
        <v>1</v>
      </c>
      <c r="AB330" s="103"/>
    </row>
    <row r="331" spans="1:28" s="102" customFormat="1" ht="39.75">
      <c r="A331" s="72"/>
      <c r="B331" s="71" t="s">
        <v>141</v>
      </c>
      <c r="C331" s="70"/>
      <c r="D331" s="68">
        <v>1</v>
      </c>
      <c r="E331" s="68"/>
      <c r="F331" s="68"/>
      <c r="G331" s="68"/>
      <c r="H331" s="68"/>
      <c r="I331" s="68"/>
      <c r="J331" s="68"/>
      <c r="K331" s="68"/>
      <c r="L331" s="68">
        <v>1</v>
      </c>
      <c r="M331" s="68">
        <v>1</v>
      </c>
      <c r="N331" s="68">
        <v>1</v>
      </c>
      <c r="O331" s="69">
        <v>1</v>
      </c>
      <c r="P331" s="68">
        <v>1</v>
      </c>
      <c r="Q331" s="68">
        <v>0</v>
      </c>
      <c r="R331" s="68">
        <v>1</v>
      </c>
      <c r="S331" s="68">
        <v>1</v>
      </c>
      <c r="T331" s="68">
        <v>1</v>
      </c>
      <c r="U331" s="68">
        <v>1</v>
      </c>
      <c r="V331" s="149"/>
      <c r="W331" s="149"/>
      <c r="X331" s="149"/>
      <c r="Y331" s="68">
        <v>1</v>
      </c>
      <c r="AB331" s="103"/>
    </row>
    <row r="332" spans="1:28" s="102" customFormat="1" ht="61.5">
      <c r="A332" s="72"/>
      <c r="B332" s="71" t="s">
        <v>140</v>
      </c>
      <c r="C332" s="70"/>
      <c r="D332" s="68">
        <v>1</v>
      </c>
      <c r="E332" s="68"/>
      <c r="F332" s="68"/>
      <c r="G332" s="68"/>
      <c r="H332" s="68"/>
      <c r="I332" s="68"/>
      <c r="J332" s="68"/>
      <c r="K332" s="68"/>
      <c r="L332" s="68">
        <v>1</v>
      </c>
      <c r="M332" s="68">
        <v>1</v>
      </c>
      <c r="N332" s="68">
        <v>1</v>
      </c>
      <c r="O332" s="68">
        <v>0</v>
      </c>
      <c r="P332" s="68">
        <v>1</v>
      </c>
      <c r="Q332" s="68">
        <v>0</v>
      </c>
      <c r="R332" s="68">
        <v>0</v>
      </c>
      <c r="S332" s="68">
        <v>1</v>
      </c>
      <c r="T332" s="68">
        <v>1</v>
      </c>
      <c r="U332" s="68">
        <v>1</v>
      </c>
      <c r="V332" s="149"/>
      <c r="W332" s="149"/>
      <c r="X332" s="149"/>
      <c r="Y332" s="68">
        <v>1</v>
      </c>
      <c r="AB332" s="103"/>
    </row>
    <row r="333" spans="1:28" s="102" customFormat="1" ht="61.5">
      <c r="A333" s="128"/>
      <c r="B333" s="127" t="s">
        <v>139</v>
      </c>
      <c r="C333" s="124"/>
      <c r="D333" s="68">
        <v>1</v>
      </c>
      <c r="E333" s="68"/>
      <c r="F333" s="68"/>
      <c r="G333" s="68"/>
      <c r="H333" s="68"/>
      <c r="I333" s="68"/>
      <c r="J333" s="68"/>
      <c r="K333" s="68"/>
      <c r="L333" s="68">
        <v>1</v>
      </c>
      <c r="M333" s="68">
        <v>1</v>
      </c>
      <c r="N333" s="68">
        <v>1</v>
      </c>
      <c r="O333" s="68">
        <v>0</v>
      </c>
      <c r="P333" s="68">
        <v>1</v>
      </c>
      <c r="Q333" s="68">
        <v>0</v>
      </c>
      <c r="R333" s="68">
        <v>0</v>
      </c>
      <c r="S333" s="68">
        <v>1</v>
      </c>
      <c r="T333" s="68">
        <v>0</v>
      </c>
      <c r="U333" s="677">
        <v>1</v>
      </c>
      <c r="V333" s="146"/>
      <c r="W333" s="146"/>
      <c r="X333" s="146"/>
      <c r="Y333" s="677">
        <v>1</v>
      </c>
      <c r="AB333" s="103"/>
    </row>
    <row r="334" spans="1:28" s="102" customFormat="1" ht="39.75">
      <c r="A334" s="84">
        <v>5.2</v>
      </c>
      <c r="B334" s="84" t="s">
        <v>138</v>
      </c>
      <c r="C334" s="96" t="s">
        <v>30</v>
      </c>
      <c r="D334" s="82">
        <f>+SUM(D336:D340)</f>
        <v>5</v>
      </c>
      <c r="E334" s="82"/>
      <c r="F334" s="82"/>
      <c r="G334" s="82"/>
      <c r="H334" s="82"/>
      <c r="I334" s="82"/>
      <c r="J334" s="82">
        <f t="shared" ref="J334" si="357">+SUM(J336:J340)</f>
        <v>0</v>
      </c>
      <c r="K334" s="82"/>
      <c r="L334" s="82">
        <f t="shared" ref="L334:U334" si="358">+SUM(L336:L340)</f>
        <v>5</v>
      </c>
      <c r="M334" s="82">
        <f t="shared" si="358"/>
        <v>5</v>
      </c>
      <c r="N334" s="82">
        <f t="shared" si="358"/>
        <v>5</v>
      </c>
      <c r="O334" s="82">
        <f t="shared" si="358"/>
        <v>5</v>
      </c>
      <c r="P334" s="82">
        <f t="shared" si="358"/>
        <v>5</v>
      </c>
      <c r="Q334" s="82">
        <f t="shared" si="358"/>
        <v>4</v>
      </c>
      <c r="R334" s="82">
        <f t="shared" si="358"/>
        <v>3</v>
      </c>
      <c r="S334" s="82">
        <f t="shared" si="358"/>
        <v>5</v>
      </c>
      <c r="T334" s="82">
        <f t="shared" si="358"/>
        <v>5</v>
      </c>
      <c r="U334" s="82">
        <f t="shared" si="358"/>
        <v>5</v>
      </c>
      <c r="V334" s="154"/>
      <c r="W334" s="154"/>
      <c r="X334" s="154"/>
      <c r="Y334" s="82">
        <f>+SUM(Y336:Y340)</f>
        <v>5</v>
      </c>
      <c r="AB334" s="103"/>
    </row>
    <row r="335" spans="1:28" s="102" customFormat="1" ht="39.75">
      <c r="A335" s="80"/>
      <c r="B335" s="80"/>
      <c r="C335" s="95" t="s">
        <v>10</v>
      </c>
      <c r="D335" s="94">
        <f>IF(D334&lt;1,0,IF(D334&lt;2,1,IF(D334&lt;3,2,IF(D334&lt;4,3,IF(D334&lt;5,4,IF(D334&gt;=5,5))))))</f>
        <v>5</v>
      </c>
      <c r="E335" s="94"/>
      <c r="F335" s="94"/>
      <c r="G335" s="94"/>
      <c r="H335" s="94"/>
      <c r="I335" s="94"/>
      <c r="J335" s="94">
        <f t="shared" ref="J335" si="359">IF(J334&lt;1,0,IF(J334&lt;2,1,IF(J334&lt;3,2,IF(J334&lt;4,3,IF(J334&lt;5,4,IF(J334&gt;=5,5))))))</f>
        <v>0</v>
      </c>
      <c r="K335" s="94"/>
      <c r="L335" s="94">
        <f t="shared" ref="L335:U335" si="360">IF(L334&lt;1,0,IF(L334&lt;2,1,IF(L334&lt;3,2,IF(L334&lt;4,3,IF(L334&lt;5,4,IF(L334&gt;=5,5))))))</f>
        <v>5</v>
      </c>
      <c r="M335" s="94">
        <f t="shared" si="360"/>
        <v>5</v>
      </c>
      <c r="N335" s="94">
        <f t="shared" si="360"/>
        <v>5</v>
      </c>
      <c r="O335" s="94">
        <f t="shared" si="360"/>
        <v>5</v>
      </c>
      <c r="P335" s="94">
        <f t="shared" si="360"/>
        <v>5</v>
      </c>
      <c r="Q335" s="94">
        <f t="shared" si="360"/>
        <v>4</v>
      </c>
      <c r="R335" s="94">
        <f t="shared" si="360"/>
        <v>3</v>
      </c>
      <c r="S335" s="94">
        <f t="shared" si="360"/>
        <v>5</v>
      </c>
      <c r="T335" s="94">
        <f t="shared" si="360"/>
        <v>5</v>
      </c>
      <c r="U335" s="94">
        <f t="shared" si="360"/>
        <v>5</v>
      </c>
      <c r="V335" s="152"/>
      <c r="W335" s="152"/>
      <c r="X335" s="152"/>
      <c r="Y335" s="94">
        <f>IF(Y334&lt;1,0,IF(Y334&lt;2,1,IF(Y334&lt;3,2,IF(Y334&lt;4,3,IF(Y334&lt;5,4,IF(Y334&gt;=5,5))))))</f>
        <v>5</v>
      </c>
      <c r="AB335" s="103"/>
    </row>
    <row r="336" spans="1:28" s="102" customFormat="1" ht="83.25">
      <c r="A336" s="72"/>
      <c r="B336" s="210" t="s">
        <v>137</v>
      </c>
      <c r="C336" s="150"/>
      <c r="D336" s="68">
        <v>1</v>
      </c>
      <c r="E336" s="68"/>
      <c r="F336" s="68"/>
      <c r="G336" s="68"/>
      <c r="H336" s="68"/>
      <c r="I336" s="68"/>
      <c r="J336" s="68"/>
      <c r="K336" s="68"/>
      <c r="L336" s="68">
        <v>1</v>
      </c>
      <c r="M336" s="68">
        <v>1</v>
      </c>
      <c r="N336" s="68">
        <v>1</v>
      </c>
      <c r="O336" s="69">
        <v>1</v>
      </c>
      <c r="P336" s="68">
        <v>1</v>
      </c>
      <c r="Q336" s="68">
        <v>1</v>
      </c>
      <c r="R336" s="68">
        <v>1</v>
      </c>
      <c r="S336" s="68">
        <v>1</v>
      </c>
      <c r="T336" s="68">
        <v>1</v>
      </c>
      <c r="U336" s="68">
        <v>1</v>
      </c>
      <c r="V336" s="149"/>
      <c r="W336" s="149"/>
      <c r="X336" s="149"/>
      <c r="Y336" s="68">
        <v>1</v>
      </c>
      <c r="AB336" s="103"/>
    </row>
    <row r="337" spans="1:28" s="102" customFormat="1" ht="92.25">
      <c r="A337" s="72"/>
      <c r="B337" s="71" t="s">
        <v>136</v>
      </c>
      <c r="C337" s="70"/>
      <c r="D337" s="68">
        <v>1</v>
      </c>
      <c r="E337" s="68"/>
      <c r="F337" s="68"/>
      <c r="G337" s="68"/>
      <c r="H337" s="68"/>
      <c r="I337" s="68"/>
      <c r="J337" s="68"/>
      <c r="K337" s="68"/>
      <c r="L337" s="68">
        <v>1</v>
      </c>
      <c r="M337" s="68">
        <v>1</v>
      </c>
      <c r="N337" s="68">
        <v>1</v>
      </c>
      <c r="O337" s="69">
        <v>1</v>
      </c>
      <c r="P337" s="68">
        <v>1</v>
      </c>
      <c r="Q337" s="68">
        <v>1</v>
      </c>
      <c r="R337" s="68">
        <v>1</v>
      </c>
      <c r="S337" s="68">
        <v>1</v>
      </c>
      <c r="T337" s="68">
        <v>1</v>
      </c>
      <c r="U337" s="68">
        <v>1</v>
      </c>
      <c r="V337" s="149"/>
      <c r="W337" s="149"/>
      <c r="X337" s="149"/>
      <c r="Y337" s="68">
        <v>1</v>
      </c>
      <c r="AB337" s="103"/>
    </row>
    <row r="338" spans="1:28" s="102" customFormat="1" ht="61.5">
      <c r="A338" s="72"/>
      <c r="B338" s="71" t="s">
        <v>135</v>
      </c>
      <c r="C338" s="70"/>
      <c r="D338" s="68">
        <v>1</v>
      </c>
      <c r="E338" s="68"/>
      <c r="F338" s="68"/>
      <c r="G338" s="68"/>
      <c r="H338" s="68"/>
      <c r="I338" s="68"/>
      <c r="J338" s="68"/>
      <c r="K338" s="68"/>
      <c r="L338" s="68">
        <v>1</v>
      </c>
      <c r="M338" s="68">
        <v>1</v>
      </c>
      <c r="N338" s="68">
        <v>1</v>
      </c>
      <c r="O338" s="69">
        <v>1</v>
      </c>
      <c r="P338" s="68">
        <v>1</v>
      </c>
      <c r="Q338" s="68">
        <v>1</v>
      </c>
      <c r="R338" s="68">
        <v>1</v>
      </c>
      <c r="S338" s="68">
        <v>1</v>
      </c>
      <c r="T338" s="68">
        <v>1</v>
      </c>
      <c r="U338" s="68">
        <v>1</v>
      </c>
      <c r="V338" s="149"/>
      <c r="W338" s="149"/>
      <c r="X338" s="149"/>
      <c r="Y338" s="68">
        <v>1</v>
      </c>
      <c r="AB338" s="103"/>
    </row>
    <row r="339" spans="1:28" s="102" customFormat="1" ht="61.5">
      <c r="A339" s="72"/>
      <c r="B339" s="71" t="s">
        <v>134</v>
      </c>
      <c r="C339" s="70"/>
      <c r="D339" s="68">
        <v>1</v>
      </c>
      <c r="E339" s="68"/>
      <c r="F339" s="68"/>
      <c r="G339" s="68"/>
      <c r="H339" s="68"/>
      <c r="I339" s="68"/>
      <c r="J339" s="68"/>
      <c r="K339" s="68"/>
      <c r="L339" s="68">
        <v>1</v>
      </c>
      <c r="M339" s="68">
        <v>1</v>
      </c>
      <c r="N339" s="68">
        <v>1</v>
      </c>
      <c r="O339" s="69">
        <v>1</v>
      </c>
      <c r="P339" s="68">
        <v>1</v>
      </c>
      <c r="Q339" s="68">
        <v>1</v>
      </c>
      <c r="R339" s="68">
        <v>0</v>
      </c>
      <c r="S339" s="68">
        <v>1</v>
      </c>
      <c r="T339" s="68">
        <v>1</v>
      </c>
      <c r="U339" s="68">
        <v>1</v>
      </c>
      <c r="V339" s="149"/>
      <c r="W339" s="149"/>
      <c r="X339" s="149"/>
      <c r="Y339" s="68">
        <v>1</v>
      </c>
      <c r="AB339" s="103"/>
    </row>
    <row r="340" spans="1:28" s="102" customFormat="1" ht="57">
      <c r="A340" s="72"/>
      <c r="B340" s="135" t="s">
        <v>133</v>
      </c>
      <c r="C340" s="134"/>
      <c r="D340" s="68">
        <v>1</v>
      </c>
      <c r="E340" s="68"/>
      <c r="F340" s="68"/>
      <c r="G340" s="68"/>
      <c r="H340" s="68"/>
      <c r="I340" s="68"/>
      <c r="J340" s="68"/>
      <c r="K340" s="68"/>
      <c r="L340" s="68">
        <v>1</v>
      </c>
      <c r="M340" s="68">
        <v>1</v>
      </c>
      <c r="N340" s="68">
        <v>1</v>
      </c>
      <c r="O340" s="69">
        <v>1</v>
      </c>
      <c r="P340" s="68">
        <v>1</v>
      </c>
      <c r="Q340" s="68">
        <v>0</v>
      </c>
      <c r="R340" s="68">
        <v>0</v>
      </c>
      <c r="S340" s="68">
        <v>1</v>
      </c>
      <c r="T340" s="68">
        <v>1</v>
      </c>
      <c r="U340" s="68">
        <v>1</v>
      </c>
      <c r="V340" s="149"/>
      <c r="W340" s="149"/>
      <c r="X340" s="149"/>
      <c r="Y340" s="68">
        <v>1</v>
      </c>
      <c r="AB340" s="103"/>
    </row>
    <row r="341" spans="1:28" s="102" customFormat="1" ht="39.75">
      <c r="A341" s="118">
        <v>5.3</v>
      </c>
      <c r="B341" s="118" t="s">
        <v>132</v>
      </c>
      <c r="C341" s="116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114"/>
      <c r="V341" s="208"/>
      <c r="W341" s="208"/>
      <c r="X341" s="208"/>
      <c r="Y341" s="114"/>
      <c r="AB341" s="103"/>
    </row>
    <row r="342" spans="1:28" s="102" customFormat="1" ht="61.5">
      <c r="A342" s="84"/>
      <c r="B342" s="207" t="s">
        <v>131</v>
      </c>
      <c r="C342" s="83" t="s">
        <v>130</v>
      </c>
      <c r="D342" s="205">
        <f>+D344*100/D348</f>
        <v>75</v>
      </c>
      <c r="E342" s="205" t="e">
        <f t="shared" ref="E342:J342" si="361">+E344*100/E348</f>
        <v>#DIV/0!</v>
      </c>
      <c r="F342" s="205" t="e">
        <f t="shared" si="361"/>
        <v>#DIV/0!</v>
      </c>
      <c r="G342" s="205" t="e">
        <f t="shared" si="361"/>
        <v>#DIV/0!</v>
      </c>
      <c r="H342" s="205" t="e">
        <f t="shared" ref="H342" si="362">+H344*100/H348</f>
        <v>#DIV/0!</v>
      </c>
      <c r="I342" s="205" t="e">
        <f t="shared" si="361"/>
        <v>#DIV/0!</v>
      </c>
      <c r="J342" s="205" t="e">
        <f t="shared" si="361"/>
        <v>#DIV/0!</v>
      </c>
      <c r="K342" s="205"/>
      <c r="L342" s="205">
        <f t="shared" ref="L342:U342" si="363">+L344*100/L348</f>
        <v>71.428571428571431</v>
      </c>
      <c r="M342" s="205">
        <f t="shared" si="363"/>
        <v>50</v>
      </c>
      <c r="N342" s="205">
        <f t="shared" si="363"/>
        <v>68.181818181818187</v>
      </c>
      <c r="O342" s="205">
        <f t="shared" si="363"/>
        <v>86.666666666666671</v>
      </c>
      <c r="P342" s="205">
        <f t="shared" si="363"/>
        <v>64.285714285714292</v>
      </c>
      <c r="Q342" s="205">
        <f t="shared" si="363"/>
        <v>33.333333333333336</v>
      </c>
      <c r="R342" s="205">
        <f t="shared" si="363"/>
        <v>90</v>
      </c>
      <c r="S342" s="205">
        <f t="shared" si="363"/>
        <v>61.53846153846154</v>
      </c>
      <c r="T342" s="205">
        <f t="shared" si="363"/>
        <v>50</v>
      </c>
      <c r="U342" s="205">
        <f t="shared" si="363"/>
        <v>40</v>
      </c>
      <c r="V342" s="206"/>
      <c r="W342" s="206"/>
      <c r="X342" s="206"/>
      <c r="Y342" s="205">
        <f>+Y344*100/Y348</f>
        <v>66.165413533834581</v>
      </c>
      <c r="Z342" s="39"/>
      <c r="AB342" s="103"/>
    </row>
    <row r="343" spans="1:28" s="102" customFormat="1" ht="39.75">
      <c r="A343" s="80"/>
      <c r="B343" s="204"/>
      <c r="C343" s="79" t="s">
        <v>10</v>
      </c>
      <c r="D343" s="94">
        <f>+IF(D342&lt;30,D342*5/30,IF(D342&gt;=30,5))</f>
        <v>5</v>
      </c>
      <c r="E343" s="94" t="e">
        <f t="shared" ref="E343:J343" si="364">+IF(E342&lt;30,E342*5/30,IF(E342&gt;=30,5))</f>
        <v>#DIV/0!</v>
      </c>
      <c r="F343" s="94" t="e">
        <f t="shared" si="364"/>
        <v>#DIV/0!</v>
      </c>
      <c r="G343" s="94" t="e">
        <f t="shared" si="364"/>
        <v>#DIV/0!</v>
      </c>
      <c r="H343" s="94" t="e">
        <f t="shared" si="364"/>
        <v>#DIV/0!</v>
      </c>
      <c r="I343" s="94" t="e">
        <f t="shared" si="364"/>
        <v>#DIV/0!</v>
      </c>
      <c r="J343" s="94" t="e">
        <f t="shared" si="364"/>
        <v>#DIV/0!</v>
      </c>
      <c r="K343" s="94"/>
      <c r="L343" s="94">
        <f t="shared" ref="L343:U343" si="365">+IF(L342&lt;30,L342*5/30,IF(L342&gt;=30,5))</f>
        <v>5</v>
      </c>
      <c r="M343" s="94">
        <f t="shared" si="365"/>
        <v>5</v>
      </c>
      <c r="N343" s="203">
        <f t="shared" si="365"/>
        <v>5</v>
      </c>
      <c r="O343" s="94">
        <f t="shared" si="365"/>
        <v>5</v>
      </c>
      <c r="P343" s="94">
        <f t="shared" si="365"/>
        <v>5</v>
      </c>
      <c r="Q343" s="94">
        <f t="shared" si="365"/>
        <v>5</v>
      </c>
      <c r="R343" s="203">
        <f t="shared" si="365"/>
        <v>5</v>
      </c>
      <c r="S343" s="94">
        <f t="shared" si="365"/>
        <v>5</v>
      </c>
      <c r="T343" s="94">
        <f t="shared" si="365"/>
        <v>5</v>
      </c>
      <c r="U343" s="94">
        <f t="shared" si="365"/>
        <v>5</v>
      </c>
      <c r="V343" s="202"/>
      <c r="W343" s="202"/>
      <c r="X343" s="202"/>
      <c r="Y343" s="94">
        <f>+IF(Y342&lt;30,Y342*5/30,IF(Y342&gt;=30,5))</f>
        <v>5</v>
      </c>
      <c r="Z343" s="39"/>
      <c r="AB343" s="103"/>
    </row>
    <row r="344" spans="1:28" s="102" customFormat="1" ht="61.5">
      <c r="A344" s="72"/>
      <c r="B344" s="91" t="s">
        <v>129</v>
      </c>
      <c r="C344" s="70"/>
      <c r="D344" s="199">
        <f>+D345+D346+D347</f>
        <v>6</v>
      </c>
      <c r="E344" s="199">
        <f t="shared" ref="E344:J344" si="366">+E345+E346+E347</f>
        <v>0</v>
      </c>
      <c r="F344" s="199">
        <f t="shared" si="366"/>
        <v>0</v>
      </c>
      <c r="G344" s="199">
        <f t="shared" si="366"/>
        <v>0</v>
      </c>
      <c r="H344" s="199">
        <f t="shared" si="366"/>
        <v>0</v>
      </c>
      <c r="I344" s="199">
        <f t="shared" si="366"/>
        <v>0</v>
      </c>
      <c r="J344" s="199">
        <f t="shared" si="366"/>
        <v>0</v>
      </c>
      <c r="K344" s="199"/>
      <c r="L344" s="199">
        <f t="shared" ref="L344:U344" si="367">+L345+L346+L347</f>
        <v>5</v>
      </c>
      <c r="M344" s="199">
        <f t="shared" si="367"/>
        <v>1</v>
      </c>
      <c r="N344" s="201">
        <f t="shared" si="367"/>
        <v>15</v>
      </c>
      <c r="O344" s="199">
        <f t="shared" si="367"/>
        <v>13</v>
      </c>
      <c r="P344" s="199">
        <f t="shared" si="367"/>
        <v>9</v>
      </c>
      <c r="Q344" s="199">
        <f t="shared" si="367"/>
        <v>3</v>
      </c>
      <c r="R344" s="199">
        <f t="shared" si="367"/>
        <v>9</v>
      </c>
      <c r="S344" s="199">
        <f t="shared" si="367"/>
        <v>24</v>
      </c>
      <c r="T344" s="199">
        <f t="shared" si="367"/>
        <v>1</v>
      </c>
      <c r="U344" s="199">
        <f t="shared" si="367"/>
        <v>2</v>
      </c>
      <c r="V344" s="200"/>
      <c r="W344" s="200"/>
      <c r="X344" s="200"/>
      <c r="Y344" s="199">
        <f>+Y345+Y346+Y347</f>
        <v>88</v>
      </c>
      <c r="Z344" s="39"/>
      <c r="AB344" s="103"/>
    </row>
    <row r="345" spans="1:28" s="102" customFormat="1" ht="39.75">
      <c r="A345" s="72"/>
      <c r="B345" s="198" t="s">
        <v>128</v>
      </c>
      <c r="C345" s="150"/>
      <c r="D345" s="193">
        <v>5</v>
      </c>
      <c r="E345" s="193"/>
      <c r="F345" s="193"/>
      <c r="G345" s="193"/>
      <c r="H345" s="193"/>
      <c r="I345" s="193"/>
      <c r="J345" s="193">
        <f t="shared" ref="J345:J348" si="368">+SUM(E345:I345)</f>
        <v>0</v>
      </c>
      <c r="K345" s="193"/>
      <c r="L345" s="193">
        <v>2</v>
      </c>
      <c r="M345" s="193">
        <v>0</v>
      </c>
      <c r="N345" s="194">
        <v>9</v>
      </c>
      <c r="O345" s="196">
        <v>3</v>
      </c>
      <c r="P345" s="193">
        <v>7</v>
      </c>
      <c r="Q345" s="193">
        <v>2</v>
      </c>
      <c r="R345" s="193">
        <v>5</v>
      </c>
      <c r="S345" s="193">
        <v>18</v>
      </c>
      <c r="T345" s="193">
        <v>0</v>
      </c>
      <c r="U345" s="193">
        <v>1</v>
      </c>
      <c r="V345" s="197"/>
      <c r="W345" s="197"/>
      <c r="X345" s="197"/>
      <c r="Y345" s="190">
        <f>+SUM(D345:X345)</f>
        <v>52</v>
      </c>
      <c r="AB345" s="103"/>
    </row>
    <row r="346" spans="1:28" s="102" customFormat="1" ht="39.75">
      <c r="A346" s="72"/>
      <c r="B346" s="198" t="s">
        <v>127</v>
      </c>
      <c r="C346" s="150"/>
      <c r="D346" s="193">
        <v>0</v>
      </c>
      <c r="E346" s="193"/>
      <c r="F346" s="193"/>
      <c r="G346" s="193"/>
      <c r="H346" s="193"/>
      <c r="I346" s="193"/>
      <c r="J346" s="193">
        <f t="shared" si="368"/>
        <v>0</v>
      </c>
      <c r="K346" s="193"/>
      <c r="L346" s="193">
        <v>3</v>
      </c>
      <c r="M346" s="193">
        <v>0</v>
      </c>
      <c r="N346" s="194">
        <v>4</v>
      </c>
      <c r="O346" s="196">
        <v>4</v>
      </c>
      <c r="P346" s="193">
        <v>0</v>
      </c>
      <c r="Q346" s="193">
        <v>0</v>
      </c>
      <c r="R346" s="193">
        <v>3</v>
      </c>
      <c r="S346" s="193">
        <v>2</v>
      </c>
      <c r="T346" s="193">
        <v>0</v>
      </c>
      <c r="U346" s="193">
        <f>+SUM(A346:B346)</f>
        <v>0</v>
      </c>
      <c r="V346" s="197"/>
      <c r="W346" s="197"/>
      <c r="X346" s="197"/>
      <c r="Y346" s="190">
        <f>+SUM(D346:X346)</f>
        <v>16</v>
      </c>
      <c r="AB346" s="103"/>
    </row>
    <row r="347" spans="1:28" s="102" customFormat="1" ht="39.75">
      <c r="A347" s="72"/>
      <c r="B347" s="198" t="s">
        <v>126</v>
      </c>
      <c r="C347" s="150"/>
      <c r="D347" s="193">
        <v>1</v>
      </c>
      <c r="E347" s="193"/>
      <c r="F347" s="193"/>
      <c r="G347" s="193"/>
      <c r="H347" s="193"/>
      <c r="I347" s="193"/>
      <c r="J347" s="193">
        <f t="shared" si="368"/>
        <v>0</v>
      </c>
      <c r="K347" s="193"/>
      <c r="L347" s="193">
        <v>0</v>
      </c>
      <c r="M347" s="193">
        <v>1</v>
      </c>
      <c r="N347" s="194">
        <v>2</v>
      </c>
      <c r="O347" s="196">
        <v>6</v>
      </c>
      <c r="P347" s="193">
        <v>2</v>
      </c>
      <c r="Q347" s="193">
        <v>1</v>
      </c>
      <c r="R347" s="193">
        <v>1</v>
      </c>
      <c r="S347" s="193">
        <v>4</v>
      </c>
      <c r="T347" s="193">
        <v>1</v>
      </c>
      <c r="U347" s="193">
        <v>1</v>
      </c>
      <c r="V347" s="197"/>
      <c r="W347" s="197"/>
      <c r="X347" s="197"/>
      <c r="Y347" s="190">
        <f>+SUM(D347:X347)</f>
        <v>20</v>
      </c>
      <c r="AB347" s="103"/>
    </row>
    <row r="348" spans="1:28" s="102" customFormat="1" ht="61.5">
      <c r="A348" s="128"/>
      <c r="B348" s="147" t="s">
        <v>125</v>
      </c>
      <c r="C348" s="124"/>
      <c r="D348" s="193">
        <v>8</v>
      </c>
      <c r="E348" s="193"/>
      <c r="F348" s="193"/>
      <c r="G348" s="193"/>
      <c r="H348" s="193"/>
      <c r="I348" s="193"/>
      <c r="J348" s="193">
        <f t="shared" si="368"/>
        <v>0</v>
      </c>
      <c r="K348" s="193"/>
      <c r="L348" s="193">
        <v>7</v>
      </c>
      <c r="M348" s="193">
        <v>2</v>
      </c>
      <c r="N348" s="194">
        <v>22</v>
      </c>
      <c r="O348" s="196">
        <v>15</v>
      </c>
      <c r="P348" s="195">
        <v>14</v>
      </c>
      <c r="Q348" s="193">
        <v>9</v>
      </c>
      <c r="R348" s="194">
        <v>10</v>
      </c>
      <c r="S348" s="193">
        <v>39</v>
      </c>
      <c r="T348" s="193">
        <v>2</v>
      </c>
      <c r="U348" s="192">
        <v>5</v>
      </c>
      <c r="V348" s="191"/>
      <c r="W348" s="191"/>
      <c r="X348" s="191"/>
      <c r="Y348" s="190">
        <f>+SUM(D348:X348)</f>
        <v>133</v>
      </c>
      <c r="AB348" s="103"/>
    </row>
    <row r="349" spans="1:28" s="102" customFormat="1" ht="61.5">
      <c r="A349" s="84"/>
      <c r="B349" s="155" t="s">
        <v>124</v>
      </c>
      <c r="C349" s="83" t="s">
        <v>30</v>
      </c>
      <c r="D349" s="82">
        <f>+SUM(D351:D355)</f>
        <v>5</v>
      </c>
      <c r="E349" s="82"/>
      <c r="F349" s="82"/>
      <c r="G349" s="82"/>
      <c r="H349" s="82"/>
      <c r="I349" s="82"/>
      <c r="J349" s="82">
        <f t="shared" ref="J349" si="369">+SUM(J351:J355)</f>
        <v>0</v>
      </c>
      <c r="K349" s="82"/>
      <c r="L349" s="82">
        <f t="shared" ref="L349:U349" si="370">+SUM(L351:L355)</f>
        <v>3</v>
      </c>
      <c r="M349" s="82">
        <f t="shared" si="370"/>
        <v>5</v>
      </c>
      <c r="N349" s="82">
        <f t="shared" si="370"/>
        <v>5</v>
      </c>
      <c r="O349" s="82">
        <f t="shared" si="370"/>
        <v>5</v>
      </c>
      <c r="P349" s="82">
        <f t="shared" si="370"/>
        <v>5</v>
      </c>
      <c r="Q349" s="82">
        <f t="shared" si="370"/>
        <v>3</v>
      </c>
      <c r="R349" s="82">
        <f t="shared" si="370"/>
        <v>2</v>
      </c>
      <c r="S349" s="82">
        <f t="shared" si="370"/>
        <v>5</v>
      </c>
      <c r="T349" s="82">
        <f t="shared" si="370"/>
        <v>5</v>
      </c>
      <c r="U349" s="82">
        <f t="shared" si="370"/>
        <v>5</v>
      </c>
      <c r="V349" s="154"/>
      <c r="W349" s="154"/>
      <c r="X349" s="154"/>
      <c r="Y349" s="82">
        <f>+SUM(Y351:Y355)</f>
        <v>5</v>
      </c>
      <c r="AB349" s="103"/>
    </row>
    <row r="350" spans="1:28" s="102" customFormat="1" ht="39.75">
      <c r="A350" s="80"/>
      <c r="B350" s="153"/>
      <c r="C350" s="79" t="s">
        <v>10</v>
      </c>
      <c r="D350" s="132">
        <f>IF(D349&lt;1,0,IF(D349&lt;2,1,IF(D349&lt;3,2,IF(D349&lt;4,3,IF(D349&lt;5,4,IF(D349=5,5,))))))</f>
        <v>5</v>
      </c>
      <c r="E350" s="132"/>
      <c r="F350" s="132"/>
      <c r="G350" s="132"/>
      <c r="H350" s="132"/>
      <c r="I350" s="132"/>
      <c r="J350" s="132">
        <f t="shared" ref="J350" si="371">IF(J349&lt;1,0,IF(J349&lt;2,1,IF(J349&lt;3,2,IF(J349&lt;4,3,IF(J349&lt;5,4,IF(J349=5,5,))))))</f>
        <v>0</v>
      </c>
      <c r="K350" s="132"/>
      <c r="L350" s="132">
        <f t="shared" ref="L350:U350" si="372">IF(L349&lt;1,0,IF(L349&lt;2,1,IF(L349&lt;3,2,IF(L349&lt;4,3,IF(L349&lt;5,4,IF(L349=5,5,))))))</f>
        <v>3</v>
      </c>
      <c r="M350" s="132">
        <f t="shared" si="372"/>
        <v>5</v>
      </c>
      <c r="N350" s="132">
        <f t="shared" si="372"/>
        <v>5</v>
      </c>
      <c r="O350" s="132">
        <f t="shared" si="372"/>
        <v>5</v>
      </c>
      <c r="P350" s="132">
        <f t="shared" si="372"/>
        <v>5</v>
      </c>
      <c r="Q350" s="132">
        <f t="shared" si="372"/>
        <v>3</v>
      </c>
      <c r="R350" s="132">
        <f t="shared" si="372"/>
        <v>2</v>
      </c>
      <c r="S350" s="132">
        <f t="shared" si="372"/>
        <v>5</v>
      </c>
      <c r="T350" s="132">
        <f t="shared" si="372"/>
        <v>5</v>
      </c>
      <c r="U350" s="132">
        <f t="shared" si="372"/>
        <v>5</v>
      </c>
      <c r="V350" s="152"/>
      <c r="W350" s="152"/>
      <c r="X350" s="152"/>
      <c r="Y350" s="132">
        <f>IF(Y349&lt;1,0,IF(Y349&lt;2,1,IF(Y349&lt;3,2,IF(Y349&lt;4,3,IF(Y349&lt;5,4,IF(Y349=5,5,))))))</f>
        <v>5</v>
      </c>
      <c r="AB350" s="103"/>
    </row>
    <row r="351" spans="1:28" s="102" customFormat="1" ht="61.5">
      <c r="A351" s="72"/>
      <c r="B351" s="165" t="s">
        <v>123</v>
      </c>
      <c r="C351" s="164"/>
      <c r="D351" s="68">
        <v>1</v>
      </c>
      <c r="E351" s="68"/>
      <c r="F351" s="68"/>
      <c r="G351" s="68"/>
      <c r="H351" s="68"/>
      <c r="I351" s="68"/>
      <c r="J351" s="68"/>
      <c r="K351" s="68"/>
      <c r="L351" s="68">
        <v>1</v>
      </c>
      <c r="M351" s="68">
        <v>1</v>
      </c>
      <c r="N351" s="68">
        <v>1</v>
      </c>
      <c r="O351" s="69">
        <v>1</v>
      </c>
      <c r="P351" s="68">
        <v>1</v>
      </c>
      <c r="Q351" s="68">
        <v>1</v>
      </c>
      <c r="R351" s="68">
        <v>1</v>
      </c>
      <c r="S351" s="68">
        <v>1</v>
      </c>
      <c r="T351" s="68">
        <v>1</v>
      </c>
      <c r="U351" s="68">
        <v>1</v>
      </c>
      <c r="V351" s="149"/>
      <c r="W351" s="149"/>
      <c r="X351" s="149"/>
      <c r="Y351" s="68">
        <v>1</v>
      </c>
      <c r="AB351" s="103"/>
    </row>
    <row r="352" spans="1:28" s="102" customFormat="1" ht="39.75">
      <c r="A352" s="72"/>
      <c r="B352" s="91" t="s">
        <v>122</v>
      </c>
      <c r="C352" s="70"/>
      <c r="D352" s="68">
        <v>1</v>
      </c>
      <c r="E352" s="68"/>
      <c r="F352" s="68"/>
      <c r="G352" s="68"/>
      <c r="H352" s="68"/>
      <c r="I352" s="68"/>
      <c r="J352" s="68"/>
      <c r="K352" s="68"/>
      <c r="L352" s="68">
        <v>1</v>
      </c>
      <c r="M352" s="68">
        <v>1</v>
      </c>
      <c r="N352" s="68">
        <v>1</v>
      </c>
      <c r="O352" s="69">
        <v>1</v>
      </c>
      <c r="P352" s="68">
        <v>1</v>
      </c>
      <c r="Q352" s="68">
        <v>1</v>
      </c>
      <c r="R352" s="68">
        <v>0</v>
      </c>
      <c r="S352" s="68">
        <v>1</v>
      </c>
      <c r="T352" s="68">
        <v>1</v>
      </c>
      <c r="U352" s="68">
        <v>1</v>
      </c>
      <c r="V352" s="149"/>
      <c r="W352" s="149"/>
      <c r="X352" s="149"/>
      <c r="Y352" s="68">
        <v>1</v>
      </c>
      <c r="AB352" s="103"/>
    </row>
    <row r="353" spans="1:28" s="102" customFormat="1" ht="61.5">
      <c r="A353" s="72"/>
      <c r="B353" s="91" t="s">
        <v>121</v>
      </c>
      <c r="C353" s="70"/>
      <c r="D353" s="68">
        <v>1</v>
      </c>
      <c r="E353" s="68"/>
      <c r="F353" s="68"/>
      <c r="G353" s="68"/>
      <c r="H353" s="68"/>
      <c r="I353" s="68"/>
      <c r="J353" s="68"/>
      <c r="K353" s="68"/>
      <c r="L353" s="68">
        <v>1</v>
      </c>
      <c r="M353" s="68">
        <v>1</v>
      </c>
      <c r="N353" s="68">
        <v>1</v>
      </c>
      <c r="O353" s="69">
        <v>1</v>
      </c>
      <c r="P353" s="68">
        <v>1</v>
      </c>
      <c r="Q353" s="68">
        <v>1</v>
      </c>
      <c r="R353" s="68">
        <v>0</v>
      </c>
      <c r="S353" s="68">
        <v>1</v>
      </c>
      <c r="T353" s="68">
        <v>1</v>
      </c>
      <c r="U353" s="68">
        <v>1</v>
      </c>
      <c r="V353" s="149"/>
      <c r="W353" s="149"/>
      <c r="X353" s="149"/>
      <c r="Y353" s="68">
        <v>1</v>
      </c>
      <c r="AB353" s="103"/>
    </row>
    <row r="354" spans="1:28" s="102" customFormat="1" ht="57">
      <c r="A354" s="72"/>
      <c r="B354" s="163" t="s">
        <v>120</v>
      </c>
      <c r="C354" s="134"/>
      <c r="D354" s="68">
        <v>1</v>
      </c>
      <c r="E354" s="68"/>
      <c r="F354" s="68"/>
      <c r="G354" s="68"/>
      <c r="H354" s="68"/>
      <c r="I354" s="68"/>
      <c r="J354" s="68"/>
      <c r="K354" s="68"/>
      <c r="L354" s="68">
        <v>0</v>
      </c>
      <c r="M354" s="68">
        <v>1</v>
      </c>
      <c r="N354" s="68">
        <v>1</v>
      </c>
      <c r="O354" s="90">
        <v>1</v>
      </c>
      <c r="P354" s="68">
        <v>1</v>
      </c>
      <c r="Q354" s="68">
        <v>0</v>
      </c>
      <c r="R354" s="68">
        <v>0</v>
      </c>
      <c r="S354" s="68">
        <v>1</v>
      </c>
      <c r="T354" s="68">
        <v>1</v>
      </c>
      <c r="U354" s="68">
        <v>1</v>
      </c>
      <c r="V354" s="149"/>
      <c r="W354" s="149"/>
      <c r="X354" s="149"/>
      <c r="Y354" s="68">
        <v>1</v>
      </c>
      <c r="AB354" s="103"/>
    </row>
    <row r="355" spans="1:28" s="102" customFormat="1" ht="61.5">
      <c r="A355" s="72"/>
      <c r="B355" s="91" t="s">
        <v>119</v>
      </c>
      <c r="C355" s="70"/>
      <c r="D355" s="68">
        <v>1</v>
      </c>
      <c r="E355" s="68"/>
      <c r="F355" s="68"/>
      <c r="G355" s="68"/>
      <c r="H355" s="68"/>
      <c r="I355" s="68"/>
      <c r="J355" s="68"/>
      <c r="K355" s="68"/>
      <c r="L355" s="68">
        <v>0</v>
      </c>
      <c r="M355" s="68">
        <v>1</v>
      </c>
      <c r="N355" s="68">
        <v>1</v>
      </c>
      <c r="O355" s="69">
        <v>1</v>
      </c>
      <c r="P355" s="68">
        <v>1</v>
      </c>
      <c r="Q355" s="68">
        <v>0</v>
      </c>
      <c r="R355" s="68">
        <v>1</v>
      </c>
      <c r="S355" s="68">
        <v>1</v>
      </c>
      <c r="T355" s="68">
        <v>1</v>
      </c>
      <c r="U355" s="68">
        <v>1</v>
      </c>
      <c r="V355" s="149"/>
      <c r="W355" s="149"/>
      <c r="X355" s="149"/>
      <c r="Y355" s="68">
        <v>1</v>
      </c>
      <c r="AB355" s="103"/>
    </row>
    <row r="356" spans="1:28" ht="39.75">
      <c r="A356" s="173" t="s">
        <v>108</v>
      </c>
      <c r="B356" s="173"/>
      <c r="C356" s="172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1"/>
      <c r="U356" s="169"/>
      <c r="V356" s="170"/>
      <c r="W356" s="170"/>
      <c r="X356" s="170"/>
      <c r="Y356" s="169"/>
      <c r="AB356" s="20"/>
    </row>
    <row r="357" spans="1:28" ht="39.75">
      <c r="A357" s="140" t="s">
        <v>86</v>
      </c>
      <c r="B357" s="139"/>
      <c r="C357" s="138"/>
      <c r="D357" s="137">
        <f>+D361</f>
        <v>5</v>
      </c>
      <c r="E357" s="137"/>
      <c r="F357" s="137"/>
      <c r="G357" s="137"/>
      <c r="H357" s="137"/>
      <c r="I357" s="137"/>
      <c r="J357" s="137">
        <f t="shared" ref="J357" si="373">+J361</f>
        <v>0</v>
      </c>
      <c r="K357" s="137"/>
      <c r="L357" s="137">
        <f t="shared" ref="L357:U357" si="374">+L361</f>
        <v>4</v>
      </c>
      <c r="M357" s="137">
        <f t="shared" si="374"/>
        <v>4</v>
      </c>
      <c r="N357" s="137">
        <f t="shared" si="374"/>
        <v>5</v>
      </c>
      <c r="O357" s="137">
        <f t="shared" si="374"/>
        <v>3</v>
      </c>
      <c r="P357" s="137">
        <f t="shared" si="374"/>
        <v>4</v>
      </c>
      <c r="Q357" s="137">
        <f t="shared" si="374"/>
        <v>2</v>
      </c>
      <c r="R357" s="137">
        <f t="shared" si="374"/>
        <v>3</v>
      </c>
      <c r="S357" s="137">
        <f t="shared" si="374"/>
        <v>5</v>
      </c>
      <c r="T357" s="137">
        <f t="shared" si="374"/>
        <v>5</v>
      </c>
      <c r="U357" s="137">
        <f t="shared" si="374"/>
        <v>5</v>
      </c>
      <c r="V357" s="168"/>
      <c r="W357" s="168"/>
      <c r="X357" s="168"/>
      <c r="Y357" s="136">
        <f>+Y361</f>
        <v>5</v>
      </c>
      <c r="AB357" s="20"/>
    </row>
    <row r="358" spans="1:28" ht="39.75">
      <c r="A358" s="140" t="s">
        <v>85</v>
      </c>
      <c r="B358" s="139"/>
      <c r="C358" s="138"/>
      <c r="D358" s="137">
        <f>+SUM(D370,D377)/2</f>
        <v>4.5</v>
      </c>
      <c r="E358" s="137"/>
      <c r="F358" s="137"/>
      <c r="G358" s="137"/>
      <c r="H358" s="137"/>
      <c r="I358" s="137"/>
      <c r="J358" s="137">
        <f t="shared" ref="J358" si="375">+SUM(J370,J377)/2</f>
        <v>0</v>
      </c>
      <c r="K358" s="137"/>
      <c r="L358" s="137">
        <f t="shared" ref="L358:U358" si="376">+SUM(L370,L377)/2</f>
        <v>4.5</v>
      </c>
      <c r="M358" s="137">
        <f t="shared" si="376"/>
        <v>4.5</v>
      </c>
      <c r="N358" s="137">
        <f t="shared" si="376"/>
        <v>4.5</v>
      </c>
      <c r="O358" s="137">
        <f t="shared" si="376"/>
        <v>4.5</v>
      </c>
      <c r="P358" s="137">
        <f t="shared" si="376"/>
        <v>4.5</v>
      </c>
      <c r="Q358" s="137">
        <f t="shared" si="376"/>
        <v>3.5</v>
      </c>
      <c r="R358" s="137">
        <f t="shared" si="376"/>
        <v>3.5</v>
      </c>
      <c r="S358" s="137">
        <f t="shared" si="376"/>
        <v>4</v>
      </c>
      <c r="T358" s="137">
        <f t="shared" si="376"/>
        <v>4</v>
      </c>
      <c r="U358" s="137">
        <f t="shared" si="376"/>
        <v>3</v>
      </c>
      <c r="V358" s="168"/>
      <c r="W358" s="168"/>
      <c r="X358" s="168"/>
      <c r="Y358" s="136">
        <f>+SUM(Y370,Y377)/2</f>
        <v>5</v>
      </c>
      <c r="AB358" s="20"/>
    </row>
    <row r="359" spans="1:28" ht="39.75">
      <c r="A359" s="140" t="s">
        <v>84</v>
      </c>
      <c r="B359" s="139"/>
      <c r="C359" s="138"/>
      <c r="D359" s="137">
        <f>+SUM(D361,D370,D377)/3</f>
        <v>4.666666666666667</v>
      </c>
      <c r="E359" s="137"/>
      <c r="F359" s="137"/>
      <c r="G359" s="137"/>
      <c r="H359" s="137"/>
      <c r="I359" s="137"/>
      <c r="J359" s="137">
        <f t="shared" ref="J359" si="377">+SUM(J361,J370,J377)/3</f>
        <v>0</v>
      </c>
      <c r="K359" s="137"/>
      <c r="L359" s="137">
        <f t="shared" ref="L359:U359" si="378">+SUM(L361,L370,L377)/3</f>
        <v>4.333333333333333</v>
      </c>
      <c r="M359" s="137">
        <f t="shared" si="378"/>
        <v>4.333333333333333</v>
      </c>
      <c r="N359" s="137">
        <f t="shared" si="378"/>
        <v>4.666666666666667</v>
      </c>
      <c r="O359" s="137">
        <f t="shared" si="378"/>
        <v>4</v>
      </c>
      <c r="P359" s="137">
        <f t="shared" si="378"/>
        <v>4.333333333333333</v>
      </c>
      <c r="Q359" s="137">
        <f t="shared" si="378"/>
        <v>3</v>
      </c>
      <c r="R359" s="137">
        <f t="shared" si="378"/>
        <v>3.3333333333333335</v>
      </c>
      <c r="S359" s="137">
        <f t="shared" si="378"/>
        <v>4.333333333333333</v>
      </c>
      <c r="T359" s="137">
        <f t="shared" si="378"/>
        <v>4.333333333333333</v>
      </c>
      <c r="U359" s="137">
        <f t="shared" si="378"/>
        <v>3.6666666666666665</v>
      </c>
      <c r="V359" s="168"/>
      <c r="W359" s="168"/>
      <c r="X359" s="168"/>
      <c r="Y359" s="136">
        <f>+SUM(Y361,Y370,Y377)/3</f>
        <v>5</v>
      </c>
      <c r="AB359" s="20"/>
    </row>
    <row r="360" spans="1:28" s="73" customFormat="1" ht="39.75">
      <c r="A360" s="85">
        <v>6.1</v>
      </c>
      <c r="B360" s="85" t="s">
        <v>107</v>
      </c>
      <c r="C360" s="83" t="s">
        <v>30</v>
      </c>
      <c r="D360" s="82">
        <f>SUM(D362:D367)</f>
        <v>5</v>
      </c>
      <c r="E360" s="82"/>
      <c r="F360" s="82"/>
      <c r="G360" s="82"/>
      <c r="H360" s="82"/>
      <c r="I360" s="82"/>
      <c r="J360" s="82">
        <f t="shared" ref="J360" si="379">SUM(J362:J367)</f>
        <v>0</v>
      </c>
      <c r="K360" s="82"/>
      <c r="L360" s="82">
        <f t="shared" ref="L360:U360" si="380">SUM(L362:L367)</f>
        <v>4</v>
      </c>
      <c r="M360" s="82">
        <f t="shared" si="380"/>
        <v>4</v>
      </c>
      <c r="N360" s="82">
        <f t="shared" si="380"/>
        <v>5</v>
      </c>
      <c r="O360" s="82">
        <f t="shared" si="380"/>
        <v>3</v>
      </c>
      <c r="P360" s="82">
        <f t="shared" si="380"/>
        <v>4</v>
      </c>
      <c r="Q360" s="82">
        <f t="shared" si="380"/>
        <v>2</v>
      </c>
      <c r="R360" s="82">
        <f t="shared" si="380"/>
        <v>3</v>
      </c>
      <c r="S360" s="82">
        <f t="shared" si="380"/>
        <v>5</v>
      </c>
      <c r="T360" s="82">
        <f t="shared" si="380"/>
        <v>6</v>
      </c>
      <c r="U360" s="82">
        <f t="shared" si="380"/>
        <v>5</v>
      </c>
      <c r="V360" s="154"/>
      <c r="W360" s="154"/>
      <c r="X360" s="154"/>
      <c r="Y360" s="82">
        <f>SUM(Y362:Y367)</f>
        <v>5</v>
      </c>
      <c r="AB360" s="74"/>
    </row>
    <row r="361" spans="1:28" s="73" customFormat="1" ht="39.75">
      <c r="A361" s="167"/>
      <c r="B361" s="167"/>
      <c r="C361" s="79" t="s">
        <v>10</v>
      </c>
      <c r="D361" s="132">
        <f>IF(D360&lt;1,0,IF(D360&lt;2,1,IF(D360&lt;3,2,IF(D360&lt;4,3,IF(D360&lt;5,4,IF(D360&gt;=5,5,))))))</f>
        <v>5</v>
      </c>
      <c r="E361" s="132"/>
      <c r="F361" s="132"/>
      <c r="G361" s="132"/>
      <c r="H361" s="132"/>
      <c r="I361" s="132"/>
      <c r="J361" s="132">
        <f t="shared" ref="J361" si="381">IF(J360&lt;1,0,IF(J360&lt;2,1,IF(J360&lt;3,2,IF(J360&lt;4,3,IF(J360&lt;5,4,IF(J360&gt;=5,5,))))))</f>
        <v>0</v>
      </c>
      <c r="K361" s="132"/>
      <c r="L361" s="132">
        <f t="shared" ref="L361:U361" si="382">IF(L360&lt;1,0,IF(L360&lt;2,1,IF(L360&lt;3,2,IF(L360&lt;4,3,IF(L360&lt;5,4,IF(L360&gt;=5,5,))))))</f>
        <v>4</v>
      </c>
      <c r="M361" s="132">
        <f t="shared" si="382"/>
        <v>4</v>
      </c>
      <c r="N361" s="132">
        <f t="shared" si="382"/>
        <v>5</v>
      </c>
      <c r="O361" s="132">
        <f t="shared" si="382"/>
        <v>3</v>
      </c>
      <c r="P361" s="132">
        <f t="shared" si="382"/>
        <v>4</v>
      </c>
      <c r="Q361" s="132">
        <f t="shared" si="382"/>
        <v>2</v>
      </c>
      <c r="R361" s="132">
        <f t="shared" si="382"/>
        <v>3</v>
      </c>
      <c r="S361" s="132">
        <f t="shared" si="382"/>
        <v>5</v>
      </c>
      <c r="T361" s="132">
        <f t="shared" si="382"/>
        <v>5</v>
      </c>
      <c r="U361" s="132">
        <f t="shared" si="382"/>
        <v>5</v>
      </c>
      <c r="V361" s="152"/>
      <c r="W361" s="152"/>
      <c r="X361" s="152"/>
      <c r="Y361" s="132">
        <f>IF(Y360&lt;1,0,IF(Y360&lt;2,1,IF(Y360&lt;3,2,IF(Y360&lt;4,3,IF(Y360&lt;5,4,IF(Y360&gt;=5,5,))))))</f>
        <v>5</v>
      </c>
      <c r="AB361" s="74"/>
    </row>
    <row r="362" spans="1:28" s="73" customFormat="1" ht="61.5">
      <c r="A362" s="166"/>
      <c r="B362" s="165" t="s">
        <v>106</v>
      </c>
      <c r="C362" s="164"/>
      <c r="D362" s="68">
        <v>1</v>
      </c>
      <c r="E362" s="68"/>
      <c r="F362" s="68"/>
      <c r="G362" s="68"/>
      <c r="H362" s="68"/>
      <c r="I362" s="68"/>
      <c r="J362" s="68"/>
      <c r="K362" s="68"/>
      <c r="L362" s="68">
        <v>1</v>
      </c>
      <c r="M362" s="68">
        <v>1</v>
      </c>
      <c r="N362" s="68">
        <v>1</v>
      </c>
      <c r="O362" s="69">
        <v>1</v>
      </c>
      <c r="P362" s="68">
        <v>1</v>
      </c>
      <c r="Q362" s="68">
        <v>0</v>
      </c>
      <c r="R362" s="68">
        <v>1</v>
      </c>
      <c r="S362" s="68">
        <v>1</v>
      </c>
      <c r="T362" s="68">
        <v>1</v>
      </c>
      <c r="U362" s="679">
        <v>1</v>
      </c>
      <c r="V362" s="149"/>
      <c r="W362" s="149"/>
      <c r="X362" s="149"/>
      <c r="Y362" s="679">
        <v>1</v>
      </c>
      <c r="AB362" s="74"/>
    </row>
    <row r="363" spans="1:28" s="73" customFormat="1" ht="61.5">
      <c r="A363" s="75"/>
      <c r="B363" s="91" t="s">
        <v>105</v>
      </c>
      <c r="C363" s="70"/>
      <c r="D363" s="68">
        <v>1</v>
      </c>
      <c r="E363" s="68"/>
      <c r="F363" s="68"/>
      <c r="G363" s="68"/>
      <c r="H363" s="68"/>
      <c r="I363" s="68"/>
      <c r="J363" s="68"/>
      <c r="K363" s="68"/>
      <c r="L363" s="68">
        <v>1</v>
      </c>
      <c r="M363" s="68">
        <v>1</v>
      </c>
      <c r="N363" s="68">
        <v>1</v>
      </c>
      <c r="O363" s="69">
        <v>1</v>
      </c>
      <c r="P363" s="68">
        <v>1</v>
      </c>
      <c r="Q363" s="68">
        <v>1</v>
      </c>
      <c r="R363" s="68">
        <v>1</v>
      </c>
      <c r="S363" s="68">
        <v>1</v>
      </c>
      <c r="T363" s="68">
        <v>1</v>
      </c>
      <c r="U363" s="68">
        <v>1</v>
      </c>
      <c r="V363" s="149"/>
      <c r="W363" s="149"/>
      <c r="X363" s="149"/>
      <c r="Y363" s="68">
        <v>1</v>
      </c>
      <c r="AB363" s="74"/>
    </row>
    <row r="364" spans="1:28" s="73" customFormat="1" ht="61.5">
      <c r="A364" s="75"/>
      <c r="B364" s="91" t="s">
        <v>104</v>
      </c>
      <c r="C364" s="70"/>
      <c r="D364" s="68">
        <v>1</v>
      </c>
      <c r="E364" s="68"/>
      <c r="F364" s="68"/>
      <c r="G364" s="68"/>
      <c r="H364" s="68"/>
      <c r="I364" s="68"/>
      <c r="J364" s="68"/>
      <c r="K364" s="68"/>
      <c r="L364" s="68">
        <v>1</v>
      </c>
      <c r="M364" s="68">
        <v>1</v>
      </c>
      <c r="N364" s="68">
        <v>1</v>
      </c>
      <c r="O364" s="69">
        <v>1</v>
      </c>
      <c r="P364" s="68">
        <v>1</v>
      </c>
      <c r="Q364" s="68">
        <v>1</v>
      </c>
      <c r="R364" s="68">
        <v>1</v>
      </c>
      <c r="S364" s="68">
        <v>1</v>
      </c>
      <c r="T364" s="68">
        <v>1</v>
      </c>
      <c r="U364" s="68">
        <v>1</v>
      </c>
      <c r="V364" s="149"/>
      <c r="W364" s="149"/>
      <c r="X364" s="149"/>
      <c r="Y364" s="68">
        <v>1</v>
      </c>
      <c r="AB364" s="74"/>
    </row>
    <row r="365" spans="1:28" s="73" customFormat="1" ht="57">
      <c r="A365" s="75"/>
      <c r="B365" s="163" t="s">
        <v>103</v>
      </c>
      <c r="C365" s="134"/>
      <c r="D365" s="68">
        <v>1</v>
      </c>
      <c r="E365" s="68"/>
      <c r="F365" s="68"/>
      <c r="G365" s="68"/>
      <c r="H365" s="68"/>
      <c r="I365" s="68"/>
      <c r="J365" s="68"/>
      <c r="K365" s="68"/>
      <c r="L365" s="68">
        <v>1</v>
      </c>
      <c r="M365" s="68">
        <v>1</v>
      </c>
      <c r="N365" s="68">
        <v>1</v>
      </c>
      <c r="O365" s="69">
        <v>0</v>
      </c>
      <c r="P365" s="68">
        <v>1</v>
      </c>
      <c r="Q365" s="68">
        <v>0</v>
      </c>
      <c r="R365" s="68">
        <v>0</v>
      </c>
      <c r="S365" s="68">
        <v>1</v>
      </c>
      <c r="T365" s="68">
        <v>1</v>
      </c>
      <c r="U365" s="68">
        <v>1</v>
      </c>
      <c r="V365" s="149"/>
      <c r="W365" s="149"/>
      <c r="X365" s="149"/>
      <c r="Y365" s="68">
        <v>1</v>
      </c>
      <c r="AB365" s="74"/>
    </row>
    <row r="366" spans="1:28" s="73" customFormat="1" ht="55.5">
      <c r="A366" s="75"/>
      <c r="B366" s="151" t="s">
        <v>102</v>
      </c>
      <c r="C366" s="150"/>
      <c r="D366" s="68">
        <v>1</v>
      </c>
      <c r="E366" s="68"/>
      <c r="F366" s="68"/>
      <c r="G366" s="68"/>
      <c r="H366" s="68"/>
      <c r="I366" s="68"/>
      <c r="J366" s="68"/>
      <c r="K366" s="68"/>
      <c r="L366" s="68">
        <v>0</v>
      </c>
      <c r="M366" s="68">
        <v>0</v>
      </c>
      <c r="N366" s="68">
        <v>1</v>
      </c>
      <c r="O366" s="69">
        <v>0</v>
      </c>
      <c r="P366" s="68">
        <v>0</v>
      </c>
      <c r="Q366" s="68">
        <v>0</v>
      </c>
      <c r="R366" s="68">
        <v>0</v>
      </c>
      <c r="S366" s="68">
        <v>1</v>
      </c>
      <c r="T366" s="68">
        <v>1</v>
      </c>
      <c r="U366" s="68">
        <v>1</v>
      </c>
      <c r="V366" s="149"/>
      <c r="W366" s="149"/>
      <c r="X366" s="149"/>
      <c r="Y366" s="68">
        <v>1</v>
      </c>
      <c r="AB366" s="74"/>
    </row>
    <row r="367" spans="1:28" s="73" customFormat="1" ht="61.5">
      <c r="A367" s="75"/>
      <c r="B367" s="91" t="s">
        <v>101</v>
      </c>
      <c r="C367" s="70"/>
      <c r="D367" s="68">
        <v>0</v>
      </c>
      <c r="E367" s="68"/>
      <c r="F367" s="68"/>
      <c r="G367" s="68"/>
      <c r="H367" s="68"/>
      <c r="I367" s="68"/>
      <c r="J367" s="68"/>
      <c r="K367" s="68"/>
      <c r="L367" s="68">
        <v>0</v>
      </c>
      <c r="M367" s="68">
        <v>0</v>
      </c>
      <c r="N367" s="68">
        <v>0</v>
      </c>
      <c r="O367" s="69">
        <v>0</v>
      </c>
      <c r="P367" s="68">
        <v>0</v>
      </c>
      <c r="Q367" s="68">
        <v>0</v>
      </c>
      <c r="R367" s="68">
        <v>0</v>
      </c>
      <c r="S367" s="68">
        <v>0</v>
      </c>
      <c r="T367" s="68">
        <v>1</v>
      </c>
      <c r="U367" s="68">
        <v>0</v>
      </c>
      <c r="V367" s="149"/>
      <c r="W367" s="149"/>
      <c r="X367" s="149"/>
      <c r="Y367" s="68">
        <v>0</v>
      </c>
      <c r="AB367" s="74"/>
    </row>
    <row r="368" spans="1:28" s="73" customFormat="1" ht="39.75">
      <c r="A368" s="162">
        <v>6.2</v>
      </c>
      <c r="B368" s="162" t="s">
        <v>100</v>
      </c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59"/>
      <c r="V368" s="146"/>
      <c r="W368" s="146"/>
      <c r="X368" s="146"/>
      <c r="Y368" s="159"/>
      <c r="AB368" s="74"/>
    </row>
    <row r="369" spans="1:28" s="73" customFormat="1" ht="61.5">
      <c r="A369" s="85"/>
      <c r="B369" s="158" t="s">
        <v>99</v>
      </c>
      <c r="C369" s="83" t="s">
        <v>30</v>
      </c>
      <c r="D369" s="82">
        <f>+SUM(D371:D375)</f>
        <v>4</v>
      </c>
      <c r="E369" s="82"/>
      <c r="F369" s="82"/>
      <c r="G369" s="82"/>
      <c r="H369" s="82"/>
      <c r="I369" s="82"/>
      <c r="J369" s="82">
        <f t="shared" ref="J369" si="383">+SUM(J371:J375)</f>
        <v>0</v>
      </c>
      <c r="K369" s="82"/>
      <c r="L369" s="82">
        <f t="shared" ref="L369:U369" si="384">+SUM(L371:L375)</f>
        <v>4</v>
      </c>
      <c r="M369" s="82">
        <f t="shared" si="384"/>
        <v>4</v>
      </c>
      <c r="N369" s="82">
        <f t="shared" si="384"/>
        <v>4</v>
      </c>
      <c r="O369" s="82">
        <f t="shared" si="384"/>
        <v>4</v>
      </c>
      <c r="P369" s="82">
        <f t="shared" si="384"/>
        <v>4</v>
      </c>
      <c r="Q369" s="82">
        <f t="shared" si="384"/>
        <v>2</v>
      </c>
      <c r="R369" s="82">
        <f t="shared" si="384"/>
        <v>2</v>
      </c>
      <c r="S369" s="82">
        <f t="shared" si="384"/>
        <v>3</v>
      </c>
      <c r="T369" s="82">
        <f t="shared" si="384"/>
        <v>4</v>
      </c>
      <c r="U369" s="82">
        <f t="shared" si="384"/>
        <v>1</v>
      </c>
      <c r="V369" s="154"/>
      <c r="W369" s="154"/>
      <c r="X369" s="154"/>
      <c r="Y369" s="82">
        <f>+SUM(Y371:Y375)</f>
        <v>5</v>
      </c>
      <c r="AB369" s="74"/>
    </row>
    <row r="370" spans="1:28" s="73" customFormat="1" ht="39.75">
      <c r="A370" s="81"/>
      <c r="B370" s="157"/>
      <c r="C370" s="79" t="s">
        <v>10</v>
      </c>
      <c r="D370" s="132">
        <f>IF(D369&lt;1,0,IF(D369&lt;2,1,IF(D369&lt;3,2,IF(D369&lt;4,3,IF(D369&lt;5,4,IF(D369=5,5,))))))</f>
        <v>4</v>
      </c>
      <c r="E370" s="132"/>
      <c r="F370" s="132"/>
      <c r="G370" s="132"/>
      <c r="H370" s="132"/>
      <c r="I370" s="132"/>
      <c r="J370" s="132">
        <f t="shared" ref="J370" si="385">IF(J369&lt;1,0,IF(J369&lt;2,1,IF(J369&lt;3,2,IF(J369&lt;4,3,IF(J369&lt;5,4,IF(J369=5,5,))))))</f>
        <v>0</v>
      </c>
      <c r="K370" s="132"/>
      <c r="L370" s="132">
        <f t="shared" ref="L370:U370" si="386">IF(L369&lt;1,0,IF(L369&lt;2,1,IF(L369&lt;3,2,IF(L369&lt;4,3,IF(L369&lt;5,4,IF(L369=5,5,))))))</f>
        <v>4</v>
      </c>
      <c r="M370" s="132">
        <f t="shared" si="386"/>
        <v>4</v>
      </c>
      <c r="N370" s="132">
        <f t="shared" si="386"/>
        <v>4</v>
      </c>
      <c r="O370" s="132">
        <f t="shared" si="386"/>
        <v>4</v>
      </c>
      <c r="P370" s="132">
        <f t="shared" si="386"/>
        <v>4</v>
      </c>
      <c r="Q370" s="132">
        <f t="shared" si="386"/>
        <v>2</v>
      </c>
      <c r="R370" s="132">
        <f t="shared" si="386"/>
        <v>2</v>
      </c>
      <c r="S370" s="132">
        <f t="shared" si="386"/>
        <v>3</v>
      </c>
      <c r="T370" s="132">
        <f t="shared" si="386"/>
        <v>4</v>
      </c>
      <c r="U370" s="132">
        <f t="shared" si="386"/>
        <v>1</v>
      </c>
      <c r="V370" s="156"/>
      <c r="W370" s="156"/>
      <c r="X370" s="156"/>
      <c r="Y370" s="132">
        <f>IF(Y369&lt;1,0,IF(Y369&lt;2,1,IF(Y369&lt;3,2,IF(Y369&lt;4,3,IF(Y369&lt;5,4,IF(Y369=5,5,))))))</f>
        <v>5</v>
      </c>
      <c r="AB370" s="74"/>
    </row>
    <row r="371" spans="1:28" s="73" customFormat="1" ht="39.75">
      <c r="A371" s="75"/>
      <c r="B371" s="91" t="s">
        <v>98</v>
      </c>
      <c r="C371" s="70"/>
      <c r="D371" s="68">
        <v>1</v>
      </c>
      <c r="E371" s="68"/>
      <c r="F371" s="68"/>
      <c r="G371" s="68"/>
      <c r="H371" s="68"/>
      <c r="I371" s="68"/>
      <c r="J371" s="68"/>
      <c r="K371" s="68"/>
      <c r="L371" s="68">
        <v>1</v>
      </c>
      <c r="M371" s="68">
        <v>1</v>
      </c>
      <c r="N371" s="68">
        <v>1</v>
      </c>
      <c r="O371" s="69">
        <v>1</v>
      </c>
      <c r="P371" s="68">
        <v>1</v>
      </c>
      <c r="Q371" s="68">
        <v>0</v>
      </c>
      <c r="R371" s="68">
        <v>1</v>
      </c>
      <c r="S371" s="68">
        <v>1</v>
      </c>
      <c r="T371" s="68">
        <v>1</v>
      </c>
      <c r="U371" s="679">
        <v>1</v>
      </c>
      <c r="V371" s="152"/>
      <c r="W371" s="152"/>
      <c r="X371" s="152"/>
      <c r="Y371" s="679">
        <v>1</v>
      </c>
      <c r="AB371" s="74"/>
    </row>
    <row r="372" spans="1:28" s="73" customFormat="1" ht="39.75">
      <c r="A372" s="75"/>
      <c r="B372" s="91" t="s">
        <v>97</v>
      </c>
      <c r="C372" s="70"/>
      <c r="D372" s="68">
        <v>1</v>
      </c>
      <c r="E372" s="68"/>
      <c r="F372" s="68"/>
      <c r="G372" s="68"/>
      <c r="H372" s="68"/>
      <c r="I372" s="68"/>
      <c r="J372" s="68"/>
      <c r="K372" s="68"/>
      <c r="L372" s="68">
        <v>1</v>
      </c>
      <c r="M372" s="68">
        <v>1</v>
      </c>
      <c r="N372" s="68">
        <v>1</v>
      </c>
      <c r="O372" s="69">
        <v>1</v>
      </c>
      <c r="P372" s="68">
        <v>1</v>
      </c>
      <c r="Q372" s="68">
        <v>0</v>
      </c>
      <c r="R372" s="68">
        <v>0</v>
      </c>
      <c r="S372" s="68">
        <v>1</v>
      </c>
      <c r="T372" s="68">
        <v>1</v>
      </c>
      <c r="U372" s="68">
        <v>0</v>
      </c>
      <c r="V372" s="149"/>
      <c r="W372" s="149"/>
      <c r="X372" s="149"/>
      <c r="Y372" s="68">
        <v>1</v>
      </c>
      <c r="AB372" s="74"/>
    </row>
    <row r="373" spans="1:28" s="73" customFormat="1" ht="39.75">
      <c r="A373" s="75"/>
      <c r="B373" s="91" t="s">
        <v>96</v>
      </c>
      <c r="C373" s="70"/>
      <c r="D373" s="68">
        <v>1</v>
      </c>
      <c r="E373" s="68"/>
      <c r="F373" s="68"/>
      <c r="G373" s="68"/>
      <c r="H373" s="68"/>
      <c r="I373" s="68"/>
      <c r="J373" s="68"/>
      <c r="K373" s="68"/>
      <c r="L373" s="68">
        <v>1</v>
      </c>
      <c r="M373" s="68">
        <v>1</v>
      </c>
      <c r="N373" s="68">
        <v>1</v>
      </c>
      <c r="O373" s="69">
        <v>1</v>
      </c>
      <c r="P373" s="68">
        <v>1</v>
      </c>
      <c r="Q373" s="68">
        <v>1</v>
      </c>
      <c r="R373" s="68">
        <v>1</v>
      </c>
      <c r="S373" s="68">
        <v>1</v>
      </c>
      <c r="T373" s="68">
        <v>1</v>
      </c>
      <c r="U373" s="68">
        <v>0</v>
      </c>
      <c r="V373" s="149"/>
      <c r="W373" s="149"/>
      <c r="X373" s="149"/>
      <c r="Y373" s="68">
        <v>1</v>
      </c>
      <c r="AB373" s="74"/>
    </row>
    <row r="374" spans="1:28" s="73" customFormat="1" ht="39.75">
      <c r="A374" s="75"/>
      <c r="B374" s="91" t="s">
        <v>95</v>
      </c>
      <c r="C374" s="70"/>
      <c r="D374" s="68">
        <v>1</v>
      </c>
      <c r="E374" s="68"/>
      <c r="F374" s="68"/>
      <c r="G374" s="68"/>
      <c r="H374" s="68"/>
      <c r="I374" s="68"/>
      <c r="J374" s="68"/>
      <c r="K374" s="68"/>
      <c r="L374" s="68">
        <v>1</v>
      </c>
      <c r="M374" s="68">
        <v>1</v>
      </c>
      <c r="N374" s="68">
        <v>1</v>
      </c>
      <c r="O374" s="69">
        <v>1</v>
      </c>
      <c r="P374" s="68">
        <v>0</v>
      </c>
      <c r="Q374" s="68">
        <v>1</v>
      </c>
      <c r="R374" s="68">
        <v>0</v>
      </c>
      <c r="S374" s="68">
        <v>0</v>
      </c>
      <c r="T374" s="68">
        <v>1</v>
      </c>
      <c r="U374" s="68">
        <v>0</v>
      </c>
      <c r="V374" s="149"/>
      <c r="W374" s="149"/>
      <c r="X374" s="149"/>
      <c r="Y374" s="68">
        <v>1</v>
      </c>
      <c r="AB374" s="74"/>
    </row>
    <row r="375" spans="1:28" s="73" customFormat="1" ht="39.75">
      <c r="A375" s="148"/>
      <c r="B375" s="147" t="s">
        <v>94</v>
      </c>
      <c r="C375" s="124"/>
      <c r="D375" s="68">
        <v>0</v>
      </c>
      <c r="E375" s="68"/>
      <c r="F375" s="68"/>
      <c r="G375" s="68"/>
      <c r="H375" s="68"/>
      <c r="I375" s="68"/>
      <c r="J375" s="68"/>
      <c r="K375" s="68"/>
      <c r="L375" s="68">
        <v>0</v>
      </c>
      <c r="M375" s="68">
        <v>0</v>
      </c>
      <c r="N375" s="68">
        <v>0</v>
      </c>
      <c r="O375" s="68">
        <v>0</v>
      </c>
      <c r="P375" s="68">
        <v>1</v>
      </c>
      <c r="Q375" s="68">
        <v>0</v>
      </c>
      <c r="R375" s="68">
        <v>0</v>
      </c>
      <c r="S375" s="68">
        <v>0</v>
      </c>
      <c r="T375" s="68">
        <v>0</v>
      </c>
      <c r="U375" s="677">
        <v>0</v>
      </c>
      <c r="V375" s="146"/>
      <c r="W375" s="146"/>
      <c r="X375" s="146"/>
      <c r="Y375" s="677">
        <v>1</v>
      </c>
      <c r="AB375" s="74"/>
    </row>
    <row r="376" spans="1:28" s="73" customFormat="1" ht="61.5">
      <c r="A376" s="85"/>
      <c r="B376" s="155" t="s">
        <v>93</v>
      </c>
      <c r="C376" s="83" t="s">
        <v>30</v>
      </c>
      <c r="D376" s="82">
        <f>+SUM(D378:D382)</f>
        <v>5</v>
      </c>
      <c r="E376" s="82"/>
      <c r="F376" s="82"/>
      <c r="G376" s="82"/>
      <c r="H376" s="82"/>
      <c r="I376" s="82"/>
      <c r="J376" s="82">
        <f t="shared" ref="J376" si="387">+SUM(J378:J382)</f>
        <v>0</v>
      </c>
      <c r="K376" s="82"/>
      <c r="L376" s="82">
        <f t="shared" ref="L376:U376" si="388">+SUM(L378:L382)</f>
        <v>5</v>
      </c>
      <c r="M376" s="82">
        <f t="shared" si="388"/>
        <v>5</v>
      </c>
      <c r="N376" s="82">
        <f t="shared" si="388"/>
        <v>5</v>
      </c>
      <c r="O376" s="82">
        <f t="shared" si="388"/>
        <v>5</v>
      </c>
      <c r="P376" s="82">
        <f t="shared" si="388"/>
        <v>5</v>
      </c>
      <c r="Q376" s="82">
        <f t="shared" si="388"/>
        <v>5</v>
      </c>
      <c r="R376" s="82">
        <f t="shared" si="388"/>
        <v>5</v>
      </c>
      <c r="S376" s="82">
        <f t="shared" si="388"/>
        <v>5</v>
      </c>
      <c r="T376" s="82">
        <f t="shared" si="388"/>
        <v>4</v>
      </c>
      <c r="U376" s="82">
        <f t="shared" si="388"/>
        <v>5</v>
      </c>
      <c r="V376" s="154"/>
      <c r="W376" s="154"/>
      <c r="X376" s="154"/>
      <c r="Y376" s="82">
        <f>+SUM(Y378:Y382)</f>
        <v>5</v>
      </c>
      <c r="AB376" s="74"/>
    </row>
    <row r="377" spans="1:28" s="73" customFormat="1" ht="39.75">
      <c r="A377" s="81"/>
      <c r="B377" s="153"/>
      <c r="C377" s="79" t="s">
        <v>10</v>
      </c>
      <c r="D377" s="132">
        <f>IF(D376&lt;1,0,IF(D376&lt;2,1,IF(D376&lt;3,2,IF(D376&lt;4,3,IF(D376&lt;5,4,IF(D376=5,5,))))))</f>
        <v>5</v>
      </c>
      <c r="E377" s="132"/>
      <c r="F377" s="132"/>
      <c r="G377" s="132"/>
      <c r="H377" s="132"/>
      <c r="I377" s="132"/>
      <c r="J377" s="132">
        <f t="shared" ref="J377" si="389">IF(J376&lt;1,0,IF(J376&lt;2,1,IF(J376&lt;3,2,IF(J376&lt;4,3,IF(J376&lt;5,4,IF(J376=5,5,))))))</f>
        <v>0</v>
      </c>
      <c r="K377" s="132"/>
      <c r="L377" s="132">
        <f t="shared" ref="L377:U377" si="390">IF(L376&lt;1,0,IF(L376&lt;2,1,IF(L376&lt;3,2,IF(L376&lt;4,3,IF(L376&lt;5,4,IF(L376=5,5,))))))</f>
        <v>5</v>
      </c>
      <c r="M377" s="132">
        <f t="shared" si="390"/>
        <v>5</v>
      </c>
      <c r="N377" s="132">
        <f t="shared" si="390"/>
        <v>5</v>
      </c>
      <c r="O377" s="132">
        <f t="shared" si="390"/>
        <v>5</v>
      </c>
      <c r="P377" s="132">
        <f t="shared" si="390"/>
        <v>5</v>
      </c>
      <c r="Q377" s="132">
        <f t="shared" si="390"/>
        <v>5</v>
      </c>
      <c r="R377" s="132">
        <f t="shared" si="390"/>
        <v>5</v>
      </c>
      <c r="S377" s="132">
        <f t="shared" si="390"/>
        <v>5</v>
      </c>
      <c r="T377" s="132">
        <f t="shared" si="390"/>
        <v>4</v>
      </c>
      <c r="U377" s="132">
        <f t="shared" si="390"/>
        <v>5</v>
      </c>
      <c r="V377" s="152"/>
      <c r="W377" s="152"/>
      <c r="X377" s="152"/>
      <c r="Y377" s="132">
        <f>IF(Y376&lt;1,0,IF(Y376&lt;2,1,IF(Y376&lt;3,2,IF(Y376&lt;4,3,IF(Y376&lt;5,4,IF(Y376=5,5,))))))</f>
        <v>5</v>
      </c>
      <c r="AB377" s="74"/>
    </row>
    <row r="378" spans="1:28" s="73" customFormat="1" ht="39.75">
      <c r="A378" s="75"/>
      <c r="B378" s="151" t="s">
        <v>92</v>
      </c>
      <c r="C378" s="150"/>
      <c r="D378" s="68">
        <v>1</v>
      </c>
      <c r="E378" s="68"/>
      <c r="F378" s="68"/>
      <c r="G378" s="68"/>
      <c r="H378" s="68"/>
      <c r="I378" s="68"/>
      <c r="J378" s="68"/>
      <c r="K378" s="68"/>
      <c r="L378" s="68">
        <v>1</v>
      </c>
      <c r="M378" s="68">
        <v>1</v>
      </c>
      <c r="N378" s="68">
        <v>1</v>
      </c>
      <c r="O378" s="69">
        <v>1</v>
      </c>
      <c r="P378" s="68">
        <v>1</v>
      </c>
      <c r="Q378" s="68">
        <v>1</v>
      </c>
      <c r="R378" s="68">
        <v>1</v>
      </c>
      <c r="S378" s="68">
        <v>1</v>
      </c>
      <c r="T378" s="68">
        <v>1</v>
      </c>
      <c r="U378" s="68">
        <v>1</v>
      </c>
      <c r="V378" s="149"/>
      <c r="W378" s="149"/>
      <c r="X378" s="149"/>
      <c r="Y378" s="68">
        <v>1</v>
      </c>
      <c r="AB378" s="74"/>
    </row>
    <row r="379" spans="1:28" s="73" customFormat="1" ht="61.5">
      <c r="A379" s="75"/>
      <c r="B379" s="91" t="s">
        <v>91</v>
      </c>
      <c r="C379" s="70"/>
      <c r="D379" s="68">
        <v>1</v>
      </c>
      <c r="E379" s="68"/>
      <c r="F379" s="68"/>
      <c r="G379" s="68"/>
      <c r="H379" s="68"/>
      <c r="I379" s="68"/>
      <c r="J379" s="68"/>
      <c r="K379" s="68"/>
      <c r="L379" s="68">
        <v>1</v>
      </c>
      <c r="M379" s="68">
        <v>1</v>
      </c>
      <c r="N379" s="68">
        <v>1</v>
      </c>
      <c r="O379" s="69">
        <v>1</v>
      </c>
      <c r="P379" s="68">
        <v>1</v>
      </c>
      <c r="Q379" s="68">
        <v>1</v>
      </c>
      <c r="R379" s="68">
        <v>1</v>
      </c>
      <c r="S379" s="68">
        <v>1</v>
      </c>
      <c r="T379" s="68">
        <v>0</v>
      </c>
      <c r="U379" s="68">
        <v>1</v>
      </c>
      <c r="V379" s="149"/>
      <c r="W379" s="149"/>
      <c r="X379" s="149"/>
      <c r="Y379" s="68">
        <v>1</v>
      </c>
      <c r="AB379" s="74"/>
    </row>
    <row r="380" spans="1:28" s="73" customFormat="1" ht="61.5">
      <c r="A380" s="75"/>
      <c r="B380" s="91" t="s">
        <v>90</v>
      </c>
      <c r="C380" s="70"/>
      <c r="D380" s="68">
        <v>1</v>
      </c>
      <c r="E380" s="68"/>
      <c r="F380" s="68"/>
      <c r="G380" s="68"/>
      <c r="H380" s="68"/>
      <c r="I380" s="68"/>
      <c r="J380" s="68"/>
      <c r="K380" s="68"/>
      <c r="L380" s="68">
        <v>1</v>
      </c>
      <c r="M380" s="68">
        <v>1</v>
      </c>
      <c r="N380" s="68">
        <v>1</v>
      </c>
      <c r="O380" s="69">
        <v>1</v>
      </c>
      <c r="P380" s="68">
        <v>1</v>
      </c>
      <c r="Q380" s="68">
        <v>1</v>
      </c>
      <c r="R380" s="68">
        <v>1</v>
      </c>
      <c r="S380" s="68">
        <v>1</v>
      </c>
      <c r="T380" s="68">
        <v>1</v>
      </c>
      <c r="U380" s="68">
        <v>1</v>
      </c>
      <c r="V380" s="149"/>
      <c r="W380" s="149"/>
      <c r="X380" s="149"/>
      <c r="Y380" s="68">
        <v>1</v>
      </c>
      <c r="AB380" s="74"/>
    </row>
    <row r="381" spans="1:28" s="73" customFormat="1" ht="61.5">
      <c r="A381" s="75"/>
      <c r="B381" s="91" t="s">
        <v>89</v>
      </c>
      <c r="C381" s="70"/>
      <c r="D381" s="68">
        <v>1</v>
      </c>
      <c r="E381" s="68"/>
      <c r="F381" s="68"/>
      <c r="G381" s="68"/>
      <c r="H381" s="68"/>
      <c r="I381" s="68"/>
      <c r="J381" s="68"/>
      <c r="K381" s="68"/>
      <c r="L381" s="68">
        <v>1</v>
      </c>
      <c r="M381" s="68">
        <v>1</v>
      </c>
      <c r="N381" s="68">
        <v>1</v>
      </c>
      <c r="O381" s="69">
        <v>1</v>
      </c>
      <c r="P381" s="68">
        <v>1</v>
      </c>
      <c r="Q381" s="68">
        <v>1</v>
      </c>
      <c r="R381" s="68">
        <v>1</v>
      </c>
      <c r="S381" s="68">
        <v>1</v>
      </c>
      <c r="T381" s="68">
        <v>1</v>
      </c>
      <c r="U381" s="68">
        <v>1</v>
      </c>
      <c r="V381" s="149"/>
      <c r="W381" s="149"/>
      <c r="X381" s="149"/>
      <c r="Y381" s="68">
        <v>1</v>
      </c>
      <c r="AB381" s="74"/>
    </row>
    <row r="382" spans="1:28" s="73" customFormat="1" ht="61.5">
      <c r="A382" s="148"/>
      <c r="B382" s="147" t="s">
        <v>88</v>
      </c>
      <c r="C382" s="124"/>
      <c r="D382" s="677">
        <v>1</v>
      </c>
      <c r="E382" s="677"/>
      <c r="F382" s="677"/>
      <c r="G382" s="677"/>
      <c r="H382" s="677"/>
      <c r="I382" s="677"/>
      <c r="J382" s="677"/>
      <c r="K382" s="677"/>
      <c r="L382" s="677">
        <v>1</v>
      </c>
      <c r="M382" s="677">
        <v>1</v>
      </c>
      <c r="N382" s="677">
        <v>1</v>
      </c>
      <c r="O382" s="69">
        <v>1</v>
      </c>
      <c r="P382" s="677">
        <v>1</v>
      </c>
      <c r="Q382" s="677">
        <v>1</v>
      </c>
      <c r="R382" s="677">
        <v>1</v>
      </c>
      <c r="S382" s="68">
        <v>1</v>
      </c>
      <c r="T382" s="677">
        <v>1</v>
      </c>
      <c r="U382" s="677">
        <v>1</v>
      </c>
      <c r="V382" s="146"/>
      <c r="W382" s="146"/>
      <c r="X382" s="146"/>
      <c r="Y382" s="677">
        <v>1</v>
      </c>
      <c r="AB382" s="74"/>
    </row>
    <row r="383" spans="1:28" ht="39.75">
      <c r="A383" s="145" t="s">
        <v>87</v>
      </c>
      <c r="B383" s="145"/>
      <c r="C383" s="144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1"/>
      <c r="V383" s="142"/>
      <c r="W383" s="142"/>
      <c r="X383" s="142"/>
      <c r="Y383" s="141"/>
      <c r="AB383" s="20"/>
    </row>
    <row r="384" spans="1:28" ht="39.75">
      <c r="A384" s="140" t="s">
        <v>86</v>
      </c>
      <c r="B384" s="139"/>
      <c r="C384" s="138"/>
      <c r="D384" s="137">
        <f>+SUM(D388,D397,D404,D411)/4</f>
        <v>5</v>
      </c>
      <c r="E384" s="137"/>
      <c r="F384" s="137"/>
      <c r="G384" s="137"/>
      <c r="H384" s="137"/>
      <c r="I384" s="137"/>
      <c r="J384" s="137">
        <f t="shared" ref="J384" si="391">+SUM(J388,J397,J404,J411)/4</f>
        <v>0</v>
      </c>
      <c r="K384" s="137"/>
      <c r="L384" s="137">
        <f t="shared" ref="L384:Y384" si="392">+SUM(L388,L397,L404,L411)/4</f>
        <v>4.75</v>
      </c>
      <c r="M384" s="137">
        <f t="shared" si="392"/>
        <v>3.75</v>
      </c>
      <c r="N384" s="137">
        <f t="shared" si="392"/>
        <v>5</v>
      </c>
      <c r="O384" s="137">
        <f t="shared" si="392"/>
        <v>4.25</v>
      </c>
      <c r="P384" s="137">
        <f t="shared" si="392"/>
        <v>5</v>
      </c>
      <c r="Q384" s="137">
        <f t="shared" si="392"/>
        <v>4.25</v>
      </c>
      <c r="R384" s="137">
        <f t="shared" si="392"/>
        <v>3.25</v>
      </c>
      <c r="S384" s="137">
        <f t="shared" si="392"/>
        <v>4.75</v>
      </c>
      <c r="T384" s="137">
        <f t="shared" si="392"/>
        <v>4.5</v>
      </c>
      <c r="U384" s="137">
        <f t="shared" si="392"/>
        <v>4.25</v>
      </c>
      <c r="V384" s="137">
        <f t="shared" si="392"/>
        <v>5</v>
      </c>
      <c r="W384" s="137">
        <f t="shared" si="392"/>
        <v>5</v>
      </c>
      <c r="X384" s="137">
        <f t="shared" si="392"/>
        <v>4.25</v>
      </c>
      <c r="Y384" s="136">
        <f t="shared" si="392"/>
        <v>5</v>
      </c>
      <c r="AB384" s="20"/>
    </row>
    <row r="385" spans="1:28" ht="39.75">
      <c r="A385" s="140" t="s">
        <v>85</v>
      </c>
      <c r="B385" s="139"/>
      <c r="C385" s="138"/>
      <c r="D385" s="137">
        <f>+D426</f>
        <v>4.7</v>
      </c>
      <c r="E385" s="137"/>
      <c r="F385" s="137"/>
      <c r="G385" s="137"/>
      <c r="H385" s="137"/>
      <c r="I385" s="137"/>
      <c r="J385" s="137">
        <f t="shared" ref="J385" si="393">+J426</f>
        <v>0</v>
      </c>
      <c r="K385" s="137"/>
      <c r="L385" s="137">
        <f t="shared" ref="L385:X385" si="394">+L426</f>
        <v>4.41</v>
      </c>
      <c r="M385" s="137">
        <f t="shared" si="394"/>
        <v>3.4</v>
      </c>
      <c r="N385" s="137">
        <f t="shared" si="394"/>
        <v>4.6399999999999997</v>
      </c>
      <c r="O385" s="137">
        <f t="shared" si="394"/>
        <v>4.45</v>
      </c>
      <c r="P385" s="137">
        <f t="shared" si="394"/>
        <v>4.47</v>
      </c>
      <c r="Q385" s="137">
        <f t="shared" si="394"/>
        <v>4.46</v>
      </c>
      <c r="R385" s="137">
        <f t="shared" si="394"/>
        <v>4.3</v>
      </c>
      <c r="S385" s="137">
        <f t="shared" si="394"/>
        <v>4.3499999999999996</v>
      </c>
      <c r="T385" s="137">
        <f t="shared" si="394"/>
        <v>3.95</v>
      </c>
      <c r="U385" s="137">
        <f t="shared" si="394"/>
        <v>4</v>
      </c>
      <c r="V385" s="137">
        <f t="shared" si="394"/>
        <v>4.57</v>
      </c>
      <c r="W385" s="137">
        <f t="shared" si="394"/>
        <v>4.5999999999999996</v>
      </c>
      <c r="X385" s="137">
        <f t="shared" si="394"/>
        <v>3.8</v>
      </c>
      <c r="Y385" s="136">
        <f>+SUM(Y425:Y426)/2</f>
        <v>4.2349999999999994</v>
      </c>
      <c r="AB385" s="20"/>
    </row>
    <row r="386" spans="1:28" ht="39.75">
      <c r="A386" s="140" t="s">
        <v>84</v>
      </c>
      <c r="B386" s="139"/>
      <c r="C386" s="138"/>
      <c r="D386" s="137">
        <f>+SUM(D388,D397,D404,D411,D426)/5</f>
        <v>4.9399999999999995</v>
      </c>
      <c r="E386" s="137"/>
      <c r="F386" s="137"/>
      <c r="G386" s="137"/>
      <c r="H386" s="137"/>
      <c r="I386" s="137"/>
      <c r="J386" s="137">
        <f t="shared" ref="J386" si="395">+SUM(J388,J397,J404,J411,J426)/5</f>
        <v>0</v>
      </c>
      <c r="K386" s="137"/>
      <c r="L386" s="137">
        <f t="shared" ref="L386:X386" si="396">+SUM(L388,L397,L404,L411,L426)/5</f>
        <v>4.6820000000000004</v>
      </c>
      <c r="M386" s="137">
        <f t="shared" si="396"/>
        <v>3.6799999999999997</v>
      </c>
      <c r="N386" s="137">
        <f t="shared" si="396"/>
        <v>4.9279999999999999</v>
      </c>
      <c r="O386" s="137">
        <f t="shared" si="396"/>
        <v>4.29</v>
      </c>
      <c r="P386" s="137">
        <f t="shared" si="396"/>
        <v>4.8940000000000001</v>
      </c>
      <c r="Q386" s="137">
        <f t="shared" si="396"/>
        <v>4.2919999999999998</v>
      </c>
      <c r="R386" s="137">
        <f t="shared" si="396"/>
        <v>3.46</v>
      </c>
      <c r="S386" s="137">
        <f t="shared" si="396"/>
        <v>4.67</v>
      </c>
      <c r="T386" s="137">
        <f t="shared" si="396"/>
        <v>4.3899999999999997</v>
      </c>
      <c r="U386" s="137">
        <f t="shared" si="396"/>
        <v>4.2</v>
      </c>
      <c r="V386" s="137">
        <f t="shared" si="396"/>
        <v>4.9139999999999997</v>
      </c>
      <c r="W386" s="137">
        <f t="shared" si="396"/>
        <v>4.92</v>
      </c>
      <c r="X386" s="137">
        <f t="shared" si="396"/>
        <v>4.16</v>
      </c>
      <c r="Y386" s="136">
        <f>+SUM(Y388,Y397,Y404,Y411,Y426,Y425)/6</f>
        <v>4.7450000000000001</v>
      </c>
      <c r="AB386" s="20"/>
    </row>
    <row r="387" spans="1:28" s="73" customFormat="1" ht="39.75">
      <c r="A387" s="85">
        <v>7.1</v>
      </c>
      <c r="B387" s="84" t="s">
        <v>83</v>
      </c>
      <c r="C387" s="83" t="s">
        <v>30</v>
      </c>
      <c r="D387" s="82">
        <f>+SUM(D389:D395)</f>
        <v>7</v>
      </c>
      <c r="E387" s="82"/>
      <c r="F387" s="82"/>
      <c r="G387" s="82"/>
      <c r="H387" s="82"/>
      <c r="I387" s="82"/>
      <c r="J387" s="82">
        <f t="shared" ref="J387" si="397">+SUM(J389:J395)</f>
        <v>0</v>
      </c>
      <c r="K387" s="82"/>
      <c r="L387" s="82">
        <f t="shared" ref="L387:Y387" si="398">+SUM(L389:L395)</f>
        <v>7</v>
      </c>
      <c r="M387" s="82">
        <f t="shared" si="398"/>
        <v>6</v>
      </c>
      <c r="N387" s="82">
        <f t="shared" si="398"/>
        <v>7</v>
      </c>
      <c r="O387" s="82">
        <f t="shared" si="398"/>
        <v>7</v>
      </c>
      <c r="P387" s="82">
        <f t="shared" si="398"/>
        <v>7</v>
      </c>
      <c r="Q387" s="82">
        <f t="shared" si="398"/>
        <v>4</v>
      </c>
      <c r="R387" s="82">
        <f t="shared" si="398"/>
        <v>7</v>
      </c>
      <c r="S387" s="82">
        <f t="shared" si="398"/>
        <v>6</v>
      </c>
      <c r="T387" s="82">
        <f t="shared" si="398"/>
        <v>7</v>
      </c>
      <c r="U387" s="82">
        <f t="shared" si="398"/>
        <v>7</v>
      </c>
      <c r="V387" s="82">
        <f t="shared" si="398"/>
        <v>7</v>
      </c>
      <c r="W387" s="82">
        <f t="shared" si="398"/>
        <v>7</v>
      </c>
      <c r="X387" s="82">
        <f t="shared" si="398"/>
        <v>6</v>
      </c>
      <c r="Y387" s="82">
        <f t="shared" si="398"/>
        <v>7</v>
      </c>
      <c r="AB387" s="74"/>
    </row>
    <row r="388" spans="1:28" s="73" customFormat="1" ht="39.75">
      <c r="A388" s="81"/>
      <c r="B388" s="80"/>
      <c r="C388" s="79" t="s">
        <v>10</v>
      </c>
      <c r="D388" s="132">
        <f>IF(D387&lt;1,0,IF(D387&lt;2,1,IF(D387&lt;4,2,IF(D387&lt;6,3,IF(D387=6,4,IF(D387=7,5,))))))</f>
        <v>5</v>
      </c>
      <c r="E388" s="132"/>
      <c r="F388" s="132"/>
      <c r="G388" s="132"/>
      <c r="H388" s="132"/>
      <c r="I388" s="132"/>
      <c r="J388" s="132">
        <f t="shared" ref="J388" si="399">IF(J387&lt;1,0,IF(J387&lt;2,1,IF(J387&lt;4,2,IF(J387&lt;6,3,IF(J387=6,4,IF(J387=7,5,))))))</f>
        <v>0</v>
      </c>
      <c r="K388" s="132"/>
      <c r="L388" s="132">
        <f t="shared" ref="L388:Y388" si="400">IF(L387&lt;1,0,IF(L387&lt;2,1,IF(L387&lt;4,2,IF(L387&lt;6,3,IF(L387=6,4,IF(L387=7,5,))))))</f>
        <v>5</v>
      </c>
      <c r="M388" s="132">
        <f t="shared" si="400"/>
        <v>4</v>
      </c>
      <c r="N388" s="132">
        <f t="shared" si="400"/>
        <v>5</v>
      </c>
      <c r="O388" s="132">
        <f t="shared" si="400"/>
        <v>5</v>
      </c>
      <c r="P388" s="132">
        <f t="shared" si="400"/>
        <v>5</v>
      </c>
      <c r="Q388" s="132">
        <f t="shared" si="400"/>
        <v>3</v>
      </c>
      <c r="R388" s="132">
        <f t="shared" si="400"/>
        <v>5</v>
      </c>
      <c r="S388" s="132">
        <f t="shared" si="400"/>
        <v>4</v>
      </c>
      <c r="T388" s="132">
        <f t="shared" si="400"/>
        <v>5</v>
      </c>
      <c r="U388" s="132">
        <f t="shared" si="400"/>
        <v>5</v>
      </c>
      <c r="V388" s="132">
        <f t="shared" si="400"/>
        <v>5</v>
      </c>
      <c r="W388" s="132">
        <f t="shared" si="400"/>
        <v>5</v>
      </c>
      <c r="X388" s="132">
        <f t="shared" si="400"/>
        <v>4</v>
      </c>
      <c r="Y388" s="132">
        <f t="shared" si="400"/>
        <v>5</v>
      </c>
      <c r="Z388" s="93" t="s">
        <v>39</v>
      </c>
      <c r="AB388" s="74"/>
    </row>
    <row r="389" spans="1:28" s="73" customFormat="1" ht="61.5">
      <c r="A389" s="75"/>
      <c r="B389" s="71" t="s">
        <v>82</v>
      </c>
      <c r="C389" s="70"/>
      <c r="D389" s="68">
        <v>1</v>
      </c>
      <c r="E389" s="68"/>
      <c r="F389" s="68"/>
      <c r="G389" s="68"/>
      <c r="H389" s="68"/>
      <c r="I389" s="68"/>
      <c r="J389" s="68"/>
      <c r="K389" s="68"/>
      <c r="L389" s="68">
        <v>1</v>
      </c>
      <c r="M389" s="68">
        <v>1</v>
      </c>
      <c r="N389" s="68">
        <v>1</v>
      </c>
      <c r="O389" s="69">
        <v>1</v>
      </c>
      <c r="P389" s="68">
        <v>1</v>
      </c>
      <c r="Q389" s="68">
        <v>0</v>
      </c>
      <c r="R389" s="68">
        <v>1</v>
      </c>
      <c r="S389" s="68">
        <v>1</v>
      </c>
      <c r="T389" s="68">
        <v>1</v>
      </c>
      <c r="U389" s="68">
        <v>1</v>
      </c>
      <c r="V389" s="68">
        <v>1</v>
      </c>
      <c r="W389" s="125">
        <v>1</v>
      </c>
      <c r="X389" s="68">
        <v>1</v>
      </c>
      <c r="Y389" s="68">
        <v>1</v>
      </c>
      <c r="AB389" s="74"/>
    </row>
    <row r="390" spans="1:28" s="102" customFormat="1" ht="85.5">
      <c r="A390" s="72"/>
      <c r="B390" s="135" t="s">
        <v>81</v>
      </c>
      <c r="C390" s="134"/>
      <c r="D390" s="68">
        <v>1</v>
      </c>
      <c r="E390" s="68"/>
      <c r="F390" s="68"/>
      <c r="G390" s="68"/>
      <c r="H390" s="68"/>
      <c r="I390" s="68"/>
      <c r="J390" s="68"/>
      <c r="K390" s="68"/>
      <c r="L390" s="68">
        <v>1</v>
      </c>
      <c r="M390" s="68">
        <v>1</v>
      </c>
      <c r="N390" s="68">
        <v>1</v>
      </c>
      <c r="O390" s="69">
        <v>1</v>
      </c>
      <c r="P390" s="68">
        <v>1</v>
      </c>
      <c r="Q390" s="68">
        <v>1</v>
      </c>
      <c r="R390" s="68">
        <v>1</v>
      </c>
      <c r="S390" s="68">
        <v>1</v>
      </c>
      <c r="T390" s="68">
        <v>1</v>
      </c>
      <c r="U390" s="68">
        <v>1</v>
      </c>
      <c r="V390" s="68">
        <v>1</v>
      </c>
      <c r="W390" s="125">
        <v>1</v>
      </c>
      <c r="X390" s="68">
        <v>1</v>
      </c>
      <c r="Y390" s="68">
        <v>1</v>
      </c>
      <c r="AB390" s="103"/>
    </row>
    <row r="391" spans="1:28" s="102" customFormat="1" ht="92.25">
      <c r="A391" s="72"/>
      <c r="B391" s="71" t="s">
        <v>80</v>
      </c>
      <c r="C391" s="70"/>
      <c r="D391" s="68">
        <v>1</v>
      </c>
      <c r="E391" s="68"/>
      <c r="F391" s="68"/>
      <c r="G391" s="68"/>
      <c r="H391" s="68"/>
      <c r="I391" s="68"/>
      <c r="J391" s="68"/>
      <c r="K391" s="68"/>
      <c r="L391" s="68">
        <v>1</v>
      </c>
      <c r="M391" s="68">
        <v>1</v>
      </c>
      <c r="N391" s="68">
        <v>1</v>
      </c>
      <c r="O391" s="69">
        <v>1</v>
      </c>
      <c r="P391" s="68">
        <v>1</v>
      </c>
      <c r="Q391" s="68">
        <v>1</v>
      </c>
      <c r="R391" s="68">
        <v>1</v>
      </c>
      <c r="S391" s="68">
        <v>1</v>
      </c>
      <c r="T391" s="68">
        <v>1</v>
      </c>
      <c r="U391" s="68">
        <v>1</v>
      </c>
      <c r="V391" s="68">
        <v>1</v>
      </c>
      <c r="W391" s="125">
        <v>1</v>
      </c>
      <c r="X391" s="68">
        <v>1</v>
      </c>
      <c r="Y391" s="68">
        <v>1</v>
      </c>
      <c r="AB391" s="103"/>
    </row>
    <row r="392" spans="1:28" s="102" customFormat="1" ht="57">
      <c r="A392" s="72"/>
      <c r="B392" s="135" t="s">
        <v>79</v>
      </c>
      <c r="C392" s="134"/>
      <c r="D392" s="68">
        <v>1</v>
      </c>
      <c r="E392" s="68"/>
      <c r="F392" s="68"/>
      <c r="G392" s="68"/>
      <c r="H392" s="68"/>
      <c r="I392" s="68"/>
      <c r="J392" s="68"/>
      <c r="K392" s="68"/>
      <c r="L392" s="68">
        <v>1</v>
      </c>
      <c r="M392" s="68">
        <v>1</v>
      </c>
      <c r="N392" s="68">
        <v>1</v>
      </c>
      <c r="O392" s="69">
        <v>1</v>
      </c>
      <c r="P392" s="68">
        <v>1</v>
      </c>
      <c r="Q392" s="68">
        <v>1</v>
      </c>
      <c r="R392" s="68">
        <v>1</v>
      </c>
      <c r="S392" s="68">
        <v>1</v>
      </c>
      <c r="T392" s="68">
        <v>1</v>
      </c>
      <c r="U392" s="68">
        <v>1</v>
      </c>
      <c r="V392" s="68">
        <v>1</v>
      </c>
      <c r="W392" s="125">
        <v>1</v>
      </c>
      <c r="X392" s="68">
        <v>1</v>
      </c>
      <c r="Y392" s="68">
        <v>1</v>
      </c>
      <c r="AB392" s="103"/>
    </row>
    <row r="393" spans="1:28" s="102" customFormat="1" ht="61.5">
      <c r="A393" s="72"/>
      <c r="B393" s="71" t="s">
        <v>78</v>
      </c>
      <c r="C393" s="70"/>
      <c r="D393" s="68">
        <v>1</v>
      </c>
      <c r="E393" s="68"/>
      <c r="F393" s="68"/>
      <c r="G393" s="68"/>
      <c r="H393" s="68"/>
      <c r="I393" s="68"/>
      <c r="J393" s="68"/>
      <c r="K393" s="68"/>
      <c r="L393" s="68">
        <v>1</v>
      </c>
      <c r="M393" s="68">
        <v>1</v>
      </c>
      <c r="N393" s="68">
        <v>1</v>
      </c>
      <c r="O393" s="69">
        <v>1</v>
      </c>
      <c r="P393" s="68">
        <v>1</v>
      </c>
      <c r="Q393" s="68">
        <v>1</v>
      </c>
      <c r="R393" s="68">
        <v>1</v>
      </c>
      <c r="S393" s="68">
        <v>1</v>
      </c>
      <c r="T393" s="68">
        <v>1</v>
      </c>
      <c r="U393" s="68">
        <v>1</v>
      </c>
      <c r="V393" s="68">
        <v>1</v>
      </c>
      <c r="W393" s="125">
        <v>1</v>
      </c>
      <c r="X393" s="68">
        <v>1</v>
      </c>
      <c r="Y393" s="68">
        <v>1</v>
      </c>
      <c r="AB393" s="103"/>
    </row>
    <row r="394" spans="1:28" s="102" customFormat="1" ht="61.5">
      <c r="A394" s="72"/>
      <c r="B394" s="71" t="s">
        <v>77</v>
      </c>
      <c r="C394" s="70"/>
      <c r="D394" s="68">
        <v>1</v>
      </c>
      <c r="E394" s="68"/>
      <c r="F394" s="68"/>
      <c r="G394" s="68"/>
      <c r="H394" s="68"/>
      <c r="I394" s="68"/>
      <c r="J394" s="68"/>
      <c r="K394" s="68"/>
      <c r="L394" s="68">
        <v>1</v>
      </c>
      <c r="M394" s="68">
        <v>1</v>
      </c>
      <c r="N394" s="68">
        <v>1</v>
      </c>
      <c r="O394" s="69">
        <v>1</v>
      </c>
      <c r="P394" s="68">
        <v>1</v>
      </c>
      <c r="Q394" s="68">
        <v>0</v>
      </c>
      <c r="R394" s="68">
        <v>1</v>
      </c>
      <c r="S394" s="68">
        <v>1</v>
      </c>
      <c r="T394" s="68">
        <v>1</v>
      </c>
      <c r="U394" s="68">
        <v>1</v>
      </c>
      <c r="V394" s="68">
        <v>1</v>
      </c>
      <c r="W394" s="125">
        <v>1</v>
      </c>
      <c r="X394" s="68">
        <v>1</v>
      </c>
      <c r="Y394" s="90">
        <v>1</v>
      </c>
      <c r="Z394" s="92" t="s">
        <v>76</v>
      </c>
      <c r="AB394" s="103"/>
    </row>
    <row r="395" spans="1:28" s="102" customFormat="1" ht="61.5">
      <c r="A395" s="128"/>
      <c r="B395" s="127" t="s">
        <v>75</v>
      </c>
      <c r="C395" s="124"/>
      <c r="D395" s="68">
        <v>1</v>
      </c>
      <c r="E395" s="68"/>
      <c r="F395" s="68"/>
      <c r="G395" s="68"/>
      <c r="H395" s="68"/>
      <c r="I395" s="68"/>
      <c r="J395" s="68"/>
      <c r="K395" s="68"/>
      <c r="L395" s="68">
        <v>1</v>
      </c>
      <c r="M395" s="68">
        <v>0</v>
      </c>
      <c r="N395" s="68">
        <v>1</v>
      </c>
      <c r="O395" s="69">
        <v>1</v>
      </c>
      <c r="P395" s="68">
        <v>1</v>
      </c>
      <c r="Q395" s="68">
        <v>0</v>
      </c>
      <c r="R395" s="68">
        <v>1</v>
      </c>
      <c r="S395" s="68">
        <v>0</v>
      </c>
      <c r="T395" s="68">
        <v>1</v>
      </c>
      <c r="U395" s="677">
        <v>1</v>
      </c>
      <c r="V395" s="68">
        <v>1</v>
      </c>
      <c r="W395" s="125">
        <v>1</v>
      </c>
      <c r="X395" s="68">
        <v>0</v>
      </c>
      <c r="Y395" s="133">
        <v>1</v>
      </c>
      <c r="Z395" s="92" t="s">
        <v>74</v>
      </c>
      <c r="AB395" s="103"/>
    </row>
    <row r="396" spans="1:28" s="102" customFormat="1" ht="39.75">
      <c r="A396" s="84">
        <v>7.2</v>
      </c>
      <c r="B396" s="84" t="s">
        <v>73</v>
      </c>
      <c r="C396" s="83" t="s">
        <v>30</v>
      </c>
      <c r="D396" s="82">
        <f>+SUM(D398:D402)</f>
        <v>5</v>
      </c>
      <c r="E396" s="82"/>
      <c r="F396" s="82"/>
      <c r="G396" s="82"/>
      <c r="H396" s="82"/>
      <c r="I396" s="82"/>
      <c r="J396" s="82">
        <f t="shared" ref="J396" si="401">+SUM(J398:J402)</f>
        <v>0</v>
      </c>
      <c r="K396" s="82"/>
      <c r="L396" s="82">
        <f t="shared" ref="L396:Y396" si="402">+SUM(L398:L402)</f>
        <v>4</v>
      </c>
      <c r="M396" s="82">
        <f t="shared" si="402"/>
        <v>3</v>
      </c>
      <c r="N396" s="82">
        <f t="shared" si="402"/>
        <v>5</v>
      </c>
      <c r="O396" s="82">
        <f t="shared" si="402"/>
        <v>3</v>
      </c>
      <c r="P396" s="82">
        <f t="shared" si="402"/>
        <v>5</v>
      </c>
      <c r="Q396" s="82">
        <f t="shared" si="402"/>
        <v>4</v>
      </c>
      <c r="R396" s="82">
        <f t="shared" si="402"/>
        <v>0</v>
      </c>
      <c r="S396" s="82">
        <f t="shared" si="402"/>
        <v>5</v>
      </c>
      <c r="T396" s="82">
        <f t="shared" si="402"/>
        <v>3</v>
      </c>
      <c r="U396" s="82">
        <f t="shared" si="402"/>
        <v>3</v>
      </c>
      <c r="V396" s="82">
        <f t="shared" si="402"/>
        <v>5</v>
      </c>
      <c r="W396" s="82">
        <f t="shared" si="402"/>
        <v>5</v>
      </c>
      <c r="X396" s="82">
        <f t="shared" si="402"/>
        <v>3</v>
      </c>
      <c r="Y396" s="82">
        <f t="shared" si="402"/>
        <v>5</v>
      </c>
      <c r="AB396" s="103"/>
    </row>
    <row r="397" spans="1:28" s="102" customFormat="1" ht="39.75">
      <c r="A397" s="80"/>
      <c r="B397" s="80"/>
      <c r="C397" s="79" t="s">
        <v>10</v>
      </c>
      <c r="D397" s="132">
        <f>IF(D396&lt;1,0,IF(D396&lt;2,1,IF(D396&lt;3,2,IF(D396&lt;4,3,IF(D396&lt;5,4,IF(D396=5,5))))))</f>
        <v>5</v>
      </c>
      <c r="E397" s="132"/>
      <c r="F397" s="132"/>
      <c r="G397" s="132"/>
      <c r="H397" s="132"/>
      <c r="I397" s="132"/>
      <c r="J397" s="132">
        <f t="shared" ref="J397" si="403">IF(J396&lt;1,0,IF(J396&lt;2,1,IF(J396&lt;3,2,IF(J396&lt;4,3,IF(J396&lt;5,4,IF(J396=5,5))))))</f>
        <v>0</v>
      </c>
      <c r="K397" s="132"/>
      <c r="L397" s="132">
        <f t="shared" ref="L397:Y397" si="404">IF(L396&lt;1,0,IF(L396&lt;2,1,IF(L396&lt;3,2,IF(L396&lt;4,3,IF(L396&lt;5,4,IF(L396=5,5))))))</f>
        <v>4</v>
      </c>
      <c r="M397" s="132">
        <f t="shared" si="404"/>
        <v>3</v>
      </c>
      <c r="N397" s="132">
        <f t="shared" si="404"/>
        <v>5</v>
      </c>
      <c r="O397" s="132">
        <f t="shared" si="404"/>
        <v>3</v>
      </c>
      <c r="P397" s="132">
        <f t="shared" si="404"/>
        <v>5</v>
      </c>
      <c r="Q397" s="132">
        <f t="shared" si="404"/>
        <v>4</v>
      </c>
      <c r="R397" s="132">
        <f t="shared" si="404"/>
        <v>0</v>
      </c>
      <c r="S397" s="132">
        <f t="shared" si="404"/>
        <v>5</v>
      </c>
      <c r="T397" s="132">
        <f t="shared" si="404"/>
        <v>3</v>
      </c>
      <c r="U397" s="132">
        <f t="shared" si="404"/>
        <v>3</v>
      </c>
      <c r="V397" s="132">
        <f t="shared" si="404"/>
        <v>5</v>
      </c>
      <c r="W397" s="132">
        <f t="shared" si="404"/>
        <v>5</v>
      </c>
      <c r="X397" s="132">
        <f t="shared" si="404"/>
        <v>3</v>
      </c>
      <c r="Y397" s="132">
        <f t="shared" si="404"/>
        <v>5</v>
      </c>
      <c r="AB397" s="103"/>
    </row>
    <row r="398" spans="1:28" s="102" customFormat="1" ht="92.25">
      <c r="A398" s="72"/>
      <c r="B398" s="71" t="s">
        <v>72</v>
      </c>
      <c r="C398" s="70"/>
      <c r="D398" s="68">
        <v>1</v>
      </c>
      <c r="E398" s="68"/>
      <c r="F398" s="68"/>
      <c r="G398" s="68"/>
      <c r="H398" s="68"/>
      <c r="I398" s="68"/>
      <c r="J398" s="68"/>
      <c r="K398" s="68"/>
      <c r="L398" s="68">
        <v>0</v>
      </c>
      <c r="M398" s="68">
        <v>1</v>
      </c>
      <c r="N398" s="68">
        <v>1</v>
      </c>
      <c r="O398" s="131">
        <v>1</v>
      </c>
      <c r="P398" s="68">
        <v>1</v>
      </c>
      <c r="Q398" s="68">
        <v>1</v>
      </c>
      <c r="R398" s="68">
        <v>0</v>
      </c>
      <c r="S398" s="68">
        <v>1</v>
      </c>
      <c r="T398" s="68">
        <v>1</v>
      </c>
      <c r="U398" s="68">
        <v>1</v>
      </c>
      <c r="V398" s="68">
        <v>1</v>
      </c>
      <c r="W398" s="125">
        <v>1</v>
      </c>
      <c r="X398" s="68">
        <v>1</v>
      </c>
      <c r="Y398" s="68">
        <v>1</v>
      </c>
      <c r="Z398" s="92" t="s">
        <v>71</v>
      </c>
      <c r="AB398" s="103"/>
    </row>
    <row r="399" spans="1:28" s="102" customFormat="1" ht="92.25">
      <c r="A399" s="72"/>
      <c r="B399" s="71" t="s">
        <v>70</v>
      </c>
      <c r="C399" s="70"/>
      <c r="D399" s="68">
        <v>1</v>
      </c>
      <c r="E399" s="68"/>
      <c r="F399" s="68"/>
      <c r="G399" s="68"/>
      <c r="H399" s="68"/>
      <c r="I399" s="68"/>
      <c r="J399" s="68"/>
      <c r="K399" s="68"/>
      <c r="L399" s="68">
        <v>1</v>
      </c>
      <c r="M399" s="68">
        <v>1</v>
      </c>
      <c r="N399" s="68">
        <v>1</v>
      </c>
      <c r="O399" s="131">
        <v>1</v>
      </c>
      <c r="P399" s="68">
        <v>1</v>
      </c>
      <c r="Q399" s="68">
        <v>1</v>
      </c>
      <c r="R399" s="68">
        <v>0</v>
      </c>
      <c r="S399" s="68">
        <v>1</v>
      </c>
      <c r="T399" s="68">
        <v>1</v>
      </c>
      <c r="U399" s="68">
        <v>1</v>
      </c>
      <c r="V399" s="68">
        <v>1</v>
      </c>
      <c r="W399" s="125">
        <v>1</v>
      </c>
      <c r="X399" s="68">
        <v>1</v>
      </c>
      <c r="Y399" s="68">
        <v>1</v>
      </c>
      <c r="AB399" s="103"/>
    </row>
    <row r="400" spans="1:28" s="102" customFormat="1" ht="123">
      <c r="A400" s="72"/>
      <c r="B400" s="71" t="s">
        <v>69</v>
      </c>
      <c r="C400" s="70"/>
      <c r="D400" s="68">
        <v>1</v>
      </c>
      <c r="E400" s="68"/>
      <c r="F400" s="68"/>
      <c r="G400" s="68"/>
      <c r="H400" s="68"/>
      <c r="I400" s="68"/>
      <c r="J400" s="68"/>
      <c r="K400" s="68"/>
      <c r="L400" s="68">
        <v>1</v>
      </c>
      <c r="M400" s="68">
        <v>1</v>
      </c>
      <c r="N400" s="68">
        <v>1</v>
      </c>
      <c r="O400" s="131">
        <v>1</v>
      </c>
      <c r="P400" s="68">
        <v>1</v>
      </c>
      <c r="Q400" s="68">
        <v>1</v>
      </c>
      <c r="R400" s="68">
        <v>0</v>
      </c>
      <c r="S400" s="68">
        <v>1</v>
      </c>
      <c r="T400" s="68">
        <v>1</v>
      </c>
      <c r="U400" s="68">
        <v>1</v>
      </c>
      <c r="V400" s="68">
        <v>1</v>
      </c>
      <c r="W400" s="125">
        <v>1</v>
      </c>
      <c r="X400" s="68">
        <v>1</v>
      </c>
      <c r="Y400" s="68">
        <v>1</v>
      </c>
      <c r="AB400" s="103"/>
    </row>
    <row r="401" spans="1:28" s="102" customFormat="1" ht="123">
      <c r="A401" s="72"/>
      <c r="B401" s="71" t="s">
        <v>68</v>
      </c>
      <c r="C401" s="70"/>
      <c r="D401" s="68">
        <v>1</v>
      </c>
      <c r="E401" s="68"/>
      <c r="F401" s="68"/>
      <c r="G401" s="68"/>
      <c r="H401" s="68"/>
      <c r="I401" s="68"/>
      <c r="J401" s="68"/>
      <c r="K401" s="68"/>
      <c r="L401" s="68">
        <v>1</v>
      </c>
      <c r="M401" s="68">
        <v>0</v>
      </c>
      <c r="N401" s="68">
        <v>1</v>
      </c>
      <c r="O401" s="69">
        <v>0</v>
      </c>
      <c r="P401" s="68">
        <v>1</v>
      </c>
      <c r="Q401" s="68">
        <v>1</v>
      </c>
      <c r="R401" s="68">
        <v>0</v>
      </c>
      <c r="S401" s="68">
        <v>1</v>
      </c>
      <c r="T401" s="68">
        <v>0</v>
      </c>
      <c r="U401" s="68">
        <v>0</v>
      </c>
      <c r="V401" s="68">
        <v>1</v>
      </c>
      <c r="W401" s="68">
        <v>1</v>
      </c>
      <c r="X401" s="68">
        <v>0</v>
      </c>
      <c r="Y401" s="68">
        <v>1</v>
      </c>
      <c r="AB401" s="103"/>
    </row>
    <row r="402" spans="1:28" s="102" customFormat="1" ht="153.75">
      <c r="A402" s="128"/>
      <c r="B402" s="127" t="s">
        <v>67</v>
      </c>
      <c r="C402" s="124"/>
      <c r="D402" s="68">
        <v>1</v>
      </c>
      <c r="E402" s="68"/>
      <c r="F402" s="68"/>
      <c r="G402" s="68"/>
      <c r="H402" s="68"/>
      <c r="I402" s="68"/>
      <c r="J402" s="68"/>
      <c r="K402" s="68"/>
      <c r="L402" s="68">
        <v>1</v>
      </c>
      <c r="M402" s="68">
        <v>0</v>
      </c>
      <c r="N402" s="68">
        <v>1</v>
      </c>
      <c r="O402" s="69">
        <v>0</v>
      </c>
      <c r="P402" s="68">
        <v>1</v>
      </c>
      <c r="Q402" s="68">
        <v>0</v>
      </c>
      <c r="R402" s="68">
        <v>0</v>
      </c>
      <c r="S402" s="68">
        <v>1</v>
      </c>
      <c r="T402" s="68">
        <v>0</v>
      </c>
      <c r="U402" s="677">
        <v>0</v>
      </c>
      <c r="V402" s="68">
        <v>1</v>
      </c>
      <c r="W402" s="125">
        <v>1</v>
      </c>
      <c r="X402" s="68">
        <v>0</v>
      </c>
      <c r="Y402" s="677">
        <v>1</v>
      </c>
      <c r="AB402" s="103"/>
    </row>
    <row r="403" spans="1:28" s="102" customFormat="1" ht="39.75">
      <c r="A403" s="84">
        <v>7.3</v>
      </c>
      <c r="B403" s="84" t="s">
        <v>66</v>
      </c>
      <c r="C403" s="83" t="s">
        <v>30</v>
      </c>
      <c r="D403" s="82">
        <f>+SUM(D405:D409)</f>
        <v>5</v>
      </c>
      <c r="E403" s="82"/>
      <c r="F403" s="82"/>
      <c r="G403" s="82"/>
      <c r="H403" s="82"/>
      <c r="I403" s="82"/>
      <c r="J403" s="82">
        <f t="shared" ref="J403" si="405">+SUM(J405:J409)</f>
        <v>0</v>
      </c>
      <c r="K403" s="82"/>
      <c r="L403" s="82">
        <f t="shared" ref="L403:Y403" si="406">+SUM(L405:L409)</f>
        <v>5</v>
      </c>
      <c r="M403" s="82">
        <f t="shared" si="406"/>
        <v>3</v>
      </c>
      <c r="N403" s="82">
        <f t="shared" si="406"/>
        <v>5</v>
      </c>
      <c r="O403" s="82">
        <f t="shared" si="406"/>
        <v>5</v>
      </c>
      <c r="P403" s="82">
        <f t="shared" si="406"/>
        <v>5</v>
      </c>
      <c r="Q403" s="82">
        <f t="shared" si="406"/>
        <v>5</v>
      </c>
      <c r="R403" s="82">
        <f t="shared" si="406"/>
        <v>5</v>
      </c>
      <c r="S403" s="82">
        <f t="shared" si="406"/>
        <v>5</v>
      </c>
      <c r="T403" s="82">
        <f t="shared" si="406"/>
        <v>5</v>
      </c>
      <c r="U403" s="82">
        <f t="shared" si="406"/>
        <v>4</v>
      </c>
      <c r="V403" s="82">
        <f t="shared" si="406"/>
        <v>5</v>
      </c>
      <c r="W403" s="82">
        <f t="shared" si="406"/>
        <v>5</v>
      </c>
      <c r="X403" s="82">
        <f t="shared" si="406"/>
        <v>5</v>
      </c>
      <c r="Y403" s="82">
        <f t="shared" si="406"/>
        <v>5</v>
      </c>
      <c r="AB403" s="103"/>
    </row>
    <row r="404" spans="1:28" s="102" customFormat="1" ht="39.75">
      <c r="A404" s="80"/>
      <c r="B404" s="80"/>
      <c r="C404" s="79" t="s">
        <v>10</v>
      </c>
      <c r="D404" s="94">
        <f>IF(D403&lt;1,0,IF(D403&lt;2,1,IF(D403&lt;3,2,IF(D403&lt;4,3,IF(D403=4,4,IF(D403=5,5,))))))</f>
        <v>5</v>
      </c>
      <c r="E404" s="94"/>
      <c r="F404" s="94"/>
      <c r="G404" s="94"/>
      <c r="H404" s="94"/>
      <c r="I404" s="94"/>
      <c r="J404" s="94">
        <f t="shared" ref="J404" si="407">IF(J403&lt;1,0,IF(J403&lt;2,1,IF(J403&lt;3,2,IF(J403&lt;4,3,IF(J403=4,4,IF(J403=5,5,))))))</f>
        <v>0</v>
      </c>
      <c r="K404" s="94"/>
      <c r="L404" s="94">
        <f t="shared" ref="L404:Y404" si="408">IF(L403&lt;1,0,IF(L403&lt;2,1,IF(L403&lt;3,2,IF(L403&lt;4,3,IF(L403=4,4,IF(L403=5,5,))))))</f>
        <v>5</v>
      </c>
      <c r="M404" s="94">
        <f t="shared" si="408"/>
        <v>3</v>
      </c>
      <c r="N404" s="94">
        <f t="shared" si="408"/>
        <v>5</v>
      </c>
      <c r="O404" s="94">
        <f t="shared" si="408"/>
        <v>5</v>
      </c>
      <c r="P404" s="94">
        <f t="shared" si="408"/>
        <v>5</v>
      </c>
      <c r="Q404" s="94">
        <f t="shared" si="408"/>
        <v>5</v>
      </c>
      <c r="R404" s="94">
        <f t="shared" si="408"/>
        <v>5</v>
      </c>
      <c r="S404" s="94">
        <f t="shared" si="408"/>
        <v>5</v>
      </c>
      <c r="T404" s="94">
        <f t="shared" si="408"/>
        <v>5</v>
      </c>
      <c r="U404" s="94">
        <f t="shared" si="408"/>
        <v>4</v>
      </c>
      <c r="V404" s="94">
        <f t="shared" si="408"/>
        <v>5</v>
      </c>
      <c r="W404" s="94">
        <f t="shared" si="408"/>
        <v>5</v>
      </c>
      <c r="X404" s="94">
        <f t="shared" si="408"/>
        <v>5</v>
      </c>
      <c r="Y404" s="94">
        <f t="shared" si="408"/>
        <v>5</v>
      </c>
      <c r="AB404" s="103"/>
    </row>
    <row r="405" spans="1:28" s="102" customFormat="1" ht="39.75">
      <c r="A405" s="72"/>
      <c r="B405" s="71" t="s">
        <v>65</v>
      </c>
      <c r="C405" s="130"/>
      <c r="D405" s="68">
        <v>1</v>
      </c>
      <c r="E405" s="68"/>
      <c r="F405" s="68"/>
      <c r="G405" s="68"/>
      <c r="H405" s="68"/>
      <c r="I405" s="68"/>
      <c r="J405" s="68"/>
      <c r="K405" s="68"/>
      <c r="L405" s="68">
        <v>1</v>
      </c>
      <c r="M405" s="68">
        <v>1</v>
      </c>
      <c r="N405" s="68">
        <v>1</v>
      </c>
      <c r="O405" s="69">
        <v>1</v>
      </c>
      <c r="P405" s="68">
        <v>1</v>
      </c>
      <c r="Q405" s="68">
        <v>1</v>
      </c>
      <c r="R405" s="68">
        <v>1</v>
      </c>
      <c r="S405" s="68">
        <v>1</v>
      </c>
      <c r="T405" s="68">
        <v>1</v>
      </c>
      <c r="U405" s="68">
        <v>1</v>
      </c>
      <c r="V405" s="68">
        <v>1</v>
      </c>
      <c r="W405" s="125">
        <v>1</v>
      </c>
      <c r="X405" s="68">
        <v>1</v>
      </c>
      <c r="Y405" s="68">
        <v>1</v>
      </c>
      <c r="AB405" s="103"/>
    </row>
    <row r="406" spans="1:28" s="102" customFormat="1" ht="123">
      <c r="A406" s="72"/>
      <c r="B406" s="71" t="s">
        <v>64</v>
      </c>
      <c r="C406" s="130"/>
      <c r="D406" s="68">
        <v>1</v>
      </c>
      <c r="E406" s="68"/>
      <c r="F406" s="68"/>
      <c r="G406" s="68"/>
      <c r="H406" s="68"/>
      <c r="I406" s="68"/>
      <c r="J406" s="68"/>
      <c r="K406" s="68"/>
      <c r="L406" s="68">
        <v>1</v>
      </c>
      <c r="M406" s="68">
        <v>1</v>
      </c>
      <c r="N406" s="68">
        <v>1</v>
      </c>
      <c r="O406" s="69">
        <v>1</v>
      </c>
      <c r="P406" s="68">
        <v>1</v>
      </c>
      <c r="Q406" s="68">
        <v>1</v>
      </c>
      <c r="R406" s="68">
        <v>1</v>
      </c>
      <c r="S406" s="68">
        <v>1</v>
      </c>
      <c r="T406" s="68">
        <v>1</v>
      </c>
      <c r="U406" s="68">
        <v>1</v>
      </c>
      <c r="V406" s="68">
        <v>1</v>
      </c>
      <c r="W406" s="125">
        <v>1</v>
      </c>
      <c r="X406" s="68">
        <v>1</v>
      </c>
      <c r="Y406" s="68">
        <v>1</v>
      </c>
      <c r="AB406" s="103"/>
    </row>
    <row r="407" spans="1:28" s="102" customFormat="1" ht="39.75">
      <c r="A407" s="72"/>
      <c r="B407" s="71" t="s">
        <v>63</v>
      </c>
      <c r="C407" s="130"/>
      <c r="D407" s="68">
        <v>1</v>
      </c>
      <c r="E407" s="68"/>
      <c r="F407" s="68"/>
      <c r="G407" s="68"/>
      <c r="H407" s="68"/>
      <c r="I407" s="68"/>
      <c r="J407" s="68"/>
      <c r="K407" s="68"/>
      <c r="L407" s="68">
        <v>1</v>
      </c>
      <c r="M407" s="68">
        <v>0</v>
      </c>
      <c r="N407" s="68">
        <v>1</v>
      </c>
      <c r="O407" s="69">
        <v>1</v>
      </c>
      <c r="P407" s="68">
        <v>1</v>
      </c>
      <c r="Q407" s="68">
        <v>1</v>
      </c>
      <c r="R407" s="68">
        <v>1</v>
      </c>
      <c r="S407" s="68">
        <v>1</v>
      </c>
      <c r="T407" s="68">
        <v>1</v>
      </c>
      <c r="U407" s="68">
        <v>1</v>
      </c>
      <c r="V407" s="68">
        <v>1</v>
      </c>
      <c r="W407" s="125">
        <v>1</v>
      </c>
      <c r="X407" s="68">
        <v>1</v>
      </c>
      <c r="Y407" s="68">
        <v>1</v>
      </c>
      <c r="AB407" s="103"/>
    </row>
    <row r="408" spans="1:28" s="102" customFormat="1" ht="61.5">
      <c r="A408" s="72"/>
      <c r="B408" s="71" t="s">
        <v>62</v>
      </c>
      <c r="C408" s="130"/>
      <c r="D408" s="68">
        <v>1</v>
      </c>
      <c r="E408" s="68"/>
      <c r="F408" s="68"/>
      <c r="G408" s="68"/>
      <c r="H408" s="68"/>
      <c r="I408" s="68"/>
      <c r="J408" s="68"/>
      <c r="K408" s="68"/>
      <c r="L408" s="68">
        <v>1</v>
      </c>
      <c r="M408" s="68">
        <v>0</v>
      </c>
      <c r="N408" s="68">
        <v>1</v>
      </c>
      <c r="O408" s="69">
        <v>1</v>
      </c>
      <c r="P408" s="68">
        <v>1</v>
      </c>
      <c r="Q408" s="68">
        <v>1</v>
      </c>
      <c r="R408" s="68">
        <v>1</v>
      </c>
      <c r="S408" s="68">
        <v>1</v>
      </c>
      <c r="T408" s="68">
        <v>1</v>
      </c>
      <c r="U408" s="68">
        <v>0</v>
      </c>
      <c r="V408" s="68">
        <v>1</v>
      </c>
      <c r="W408" s="125">
        <v>1</v>
      </c>
      <c r="X408" s="68">
        <v>1</v>
      </c>
      <c r="Y408" s="129">
        <v>1</v>
      </c>
      <c r="Z408" s="92" t="s">
        <v>61</v>
      </c>
      <c r="AB408" s="103"/>
    </row>
    <row r="409" spans="1:28" s="102" customFormat="1" ht="61.5">
      <c r="A409" s="128"/>
      <c r="B409" s="127" t="s">
        <v>60</v>
      </c>
      <c r="C409" s="126"/>
      <c r="D409" s="68">
        <v>1</v>
      </c>
      <c r="E409" s="68"/>
      <c r="F409" s="68"/>
      <c r="G409" s="68"/>
      <c r="H409" s="68"/>
      <c r="I409" s="68"/>
      <c r="J409" s="68"/>
      <c r="K409" s="68"/>
      <c r="L409" s="68">
        <v>1</v>
      </c>
      <c r="M409" s="68">
        <v>1</v>
      </c>
      <c r="N409" s="68">
        <v>1</v>
      </c>
      <c r="O409" s="69">
        <v>1</v>
      </c>
      <c r="P409" s="68">
        <v>1</v>
      </c>
      <c r="Q409" s="68">
        <v>1</v>
      </c>
      <c r="R409" s="68">
        <v>1</v>
      </c>
      <c r="S409" s="68">
        <v>1</v>
      </c>
      <c r="T409" s="68">
        <v>1</v>
      </c>
      <c r="U409" s="677">
        <v>1</v>
      </c>
      <c r="V409" s="68">
        <v>1</v>
      </c>
      <c r="W409" s="125">
        <v>1</v>
      </c>
      <c r="X409" s="68">
        <v>1</v>
      </c>
      <c r="Y409" s="677">
        <v>1</v>
      </c>
      <c r="AB409" s="103"/>
    </row>
    <row r="410" spans="1:28" s="102" customFormat="1" ht="39.75">
      <c r="A410" s="84">
        <v>7.4</v>
      </c>
      <c r="B410" s="84" t="s">
        <v>59</v>
      </c>
      <c r="C410" s="83" t="s">
        <v>30</v>
      </c>
      <c r="D410" s="82">
        <f>+SUM(D412:D423)</f>
        <v>6</v>
      </c>
      <c r="E410" s="82"/>
      <c r="F410" s="82"/>
      <c r="G410" s="82"/>
      <c r="H410" s="82"/>
      <c r="I410" s="82"/>
      <c r="J410" s="82">
        <f t="shared" ref="J410" si="409">+SUM(J412:J423)</f>
        <v>0</v>
      </c>
      <c r="K410" s="82"/>
      <c r="L410" s="82">
        <f t="shared" ref="L410:Y410" si="410">+SUM(L412:L423)</f>
        <v>6</v>
      </c>
      <c r="M410" s="82">
        <f t="shared" si="410"/>
        <v>6</v>
      </c>
      <c r="N410" s="82">
        <f t="shared" si="410"/>
        <v>6</v>
      </c>
      <c r="O410" s="82">
        <f t="shared" si="410"/>
        <v>5</v>
      </c>
      <c r="P410" s="82">
        <f t="shared" si="410"/>
        <v>6</v>
      </c>
      <c r="Q410" s="82">
        <f t="shared" si="410"/>
        <v>6</v>
      </c>
      <c r="R410" s="82">
        <f t="shared" si="410"/>
        <v>3</v>
      </c>
      <c r="S410" s="82">
        <f t="shared" si="410"/>
        <v>6</v>
      </c>
      <c r="T410" s="82">
        <f t="shared" si="410"/>
        <v>6</v>
      </c>
      <c r="U410" s="82">
        <f t="shared" si="410"/>
        <v>6</v>
      </c>
      <c r="V410" s="82">
        <f t="shared" si="410"/>
        <v>6</v>
      </c>
      <c r="W410" s="82">
        <f t="shared" si="410"/>
        <v>6</v>
      </c>
      <c r="X410" s="82">
        <f t="shared" si="410"/>
        <v>6</v>
      </c>
      <c r="Y410" s="82">
        <f t="shared" si="410"/>
        <v>6</v>
      </c>
      <c r="AB410" s="103"/>
    </row>
    <row r="411" spans="1:28" s="102" customFormat="1" ht="39.75">
      <c r="A411" s="80"/>
      <c r="B411" s="80"/>
      <c r="C411" s="79" t="s">
        <v>10</v>
      </c>
      <c r="D411" s="94">
        <f>IF(D410&lt;1,0,IF(D410&lt;2,1,IF(D410&lt;3,2,IF(D410&lt;5,3,IF(D410=5,4,IF(D410&gt;=6,5,))))))</f>
        <v>5</v>
      </c>
      <c r="E411" s="94"/>
      <c r="F411" s="94"/>
      <c r="G411" s="94"/>
      <c r="H411" s="94"/>
      <c r="I411" s="94"/>
      <c r="J411" s="94">
        <f t="shared" ref="J411" si="411">IF(J410&lt;1,0,IF(J410&lt;2,1,IF(J410&lt;3,2,IF(J410&lt;5,3,IF(J410=5,4,IF(J410&gt;=6,5,))))))</f>
        <v>0</v>
      </c>
      <c r="K411" s="94"/>
      <c r="L411" s="94">
        <f t="shared" ref="L411:Y411" si="412">IF(L410&lt;1,0,IF(L410&lt;2,1,IF(L410&lt;3,2,IF(L410&lt;5,3,IF(L410=5,4,IF(L410&gt;=6,5,))))))</f>
        <v>5</v>
      </c>
      <c r="M411" s="94">
        <f t="shared" si="412"/>
        <v>5</v>
      </c>
      <c r="N411" s="94">
        <f t="shared" si="412"/>
        <v>5</v>
      </c>
      <c r="O411" s="94">
        <f t="shared" si="412"/>
        <v>4</v>
      </c>
      <c r="P411" s="94">
        <f t="shared" si="412"/>
        <v>5</v>
      </c>
      <c r="Q411" s="94">
        <f t="shared" si="412"/>
        <v>5</v>
      </c>
      <c r="R411" s="94">
        <f t="shared" si="412"/>
        <v>3</v>
      </c>
      <c r="S411" s="94">
        <f t="shared" si="412"/>
        <v>5</v>
      </c>
      <c r="T411" s="94">
        <f t="shared" si="412"/>
        <v>5</v>
      </c>
      <c r="U411" s="94">
        <f t="shared" si="412"/>
        <v>5</v>
      </c>
      <c r="V411" s="94">
        <f t="shared" si="412"/>
        <v>5</v>
      </c>
      <c r="W411" s="94">
        <f t="shared" si="412"/>
        <v>5</v>
      </c>
      <c r="X411" s="94">
        <f t="shared" si="412"/>
        <v>5</v>
      </c>
      <c r="Y411" s="94">
        <f t="shared" si="412"/>
        <v>5</v>
      </c>
      <c r="AB411" s="103"/>
    </row>
    <row r="412" spans="1:28" s="102" customFormat="1" ht="92.25">
      <c r="A412" s="72"/>
      <c r="B412" s="71" t="s">
        <v>58</v>
      </c>
      <c r="C412" s="70"/>
      <c r="D412" s="68">
        <v>1</v>
      </c>
      <c r="E412" s="68"/>
      <c r="F412" s="68"/>
      <c r="G412" s="68"/>
      <c r="H412" s="68"/>
      <c r="I412" s="68"/>
      <c r="J412" s="68"/>
      <c r="K412" s="68"/>
      <c r="L412" s="68">
        <v>1</v>
      </c>
      <c r="M412" s="68">
        <v>1</v>
      </c>
      <c r="N412" s="68">
        <v>1</v>
      </c>
      <c r="O412" s="69">
        <v>1</v>
      </c>
      <c r="P412" s="68">
        <v>1</v>
      </c>
      <c r="Q412" s="68">
        <v>1</v>
      </c>
      <c r="R412" s="68">
        <v>1</v>
      </c>
      <c r="S412" s="68">
        <v>1</v>
      </c>
      <c r="T412" s="68">
        <v>1</v>
      </c>
      <c r="U412" s="68">
        <v>1</v>
      </c>
      <c r="V412" s="68">
        <v>1</v>
      </c>
      <c r="W412" s="68">
        <v>1</v>
      </c>
      <c r="X412" s="68">
        <v>1</v>
      </c>
      <c r="Y412" s="68">
        <v>1</v>
      </c>
      <c r="Z412" s="93" t="s">
        <v>39</v>
      </c>
      <c r="AB412" s="103"/>
    </row>
    <row r="413" spans="1:28" s="102" customFormat="1" ht="92.25">
      <c r="A413" s="72"/>
      <c r="B413" s="71" t="s">
        <v>57</v>
      </c>
      <c r="C413" s="124"/>
      <c r="D413" s="711">
        <v>1</v>
      </c>
      <c r="E413" s="711"/>
      <c r="F413" s="711"/>
      <c r="G413" s="711"/>
      <c r="H413" s="711"/>
      <c r="I413" s="711"/>
      <c r="J413" s="711"/>
      <c r="K413" s="677"/>
      <c r="L413" s="711">
        <v>1</v>
      </c>
      <c r="M413" s="711">
        <v>1</v>
      </c>
      <c r="N413" s="711">
        <v>1</v>
      </c>
      <c r="O413" s="711">
        <v>1</v>
      </c>
      <c r="P413" s="711">
        <v>1</v>
      </c>
      <c r="Q413" s="711">
        <v>1</v>
      </c>
      <c r="R413" s="711">
        <v>1</v>
      </c>
      <c r="S413" s="711">
        <v>1</v>
      </c>
      <c r="T413" s="711">
        <v>1</v>
      </c>
      <c r="U413" s="711">
        <v>1</v>
      </c>
      <c r="V413" s="711">
        <v>1</v>
      </c>
      <c r="W413" s="711">
        <v>1</v>
      </c>
      <c r="X413" s="711">
        <v>1</v>
      </c>
      <c r="Y413" s="711">
        <v>1</v>
      </c>
      <c r="AB413" s="103"/>
    </row>
    <row r="414" spans="1:28" s="102" customFormat="1" ht="48">
      <c r="A414" s="72"/>
      <c r="B414" s="121" t="s">
        <v>56</v>
      </c>
      <c r="C414" s="123"/>
      <c r="D414" s="712"/>
      <c r="E414" s="712"/>
      <c r="F414" s="712"/>
      <c r="G414" s="712"/>
      <c r="H414" s="712"/>
      <c r="I414" s="712"/>
      <c r="J414" s="712"/>
      <c r="K414" s="678"/>
      <c r="L414" s="712"/>
      <c r="M414" s="712"/>
      <c r="N414" s="712"/>
      <c r="O414" s="712"/>
      <c r="P414" s="712"/>
      <c r="Q414" s="712"/>
      <c r="R414" s="712"/>
      <c r="S414" s="712"/>
      <c r="T414" s="712"/>
      <c r="U414" s="712"/>
      <c r="V414" s="712"/>
      <c r="W414" s="712"/>
      <c r="X414" s="712"/>
      <c r="Y414" s="712"/>
      <c r="AB414" s="103"/>
    </row>
    <row r="415" spans="1:28" s="102" customFormat="1" ht="39.75">
      <c r="A415" s="72"/>
      <c r="B415" s="121" t="s">
        <v>55</v>
      </c>
      <c r="C415" s="123"/>
      <c r="D415" s="712"/>
      <c r="E415" s="712"/>
      <c r="F415" s="712"/>
      <c r="G415" s="712"/>
      <c r="H415" s="712"/>
      <c r="I415" s="712"/>
      <c r="J415" s="712"/>
      <c r="K415" s="678"/>
      <c r="L415" s="712"/>
      <c r="M415" s="712"/>
      <c r="N415" s="712"/>
      <c r="O415" s="712"/>
      <c r="P415" s="712"/>
      <c r="Q415" s="712"/>
      <c r="R415" s="712"/>
      <c r="S415" s="712"/>
      <c r="T415" s="712"/>
      <c r="U415" s="712"/>
      <c r="V415" s="712"/>
      <c r="W415" s="712"/>
      <c r="X415" s="712"/>
      <c r="Y415" s="712"/>
      <c r="AB415" s="103"/>
    </row>
    <row r="416" spans="1:28" s="102" customFormat="1" ht="39.75">
      <c r="A416" s="72"/>
      <c r="B416" s="121" t="s">
        <v>54</v>
      </c>
      <c r="C416" s="123"/>
      <c r="D416" s="712"/>
      <c r="E416" s="712"/>
      <c r="F416" s="712"/>
      <c r="G416" s="712"/>
      <c r="H416" s="712"/>
      <c r="I416" s="712"/>
      <c r="J416" s="712"/>
      <c r="K416" s="678"/>
      <c r="L416" s="712"/>
      <c r="M416" s="712"/>
      <c r="N416" s="712"/>
      <c r="O416" s="712"/>
      <c r="P416" s="712"/>
      <c r="Q416" s="712"/>
      <c r="R416" s="712"/>
      <c r="S416" s="712"/>
      <c r="T416" s="712"/>
      <c r="U416" s="712"/>
      <c r="V416" s="712"/>
      <c r="W416" s="712"/>
      <c r="X416" s="712"/>
      <c r="Y416" s="712"/>
      <c r="AB416" s="103"/>
    </row>
    <row r="417" spans="1:28" s="102" customFormat="1" ht="48">
      <c r="A417" s="72"/>
      <c r="B417" s="121" t="s">
        <v>53</v>
      </c>
      <c r="C417" s="123"/>
      <c r="D417" s="712"/>
      <c r="E417" s="712"/>
      <c r="F417" s="712"/>
      <c r="G417" s="712"/>
      <c r="H417" s="712"/>
      <c r="I417" s="712"/>
      <c r="J417" s="712"/>
      <c r="K417" s="678"/>
      <c r="L417" s="712"/>
      <c r="M417" s="712"/>
      <c r="N417" s="712"/>
      <c r="O417" s="712"/>
      <c r="P417" s="712"/>
      <c r="Q417" s="712"/>
      <c r="R417" s="712"/>
      <c r="S417" s="712"/>
      <c r="T417" s="712"/>
      <c r="U417" s="712"/>
      <c r="V417" s="712"/>
      <c r="W417" s="712"/>
      <c r="X417" s="712"/>
      <c r="Y417" s="712"/>
      <c r="AB417" s="103"/>
    </row>
    <row r="418" spans="1:28" s="102" customFormat="1" ht="48">
      <c r="A418" s="72"/>
      <c r="B418" s="121" t="s">
        <v>52</v>
      </c>
      <c r="C418" s="123"/>
      <c r="D418" s="712"/>
      <c r="E418" s="712"/>
      <c r="F418" s="712"/>
      <c r="G418" s="712"/>
      <c r="H418" s="712"/>
      <c r="I418" s="712"/>
      <c r="J418" s="712"/>
      <c r="K418" s="678"/>
      <c r="L418" s="712"/>
      <c r="M418" s="712"/>
      <c r="N418" s="712"/>
      <c r="O418" s="712"/>
      <c r="P418" s="712"/>
      <c r="Q418" s="712"/>
      <c r="R418" s="712"/>
      <c r="S418" s="712"/>
      <c r="T418" s="712"/>
      <c r="U418" s="712"/>
      <c r="V418" s="712"/>
      <c r="W418" s="712"/>
      <c r="X418" s="712"/>
      <c r="Y418" s="712"/>
      <c r="AB418" s="103"/>
    </row>
    <row r="419" spans="1:28" s="102" customFormat="1" ht="39.75">
      <c r="A419" s="72"/>
      <c r="B419" s="121" t="s">
        <v>51</v>
      </c>
      <c r="C419" s="120"/>
      <c r="D419" s="713"/>
      <c r="E419" s="713"/>
      <c r="F419" s="713"/>
      <c r="G419" s="713"/>
      <c r="H419" s="713"/>
      <c r="I419" s="713"/>
      <c r="J419" s="713"/>
      <c r="K419" s="679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  <c r="V419" s="713"/>
      <c r="W419" s="713"/>
      <c r="X419" s="713"/>
      <c r="Y419" s="713"/>
      <c r="AB419" s="103"/>
    </row>
    <row r="420" spans="1:28" s="102" customFormat="1" ht="61.5">
      <c r="A420" s="72"/>
      <c r="B420" s="71" t="s">
        <v>50</v>
      </c>
      <c r="C420" s="70"/>
      <c r="D420" s="68">
        <v>1</v>
      </c>
      <c r="E420" s="68"/>
      <c r="F420" s="68"/>
      <c r="G420" s="68"/>
      <c r="H420" s="68"/>
      <c r="I420" s="68"/>
      <c r="J420" s="68"/>
      <c r="K420" s="68"/>
      <c r="L420" s="68">
        <v>1</v>
      </c>
      <c r="M420" s="68">
        <v>1</v>
      </c>
      <c r="N420" s="68">
        <v>1</v>
      </c>
      <c r="O420" s="69">
        <v>1</v>
      </c>
      <c r="P420" s="68">
        <v>1</v>
      </c>
      <c r="Q420" s="68">
        <v>1</v>
      </c>
      <c r="R420" s="68">
        <v>1</v>
      </c>
      <c r="S420" s="68">
        <v>1</v>
      </c>
      <c r="T420" s="68">
        <v>1</v>
      </c>
      <c r="U420" s="68">
        <v>1</v>
      </c>
      <c r="V420" s="68">
        <v>1</v>
      </c>
      <c r="W420" s="68">
        <v>1</v>
      </c>
      <c r="X420" s="68">
        <v>1</v>
      </c>
      <c r="Y420" s="68">
        <v>1</v>
      </c>
      <c r="AB420" s="103"/>
    </row>
    <row r="421" spans="1:28" s="102" customFormat="1" ht="61.5">
      <c r="A421" s="72"/>
      <c r="B421" s="71" t="s">
        <v>49</v>
      </c>
      <c r="C421" s="70"/>
      <c r="D421" s="68">
        <v>1</v>
      </c>
      <c r="E421" s="68"/>
      <c r="F421" s="68"/>
      <c r="G421" s="68"/>
      <c r="H421" s="68"/>
      <c r="I421" s="68"/>
      <c r="J421" s="68"/>
      <c r="K421" s="68"/>
      <c r="L421" s="68">
        <v>1</v>
      </c>
      <c r="M421" s="68">
        <v>1</v>
      </c>
      <c r="N421" s="68">
        <v>1</v>
      </c>
      <c r="O421" s="69">
        <v>1</v>
      </c>
      <c r="P421" s="68">
        <v>1</v>
      </c>
      <c r="Q421" s="68">
        <v>1</v>
      </c>
      <c r="R421" s="68">
        <v>0</v>
      </c>
      <c r="S421" s="68">
        <v>1</v>
      </c>
      <c r="T421" s="68">
        <v>1</v>
      </c>
      <c r="U421" s="68">
        <v>1</v>
      </c>
      <c r="V421" s="68">
        <v>1</v>
      </c>
      <c r="W421" s="68">
        <v>1</v>
      </c>
      <c r="X421" s="68">
        <v>1</v>
      </c>
      <c r="Y421" s="68">
        <v>1</v>
      </c>
      <c r="AB421" s="103"/>
    </row>
    <row r="422" spans="1:28" s="102" customFormat="1" ht="61.5">
      <c r="A422" s="72"/>
      <c r="B422" s="71" t="s">
        <v>48</v>
      </c>
      <c r="C422" s="70"/>
      <c r="D422" s="68">
        <v>1</v>
      </c>
      <c r="E422" s="68"/>
      <c r="F422" s="68"/>
      <c r="G422" s="68"/>
      <c r="H422" s="68"/>
      <c r="I422" s="68"/>
      <c r="J422" s="68"/>
      <c r="K422" s="68"/>
      <c r="L422" s="68">
        <v>1</v>
      </c>
      <c r="M422" s="68">
        <v>1</v>
      </c>
      <c r="N422" s="68">
        <v>1</v>
      </c>
      <c r="O422" s="69">
        <v>1</v>
      </c>
      <c r="P422" s="68">
        <v>1</v>
      </c>
      <c r="Q422" s="68">
        <v>1</v>
      </c>
      <c r="R422" s="68">
        <v>0</v>
      </c>
      <c r="S422" s="68">
        <v>1</v>
      </c>
      <c r="T422" s="68">
        <v>1</v>
      </c>
      <c r="U422" s="68">
        <v>1</v>
      </c>
      <c r="V422" s="68">
        <v>1</v>
      </c>
      <c r="W422" s="68">
        <v>1</v>
      </c>
      <c r="X422" s="68">
        <v>1</v>
      </c>
      <c r="Y422" s="68">
        <v>1</v>
      </c>
      <c r="AB422" s="103"/>
    </row>
    <row r="423" spans="1:28" s="102" customFormat="1" ht="61.5">
      <c r="A423" s="72"/>
      <c r="B423" s="91" t="s">
        <v>47</v>
      </c>
      <c r="C423" s="70"/>
      <c r="D423" s="68">
        <v>1</v>
      </c>
      <c r="E423" s="68"/>
      <c r="F423" s="68"/>
      <c r="G423" s="68"/>
      <c r="H423" s="68"/>
      <c r="I423" s="68"/>
      <c r="J423" s="68"/>
      <c r="K423" s="68"/>
      <c r="L423" s="68">
        <v>1</v>
      </c>
      <c r="M423" s="68">
        <v>1</v>
      </c>
      <c r="N423" s="68">
        <v>1</v>
      </c>
      <c r="O423" s="69">
        <v>0</v>
      </c>
      <c r="P423" s="68">
        <v>1</v>
      </c>
      <c r="Q423" s="68">
        <v>1</v>
      </c>
      <c r="R423" s="68">
        <v>0</v>
      </c>
      <c r="S423" s="68">
        <v>1</v>
      </c>
      <c r="T423" s="68">
        <v>1</v>
      </c>
      <c r="U423" s="68">
        <v>1</v>
      </c>
      <c r="V423" s="68">
        <v>1</v>
      </c>
      <c r="W423" s="68">
        <v>1</v>
      </c>
      <c r="X423" s="68">
        <v>1</v>
      </c>
      <c r="Y423" s="68">
        <v>1</v>
      </c>
      <c r="AB423" s="103"/>
    </row>
    <row r="424" spans="1:28" s="102" customFormat="1" ht="39.75">
      <c r="A424" s="118">
        <v>7.5</v>
      </c>
      <c r="B424" s="117" t="s">
        <v>46</v>
      </c>
      <c r="C424" s="116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4"/>
      <c r="V424" s="114"/>
      <c r="W424" s="114"/>
      <c r="X424" s="114"/>
      <c r="Y424" s="114"/>
      <c r="AB424" s="103"/>
    </row>
    <row r="425" spans="1:28" s="102" customFormat="1" ht="39.75" hidden="1" customHeight="1">
      <c r="A425" s="109"/>
      <c r="B425" s="113" t="s">
        <v>45</v>
      </c>
      <c r="C425" s="112" t="s">
        <v>10</v>
      </c>
      <c r="D425" s="111" t="s">
        <v>44</v>
      </c>
      <c r="E425" s="111"/>
      <c r="F425" s="111"/>
      <c r="G425" s="111"/>
      <c r="H425" s="111"/>
      <c r="I425" s="111"/>
      <c r="J425" s="111" t="s">
        <v>44</v>
      </c>
      <c r="K425" s="111"/>
      <c r="L425" s="111" t="s">
        <v>44</v>
      </c>
      <c r="M425" s="111" t="s">
        <v>44</v>
      </c>
      <c r="N425" s="111" t="s">
        <v>44</v>
      </c>
      <c r="O425" s="111" t="s">
        <v>44</v>
      </c>
      <c r="P425" s="111" t="s">
        <v>44</v>
      </c>
      <c r="Q425" s="111" t="s">
        <v>44</v>
      </c>
      <c r="R425" s="111" t="s">
        <v>44</v>
      </c>
      <c r="S425" s="111" t="s">
        <v>44</v>
      </c>
      <c r="T425" s="111" t="s">
        <v>44</v>
      </c>
      <c r="U425" s="111" t="s">
        <v>44</v>
      </c>
      <c r="V425" s="111" t="s">
        <v>44</v>
      </c>
      <c r="W425" s="111" t="s">
        <v>44</v>
      </c>
      <c r="X425" s="111" t="s">
        <v>44</v>
      </c>
      <c r="Y425" s="110">
        <v>4.25</v>
      </c>
      <c r="AB425" s="103"/>
    </row>
    <row r="426" spans="1:28" s="102" customFormat="1" ht="61.5">
      <c r="A426" s="109"/>
      <c r="B426" s="108" t="s">
        <v>43</v>
      </c>
      <c r="C426" s="107" t="s">
        <v>10</v>
      </c>
      <c r="D426" s="106">
        <v>4.7</v>
      </c>
      <c r="E426" s="106"/>
      <c r="F426" s="106"/>
      <c r="G426" s="106"/>
      <c r="H426" s="106"/>
      <c r="I426" s="106"/>
      <c r="J426" s="106"/>
      <c r="K426" s="106"/>
      <c r="L426" s="106">
        <v>4.41</v>
      </c>
      <c r="M426" s="106">
        <v>3.4</v>
      </c>
      <c r="N426" s="106">
        <v>4.6399999999999997</v>
      </c>
      <c r="O426" s="105">
        <v>4.45</v>
      </c>
      <c r="P426" s="106">
        <v>4.47</v>
      </c>
      <c r="Q426" s="106">
        <v>4.46</v>
      </c>
      <c r="R426" s="106">
        <v>4.3</v>
      </c>
      <c r="S426" s="106">
        <v>4.3499999999999996</v>
      </c>
      <c r="T426" s="106">
        <v>3.95</v>
      </c>
      <c r="U426" s="105">
        <v>4</v>
      </c>
      <c r="V426" s="105">
        <v>4.57</v>
      </c>
      <c r="W426" s="105">
        <v>4.5999999999999996</v>
      </c>
      <c r="X426" s="105">
        <v>3.8</v>
      </c>
      <c r="Y426" s="104">
        <v>4.22</v>
      </c>
      <c r="AB426" s="103"/>
    </row>
    <row r="427" spans="1:28" ht="39.75">
      <c r="A427" s="101" t="s">
        <v>42</v>
      </c>
      <c r="B427" s="100"/>
      <c r="C427" s="99"/>
      <c r="D427" s="98">
        <f>+D429</f>
        <v>5</v>
      </c>
      <c r="E427" s="98"/>
      <c r="F427" s="98"/>
      <c r="G427" s="98"/>
      <c r="H427" s="98"/>
      <c r="I427" s="98"/>
      <c r="J427" s="98">
        <f t="shared" ref="J427" si="413">+J429</f>
        <v>0</v>
      </c>
      <c r="K427" s="98"/>
      <c r="L427" s="98">
        <f t="shared" ref="L427:Y427" si="414">+L429</f>
        <v>5</v>
      </c>
      <c r="M427" s="98">
        <f t="shared" si="414"/>
        <v>5</v>
      </c>
      <c r="N427" s="98">
        <f t="shared" si="414"/>
        <v>5</v>
      </c>
      <c r="O427" s="98">
        <f t="shared" si="414"/>
        <v>5</v>
      </c>
      <c r="P427" s="98">
        <f t="shared" si="414"/>
        <v>5</v>
      </c>
      <c r="Q427" s="98">
        <f t="shared" si="414"/>
        <v>3</v>
      </c>
      <c r="R427" s="98">
        <f t="shared" si="414"/>
        <v>4</v>
      </c>
      <c r="S427" s="98">
        <f t="shared" si="414"/>
        <v>5</v>
      </c>
      <c r="T427" s="98">
        <f t="shared" si="414"/>
        <v>5</v>
      </c>
      <c r="U427" s="98">
        <f t="shared" si="414"/>
        <v>5</v>
      </c>
      <c r="V427" s="98">
        <f t="shared" si="414"/>
        <v>2</v>
      </c>
      <c r="W427" s="98">
        <f t="shared" si="414"/>
        <v>4</v>
      </c>
      <c r="X427" s="98">
        <f t="shared" si="414"/>
        <v>3</v>
      </c>
      <c r="Y427" s="97">
        <f t="shared" si="414"/>
        <v>4</v>
      </c>
      <c r="AB427" s="20"/>
    </row>
    <row r="428" spans="1:28" s="73" customFormat="1" ht="39.75">
      <c r="A428" s="85">
        <v>8.1</v>
      </c>
      <c r="B428" s="85" t="s">
        <v>41</v>
      </c>
      <c r="C428" s="96" t="s">
        <v>30</v>
      </c>
      <c r="D428" s="82">
        <f>+SUM(D430:D436)</f>
        <v>7</v>
      </c>
      <c r="E428" s="82"/>
      <c r="F428" s="82"/>
      <c r="G428" s="82"/>
      <c r="H428" s="82"/>
      <c r="I428" s="82"/>
      <c r="J428" s="82">
        <f t="shared" ref="J428" si="415">+SUM(J430:J436)</f>
        <v>0</v>
      </c>
      <c r="K428" s="82"/>
      <c r="L428" s="82">
        <f t="shared" ref="L428:Y428" si="416">+SUM(L430:L436)</f>
        <v>7</v>
      </c>
      <c r="M428" s="82">
        <f t="shared" si="416"/>
        <v>7</v>
      </c>
      <c r="N428" s="82">
        <f t="shared" si="416"/>
        <v>7</v>
      </c>
      <c r="O428" s="82">
        <f t="shared" si="416"/>
        <v>7</v>
      </c>
      <c r="P428" s="82">
        <f t="shared" si="416"/>
        <v>7</v>
      </c>
      <c r="Q428" s="82">
        <f t="shared" si="416"/>
        <v>4</v>
      </c>
      <c r="R428" s="82">
        <f t="shared" si="416"/>
        <v>6</v>
      </c>
      <c r="S428" s="82">
        <f t="shared" si="416"/>
        <v>7</v>
      </c>
      <c r="T428" s="82">
        <f t="shared" si="416"/>
        <v>7</v>
      </c>
      <c r="U428" s="82">
        <f t="shared" si="416"/>
        <v>7</v>
      </c>
      <c r="V428" s="82">
        <f t="shared" si="416"/>
        <v>3</v>
      </c>
      <c r="W428" s="82">
        <f t="shared" si="416"/>
        <v>6</v>
      </c>
      <c r="X428" s="82">
        <f t="shared" si="416"/>
        <v>4</v>
      </c>
      <c r="Y428" s="82">
        <f t="shared" si="416"/>
        <v>6</v>
      </c>
      <c r="AB428" s="74"/>
    </row>
    <row r="429" spans="1:28" s="73" customFormat="1" ht="39.75">
      <c r="A429" s="81"/>
      <c r="B429" s="81"/>
      <c r="C429" s="95" t="s">
        <v>10</v>
      </c>
      <c r="D429" s="94">
        <f>IF(D428&lt;1,0,IF(D428&lt;2,1,IF(D428&lt;4,2,IF(D428&lt;6,3,IF(D428&lt;7,4,IF(D428=7,5))))))</f>
        <v>5</v>
      </c>
      <c r="E429" s="94"/>
      <c r="F429" s="94"/>
      <c r="G429" s="94"/>
      <c r="H429" s="94"/>
      <c r="I429" s="94"/>
      <c r="J429" s="94">
        <f t="shared" ref="J429" si="417">IF(J428&lt;1,0,IF(J428&lt;2,1,IF(J428&lt;4,2,IF(J428&lt;6,3,IF(J428&lt;7,4,IF(J428=7,5))))))</f>
        <v>0</v>
      </c>
      <c r="K429" s="94"/>
      <c r="L429" s="94">
        <f t="shared" ref="L429:Y429" si="418">IF(L428&lt;1,0,IF(L428&lt;2,1,IF(L428&lt;4,2,IF(L428&lt;6,3,IF(L428&lt;7,4,IF(L428=7,5))))))</f>
        <v>5</v>
      </c>
      <c r="M429" s="94">
        <f t="shared" si="418"/>
        <v>5</v>
      </c>
      <c r="N429" s="94">
        <f t="shared" si="418"/>
        <v>5</v>
      </c>
      <c r="O429" s="94">
        <f t="shared" si="418"/>
        <v>5</v>
      </c>
      <c r="P429" s="94">
        <f t="shared" si="418"/>
        <v>5</v>
      </c>
      <c r="Q429" s="94">
        <f t="shared" si="418"/>
        <v>3</v>
      </c>
      <c r="R429" s="94">
        <f t="shared" si="418"/>
        <v>4</v>
      </c>
      <c r="S429" s="94">
        <f t="shared" si="418"/>
        <v>5</v>
      </c>
      <c r="T429" s="94">
        <f t="shared" si="418"/>
        <v>5</v>
      </c>
      <c r="U429" s="94">
        <f t="shared" si="418"/>
        <v>5</v>
      </c>
      <c r="V429" s="94">
        <f t="shared" si="418"/>
        <v>2</v>
      </c>
      <c r="W429" s="94">
        <f t="shared" si="418"/>
        <v>4</v>
      </c>
      <c r="X429" s="94">
        <f t="shared" si="418"/>
        <v>3</v>
      </c>
      <c r="Y429" s="94">
        <f t="shared" si="418"/>
        <v>4</v>
      </c>
      <c r="AB429" s="74"/>
    </row>
    <row r="430" spans="1:28" s="73" customFormat="1" ht="61.5">
      <c r="A430" s="75"/>
      <c r="B430" s="91" t="s">
        <v>40</v>
      </c>
      <c r="C430" s="70"/>
      <c r="D430" s="68">
        <v>1</v>
      </c>
      <c r="E430" s="68"/>
      <c r="F430" s="68"/>
      <c r="G430" s="68"/>
      <c r="H430" s="68"/>
      <c r="I430" s="68"/>
      <c r="J430" s="68"/>
      <c r="K430" s="68"/>
      <c r="L430" s="68">
        <v>1</v>
      </c>
      <c r="M430" s="68">
        <v>1</v>
      </c>
      <c r="N430" s="68">
        <v>1</v>
      </c>
      <c r="O430" s="69">
        <v>1</v>
      </c>
      <c r="P430" s="68">
        <v>1</v>
      </c>
      <c r="Q430" s="68">
        <v>0</v>
      </c>
      <c r="R430" s="68">
        <v>0</v>
      </c>
      <c r="S430" s="68">
        <v>1</v>
      </c>
      <c r="T430" s="68">
        <v>1</v>
      </c>
      <c r="U430" s="68">
        <v>1</v>
      </c>
      <c r="V430" s="68">
        <v>0</v>
      </c>
      <c r="W430" s="68">
        <v>0</v>
      </c>
      <c r="X430" s="68">
        <v>0</v>
      </c>
      <c r="Y430" s="90">
        <v>1</v>
      </c>
      <c r="Z430" s="93" t="s">
        <v>39</v>
      </c>
      <c r="AB430" s="74"/>
    </row>
    <row r="431" spans="1:28" s="73" customFormat="1" ht="92.25">
      <c r="A431" s="75"/>
      <c r="B431" s="91" t="s">
        <v>38</v>
      </c>
      <c r="C431" s="70"/>
      <c r="D431" s="68">
        <v>1</v>
      </c>
      <c r="E431" s="68"/>
      <c r="F431" s="68"/>
      <c r="G431" s="68"/>
      <c r="H431" s="68"/>
      <c r="I431" s="68"/>
      <c r="J431" s="68"/>
      <c r="K431" s="68"/>
      <c r="L431" s="68">
        <v>1</v>
      </c>
      <c r="M431" s="68">
        <v>1</v>
      </c>
      <c r="N431" s="68">
        <v>1</v>
      </c>
      <c r="O431" s="69">
        <v>1</v>
      </c>
      <c r="P431" s="68">
        <v>1</v>
      </c>
      <c r="Q431" s="68">
        <v>0</v>
      </c>
      <c r="R431" s="68">
        <v>1</v>
      </c>
      <c r="S431" s="68">
        <v>1</v>
      </c>
      <c r="T431" s="68">
        <v>1</v>
      </c>
      <c r="U431" s="68">
        <v>1</v>
      </c>
      <c r="V431" s="68">
        <v>0</v>
      </c>
      <c r="W431" s="68">
        <v>1</v>
      </c>
      <c r="X431" s="68">
        <v>1</v>
      </c>
      <c r="Y431" s="90">
        <v>1</v>
      </c>
      <c r="AB431" s="74"/>
    </row>
    <row r="432" spans="1:28" s="73" customFormat="1" ht="61.5">
      <c r="A432" s="75"/>
      <c r="B432" s="91" t="s">
        <v>37</v>
      </c>
      <c r="C432" s="70"/>
      <c r="D432" s="68">
        <v>1</v>
      </c>
      <c r="E432" s="68"/>
      <c r="F432" s="68"/>
      <c r="G432" s="68"/>
      <c r="H432" s="68"/>
      <c r="I432" s="68"/>
      <c r="J432" s="68"/>
      <c r="K432" s="68"/>
      <c r="L432" s="68">
        <v>1</v>
      </c>
      <c r="M432" s="68">
        <v>1</v>
      </c>
      <c r="N432" s="68">
        <v>1</v>
      </c>
      <c r="O432" s="69">
        <v>1</v>
      </c>
      <c r="P432" s="68">
        <v>1</v>
      </c>
      <c r="Q432" s="68">
        <v>1</v>
      </c>
      <c r="R432" s="68">
        <v>1</v>
      </c>
      <c r="S432" s="68">
        <v>1</v>
      </c>
      <c r="T432" s="68">
        <v>1</v>
      </c>
      <c r="U432" s="68">
        <v>1</v>
      </c>
      <c r="V432" s="68">
        <v>1</v>
      </c>
      <c r="W432" s="68">
        <v>1</v>
      </c>
      <c r="X432" s="68">
        <v>0</v>
      </c>
      <c r="Y432" s="90">
        <v>1</v>
      </c>
      <c r="AB432" s="74"/>
    </row>
    <row r="433" spans="1:28" s="73" customFormat="1" ht="61.5">
      <c r="A433" s="75"/>
      <c r="B433" s="91" t="s">
        <v>36</v>
      </c>
      <c r="C433" s="70"/>
      <c r="D433" s="68">
        <v>1</v>
      </c>
      <c r="E433" s="68"/>
      <c r="F433" s="68"/>
      <c r="G433" s="68"/>
      <c r="H433" s="68"/>
      <c r="I433" s="68"/>
      <c r="J433" s="68"/>
      <c r="K433" s="68"/>
      <c r="L433" s="68">
        <v>1</v>
      </c>
      <c r="M433" s="68">
        <v>1</v>
      </c>
      <c r="N433" s="68">
        <v>1</v>
      </c>
      <c r="O433" s="69">
        <v>1</v>
      </c>
      <c r="P433" s="68">
        <v>1</v>
      </c>
      <c r="Q433" s="68">
        <v>1</v>
      </c>
      <c r="R433" s="68">
        <v>1</v>
      </c>
      <c r="S433" s="68">
        <v>1</v>
      </c>
      <c r="T433" s="68">
        <v>1</v>
      </c>
      <c r="U433" s="68">
        <v>1</v>
      </c>
      <c r="V433" s="68">
        <v>1</v>
      </c>
      <c r="W433" s="68">
        <v>1</v>
      </c>
      <c r="X433" s="68">
        <v>0</v>
      </c>
      <c r="Y433" s="90">
        <v>0</v>
      </c>
      <c r="AB433" s="74"/>
    </row>
    <row r="434" spans="1:28" s="73" customFormat="1" ht="92.25">
      <c r="A434" s="75"/>
      <c r="B434" s="91" t="s">
        <v>35</v>
      </c>
      <c r="C434" s="70"/>
      <c r="D434" s="68">
        <v>1</v>
      </c>
      <c r="E434" s="68"/>
      <c r="F434" s="68"/>
      <c r="G434" s="68"/>
      <c r="H434" s="68"/>
      <c r="I434" s="68"/>
      <c r="J434" s="68"/>
      <c r="K434" s="68"/>
      <c r="L434" s="68">
        <v>1</v>
      </c>
      <c r="M434" s="68">
        <v>1</v>
      </c>
      <c r="N434" s="68">
        <v>1</v>
      </c>
      <c r="O434" s="69">
        <v>1</v>
      </c>
      <c r="P434" s="68">
        <v>1</v>
      </c>
      <c r="Q434" s="68">
        <v>0</v>
      </c>
      <c r="R434" s="68">
        <v>1</v>
      </c>
      <c r="S434" s="68">
        <v>1</v>
      </c>
      <c r="T434" s="68">
        <v>1</v>
      </c>
      <c r="U434" s="68">
        <v>1</v>
      </c>
      <c r="V434" s="68">
        <v>0</v>
      </c>
      <c r="W434" s="68">
        <v>1</v>
      </c>
      <c r="X434" s="68">
        <v>1</v>
      </c>
      <c r="Y434" s="90">
        <v>1</v>
      </c>
      <c r="AB434" s="74"/>
    </row>
    <row r="435" spans="1:28" s="73" customFormat="1" ht="92.25">
      <c r="A435" s="75"/>
      <c r="B435" s="91" t="s">
        <v>34</v>
      </c>
      <c r="C435" s="70"/>
      <c r="D435" s="68">
        <v>1</v>
      </c>
      <c r="E435" s="68"/>
      <c r="F435" s="68"/>
      <c r="G435" s="68"/>
      <c r="H435" s="68"/>
      <c r="I435" s="68"/>
      <c r="J435" s="68"/>
      <c r="K435" s="68"/>
      <c r="L435" s="68">
        <v>1</v>
      </c>
      <c r="M435" s="68">
        <v>1</v>
      </c>
      <c r="N435" s="68">
        <v>1</v>
      </c>
      <c r="O435" s="69">
        <v>1</v>
      </c>
      <c r="P435" s="68">
        <v>1</v>
      </c>
      <c r="Q435" s="68">
        <v>1</v>
      </c>
      <c r="R435" s="68">
        <v>1</v>
      </c>
      <c r="S435" s="68">
        <v>1</v>
      </c>
      <c r="T435" s="68">
        <v>1</v>
      </c>
      <c r="U435" s="68">
        <v>1</v>
      </c>
      <c r="V435" s="68">
        <v>1</v>
      </c>
      <c r="W435" s="68">
        <v>1</v>
      </c>
      <c r="X435" s="68">
        <v>1</v>
      </c>
      <c r="Y435" s="68">
        <v>1</v>
      </c>
      <c r="Z435" s="92"/>
      <c r="AB435" s="74"/>
    </row>
    <row r="436" spans="1:28" s="73" customFormat="1" ht="92.25">
      <c r="A436" s="75"/>
      <c r="B436" s="91" t="s">
        <v>33</v>
      </c>
      <c r="C436" s="70"/>
      <c r="D436" s="68">
        <v>1</v>
      </c>
      <c r="E436" s="68"/>
      <c r="F436" s="68"/>
      <c r="G436" s="68"/>
      <c r="H436" s="68"/>
      <c r="I436" s="68"/>
      <c r="J436" s="68"/>
      <c r="K436" s="68"/>
      <c r="L436" s="68">
        <v>1</v>
      </c>
      <c r="M436" s="68">
        <v>1</v>
      </c>
      <c r="N436" s="68">
        <v>1</v>
      </c>
      <c r="O436" s="69">
        <v>1</v>
      </c>
      <c r="P436" s="68">
        <v>1</v>
      </c>
      <c r="Q436" s="68">
        <v>1</v>
      </c>
      <c r="R436" s="68">
        <v>1</v>
      </c>
      <c r="S436" s="68">
        <v>1</v>
      </c>
      <c r="T436" s="68">
        <v>1</v>
      </c>
      <c r="U436" s="68">
        <v>1</v>
      </c>
      <c r="V436" s="68">
        <v>0</v>
      </c>
      <c r="W436" s="68">
        <v>1</v>
      </c>
      <c r="X436" s="68">
        <v>1</v>
      </c>
      <c r="Y436" s="90">
        <v>1</v>
      </c>
      <c r="AB436" s="74"/>
    </row>
    <row r="437" spans="1:28" ht="39.75">
      <c r="A437" s="89" t="s">
        <v>32</v>
      </c>
      <c r="B437" s="89"/>
      <c r="C437" s="88"/>
      <c r="D437" s="87">
        <f>+D439</f>
        <v>5</v>
      </c>
      <c r="E437" s="87"/>
      <c r="F437" s="87"/>
      <c r="G437" s="87"/>
      <c r="H437" s="87"/>
      <c r="I437" s="87"/>
      <c r="J437" s="87">
        <f t="shared" ref="J437" si="419">+J439</f>
        <v>0</v>
      </c>
      <c r="K437" s="87"/>
      <c r="L437" s="87">
        <f t="shared" ref="L437:Y437" si="420">+L439</f>
        <v>4</v>
      </c>
      <c r="M437" s="87">
        <f t="shared" si="420"/>
        <v>3</v>
      </c>
      <c r="N437" s="87">
        <f t="shared" si="420"/>
        <v>5</v>
      </c>
      <c r="O437" s="87">
        <f t="shared" si="420"/>
        <v>4</v>
      </c>
      <c r="P437" s="87">
        <f t="shared" si="420"/>
        <v>5</v>
      </c>
      <c r="Q437" s="87">
        <f t="shared" si="420"/>
        <v>4</v>
      </c>
      <c r="R437" s="87">
        <f t="shared" si="420"/>
        <v>4</v>
      </c>
      <c r="S437" s="87">
        <f t="shared" si="420"/>
        <v>4</v>
      </c>
      <c r="T437" s="87">
        <f t="shared" si="420"/>
        <v>4</v>
      </c>
      <c r="U437" s="87">
        <f t="shared" si="420"/>
        <v>4</v>
      </c>
      <c r="V437" s="87">
        <f t="shared" si="420"/>
        <v>4</v>
      </c>
      <c r="W437" s="87">
        <f t="shared" si="420"/>
        <v>4</v>
      </c>
      <c r="X437" s="87">
        <f t="shared" si="420"/>
        <v>4</v>
      </c>
      <c r="Y437" s="86">
        <f t="shared" si="420"/>
        <v>4</v>
      </c>
      <c r="AB437" s="20"/>
    </row>
    <row r="438" spans="1:28" s="73" customFormat="1" ht="39.75">
      <c r="A438" s="85">
        <v>9.1</v>
      </c>
      <c r="B438" s="84" t="s">
        <v>31</v>
      </c>
      <c r="C438" s="83" t="s">
        <v>30</v>
      </c>
      <c r="D438" s="82">
        <f>+SUM(D440:D448)</f>
        <v>9</v>
      </c>
      <c r="E438" s="82"/>
      <c r="F438" s="82"/>
      <c r="G438" s="82"/>
      <c r="H438" s="82"/>
      <c r="I438" s="82"/>
      <c r="J438" s="82">
        <f t="shared" ref="J438" si="421">+SUM(J440:J448)</f>
        <v>0</v>
      </c>
      <c r="K438" s="82"/>
      <c r="L438" s="82">
        <f t="shared" ref="L438:Y438" si="422">+SUM(L440:L448)</f>
        <v>7</v>
      </c>
      <c r="M438" s="82">
        <f t="shared" si="422"/>
        <v>5</v>
      </c>
      <c r="N438" s="82">
        <f t="shared" si="422"/>
        <v>9</v>
      </c>
      <c r="O438" s="82">
        <f t="shared" si="422"/>
        <v>8</v>
      </c>
      <c r="P438" s="82">
        <f t="shared" si="422"/>
        <v>9</v>
      </c>
      <c r="Q438" s="82">
        <f t="shared" si="422"/>
        <v>8</v>
      </c>
      <c r="R438" s="82">
        <f t="shared" si="422"/>
        <v>7</v>
      </c>
      <c r="S438" s="82">
        <f t="shared" si="422"/>
        <v>8</v>
      </c>
      <c r="T438" s="82">
        <f t="shared" si="422"/>
        <v>8</v>
      </c>
      <c r="U438" s="82">
        <f t="shared" si="422"/>
        <v>7</v>
      </c>
      <c r="V438" s="82">
        <f t="shared" si="422"/>
        <v>8</v>
      </c>
      <c r="W438" s="82">
        <f t="shared" si="422"/>
        <v>7</v>
      </c>
      <c r="X438" s="82">
        <f t="shared" si="422"/>
        <v>7</v>
      </c>
      <c r="Y438" s="82">
        <f t="shared" si="422"/>
        <v>8</v>
      </c>
      <c r="AB438" s="74"/>
    </row>
    <row r="439" spans="1:28" s="73" customFormat="1" ht="39.75">
      <c r="A439" s="81"/>
      <c r="B439" s="80"/>
      <c r="C439" s="79" t="s">
        <v>10</v>
      </c>
      <c r="D439" s="78">
        <f>IF(D438&lt;1,0,IF(D438&lt;2,1,IF(D438&lt;4,2,IF(D438&lt;7,3,IF(D438&lt;9,4,IF(D438=9,5))))))</f>
        <v>5</v>
      </c>
      <c r="E439" s="78"/>
      <c r="F439" s="78"/>
      <c r="G439" s="78"/>
      <c r="H439" s="78"/>
      <c r="I439" s="78"/>
      <c r="J439" s="78">
        <f t="shared" ref="J439" si="423">IF(J438&lt;1,0,IF(J438&lt;2,1,IF(J438&lt;4,2,IF(J438&lt;7,3,IF(J438&lt;9,4,IF(J438=9,5))))))</f>
        <v>0</v>
      </c>
      <c r="K439" s="78"/>
      <c r="L439" s="78">
        <f t="shared" ref="L439:Y439" si="424">IF(L438&lt;1,0,IF(L438&lt;2,1,IF(L438&lt;4,2,IF(L438&lt;7,3,IF(L438&lt;9,4,IF(L438=9,5))))))</f>
        <v>4</v>
      </c>
      <c r="M439" s="78">
        <f t="shared" si="424"/>
        <v>3</v>
      </c>
      <c r="N439" s="78">
        <f t="shared" si="424"/>
        <v>5</v>
      </c>
      <c r="O439" s="78">
        <f t="shared" si="424"/>
        <v>4</v>
      </c>
      <c r="P439" s="78">
        <f t="shared" si="424"/>
        <v>5</v>
      </c>
      <c r="Q439" s="78">
        <f t="shared" si="424"/>
        <v>4</v>
      </c>
      <c r="R439" s="78">
        <f t="shared" si="424"/>
        <v>4</v>
      </c>
      <c r="S439" s="78">
        <f t="shared" si="424"/>
        <v>4</v>
      </c>
      <c r="T439" s="78">
        <f t="shared" si="424"/>
        <v>4</v>
      </c>
      <c r="U439" s="78">
        <f t="shared" si="424"/>
        <v>4</v>
      </c>
      <c r="V439" s="78">
        <f t="shared" si="424"/>
        <v>4</v>
      </c>
      <c r="W439" s="78">
        <f t="shared" si="424"/>
        <v>4</v>
      </c>
      <c r="X439" s="78">
        <f t="shared" si="424"/>
        <v>4</v>
      </c>
      <c r="Y439" s="78">
        <f t="shared" si="424"/>
        <v>4</v>
      </c>
      <c r="AB439" s="74"/>
    </row>
    <row r="440" spans="1:28" s="73" customFormat="1" ht="123">
      <c r="A440" s="75"/>
      <c r="B440" s="71" t="s">
        <v>29</v>
      </c>
      <c r="C440" s="70"/>
      <c r="D440" s="677">
        <v>1</v>
      </c>
      <c r="E440" s="677"/>
      <c r="F440" s="677"/>
      <c r="G440" s="677"/>
      <c r="H440" s="677"/>
      <c r="I440" s="677"/>
      <c r="J440" s="677"/>
      <c r="K440" s="677"/>
      <c r="L440" s="677">
        <v>1</v>
      </c>
      <c r="M440" s="677">
        <v>1</v>
      </c>
      <c r="N440" s="677">
        <v>1</v>
      </c>
      <c r="O440" s="77">
        <v>1</v>
      </c>
      <c r="P440" s="677">
        <v>1</v>
      </c>
      <c r="Q440" s="677">
        <v>1</v>
      </c>
      <c r="R440" s="677">
        <v>1</v>
      </c>
      <c r="S440" s="677">
        <v>1</v>
      </c>
      <c r="T440" s="677">
        <v>1</v>
      </c>
      <c r="U440" s="68">
        <v>1</v>
      </c>
      <c r="V440" s="677">
        <v>1</v>
      </c>
      <c r="W440" s="677">
        <v>1</v>
      </c>
      <c r="X440" s="677">
        <v>1</v>
      </c>
      <c r="Y440" s="68">
        <v>1</v>
      </c>
      <c r="AB440" s="74"/>
    </row>
    <row r="441" spans="1:28" s="73" customFormat="1" ht="92.25">
      <c r="A441" s="75"/>
      <c r="B441" s="71" t="s">
        <v>28</v>
      </c>
      <c r="C441" s="70"/>
      <c r="D441" s="68">
        <v>1</v>
      </c>
      <c r="E441" s="68"/>
      <c r="F441" s="68"/>
      <c r="G441" s="68"/>
      <c r="H441" s="68"/>
      <c r="I441" s="68"/>
      <c r="J441" s="68"/>
      <c r="K441" s="68"/>
      <c r="L441" s="68">
        <v>1</v>
      </c>
      <c r="M441" s="68">
        <v>1</v>
      </c>
      <c r="N441" s="68">
        <v>1</v>
      </c>
      <c r="O441" s="69">
        <v>1</v>
      </c>
      <c r="P441" s="68">
        <v>1</v>
      </c>
      <c r="Q441" s="68">
        <v>1</v>
      </c>
      <c r="R441" s="68">
        <v>1</v>
      </c>
      <c r="S441" s="68">
        <v>1</v>
      </c>
      <c r="T441" s="68">
        <v>1</v>
      </c>
      <c r="U441" s="68">
        <v>1</v>
      </c>
      <c r="V441" s="68">
        <v>1</v>
      </c>
      <c r="W441" s="68">
        <v>1</v>
      </c>
      <c r="X441" s="68">
        <v>1</v>
      </c>
      <c r="Y441" s="68">
        <v>1</v>
      </c>
      <c r="AB441" s="74"/>
    </row>
    <row r="442" spans="1:28" s="73" customFormat="1" ht="39.75">
      <c r="A442" s="75"/>
      <c r="B442" s="71" t="s">
        <v>27</v>
      </c>
      <c r="C442" s="70"/>
      <c r="D442" s="68">
        <v>1</v>
      </c>
      <c r="E442" s="68"/>
      <c r="F442" s="68"/>
      <c r="G442" s="68"/>
      <c r="H442" s="68"/>
      <c r="I442" s="68"/>
      <c r="J442" s="68"/>
      <c r="K442" s="68"/>
      <c r="L442" s="68">
        <v>1</v>
      </c>
      <c r="M442" s="68">
        <v>1</v>
      </c>
      <c r="N442" s="68">
        <v>1</v>
      </c>
      <c r="O442" s="69">
        <v>1</v>
      </c>
      <c r="P442" s="68">
        <v>1</v>
      </c>
      <c r="Q442" s="68">
        <v>1</v>
      </c>
      <c r="R442" s="68">
        <v>1</v>
      </c>
      <c r="S442" s="68">
        <v>1</v>
      </c>
      <c r="T442" s="68">
        <v>1</v>
      </c>
      <c r="U442" s="68">
        <v>1</v>
      </c>
      <c r="V442" s="68">
        <v>1</v>
      </c>
      <c r="W442" s="68">
        <v>1</v>
      </c>
      <c r="X442" s="68">
        <v>1</v>
      </c>
      <c r="Y442" s="68">
        <v>1</v>
      </c>
      <c r="AB442" s="74"/>
    </row>
    <row r="443" spans="1:28" s="73" customFormat="1" ht="276.75">
      <c r="A443" s="75"/>
      <c r="B443" s="71" t="s">
        <v>26</v>
      </c>
      <c r="C443" s="70"/>
      <c r="D443" s="68">
        <v>1</v>
      </c>
      <c r="E443" s="68"/>
      <c r="F443" s="68"/>
      <c r="G443" s="68"/>
      <c r="H443" s="68"/>
      <c r="I443" s="68"/>
      <c r="J443" s="68"/>
      <c r="K443" s="68"/>
      <c r="L443" s="68">
        <v>1</v>
      </c>
      <c r="M443" s="68">
        <v>0</v>
      </c>
      <c r="N443" s="68">
        <v>1</v>
      </c>
      <c r="O443" s="69">
        <v>1</v>
      </c>
      <c r="P443" s="68">
        <v>1</v>
      </c>
      <c r="Q443" s="68">
        <v>1</v>
      </c>
      <c r="R443" s="68">
        <v>0</v>
      </c>
      <c r="S443" s="68">
        <v>1</v>
      </c>
      <c r="T443" s="68">
        <v>1</v>
      </c>
      <c r="U443" s="68">
        <v>0</v>
      </c>
      <c r="V443" s="68">
        <v>1</v>
      </c>
      <c r="W443" s="68">
        <v>1</v>
      </c>
      <c r="X443" s="68">
        <v>1</v>
      </c>
      <c r="Y443" s="68">
        <v>1</v>
      </c>
      <c r="AB443" s="74"/>
    </row>
    <row r="444" spans="1:28" s="73" customFormat="1" ht="92.25">
      <c r="A444" s="75"/>
      <c r="B444" s="71" t="s">
        <v>25</v>
      </c>
      <c r="C444" s="70"/>
      <c r="D444" s="68">
        <v>1</v>
      </c>
      <c r="E444" s="68"/>
      <c r="F444" s="68"/>
      <c r="G444" s="68"/>
      <c r="H444" s="68"/>
      <c r="I444" s="68"/>
      <c r="J444" s="68"/>
      <c r="K444" s="68"/>
      <c r="L444" s="68">
        <v>0</v>
      </c>
      <c r="M444" s="68">
        <v>0</v>
      </c>
      <c r="N444" s="68">
        <v>1</v>
      </c>
      <c r="O444" s="69">
        <v>1</v>
      </c>
      <c r="P444" s="68">
        <v>1</v>
      </c>
      <c r="Q444" s="68">
        <v>1</v>
      </c>
      <c r="R444" s="68">
        <v>1</v>
      </c>
      <c r="S444" s="68">
        <v>1</v>
      </c>
      <c r="T444" s="68">
        <v>1</v>
      </c>
      <c r="U444" s="68">
        <v>1</v>
      </c>
      <c r="V444" s="68">
        <v>1</v>
      </c>
      <c r="W444" s="68">
        <v>0</v>
      </c>
      <c r="X444" s="68">
        <v>0</v>
      </c>
      <c r="Y444" s="68">
        <v>1</v>
      </c>
      <c r="AB444" s="74"/>
    </row>
    <row r="445" spans="1:28" s="73" customFormat="1" ht="61.5">
      <c r="A445" s="75"/>
      <c r="B445" s="71" t="s">
        <v>24</v>
      </c>
      <c r="C445" s="70"/>
      <c r="D445" s="68">
        <v>1</v>
      </c>
      <c r="E445" s="68"/>
      <c r="F445" s="68"/>
      <c r="G445" s="68"/>
      <c r="H445" s="68"/>
      <c r="I445" s="68"/>
      <c r="J445" s="68"/>
      <c r="K445" s="68"/>
      <c r="L445" s="68">
        <v>1</v>
      </c>
      <c r="M445" s="68">
        <v>0</v>
      </c>
      <c r="N445" s="68">
        <v>1</v>
      </c>
      <c r="O445" s="69">
        <v>1</v>
      </c>
      <c r="P445" s="68">
        <v>1</v>
      </c>
      <c r="Q445" s="68">
        <v>1</v>
      </c>
      <c r="R445" s="68">
        <v>1</v>
      </c>
      <c r="S445" s="68">
        <v>1</v>
      </c>
      <c r="T445" s="68">
        <v>1</v>
      </c>
      <c r="U445" s="68">
        <v>1</v>
      </c>
      <c r="V445" s="68">
        <v>1</v>
      </c>
      <c r="W445" s="68">
        <v>1</v>
      </c>
      <c r="X445" s="68">
        <v>1</v>
      </c>
      <c r="Y445" s="68">
        <v>1</v>
      </c>
      <c r="AB445" s="74"/>
    </row>
    <row r="446" spans="1:28" ht="92.25">
      <c r="A446" s="72"/>
      <c r="B446" s="71" t="s">
        <v>23</v>
      </c>
      <c r="C446" s="70"/>
      <c r="D446" s="68">
        <v>1</v>
      </c>
      <c r="E446" s="68"/>
      <c r="F446" s="68"/>
      <c r="G446" s="68"/>
      <c r="H446" s="68"/>
      <c r="I446" s="68"/>
      <c r="J446" s="68"/>
      <c r="K446" s="68"/>
      <c r="L446" s="68">
        <v>1</v>
      </c>
      <c r="M446" s="68">
        <v>1</v>
      </c>
      <c r="N446" s="68">
        <v>1</v>
      </c>
      <c r="O446" s="69">
        <v>1</v>
      </c>
      <c r="P446" s="68">
        <v>1</v>
      </c>
      <c r="Q446" s="68">
        <v>1</v>
      </c>
      <c r="R446" s="68">
        <v>1</v>
      </c>
      <c r="S446" s="68">
        <v>1</v>
      </c>
      <c r="T446" s="68">
        <v>1</v>
      </c>
      <c r="U446" s="68">
        <v>1</v>
      </c>
      <c r="V446" s="68">
        <v>1</v>
      </c>
      <c r="W446" s="68">
        <v>1</v>
      </c>
      <c r="X446" s="68">
        <v>1</v>
      </c>
      <c r="Y446" s="68">
        <v>1</v>
      </c>
      <c r="AB446" s="20"/>
    </row>
    <row r="447" spans="1:28" ht="61.5">
      <c r="A447" s="72"/>
      <c r="B447" s="71" t="s">
        <v>22</v>
      </c>
      <c r="C447" s="70"/>
      <c r="D447" s="68">
        <v>1</v>
      </c>
      <c r="E447" s="68"/>
      <c r="F447" s="68"/>
      <c r="G447" s="68"/>
      <c r="H447" s="68"/>
      <c r="I447" s="68"/>
      <c r="J447" s="68"/>
      <c r="K447" s="68"/>
      <c r="L447" s="68">
        <v>1</v>
      </c>
      <c r="M447" s="68">
        <v>1</v>
      </c>
      <c r="N447" s="68">
        <v>1</v>
      </c>
      <c r="O447" s="69">
        <v>1</v>
      </c>
      <c r="P447" s="68">
        <v>1</v>
      </c>
      <c r="Q447" s="68">
        <v>1</v>
      </c>
      <c r="R447" s="68">
        <v>1</v>
      </c>
      <c r="S447" s="68">
        <v>1</v>
      </c>
      <c r="T447" s="68">
        <v>1</v>
      </c>
      <c r="U447" s="68">
        <v>1</v>
      </c>
      <c r="V447" s="68">
        <v>1</v>
      </c>
      <c r="W447" s="68">
        <v>1</v>
      </c>
      <c r="X447" s="68">
        <v>1</v>
      </c>
      <c r="Y447" s="68">
        <v>1</v>
      </c>
      <c r="AB447" s="20"/>
    </row>
    <row r="448" spans="1:28" ht="92.25">
      <c r="A448" s="67"/>
      <c r="B448" s="66" t="s">
        <v>21</v>
      </c>
      <c r="C448" s="65"/>
      <c r="D448" s="63">
        <v>1</v>
      </c>
      <c r="E448" s="63"/>
      <c r="F448" s="63"/>
      <c r="G448" s="63"/>
      <c r="H448" s="63"/>
      <c r="I448" s="63"/>
      <c r="J448" s="63"/>
      <c r="K448" s="63"/>
      <c r="L448" s="63">
        <v>0</v>
      </c>
      <c r="M448" s="63">
        <v>0</v>
      </c>
      <c r="N448" s="63">
        <v>1</v>
      </c>
      <c r="O448" s="64">
        <v>0</v>
      </c>
      <c r="P448" s="63">
        <v>1</v>
      </c>
      <c r="Q448" s="63">
        <v>0</v>
      </c>
      <c r="R448" s="63">
        <v>0</v>
      </c>
      <c r="S448" s="63">
        <v>0</v>
      </c>
      <c r="T448" s="63">
        <v>0</v>
      </c>
      <c r="U448" s="63">
        <v>0</v>
      </c>
      <c r="V448" s="63">
        <v>0</v>
      </c>
      <c r="W448" s="63">
        <v>0</v>
      </c>
      <c r="X448" s="63">
        <v>0</v>
      </c>
      <c r="Y448" s="63">
        <v>0</v>
      </c>
      <c r="AB448" s="20"/>
    </row>
    <row r="449" spans="1:28" s="44" customFormat="1" ht="72">
      <c r="A449" s="688"/>
      <c r="B449" s="689" t="str">
        <f>+[1]เป้าหมาย!A66</f>
        <v>ตัวบ่งชี้ที่ 9.2.1 ระดับความสำเร็จของการเตรียมความพร้อมในการก้าวเข้าสู่ประชาคมอาเซียนฯ</v>
      </c>
      <c r="C449" s="60"/>
      <c r="D449" s="58">
        <f>+D450*100/D451</f>
        <v>99.090909090909093</v>
      </c>
      <c r="E449" s="702" t="e">
        <f t="shared" ref="E449:J449" si="425">+E450*100/E451</f>
        <v>#DIV/0!</v>
      </c>
      <c r="F449" s="702" t="e">
        <f t="shared" si="425"/>
        <v>#DIV/0!</v>
      </c>
      <c r="G449" s="702" t="e">
        <f t="shared" si="425"/>
        <v>#DIV/0!</v>
      </c>
      <c r="H449" s="702" t="e">
        <f t="shared" si="425"/>
        <v>#DIV/0!</v>
      </c>
      <c r="I449" s="702" t="e">
        <f t="shared" si="425"/>
        <v>#DIV/0!</v>
      </c>
      <c r="J449" s="702" t="e">
        <f t="shared" si="425"/>
        <v>#DIV/0!</v>
      </c>
      <c r="K449" s="694" t="s">
        <v>480</v>
      </c>
      <c r="L449" s="58">
        <f t="shared" ref="L449:U449" si="426">+L450*100/L451</f>
        <v>72.535211267605632</v>
      </c>
      <c r="M449" s="58">
        <f t="shared" si="426"/>
        <v>80.555555555555557</v>
      </c>
      <c r="N449" s="58">
        <f t="shared" si="426"/>
        <v>48.986486486486484</v>
      </c>
      <c r="O449" s="58">
        <f t="shared" si="426"/>
        <v>49.434571890145399</v>
      </c>
      <c r="P449" s="58">
        <f t="shared" si="426"/>
        <v>23.721881390593047</v>
      </c>
      <c r="Q449" s="58">
        <f t="shared" si="426"/>
        <v>14.285714285714286</v>
      </c>
      <c r="R449" s="58">
        <f t="shared" si="426"/>
        <v>47.554806070826309</v>
      </c>
      <c r="S449" s="58">
        <f t="shared" si="426"/>
        <v>40.702087286527515</v>
      </c>
      <c r="T449" s="58">
        <f t="shared" si="426"/>
        <v>32.776617954070979</v>
      </c>
      <c r="U449" s="58">
        <f t="shared" si="426"/>
        <v>28.405797101449274</v>
      </c>
      <c r="V449" s="59"/>
      <c r="W449" s="59"/>
      <c r="X449" s="59"/>
      <c r="Y449" s="58">
        <f>+Y450*100/Y451</f>
        <v>42.364425162689805</v>
      </c>
      <c r="Z449" s="57">
        <f>+Z450*100/Z451</f>
        <v>31.081081081081081</v>
      </c>
      <c r="AA449" s="56" t="s">
        <v>20</v>
      </c>
      <c r="AB449" s="45"/>
    </row>
    <row r="450" spans="1:28" s="44" customFormat="1" ht="39.75">
      <c r="A450" s="690"/>
      <c r="B450" s="691" t="s">
        <v>19</v>
      </c>
      <c r="C450" s="53"/>
      <c r="D450" s="51">
        <v>109</v>
      </c>
      <c r="E450" s="703"/>
      <c r="F450" s="703"/>
      <c r="G450" s="703"/>
      <c r="H450" s="703"/>
      <c r="I450" s="703"/>
      <c r="J450" s="703">
        <f>+SUM(E450:I450)</f>
        <v>0</v>
      </c>
      <c r="K450" s="695" t="s">
        <v>439</v>
      </c>
      <c r="L450" s="51">
        <v>103</v>
      </c>
      <c r="M450" s="51">
        <v>29</v>
      </c>
      <c r="N450" s="51">
        <v>290</v>
      </c>
      <c r="O450" s="51">
        <v>306</v>
      </c>
      <c r="P450" s="51">
        <v>116</v>
      </c>
      <c r="Q450" s="51">
        <v>11</v>
      </c>
      <c r="R450" s="51">
        <v>282</v>
      </c>
      <c r="S450" s="51">
        <v>429</v>
      </c>
      <c r="T450" s="51">
        <v>157</v>
      </c>
      <c r="U450" s="51">
        <v>98</v>
      </c>
      <c r="V450" s="52"/>
      <c r="W450" s="52"/>
      <c r="X450" s="52"/>
      <c r="Y450" s="51">
        <f>+SUM(D450:X450)+Z450</f>
        <v>1953</v>
      </c>
      <c r="Z450" s="51">
        <v>23</v>
      </c>
      <c r="AB450" s="45"/>
    </row>
    <row r="451" spans="1:28" s="44" customFormat="1" ht="39.75">
      <c r="A451" s="692"/>
      <c r="B451" s="693" t="s">
        <v>18</v>
      </c>
      <c r="C451" s="48"/>
      <c r="D451" s="46">
        <v>110</v>
      </c>
      <c r="E451" s="704"/>
      <c r="F451" s="704"/>
      <c r="G451" s="704"/>
      <c r="H451" s="704"/>
      <c r="I451" s="704"/>
      <c r="J451" s="704">
        <f>+SUM(E451:I451)</f>
        <v>0</v>
      </c>
      <c r="K451" s="696" t="s">
        <v>439</v>
      </c>
      <c r="L451" s="46">
        <v>142</v>
      </c>
      <c r="M451" s="46">
        <v>36</v>
      </c>
      <c r="N451" s="46">
        <v>592</v>
      </c>
      <c r="O451" s="46">
        <v>619</v>
      </c>
      <c r="P451" s="46">
        <v>489</v>
      </c>
      <c r="Q451" s="46">
        <v>77</v>
      </c>
      <c r="R451" s="46">
        <v>593</v>
      </c>
      <c r="S451" s="46">
        <v>1054</v>
      </c>
      <c r="T451" s="46">
        <v>479</v>
      </c>
      <c r="U451" s="46">
        <v>345</v>
      </c>
      <c r="V451" s="47"/>
      <c r="W451" s="47"/>
      <c r="X451" s="47"/>
      <c r="Y451" s="46">
        <f>+SUM(D451:X451)+Z451</f>
        <v>4610</v>
      </c>
      <c r="Z451" s="46">
        <v>74</v>
      </c>
      <c r="AB451" s="45"/>
    </row>
    <row r="452" spans="1:28" ht="39.75" hidden="1" customHeight="1">
      <c r="A452" s="43" t="s">
        <v>438</v>
      </c>
      <c r="B452" s="42" t="s">
        <v>16</v>
      </c>
      <c r="C452" s="41"/>
      <c r="D452" s="40">
        <f>+D453</f>
        <v>4.9128170289855078</v>
      </c>
      <c r="E452" s="40" t="e">
        <f t="shared" ref="E452:J452" si="427">+E453</f>
        <v>#DIV/0!</v>
      </c>
      <c r="F452" s="40"/>
      <c r="G452" s="40"/>
      <c r="H452" s="40"/>
      <c r="I452" s="40" t="e">
        <f t="shared" si="427"/>
        <v>#DIV/0!</v>
      </c>
      <c r="J452" s="40" t="e">
        <f t="shared" si="427"/>
        <v>#DIV/0!</v>
      </c>
      <c r="K452" s="40"/>
      <c r="L452" s="40">
        <f t="shared" ref="L452:Y452" si="428">+L453</f>
        <v>4.6058478260869569</v>
      </c>
      <c r="M452" s="40">
        <f t="shared" si="428"/>
        <v>3.9288901601830664</v>
      </c>
      <c r="N452" s="40">
        <f t="shared" si="428"/>
        <v>4.7748948106591858</v>
      </c>
      <c r="O452" s="40">
        <f t="shared" si="428"/>
        <v>4.2892904197252024</v>
      </c>
      <c r="P452" s="40">
        <f t="shared" si="428"/>
        <v>4.7522206638616176</v>
      </c>
      <c r="Q452" s="40">
        <f t="shared" si="428"/>
        <v>3.7660455486542443</v>
      </c>
      <c r="R452" s="40">
        <f t="shared" si="428"/>
        <v>4.0044505306401916</v>
      </c>
      <c r="S452" s="40">
        <f t="shared" si="428"/>
        <v>4.4085459987397604</v>
      </c>
      <c r="T452" s="40">
        <f t="shared" si="428"/>
        <v>4.3469287722359562</v>
      </c>
      <c r="U452" s="40">
        <f t="shared" si="428"/>
        <v>4.3660518225735618</v>
      </c>
      <c r="V452" s="40">
        <f t="shared" si="428"/>
        <v>4.4285714285714288</v>
      </c>
      <c r="W452" s="40">
        <f t="shared" si="428"/>
        <v>4.5714285714285712</v>
      </c>
      <c r="X452" s="40">
        <f t="shared" si="428"/>
        <v>4</v>
      </c>
      <c r="Y452" s="40" t="e">
        <f t="shared" si="428"/>
        <v>#DIV/0!</v>
      </c>
      <c r="Z452" s="39"/>
      <c r="AB452" s="20"/>
    </row>
    <row r="453" spans="1:28" ht="39.75" hidden="1" customHeight="1">
      <c r="A453" s="714" t="s">
        <v>15</v>
      </c>
      <c r="B453" s="714"/>
      <c r="C453" s="38" t="s">
        <v>10</v>
      </c>
      <c r="D453" s="37">
        <f>+SUM(D11,D28,D36,D49,D61,D70,D79,D88,D95,D217,D226,D249,D264,D271,D328,D335,D361,D388,D397,D404,D411,D429,D439)/23</f>
        <v>4.9128170289855078</v>
      </c>
      <c r="E453" s="37" t="e">
        <f>+SUM(E11,E28,E36,E49,E61,E70,E79,E88,E95,E217,E226,E249,E264,E271,E328,E335,E361,E388,E397,E404,E411,E429,E439)/23</f>
        <v>#DIV/0!</v>
      </c>
      <c r="F453" s="37"/>
      <c r="G453" s="37"/>
      <c r="H453" s="37"/>
      <c r="I453" s="37" t="e">
        <f>+SUM(I11,I28,I36,I49,I61,I70,I79,I88,I95,I217,I226,I249,I264,I271,I328,I335,I361,I388,I397,I404,I411,I429,I439)/23</f>
        <v>#DIV/0!</v>
      </c>
      <c r="J453" s="37" t="e">
        <f>+SUM(J11,J28,J36,J49,J61,J70,J79,J88,J95,J217,J226,J249,J264,J271,J328,J335,J361,J388,J397,J404,J411,J429,J439)/23</f>
        <v>#DIV/0!</v>
      </c>
      <c r="K453" s="37"/>
      <c r="L453" s="37">
        <f>+SUM(L11,L28,L36,L50,L61,L70,L79,L88,L95,L217,L226,L249,L264,L271,L328,L335,L361,L388,L397,L404,L411,L429,L439)/23</f>
        <v>4.6058478260869569</v>
      </c>
      <c r="M453" s="37">
        <f>+SUM(M11,M28,M37,M50,M61,M70,M79,M88,M95,M217,M226,M249,M264,M271,M328,M335,M361,M388,M397,M404,M411,M429,M439)/23</f>
        <v>3.9288901601830664</v>
      </c>
      <c r="N453" s="37">
        <f>+SUM(N11,N28,N36,N49,N61,N70,N79,N88,N95,N217,N226,N249,N264,N271,N328,N335,N361,N388,N397,N404,N411,N429,N439)/23</f>
        <v>4.7748948106591858</v>
      </c>
      <c r="O453" s="37">
        <f>+SUM(O11,O28,O36,O49,O61,O70,O79,O88,O95,O217,O226,O249,O264,O271,O328,O335,O361,O388,O397,O404,O411,O429,O439)/23</f>
        <v>4.2892904197252024</v>
      </c>
      <c r="P453" s="37">
        <f>+SUM(P11,P28,P36,P49,P61,P70,P79,P88,P95,P217,P226,P249,P264,P271,P328,P335,P361,P388,P397,P404,P411,P429,P439)/23</f>
        <v>4.7522206638616176</v>
      </c>
      <c r="Q453" s="37">
        <f>+SUM(Q11,Q28,Q36,Q49,Q61,Q70,Q79,Q88,Q95,Q217,Q226,Q249,Q264,Q271,Q328,Q335,Q361,Q388,Q397,Q404,Q411,Q429,Q439)/23</f>
        <v>3.7660455486542443</v>
      </c>
      <c r="R453" s="37">
        <f>+SUM(R11,R28,R36,R49,R61,R70,R79,R88,R95,R217,R226,R249,R264,R271,R328,R335,R361,R388,R397,R404,R411,R429,R439)/23</f>
        <v>4.0044505306401916</v>
      </c>
      <c r="S453" s="37">
        <f>+SUM(S11,S28,S37,S50,S61,S70,S79,S88,S95,S217,S226,S249,S264,S271,S328,S335,S361,S388,S397,S404,S411,S429,S439)/23</f>
        <v>4.4085459987397604</v>
      </c>
      <c r="T453" s="37">
        <f>+SUM(T11,T28,T37,T50,T61,T70,T79,T88,T95,T217,T226,T249,T264,T271,T328,T335,T361,T388,T397,T404,T411,T429,T439)/23</f>
        <v>4.3469287722359562</v>
      </c>
      <c r="U453" s="37">
        <f>+SUM(U11,U28,U37,U50,U61,U70,U79,U88,U95,U217,U226,U249,U264,U271,U328,U335,U361,U388,U397,U404,U411,U429,U439)/23</f>
        <v>4.3660518225735618</v>
      </c>
      <c r="V453" s="37">
        <f>+SUM(V11,V28,V37,V50,V61,V70,V79,V88,V95,V217,V226,V249,V264,V271,V328,V335,V361,V388,V397,V404,V411,V429,V439)/7</f>
        <v>4.4285714285714288</v>
      </c>
      <c r="W453" s="37">
        <f>+SUM(W11,W28,W37,W50,W61,W70,W79,W88,W95,W217,W226,W249,W264,W271,W328,W335,W361,W388,W397,W404,W411,W429,W439)/7</f>
        <v>4.5714285714285712</v>
      </c>
      <c r="X453" s="37">
        <f>+SUM(X11,X28,X37,X50,X61,X70,X79,X88,X95,X217,X226,X249,X264,X271,X328,X335,X361,X388,X397,X404,X411,X429,X439)/7</f>
        <v>4</v>
      </c>
      <c r="Y453" s="37" t="e">
        <f>+SUM(Y11,Y28,Y36,Y49,Y61,Y70,Y79,Y88,Y95,Y217,Y226,Y249,Y264,Y271,Y328,Y335,Y361,Y388,Y397,Y404,Y411,Y429,Y439)/23</f>
        <v>#DIV/0!</v>
      </c>
      <c r="AB453" s="20"/>
    </row>
    <row r="454" spans="1:28" ht="39.75" hidden="1" customHeight="1">
      <c r="A454" s="715" t="s">
        <v>14</v>
      </c>
      <c r="B454" s="716"/>
      <c r="C454" s="681" t="s">
        <v>10</v>
      </c>
      <c r="D454" s="34">
        <f>+D463/D455</f>
        <v>3.9969703947368425</v>
      </c>
      <c r="E454" s="34" t="e">
        <f t="shared" ref="E454:J454" si="429">+E463/E455</f>
        <v>#DIV/0!</v>
      </c>
      <c r="F454" s="34"/>
      <c r="G454" s="34"/>
      <c r="H454" s="34"/>
      <c r="I454" s="34" t="e">
        <f t="shared" si="429"/>
        <v>#DIV/0!</v>
      </c>
      <c r="J454" s="34" t="e">
        <f t="shared" si="429"/>
        <v>#DIV/0!</v>
      </c>
      <c r="K454" s="34"/>
      <c r="L454" s="34">
        <f t="shared" ref="L454:U454" si="430">+L463/L455</f>
        <v>3.5841487706193584</v>
      </c>
      <c r="M454" s="34">
        <f t="shared" si="430"/>
        <v>3.5131578947368425</v>
      </c>
      <c r="N454" s="34">
        <f t="shared" si="430"/>
        <v>4.1678982458356506</v>
      </c>
      <c r="O454" s="34">
        <f t="shared" si="430"/>
        <v>4.4298915027499879</v>
      </c>
      <c r="P454" s="34">
        <f t="shared" si="430"/>
        <v>3.9721978328283725</v>
      </c>
      <c r="Q454" s="34">
        <f t="shared" si="430"/>
        <v>3.64530303030303</v>
      </c>
      <c r="R454" s="34">
        <f t="shared" si="430"/>
        <v>3.0689819691656188</v>
      </c>
      <c r="S454" s="34">
        <f t="shared" si="430"/>
        <v>3.9335788898041226</v>
      </c>
      <c r="T454" s="34">
        <f t="shared" si="430"/>
        <v>3.6985168426344899</v>
      </c>
      <c r="U454" s="34">
        <f t="shared" si="430"/>
        <v>2.3255438877485619</v>
      </c>
      <c r="V454" s="35">
        <v>0</v>
      </c>
      <c r="W454" s="35">
        <v>0</v>
      </c>
      <c r="X454" s="35">
        <v>0</v>
      </c>
      <c r="Y454" s="34" t="e">
        <f>+Y463/Y455</f>
        <v>#DIV/0!</v>
      </c>
      <c r="AB454" s="20"/>
    </row>
    <row r="455" spans="1:28" ht="39.75" hidden="1" customHeight="1">
      <c r="A455" s="32"/>
      <c r="B455" s="33" t="s">
        <v>9</v>
      </c>
      <c r="C455" s="19"/>
      <c r="D455" s="16">
        <v>10</v>
      </c>
      <c r="E455" s="16">
        <v>10</v>
      </c>
      <c r="F455" s="16"/>
      <c r="G455" s="16"/>
      <c r="H455" s="16"/>
      <c r="I455" s="16">
        <v>10</v>
      </c>
      <c r="J455" s="16">
        <v>10</v>
      </c>
      <c r="K455" s="16"/>
      <c r="L455" s="16">
        <v>9</v>
      </c>
      <c r="M455" s="16">
        <v>7</v>
      </c>
      <c r="N455" s="16">
        <v>11</v>
      </c>
      <c r="O455" s="16">
        <v>11</v>
      </c>
      <c r="P455" s="16">
        <v>10</v>
      </c>
      <c r="Q455" s="16">
        <v>11</v>
      </c>
      <c r="R455" s="16">
        <v>10</v>
      </c>
      <c r="S455" s="16">
        <v>11</v>
      </c>
      <c r="T455" s="16">
        <v>9</v>
      </c>
      <c r="U455" s="16">
        <v>11</v>
      </c>
      <c r="V455" s="16"/>
      <c r="W455" s="16"/>
      <c r="X455" s="16"/>
      <c r="Y455" s="16">
        <v>11</v>
      </c>
      <c r="AB455" s="20"/>
    </row>
    <row r="456" spans="1:28" ht="39.75" hidden="1" customHeight="1">
      <c r="A456" s="708" t="s">
        <v>13</v>
      </c>
      <c r="B456" s="709"/>
      <c r="C456" s="680" t="s">
        <v>10</v>
      </c>
      <c r="D456" s="26">
        <f>SUM(D463:D464)/D457</f>
        <v>4.0824695622836353</v>
      </c>
      <c r="E456" s="26" t="e">
        <f t="shared" ref="E456:J456" si="431">SUM(E463:E464)/E457</f>
        <v>#DIV/0!</v>
      </c>
      <c r="F456" s="26"/>
      <c r="G456" s="26"/>
      <c r="H456" s="26"/>
      <c r="I456" s="26" t="e">
        <f t="shared" si="431"/>
        <v>#DIV/0!</v>
      </c>
      <c r="J456" s="26" t="e">
        <f t="shared" si="431"/>
        <v>#DIV/0!</v>
      </c>
      <c r="K456" s="26"/>
      <c r="L456" s="26">
        <f t="shared" ref="L456:U456" si="432">SUM(L463:L464)/L457</f>
        <v>3.6623488968050988</v>
      </c>
      <c r="M456" s="26">
        <f t="shared" si="432"/>
        <v>3.4420995423340961</v>
      </c>
      <c r="N456" s="26">
        <f t="shared" si="432"/>
        <v>4.2141667610454494</v>
      </c>
      <c r="O456" s="26">
        <f t="shared" si="432"/>
        <v>4.387022385727966</v>
      </c>
      <c r="P456" s="26">
        <f t="shared" si="432"/>
        <v>4.0864851168482357</v>
      </c>
      <c r="Q456" s="26">
        <f t="shared" si="432"/>
        <v>3.6558229813664593</v>
      </c>
      <c r="R456" s="26">
        <f t="shared" si="432"/>
        <v>3.1848005157873862</v>
      </c>
      <c r="S456" s="26">
        <f t="shared" si="432"/>
        <v>3.8775977066332357</v>
      </c>
      <c r="T456" s="26">
        <f t="shared" si="432"/>
        <v>3.6175419527391206</v>
      </c>
      <c r="U456" s="26">
        <f t="shared" si="432"/>
        <v>2.6150840001392259</v>
      </c>
      <c r="V456" s="26">
        <f>+V426</f>
        <v>4.57</v>
      </c>
      <c r="W456" s="26">
        <f>+W426</f>
        <v>4.5999999999999996</v>
      </c>
      <c r="X456" s="26">
        <f>+X426</f>
        <v>3.8</v>
      </c>
      <c r="Y456" s="26" t="e">
        <f>SUM(Y463:Y464)/Y457</f>
        <v>#DIV/0!</v>
      </c>
      <c r="AB456" s="20"/>
    </row>
    <row r="457" spans="1:28" ht="39.75" hidden="1" customHeight="1">
      <c r="A457" s="32"/>
      <c r="B457" s="18" t="s">
        <v>9</v>
      </c>
      <c r="C457" s="31"/>
      <c r="D457" s="30">
        <f>+D455+3</f>
        <v>13</v>
      </c>
      <c r="E457" s="30">
        <f t="shared" ref="E457:J457" si="433">+E455+3</f>
        <v>13</v>
      </c>
      <c r="F457" s="30"/>
      <c r="G457" s="30"/>
      <c r="H457" s="30"/>
      <c r="I457" s="30">
        <f t="shared" si="433"/>
        <v>13</v>
      </c>
      <c r="J457" s="30">
        <f t="shared" si="433"/>
        <v>13</v>
      </c>
      <c r="K457" s="30"/>
      <c r="L457" s="30">
        <f t="shared" ref="L457:U457" si="434">+L455+3</f>
        <v>12</v>
      </c>
      <c r="M457" s="30">
        <f t="shared" si="434"/>
        <v>10</v>
      </c>
      <c r="N457" s="30">
        <f t="shared" si="434"/>
        <v>14</v>
      </c>
      <c r="O457" s="30">
        <f t="shared" si="434"/>
        <v>14</v>
      </c>
      <c r="P457" s="30">
        <f t="shared" si="434"/>
        <v>13</v>
      </c>
      <c r="Q457" s="30">
        <f t="shared" si="434"/>
        <v>14</v>
      </c>
      <c r="R457" s="30">
        <f t="shared" si="434"/>
        <v>13</v>
      </c>
      <c r="S457" s="30">
        <f t="shared" si="434"/>
        <v>14</v>
      </c>
      <c r="T457" s="30">
        <f t="shared" si="434"/>
        <v>12</v>
      </c>
      <c r="U457" s="30">
        <f t="shared" si="434"/>
        <v>14</v>
      </c>
      <c r="V457" s="30">
        <v>1</v>
      </c>
      <c r="W457" s="30">
        <v>1</v>
      </c>
      <c r="X457" s="30">
        <v>1</v>
      </c>
      <c r="Y457" s="30">
        <f>+Y455+4</f>
        <v>15</v>
      </c>
      <c r="AB457" s="20"/>
    </row>
    <row r="458" spans="1:28" ht="39.75" hidden="1" customHeight="1">
      <c r="A458" s="682"/>
      <c r="B458" s="683" t="s">
        <v>12</v>
      </c>
      <c r="C458" s="680" t="s">
        <v>10</v>
      </c>
      <c r="D458" s="26">
        <v>5</v>
      </c>
      <c r="E458" s="26">
        <v>5</v>
      </c>
      <c r="F458" s="26"/>
      <c r="G458" s="26"/>
      <c r="H458" s="26"/>
      <c r="I458" s="26">
        <v>5</v>
      </c>
      <c r="J458" s="26">
        <v>5</v>
      </c>
      <c r="K458" s="26"/>
      <c r="L458" s="24">
        <v>0</v>
      </c>
      <c r="M458" s="24">
        <v>0</v>
      </c>
      <c r="N458" s="24">
        <v>0</v>
      </c>
      <c r="O458" s="24">
        <v>0</v>
      </c>
      <c r="P458" s="24">
        <v>0</v>
      </c>
      <c r="Q458" s="24">
        <v>0</v>
      </c>
      <c r="R458" s="24">
        <v>0</v>
      </c>
      <c r="S458" s="24">
        <v>0</v>
      </c>
      <c r="T458" s="24">
        <v>0</v>
      </c>
      <c r="U458" s="24">
        <v>0</v>
      </c>
      <c r="V458" s="25">
        <v>4.1399999999999997</v>
      </c>
      <c r="W458" s="25">
        <v>4.4000000000000004</v>
      </c>
      <c r="X458" s="25">
        <v>4.67</v>
      </c>
      <c r="Y458" s="24">
        <v>0</v>
      </c>
      <c r="AB458" s="20"/>
    </row>
    <row r="459" spans="1:28" ht="39.75" hidden="1" customHeight="1">
      <c r="A459" s="710" t="s">
        <v>11</v>
      </c>
      <c r="B459" s="710"/>
      <c r="C459" s="684" t="s">
        <v>10</v>
      </c>
      <c r="D459" s="21">
        <f>+SUM(D461:D464)/D460</f>
        <v>4.6129693326764976</v>
      </c>
      <c r="E459" s="21" t="e">
        <f t="shared" ref="E459:J459" si="435">+SUM(E461:E464)/E460</f>
        <v>#DIV/0!</v>
      </c>
      <c r="F459" s="21"/>
      <c r="G459" s="21"/>
      <c r="H459" s="21"/>
      <c r="I459" s="21" t="e">
        <f t="shared" si="435"/>
        <v>#DIV/0!</v>
      </c>
      <c r="J459" s="21" t="e">
        <f t="shared" si="435"/>
        <v>#DIV/0!</v>
      </c>
      <c r="K459" s="21"/>
      <c r="L459" s="21">
        <f t="shared" ref="L459:U459" si="436">+SUM(L461:L464)/L460</f>
        <v>4.2823624789046049</v>
      </c>
      <c r="M459" s="21">
        <f t="shared" si="436"/>
        <v>3.7813778517439847</v>
      </c>
      <c r="N459" s="21">
        <f t="shared" si="436"/>
        <v>4.5627274405350695</v>
      </c>
      <c r="O459" s="21">
        <f t="shared" si="436"/>
        <v>4.326270082537059</v>
      </c>
      <c r="P459" s="21">
        <f t="shared" si="436"/>
        <v>4.5118161607734519</v>
      </c>
      <c r="Q459" s="21">
        <f t="shared" si="436"/>
        <v>3.7243397123831907</v>
      </c>
      <c r="R459" s="21">
        <f t="shared" si="436"/>
        <v>3.7084658030544566</v>
      </c>
      <c r="S459" s="21">
        <f t="shared" si="436"/>
        <v>4.2076466449697234</v>
      </c>
      <c r="T459" s="21">
        <f t="shared" si="436"/>
        <v>4.0968532912656119</v>
      </c>
      <c r="U459" s="21">
        <f t="shared" si="436"/>
        <v>3.7035234573281373</v>
      </c>
      <c r="V459" s="21">
        <v>4.3</v>
      </c>
      <c r="W459" s="22">
        <v>4.4800000000000004</v>
      </c>
      <c r="X459" s="22">
        <v>4.2699999999999996</v>
      </c>
      <c r="Y459" s="21" t="e">
        <f>+SUM(Y461:Y464)/Y460</f>
        <v>#DIV/0!</v>
      </c>
      <c r="AB459" s="20"/>
    </row>
    <row r="460" spans="1:28" ht="39.75" hidden="1" customHeight="1">
      <c r="A460" s="19"/>
      <c r="B460" s="18" t="s">
        <v>9</v>
      </c>
      <c r="C460" s="17"/>
      <c r="D460" s="16">
        <f>+D457+23</f>
        <v>36</v>
      </c>
      <c r="E460" s="16">
        <f t="shared" ref="E460:J460" si="437">+E457+23</f>
        <v>36</v>
      </c>
      <c r="F460" s="16"/>
      <c r="G460" s="16"/>
      <c r="H460" s="16"/>
      <c r="I460" s="16">
        <f t="shared" si="437"/>
        <v>36</v>
      </c>
      <c r="J460" s="16">
        <f t="shared" si="437"/>
        <v>36</v>
      </c>
      <c r="K460" s="16"/>
      <c r="L460" s="16">
        <f t="shared" ref="L460:U460" si="438">+L457+23</f>
        <v>35</v>
      </c>
      <c r="M460" s="16">
        <f t="shared" si="438"/>
        <v>33</v>
      </c>
      <c r="N460" s="16">
        <f t="shared" si="438"/>
        <v>37</v>
      </c>
      <c r="O460" s="16">
        <f t="shared" si="438"/>
        <v>37</v>
      </c>
      <c r="P460" s="16">
        <f t="shared" si="438"/>
        <v>36</v>
      </c>
      <c r="Q460" s="16">
        <f t="shared" si="438"/>
        <v>37</v>
      </c>
      <c r="R460" s="16">
        <f t="shared" si="438"/>
        <v>36</v>
      </c>
      <c r="S460" s="16">
        <f t="shared" si="438"/>
        <v>37</v>
      </c>
      <c r="T460" s="16">
        <f t="shared" si="438"/>
        <v>35</v>
      </c>
      <c r="U460" s="16">
        <f t="shared" si="438"/>
        <v>37</v>
      </c>
      <c r="V460" s="16"/>
      <c r="W460" s="16"/>
      <c r="X460" s="16"/>
      <c r="Y460" s="16">
        <f>+Y457+23</f>
        <v>38</v>
      </c>
    </row>
    <row r="461" spans="1:28" ht="39.75" hidden="1" customHeight="1">
      <c r="A461" s="14"/>
      <c r="B461" s="14" t="s">
        <v>8</v>
      </c>
      <c r="C461" s="13"/>
      <c r="D461" s="15">
        <f>+SUM(D11,D28,D36,D49,D61,D70,D79,D88,D95,D217,D226,D249,D264,D271)</f>
        <v>67.994791666666671</v>
      </c>
      <c r="E461" s="15" t="e">
        <f>+SUM(E11,E28,E36,E49,E61,E70,E79,E88,E95,E217,E226,E249,E264,E271)</f>
        <v>#DIV/0!</v>
      </c>
      <c r="F461" s="15"/>
      <c r="G461" s="15"/>
      <c r="H461" s="15"/>
      <c r="I461" s="15" t="e">
        <f>+SUM(I11,I28,I36,I49,I61,I70,I79,I88,I95,I217,I226,I249,I264,I271)</f>
        <v>#DIV/0!</v>
      </c>
      <c r="J461" s="15" t="e">
        <f>+SUM(J11,J28,J36,J49,J61,J70,J79,J88,J95,J217,J226,J249,J264,J271)</f>
        <v>#DIV/0!</v>
      </c>
      <c r="K461" s="15"/>
      <c r="L461" s="15">
        <f>+SUM(L11,L28,L36,L50,L61,L70,L79,L88,L95,L217,L226,L249,L264,L271)</f>
        <v>63.9345</v>
      </c>
      <c r="M461" s="15">
        <f>+SUM(M11,M28,M37,M50,M61,M70,M79,M88,M95,M217,M226,M249,M264,M271)</f>
        <v>53.364473684210523</v>
      </c>
      <c r="N461" s="15">
        <f>+SUM(N11,N28,N36,N49,N61,N70,N79,N88,N95,N217,N226,N249,N264,N271)</f>
        <v>64.822580645161281</v>
      </c>
      <c r="O461" s="15">
        <f>+SUM(O11,O28,O36,O49,O61,O70,O79,O88,O95,O217,O226,O249,O264,O271)</f>
        <v>61.653679653679653</v>
      </c>
      <c r="P461" s="15">
        <f>+SUM(P11,P28,P36,P49,P61,P70,P79,P88,P95,P217,P226,P249,P264,P271)</f>
        <v>65.3010752688172</v>
      </c>
      <c r="Q461" s="15">
        <f>+SUM(Q11,Q28,Q36,Q49,Q61,Q70,Q79,Q88,Q95,Q217,Q226,Q249,Q264,Q271)</f>
        <v>54.61904761904762</v>
      </c>
      <c r="R461" s="15">
        <f>+SUM(R11,R28,R36,R49,R61,R70,R79,R88,R95,R217,R226,R249,R264,R271)</f>
        <v>62.102362204724407</v>
      </c>
      <c r="S461" s="15">
        <f>+SUM(S11,S28,S37,S50,S61,S70,S79,S88,S95,S217,S226,S249,S264,S271)</f>
        <v>58.396557971014495</v>
      </c>
      <c r="T461" s="15">
        <f>+SUM(T11,T28,T37,T50,T61,T70,T79,T88,T95,T217,T226,T249,T264,T271)</f>
        <v>58.979361761426979</v>
      </c>
      <c r="U461" s="15">
        <f>+SUM(U11,U28,U37,U50,U61,U70,U79,U88,U95,U217,U226,U249,U264,U271)</f>
        <v>59.419191919191917</v>
      </c>
      <c r="V461" s="12"/>
      <c r="W461" s="12"/>
      <c r="X461" s="12"/>
      <c r="Y461" s="15" t="e">
        <f>+SUM(Y11,Y28,Y36,Y49,Y61,Y70,Y79,Y88,Y95,Y217,Y226,Y249,Y264,Y271)</f>
        <v>#DIV/0!</v>
      </c>
    </row>
    <row r="462" spans="1:28" ht="39.75" hidden="1" customHeight="1">
      <c r="A462" s="14"/>
      <c r="B462" s="14" t="s">
        <v>7</v>
      </c>
      <c r="C462" s="13"/>
      <c r="D462" s="15">
        <f>+SUM(D328,D335,D361,D388,D397,D404,D411,D429,D439)</f>
        <v>45</v>
      </c>
      <c r="E462" s="15">
        <f>+SUM(E328,E335,E361,E388,E397,E404,E411,E429,E439)</f>
        <v>0</v>
      </c>
      <c r="F462" s="15"/>
      <c r="G462" s="15"/>
      <c r="H462" s="15"/>
      <c r="I462" s="15">
        <f>+SUM(I328,I335,I361,I388,I397,I404,I411,I429,I439)</f>
        <v>0</v>
      </c>
      <c r="J462" s="15">
        <f>+SUM(J328,J335,J361,J388,J397,J404,J411,J429,J439)</f>
        <v>0</v>
      </c>
      <c r="K462" s="15"/>
      <c r="L462" s="15">
        <f t="shared" ref="L462:U462" si="439">+SUM(L328,L335,L361,L388,L397,L404,L411,L429,L439)</f>
        <v>42</v>
      </c>
      <c r="M462" s="15">
        <f t="shared" si="439"/>
        <v>37</v>
      </c>
      <c r="N462" s="15">
        <f t="shared" si="439"/>
        <v>45</v>
      </c>
      <c r="O462" s="15">
        <f t="shared" si="439"/>
        <v>37</v>
      </c>
      <c r="P462" s="15">
        <f t="shared" si="439"/>
        <v>44</v>
      </c>
      <c r="Q462" s="15">
        <f t="shared" si="439"/>
        <v>32</v>
      </c>
      <c r="R462" s="15">
        <f t="shared" si="439"/>
        <v>30</v>
      </c>
      <c r="S462" s="15">
        <f t="shared" si="439"/>
        <v>43</v>
      </c>
      <c r="T462" s="15">
        <f t="shared" si="439"/>
        <v>41</v>
      </c>
      <c r="U462" s="15">
        <f t="shared" si="439"/>
        <v>41</v>
      </c>
      <c r="V462" s="12"/>
      <c r="W462" s="12"/>
      <c r="X462" s="12"/>
      <c r="Y462" s="15">
        <f>+SUM(Y328,Y335,Y361,Y388,Y397,Y404,Y411,Y429,Y439)</f>
        <v>43</v>
      </c>
    </row>
    <row r="463" spans="1:28" ht="39.75" hidden="1" customHeight="1">
      <c r="A463" s="14"/>
      <c r="B463" s="14" t="s">
        <v>6</v>
      </c>
      <c r="C463" s="13"/>
      <c r="D463" s="15">
        <f>+SUM(D103,D118,D139,D163,D280,D305,D311,D343,D350,D370,D377)</f>
        <v>39.969703947368423</v>
      </c>
      <c r="E463" s="15" t="e">
        <f>+SUM(E103,E118,E139,E163,E280,E305,E311,E343,E350,E370,E377)</f>
        <v>#DIV/0!</v>
      </c>
      <c r="F463" s="15"/>
      <c r="G463" s="15"/>
      <c r="H463" s="15"/>
      <c r="I463" s="15" t="e">
        <f>+SUM(I103,I118,I139,I163,I280,I305,I311,I343,I350,I370,I377)</f>
        <v>#DIV/0!</v>
      </c>
      <c r="J463" s="15" t="e">
        <f>+SUM(J103,J118,J139,J163,J280,J305,J311,J343,J350,J370,J377)</f>
        <v>#DIV/0!</v>
      </c>
      <c r="K463" s="15"/>
      <c r="L463" s="15">
        <f t="shared" ref="L463:U463" si="440">+SUM(L103,L118,L139,L163,L280,L305,L311,L343,L350,L370,L377)</f>
        <v>32.257338935574225</v>
      </c>
      <c r="M463" s="15">
        <f t="shared" si="440"/>
        <v>24.592105263157897</v>
      </c>
      <c r="N463" s="15">
        <f t="shared" si="440"/>
        <v>45.846880704192159</v>
      </c>
      <c r="O463" s="15">
        <f t="shared" si="440"/>
        <v>48.728806530249869</v>
      </c>
      <c r="P463" s="15">
        <f t="shared" si="440"/>
        <v>39.721978328283726</v>
      </c>
      <c r="Q463" s="15">
        <f t="shared" si="440"/>
        <v>40.098333333333329</v>
      </c>
      <c r="R463" s="15">
        <f t="shared" si="440"/>
        <v>30.68981969165619</v>
      </c>
      <c r="S463" s="15">
        <f t="shared" si="440"/>
        <v>43.269367787845347</v>
      </c>
      <c r="T463" s="15">
        <f t="shared" si="440"/>
        <v>33.286651583710409</v>
      </c>
      <c r="U463" s="15">
        <f t="shared" si="440"/>
        <v>25.580982765234182</v>
      </c>
      <c r="V463" s="12"/>
      <c r="W463" s="12"/>
      <c r="X463" s="12"/>
      <c r="Y463" s="15" t="e">
        <f>+SUM(Y103,Y118,Y139,Y163,Y280,Y305,Y311,Y343,Y350,Y370,Y377)</f>
        <v>#DIV/0!</v>
      </c>
    </row>
    <row r="464" spans="1:28" ht="39.75" hidden="1" customHeight="1">
      <c r="A464" s="14"/>
      <c r="B464" s="14" t="s">
        <v>5</v>
      </c>
      <c r="C464" s="13"/>
      <c r="D464" s="15">
        <f>+D426+D187+D452</f>
        <v>13.102400362318841</v>
      </c>
      <c r="E464" s="15" t="e">
        <f>+E426+E187+E452</f>
        <v>#DIV/0!</v>
      </c>
      <c r="F464" s="15"/>
      <c r="G464" s="15"/>
      <c r="H464" s="15"/>
      <c r="I464" s="15" t="e">
        <f>+I426+I187+I452</f>
        <v>#DIV/0!</v>
      </c>
      <c r="J464" s="15" t="e">
        <f>+J426+J187+J452</f>
        <v>#DIV/0!</v>
      </c>
      <c r="K464" s="15"/>
      <c r="L464" s="15">
        <f t="shared" ref="L464:U464" si="441">+L426+L187+L452</f>
        <v>11.690847826086959</v>
      </c>
      <c r="M464" s="15">
        <f t="shared" si="441"/>
        <v>9.8288901601830663</v>
      </c>
      <c r="N464" s="15">
        <f t="shared" si="441"/>
        <v>13.151453950444131</v>
      </c>
      <c r="O464" s="15">
        <f t="shared" si="441"/>
        <v>12.689506869941653</v>
      </c>
      <c r="P464" s="15">
        <f t="shared" si="441"/>
        <v>13.402328190743338</v>
      </c>
      <c r="Q464" s="15">
        <f t="shared" si="441"/>
        <v>11.083188405797101</v>
      </c>
      <c r="R464" s="15">
        <f t="shared" si="441"/>
        <v>10.712587013579824</v>
      </c>
      <c r="S464" s="15">
        <f t="shared" si="441"/>
        <v>11.017000105019953</v>
      </c>
      <c r="T464" s="15">
        <f t="shared" si="441"/>
        <v>10.123851849159035</v>
      </c>
      <c r="U464" s="15">
        <f t="shared" si="441"/>
        <v>11.030193236714975</v>
      </c>
      <c r="V464" s="12"/>
      <c r="W464" s="12"/>
      <c r="X464" s="12"/>
      <c r="Y464" s="15" t="e">
        <f>+Y426+Y187+Y452+Y425</f>
        <v>#DIV/0!</v>
      </c>
    </row>
    <row r="465" spans="1:27" ht="39.75" hidden="1" customHeight="1">
      <c r="A465" s="14"/>
      <c r="B465" s="14"/>
      <c r="C465" s="13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1"/>
    </row>
    <row r="466" spans="1:27">
      <c r="Q466" s="10" t="s">
        <v>4</v>
      </c>
      <c r="S466" s="10" t="s">
        <v>4</v>
      </c>
      <c r="T466" s="10" t="s">
        <v>4</v>
      </c>
      <c r="U466" s="10" t="s">
        <v>4</v>
      </c>
    </row>
    <row r="468" spans="1:27" ht="30.75" hidden="1" customHeight="1"/>
    <row r="469" spans="1:27">
      <c r="I469" s="3" t="s">
        <v>3</v>
      </c>
      <c r="AA469" s="8"/>
    </row>
    <row r="470" spans="1:27">
      <c r="I470" s="3" t="s">
        <v>2</v>
      </c>
      <c r="AA470" s="7"/>
    </row>
    <row r="471" spans="1:27">
      <c r="I471" s="3" t="s">
        <v>1</v>
      </c>
      <c r="AA471" s="7"/>
    </row>
    <row r="472" spans="1:27">
      <c r="I472" s="3" t="s">
        <v>0</v>
      </c>
    </row>
  </sheetData>
  <mergeCells count="81">
    <mergeCell ref="E413:E419"/>
    <mergeCell ref="I413:I419"/>
    <mergeCell ref="J413:J419"/>
    <mergeCell ref="F229:F234"/>
    <mergeCell ref="F254:F258"/>
    <mergeCell ref="F413:F419"/>
    <mergeCell ref="G229:G234"/>
    <mergeCell ref="G254:G258"/>
    <mergeCell ref="G413:G419"/>
    <mergeCell ref="A456:B456"/>
    <mergeCell ref="A459:B459"/>
    <mergeCell ref="E31:E32"/>
    <mergeCell ref="I31:I32"/>
    <mergeCell ref="J31:J32"/>
    <mergeCell ref="E229:E234"/>
    <mergeCell ref="I229:I234"/>
    <mergeCell ref="J229:J234"/>
    <mergeCell ref="E254:E258"/>
    <mergeCell ref="I254:I258"/>
    <mergeCell ref="A454:B454"/>
    <mergeCell ref="D31:D32"/>
    <mergeCell ref="H229:H234"/>
    <mergeCell ref="H254:H258"/>
    <mergeCell ref="H413:H419"/>
    <mergeCell ref="J254:J258"/>
    <mergeCell ref="V413:V419"/>
    <mergeCell ref="W413:W419"/>
    <mergeCell ref="X413:X419"/>
    <mergeCell ref="Y413:Y419"/>
    <mergeCell ref="A453:B453"/>
    <mergeCell ref="P413:P419"/>
    <mergeCell ref="Q413:Q419"/>
    <mergeCell ref="R413:R419"/>
    <mergeCell ref="S413:S419"/>
    <mergeCell ref="T413:T419"/>
    <mergeCell ref="U413:U419"/>
    <mergeCell ref="D413:D419"/>
    <mergeCell ref="L413:L419"/>
    <mergeCell ref="M413:M419"/>
    <mergeCell ref="N413:N419"/>
    <mergeCell ref="O413:O419"/>
    <mergeCell ref="T229:T234"/>
    <mergeCell ref="U229:U234"/>
    <mergeCell ref="Y229:Y234"/>
    <mergeCell ref="D254:D258"/>
    <mergeCell ref="L254:L258"/>
    <mergeCell ref="M254:M258"/>
    <mergeCell ref="N254:N258"/>
    <mergeCell ref="O254:O258"/>
    <mergeCell ref="P254:P258"/>
    <mergeCell ref="Q254:Q258"/>
    <mergeCell ref="R254:R258"/>
    <mergeCell ref="S254:S258"/>
    <mergeCell ref="T254:T258"/>
    <mergeCell ref="U254:U258"/>
    <mergeCell ref="Y254:Y258"/>
    <mergeCell ref="Y31:Y32"/>
    <mergeCell ref="D229:D234"/>
    <mergeCell ref="L229:L234"/>
    <mergeCell ref="M229:M234"/>
    <mergeCell ref="N229:N234"/>
    <mergeCell ref="O229:O234"/>
    <mergeCell ref="P229:P234"/>
    <mergeCell ref="Q229:Q234"/>
    <mergeCell ref="R229:R234"/>
    <mergeCell ref="S229:S234"/>
    <mergeCell ref="P31:P32"/>
    <mergeCell ref="Q31:Q32"/>
    <mergeCell ref="R31:R32"/>
    <mergeCell ref="S31:S32"/>
    <mergeCell ref="T31:T32"/>
    <mergeCell ref="U31:U32"/>
    <mergeCell ref="L31:L32"/>
    <mergeCell ref="M31:M32"/>
    <mergeCell ref="N31:N32"/>
    <mergeCell ref="O31:O32"/>
    <mergeCell ref="A1:K1"/>
    <mergeCell ref="A3:K3"/>
    <mergeCell ref="A4:B7"/>
    <mergeCell ref="C4:C7"/>
    <mergeCell ref="D4:U4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13</vt:i4>
      </vt:variant>
      <vt:variant>
        <vt:lpstr>ช่วงที่มีชื่อ</vt:lpstr>
      </vt:variant>
      <vt:variant>
        <vt:i4>2</vt:i4>
      </vt:variant>
    </vt:vector>
  </HeadingPairs>
  <TitlesOfParts>
    <vt:vector size="15" baseType="lpstr">
      <vt:lpstr>สำนัก</vt:lpstr>
      <vt:lpstr>คณะเภสัช</vt:lpstr>
      <vt:lpstr>พยาบาล</vt:lpstr>
      <vt:lpstr>_ศ.ประยุกต์</vt:lpstr>
      <vt:lpstr>_นิติ</vt:lpstr>
      <vt:lpstr>แพทย์</vt:lpstr>
      <vt:lpstr>วิทย์</vt:lpstr>
      <vt:lpstr>วิศวะ</vt:lpstr>
      <vt:lpstr>เกษตร</vt:lpstr>
      <vt:lpstr>บริหาร</vt:lpstr>
      <vt:lpstr>ศิลปศาสตร์</vt:lpstr>
      <vt:lpstr>รัฐศาสตร์</vt:lpstr>
      <vt:lpstr>9.2.1</vt:lpstr>
      <vt:lpstr>คณะเภสัช!Print_Titles</vt:lpstr>
      <vt:lpstr>สำนัก!Print_Titles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rattapon</dc:creator>
  <cp:lastModifiedBy>ubu</cp:lastModifiedBy>
  <cp:lastPrinted>2014-02-06T07:08:38Z</cp:lastPrinted>
  <dcterms:created xsi:type="dcterms:W3CDTF">2013-09-12T11:09:11Z</dcterms:created>
  <dcterms:modified xsi:type="dcterms:W3CDTF">2014-02-06T07:15:54Z</dcterms:modified>
</cp:coreProperties>
</file>