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15" windowWidth="19995" windowHeight="7275" tabRatio="692" firstSheet="11" activeTab="13"/>
  </bookViews>
  <sheets>
    <sheet name="รายงานสรุปเบิกจ่าย พย.60" sheetId="1" r:id="rId1"/>
    <sheet name="สรุปคณะหน่วยงาน" sheetId="2" r:id="rId2"/>
    <sheet name="สรุปคณะหน่วยงาน พย.60" sheetId="3" r:id="rId3"/>
    <sheet name="กราฟ" sheetId="4" r:id="rId4"/>
    <sheet name="Sheet2" sheetId="5" r:id="rId5"/>
    <sheet name="รายไตรมาส " sheetId="6" r:id="rId6"/>
    <sheet name="Sheet1" sheetId="7" r:id="rId7"/>
    <sheet name="สรุปตามประเภทรายจ่าย พย.60" sheetId="8" r:id="rId8"/>
    <sheet name="ตารางสรุป1" sheetId="9" r:id="rId9"/>
    <sheet name="รายงานสรุปเบิกจ่ายสะสม พย.60" sheetId="10" r:id="rId10"/>
    <sheet name="Sheet10" sheetId="11" r:id="rId11"/>
    <sheet name="sheet" sheetId="12" r:id="rId12"/>
    <sheet name="สรุปผลผลิตตามหน่วยงาน พย.60" sheetId="13" r:id="rId13"/>
    <sheet name="เบิกจ่าย" sheetId="14" r:id="rId14"/>
    <sheet name="Sheet6" sheetId="15" r:id="rId15"/>
    <sheet name="เบิกแทน" sheetId="16" r:id="rId16"/>
    <sheet name="คงเหลือเบิกแทน" sheetId="17" r:id="rId17"/>
    <sheet name="Sheet3" sheetId="18" r:id="rId18"/>
    <sheet name="สรุปงบกลาง" sheetId="19" r:id="rId19"/>
    <sheet name="งบกลาง" sheetId="20" r:id="rId20"/>
    <sheet name="เงินกัน" sheetId="21" r:id="rId21"/>
    <sheet name="เงินนอก งปม." sheetId="22" r:id="rId22"/>
    <sheet name="สรุปเบิกจ่าย" sheetId="23" r:id="rId23"/>
    <sheet name="สรุปเบิกจ่ายตามคณะ" sheetId="24" r:id="rId24"/>
    <sheet name="หางบบุคลากร" sheetId="25" r:id="rId25"/>
    <sheet name="รายละเอียดงบบุคลากร" sheetId="26" r:id="rId26"/>
    <sheet name="สรุปเอกสารประกอบ" sheetId="27" r:id="rId27"/>
    <sheet name="Sheet4" sheetId="28" r:id="rId28"/>
  </sheets>
  <definedNames>
    <definedName name="_xlnm._FilterDatabase" localSheetId="16" hidden="1">'คงเหลือเบิกแทน'!$A$2:$E$18</definedName>
    <definedName name="_xlnm.Print_Titles" localSheetId="6">'Sheet1'!$4:$5</definedName>
    <definedName name="_xlnm.Print_Titles" localSheetId="10">'Sheet10'!$4:$5</definedName>
    <definedName name="_xlnm.Print_Titles" localSheetId="19">'งบกลาง'!$3:$3</definedName>
    <definedName name="_xlnm.Print_Titles" localSheetId="8">'ตารางสรุป1'!$4:$5</definedName>
    <definedName name="_xlnm.Print_Titles" localSheetId="13">'เบิกจ่าย'!$1:$1</definedName>
    <definedName name="_xlnm.Print_Titles" localSheetId="15">'เบิกแทน'!$2:$2</definedName>
    <definedName name="_xlnm.Print_Titles" localSheetId="0">'รายงานสรุปเบิกจ่าย พย.60'!$4:$5</definedName>
    <definedName name="_xlnm.Print_Titles" localSheetId="9">'รายงานสรุปเบิกจ่ายสะสม พย.60'!$2:$2</definedName>
    <definedName name="_xlnm.Print_Titles" localSheetId="5">'รายไตรมาส '!$3:$4</definedName>
    <definedName name="_xlnm.Print_Titles" localSheetId="1">'สรุปคณะหน่วยงาน'!$3:$3</definedName>
    <definedName name="_xlnm.Print_Titles" localSheetId="2">'สรุปคณะหน่วยงาน พย.60'!$2:$2</definedName>
    <definedName name="_xlnm.Print_Titles" localSheetId="7">'สรุปตามประเภทรายจ่าย พย.60'!$2:$2</definedName>
    <definedName name="_xlnm.Print_Titles" localSheetId="22">'สรุปเบิกจ่าย'!$6:$8</definedName>
    <definedName name="_xlnm.Print_Titles" localSheetId="12">'สรุปผลผลิตตามหน่วยงาน พย.60'!$2:$2</definedName>
    <definedName name="คชจ_มอบ_2555" localSheetId="19">'งบกลาง'!$B$3:$H$29</definedName>
    <definedName name="คชจ_มอบ_2555" localSheetId="13">'เบิกจ่าย'!$A$1:$L$267</definedName>
    <definedName name="คชจ_มอบ_2555" localSheetId="15">'เบิกแทน'!$B$2:$G$30</definedName>
  </definedNames>
  <calcPr fullCalcOnLoad="1"/>
  <pivotCaches>
    <pivotCache cacheId="3" r:id="rId29"/>
    <pivotCache cacheId="1" r:id="rId30"/>
    <pivotCache cacheId="2" r:id="rId31"/>
  </pivotCaches>
</workbook>
</file>

<file path=xl/sharedStrings.xml><?xml version="1.0" encoding="utf-8"?>
<sst xmlns="http://schemas.openxmlformats.org/spreadsheetml/2006/main" count="3863" uniqueCount="427">
  <si>
    <t>เดือน</t>
  </si>
  <si>
    <t>เงินเดือน</t>
  </si>
  <si>
    <t>ค่าจ้างประจำ</t>
  </si>
  <si>
    <t>ค่าตอบแทน</t>
  </si>
  <si>
    <t>ค่าสาธารณูปโภค</t>
  </si>
  <si>
    <t>ผู้สำเร็จการศึกษาด้านวิทยาศาสตร์สุขภาพ</t>
  </si>
  <si>
    <t>เภสัชศาสตร์</t>
  </si>
  <si>
    <t>หน่วยงานกลาง</t>
  </si>
  <si>
    <t>นิติศาสตร์</t>
  </si>
  <si>
    <t>บริหารศาสตร์</t>
  </si>
  <si>
    <t>รัฐศาสตร์</t>
  </si>
  <si>
    <t>ศิลปศาสตร์</t>
  </si>
  <si>
    <t>ผู้สำเร็จการศึกษาด้านวิทยาศาสตร์และเทคโนโลยี</t>
  </si>
  <si>
    <t>เกษตรศาสตร์</t>
  </si>
  <si>
    <t>วิทยาศาสตร์</t>
  </si>
  <si>
    <t>วิศวกรรมศาสตร์</t>
  </si>
  <si>
    <t>งบบุคลากร</t>
  </si>
  <si>
    <t>พยาบาลศาสตร์</t>
  </si>
  <si>
    <t>งบดำเนินงาน</t>
  </si>
  <si>
    <t>ป้ายชื่อแถว</t>
  </si>
  <si>
    <t>ผลรวมทั้งหมด</t>
  </si>
  <si>
    <t>ป้ายชื่อคอลัมน์</t>
  </si>
  <si>
    <t>ผู้สำเร็จการศึกษาด้านสังคมศาสตร์</t>
  </si>
  <si>
    <t>รหัสผลผลิต</t>
  </si>
  <si>
    <t>รหัสผลผลิตย่อย</t>
  </si>
  <si>
    <t>ผลผลิต</t>
  </si>
  <si>
    <t>คำอธิบาย</t>
  </si>
  <si>
    <t>คณะ/หน่วยงาน</t>
  </si>
  <si>
    <t>ฎีกา</t>
  </si>
  <si>
    <t>จำนวนเงิน</t>
  </si>
  <si>
    <t>รายจ่าย</t>
  </si>
  <si>
    <t>หมวดรายจ่าย</t>
  </si>
  <si>
    <t>ประเภทรายจ่าย</t>
  </si>
  <si>
    <t>ผลรวม ของ จำนวนเงิน</t>
  </si>
  <si>
    <t>(ทั้งหมด)</t>
  </si>
  <si>
    <t>ใบเบิกแทนที่</t>
  </si>
  <si>
    <t>จำนวนเงิน2</t>
  </si>
  <si>
    <t>เบิกจ่าย</t>
  </si>
  <si>
    <t>เงินงบประมาณแผ่นดิน</t>
  </si>
  <si>
    <t>ข้อมูลเงินงบประมาณแผ่นดินที่ได้รับจัดสรรและผลการเบิกจ่าย  แยกตามกลุ่มสาขาวิชา /  คณะ / สำนัก / ประเภทงบรายจ่าย</t>
  </si>
  <si>
    <t>เงินกันไว้เบิก</t>
  </si>
  <si>
    <t>คณะ/สำนัก</t>
  </si>
  <si>
    <t>งบประมาณ</t>
  </si>
  <si>
    <t>รวมเบิกจ่าย</t>
  </si>
  <si>
    <t>ใบสั่งซื้อ/สัญญา</t>
  </si>
  <si>
    <t>ที่ได้รับจัดสรร</t>
  </si>
  <si>
    <t>บุคลากร</t>
  </si>
  <si>
    <t>ดำเนินงาน</t>
  </si>
  <si>
    <t>ลงทุน</t>
  </si>
  <si>
    <t>อุดหนุน</t>
  </si>
  <si>
    <t>คงเหลือ</t>
  </si>
  <si>
    <t>สำนักทรัพย์สินฯ</t>
  </si>
  <si>
    <t>มุกดาหาร</t>
  </si>
  <si>
    <t>รวม</t>
  </si>
  <si>
    <t>ศิลปประยุกต์ฯ</t>
  </si>
  <si>
    <t>รวมทั้งหมด</t>
  </si>
  <si>
    <t>รวมทั้งสิ้น</t>
  </si>
  <si>
    <t>หมายเหตุ :   1. ข้อมูลงบประมาณที่ได้รับจัดสรรจากกองแผนงาน</t>
  </si>
  <si>
    <t>หมายเหตุ</t>
  </si>
  <si>
    <t>ค่าศึกษาบุตร</t>
  </si>
  <si>
    <t>ค่ารักษาพยาบาล</t>
  </si>
  <si>
    <t>เงินช่วยพิเศษกรณีผู้รับบำนาญ</t>
  </si>
  <si>
    <t>เงินสมทบ กสจ.</t>
  </si>
  <si>
    <t>เงินชดเชยสมาชิก กบข.</t>
  </si>
  <si>
    <t>เงินสมทบ กบข.</t>
  </si>
  <si>
    <t>เงินเดือนข้าราชการ</t>
  </si>
  <si>
    <t>เงินประจำตำแหน่งวิชาการ</t>
  </si>
  <si>
    <t>บำเหน็จและเงินทำขวัญ</t>
  </si>
  <si>
    <t xml:space="preserve">เงินกันเหลื่อมปี </t>
  </si>
  <si>
    <t>ค่าวัสดุ</t>
  </si>
  <si>
    <t>ค่ารักษาพยาบาลข้าราชการบำนาญ</t>
  </si>
  <si>
    <t>รายการเงินกัน</t>
  </si>
  <si>
    <t>เงินช่วยเหลือพิเศษกรณีเสียชีวิต</t>
  </si>
  <si>
    <t>ไตรมาส</t>
  </si>
  <si>
    <t xml:space="preserve">                           2.ยอดเบิกจ่ายไม่รวมงบเบิกแทนกัน</t>
  </si>
  <si>
    <t>เปอร์เซ็นที่เบิกจ่าย</t>
  </si>
  <si>
    <t>ผู้รับ-รหัสงปม.   </t>
  </si>
  <si>
    <t>ผลรวม</t>
  </si>
  <si>
    <t>ผลรวม ของ จำนวนเงิน2</t>
  </si>
  <si>
    <t>เงินรางวัล</t>
  </si>
  <si>
    <t>ว.แพทย์ฯ</t>
  </si>
  <si>
    <t>สำนักคอมฯ</t>
  </si>
  <si>
    <t>สำนักวิทย์ฯ</t>
  </si>
  <si>
    <t>ค่าโทรศัพท์</t>
  </si>
  <si>
    <t>เงินอุดหนุน</t>
  </si>
  <si>
    <t>เงินอุดหนุนทั่วไป</t>
  </si>
  <si>
    <t>โครงการผลิตแพทย์และพยาบาลเพิ่ม</t>
  </si>
  <si>
    <t>ค่าจ้างชั่วคราวผู้มีความรู้ฯ</t>
  </si>
  <si>
    <t>งบดำเนินงาน ผลรวม</t>
  </si>
  <si>
    <t>งบบุคลากร ผลรวม</t>
  </si>
  <si>
    <t>เอกสารประกอบรายงานจ่ายจริงเงินงบประมาณแผ่นดิน</t>
  </si>
  <si>
    <t>รายงานสถานะการใช้จ่ายงบประมาณ จากระบบ GFMIS</t>
  </si>
  <si>
    <t>รายงานสถานะการใช้จ่ายงบประมาณ จากระบบ Excel</t>
  </si>
  <si>
    <t>ค่าใช้สอย</t>
  </si>
  <si>
    <t>ผลงานการให้บริการรักษาพยาบาลและส่งเสริมสุขภาพเพื่อการศึกษาและวิจัย</t>
  </si>
  <si>
    <t>งบลงทุน</t>
  </si>
  <si>
    <t>ผลงานทำนุบำรุงศิลปวัฒนธรรม</t>
  </si>
  <si>
    <t>ผลงานวิจัยเพื่อสร้างองค์ความรู้</t>
  </si>
  <si>
    <t>ค่าจ้างชั่วคราว</t>
  </si>
  <si>
    <t>ผลงานวิจัยเพื่อถ่ายทอดเทคโนโลยี</t>
  </si>
  <si>
    <t>ผลงานการให้บริการวิชาการ</t>
  </si>
  <si>
    <t>โครงการเตรียมความพร้อมสู่ประชาคมอาเซียน</t>
  </si>
  <si>
    <t>ทะเบียนคุมเบิกจ่ายเงินเดือนและอื่นๆพนักงานเงินงบประมาณ</t>
  </si>
  <si>
    <t>เงินงบประมาณตรามระบบ GFMIS</t>
  </si>
  <si>
    <t>โครงการพัฒนาศักยภาพบุคลากรด้านการท่องเที่ยว</t>
  </si>
  <si>
    <t>เอกสารที่</t>
  </si>
  <si>
    <t>เอกสาร</t>
  </si>
  <si>
    <t>โครงการสนับสนุนค่าใช้จ่ายในการจัดการศึกษาตั้งแต่ระดับอนุบาลฯ</t>
  </si>
  <si>
    <t>งบบุคลากรที่จัดสรรให้คณะ</t>
  </si>
  <si>
    <t xml:space="preserve">                          3 ค่าจ้างชั่วคราว (งบบุคลากร) จัดสรรให้คณะหน่วยงาน</t>
  </si>
  <si>
    <t>เงินประจำตำแหน่งผู้บริหารมีวาระ</t>
  </si>
  <si>
    <t>เงินเดือนและค่าจ้างประจำ</t>
  </si>
  <si>
    <t>เงินคงเหลือ</t>
  </si>
  <si>
    <t>เงินกัน</t>
  </si>
  <si>
    <t>งปม.</t>
  </si>
  <si>
    <t>โอนไปค่าไฟฟ้า</t>
  </si>
  <si>
    <t>โอนเป็นค่าไฟ</t>
  </si>
  <si>
    <t>เงินงบประมาณแผ่นดิน ปีงบประมาณ 2559 เดือน พฤศจิกายน 2558</t>
  </si>
  <si>
    <t>บำเหน็จตกทอด</t>
  </si>
  <si>
    <t>รายจ่ายค่าใช้จ่ายบุคลากรภาครัฐ ยกระดับคุณภาพการศึกษาและการเรียนรู้ตลอดชีวิต</t>
  </si>
  <si>
    <t>เงินสมทบกองทุนประกันสังคม</t>
  </si>
  <si>
    <t>ค่ารถประจำตำแหน่ง</t>
  </si>
  <si>
    <t>ค่าตอบแทนชำนาญการ</t>
  </si>
  <si>
    <t>เงินประจำตำแหน่งบริหาร</t>
  </si>
  <si>
    <t>ค่าตอบแทนนอกเหนือจากเงินเดือน (บริหาร)</t>
  </si>
  <si>
    <t>ค่าตอบแทนนอกเหนือจากเงินเดือน (วิชาการ)</t>
  </si>
  <si>
    <t>ปีงบประมาณ 2560</t>
  </si>
  <si>
    <t>งบรายจ่ายอื่น</t>
  </si>
  <si>
    <t>รายจ่ายอื่น</t>
  </si>
  <si>
    <t>ค่าอาหารและเครื่องดื่ม</t>
  </si>
  <si>
    <t>งบรายจ่ายอื่น ผลรวม</t>
  </si>
  <si>
    <t>ค่าเช่าบ้านชาว ตปท.</t>
  </si>
  <si>
    <t>ค่าเช่าบ้านข้าราชการ</t>
  </si>
  <si>
    <t>สรุปผลผลิตตามคณะหน่วยงาน ณ 30 กันยายน 2560</t>
  </si>
  <si>
    <t>2011733010000000</t>
  </si>
  <si>
    <t>ค่าใช้จ่ายบุคลากรภาครัฐ ยกระดับคุณภาพการศึกษาและการเรียนรู้ตลอดชีวิต</t>
  </si>
  <si>
    <t>รายการงบประจำ</t>
  </si>
  <si>
    <t>0001/61</t>
  </si>
  <si>
    <t>2011734002000000</t>
  </si>
  <si>
    <t>0002/61</t>
  </si>
  <si>
    <t>ณ วันที่ 31 ตุลาคม 2560</t>
  </si>
  <si>
    <t>งบกลาง ปีงบประมาณ 2561</t>
  </si>
  <si>
    <r>
      <t xml:space="preserve">เงินนอกงบประมาณ ปีงบประมาณ 2561 </t>
    </r>
    <r>
      <rPr>
        <sz val="10"/>
        <color indexed="8"/>
        <rFont val="AngsanaUPC"/>
        <family val="1"/>
      </rPr>
      <t>(10)</t>
    </r>
  </si>
  <si>
    <t>0004/61</t>
  </si>
  <si>
    <t>0005/61</t>
  </si>
  <si>
    <t>0008/61</t>
  </si>
  <si>
    <t>2011734005000000</t>
  </si>
  <si>
    <t>0009/61</t>
  </si>
  <si>
    <t>0010/61</t>
  </si>
  <si>
    <t>90909570020972</t>
  </si>
  <si>
    <t>งบกลาง</t>
  </si>
  <si>
    <t>0011/61</t>
  </si>
  <si>
    <t>90909360230975</t>
  </si>
  <si>
    <t>0012/61</t>
  </si>
  <si>
    <t>รายละเอียดเงินกันไว้เบิกเหลื่อมปี 2560</t>
  </si>
  <si>
    <t>โครงการปรับปรุงอาคาร ระบบประกอบอาคารและบริเวณโดยรอบ</t>
  </si>
  <si>
    <t>กลุ่มอาคารคณะวิชาด้านวิทยาศาสตร์และเทคโนโลยี</t>
  </si>
  <si>
    <t>โครงการก่อสร้างระบบผลิตน้ำประปา</t>
  </si>
  <si>
    <t>โครงการก่อสร้างอาคารคัดแยกขยะพร้อมระบบหมักแก๊ซชีวภาพ</t>
  </si>
  <si>
    <t>ตค.60</t>
  </si>
  <si>
    <t>พย.60</t>
  </si>
  <si>
    <t>ธค.60</t>
  </si>
  <si>
    <t>มค.61</t>
  </si>
  <si>
    <t>กพ.61</t>
  </si>
  <si>
    <t>มีค.61</t>
  </si>
  <si>
    <t>เมย.61</t>
  </si>
  <si>
    <t>พค.61</t>
  </si>
  <si>
    <t>มิย.61</t>
  </si>
  <si>
    <t>กค.61</t>
  </si>
  <si>
    <t>สค.61</t>
  </si>
  <si>
    <t>กย.61</t>
  </si>
  <si>
    <t>(ว่าง)</t>
  </si>
  <si>
    <t>งบเบิกแทน  ปีงบประมาณ 2561</t>
  </si>
  <si>
    <t>0013/61</t>
  </si>
  <si>
    <t>0014/61</t>
  </si>
  <si>
    <t>0015/61</t>
  </si>
  <si>
    <t>0016/61</t>
  </si>
  <si>
    <t>0017/61</t>
  </si>
  <si>
    <t>0018/61</t>
  </si>
  <si>
    <t>0019/61</t>
  </si>
  <si>
    <t>0020/61</t>
  </si>
  <si>
    <t>0021/61</t>
  </si>
  <si>
    <t>0023/61</t>
  </si>
  <si>
    <t>0022/61</t>
  </si>
  <si>
    <t>0024/61</t>
  </si>
  <si>
    <t>90909637040917</t>
  </si>
  <si>
    <t>เงินชดเชย กบข.</t>
  </si>
  <si>
    <t>90909637050914</t>
  </si>
  <si>
    <t>0025/61</t>
  </si>
  <si>
    <t>0027/61</t>
  </si>
  <si>
    <t>0026/61</t>
  </si>
  <si>
    <t>แผนงาน-ผลผลิต/โครงการ</t>
  </si>
  <si>
    <t>แผนงานบุคลากรภาครัฐ</t>
  </si>
  <si>
    <t>แผนงานพื้นฐาน</t>
  </si>
  <si>
    <t>ประจำปีงบประมาณ พ.ศ. 2561</t>
  </si>
  <si>
    <t>2011716021 โครงการพัฒนาเศรษฐกิจดิจิทัล</t>
  </si>
  <si>
    <t>2011717025 โครงการวิจัยเพื่อพัฒนาโครงสร้างพื้นฐานบุคลากรและระบบมาตรฐานการวิจัย</t>
  </si>
  <si>
    <t>2011717026 โครงการวิจัยเพื่อสร้างสะสมองค์ความรู้ที่มีศักยภาพ</t>
  </si>
  <si>
    <t>2011728034 โครงการพัฒนาศักยภาพคนตามช่วงวัย</t>
  </si>
  <si>
    <t>2011729015 โครงการสนับสนุนค่าใช้จ่ายในการจัดการศึกษาตั้งแต่ระดับอนุบาลจนจบการศึกษาขั้นพื้นฐาน</t>
  </si>
  <si>
    <t>2011730027 โครงการผลิตแพทย์เพิ่ม</t>
  </si>
  <si>
    <t>2011730028 โครงการผลิตพยาบาลเพิ่ม</t>
  </si>
  <si>
    <t>2011730042 โครงการเพิ่มศักยภาพการให้บริการด้านสาธารณสุข</t>
  </si>
  <si>
    <t>2011733010 รายการค่าใช้จ่ายบุคลากรภาครัฐ ยกระดับคุณภาพการศึกษาและการเรียนรู้ตลอดชีวิต</t>
  </si>
  <si>
    <t>2011734001 ผู้สำเร็จการศึกษาด้านวิทยาศาสตร์สุขภาพ</t>
  </si>
  <si>
    <t>2011734002 ผู้สำเร็จการศึกษาด้านสังคมศาสตร์</t>
  </si>
  <si>
    <t>2011734003 ผลงานทำนุบำรุงศิลปวัฒนธรรม</t>
  </si>
  <si>
    <t>2011734005 ผู้สำเร็จการศึกษาด้านวิทยาศาสตร์และเทคโนโลยี</t>
  </si>
  <si>
    <t>2011744036 โครงการพัฒนาและเพิ่มประสิทธิภาพการใช้พลังงานที่เป็นมิตรกับสิ่งแวดล้อม</t>
  </si>
  <si>
    <t>ข้อมูลการเบิกจ่ายเงินเดือนพนักงานเงินงบประมาณ ปีงบประมาณ 2561  (แต่ 1 ตค.60-30 กย.61)</t>
  </si>
  <si>
    <t>ค่าบริการ Internet</t>
  </si>
  <si>
    <t>2011734001000000</t>
  </si>
  <si>
    <t>0030/61</t>
  </si>
  <si>
    <t>ค่าวัสดุน้ำมันเชื้อเพลิงฯ</t>
  </si>
  <si>
    <t>0031/61</t>
  </si>
  <si>
    <t>0028/61</t>
  </si>
  <si>
    <t>0029/61</t>
  </si>
  <si>
    <t>ค่าเบี้ยเลี้ยง</t>
  </si>
  <si>
    <t>ค่าพาหนะ</t>
  </si>
  <si>
    <t>ค่าที่พัก</t>
  </si>
  <si>
    <t>2011730027500001</t>
  </si>
  <si>
    <t>แผนงานยุทธศาสตร์</t>
  </si>
  <si>
    <t>โครงการผลิตแพทย์เพิ่ม</t>
  </si>
  <si>
    <t>ปรับปรุงระบบประกอบอาคารและบบสาธารณูปโภคฯ</t>
  </si>
  <si>
    <t>งบเงินอุดหนุน</t>
  </si>
  <si>
    <t>0033/61</t>
  </si>
  <si>
    <t>0032/61</t>
  </si>
  <si>
    <t>0034/61</t>
  </si>
  <si>
    <t>0035/61</t>
  </si>
  <si>
    <t>0036/61</t>
  </si>
  <si>
    <t>ค่าปฎิบัติงานนอกเวลาราชการ</t>
  </si>
  <si>
    <t>0037/61</t>
  </si>
  <si>
    <t>ค่าจ้างเหมาบริการ</t>
  </si>
  <si>
    <t>0038/61</t>
  </si>
  <si>
    <t>ค่าใช้จ่ายอื่นๆ</t>
  </si>
  <si>
    <t>0039/61</t>
  </si>
  <si>
    <t>0040/61</t>
  </si>
  <si>
    <t>ค่าวัสดุการเกษตร</t>
  </si>
  <si>
    <t>0041/61</t>
  </si>
  <si>
    <t>0042/61</t>
  </si>
  <si>
    <t>ค่าจ้างทำความสะอาด</t>
  </si>
  <si>
    <t>0043/61</t>
  </si>
  <si>
    <t>ค่าวัสดุการศึกษา</t>
  </si>
  <si>
    <t>2011730028500001</t>
  </si>
  <si>
    <t>โครงการผลิตพยาบาลเพิ่ม</t>
  </si>
  <si>
    <t>เงินอุดหนุนการผลิตพยาบาลเพิ่ม</t>
  </si>
  <si>
    <t>0044/61</t>
  </si>
  <si>
    <t>0045/61</t>
  </si>
  <si>
    <t>สำนักคอมพิวเตอร์และเครือข่าย</t>
  </si>
  <si>
    <t>สำนักวิทยบริการ</t>
  </si>
  <si>
    <t>สำนักงานบริหารทรัพย์สิน</t>
  </si>
  <si>
    <t>คณะเกษตรศาสตร์</t>
  </si>
  <si>
    <t>คณะวิศวกรรมศาสตร์</t>
  </si>
  <si>
    <t>คณะวิทยาศาสตร์</t>
  </si>
  <si>
    <t>คณะศิลปประยุกต์ฯ</t>
  </si>
  <si>
    <t>คณะบริหารศาสตร์</t>
  </si>
  <si>
    <t>0046/61</t>
  </si>
  <si>
    <t>0047/61</t>
  </si>
  <si>
    <t>0048/61</t>
  </si>
  <si>
    <t>0049/61</t>
  </si>
  <si>
    <t>ค่าวัสดุคอมพิวเตอร์</t>
  </si>
  <si>
    <t>0050/61</t>
  </si>
  <si>
    <t>0051/61</t>
  </si>
  <si>
    <t>0052/61</t>
  </si>
  <si>
    <t>0053/61</t>
  </si>
  <si>
    <t>คณะนิติศาสตร์</t>
  </si>
  <si>
    <t>คณะรัฐศาสตร์</t>
  </si>
  <si>
    <t>สำนักวิทยาบริการ</t>
  </si>
  <si>
    <t>คณะเภสัชศาสตร์</t>
  </si>
  <si>
    <t>2011734004 ผลงานการให้บริการวิชาการ</t>
  </si>
  <si>
    <t>คณะพยาบาลศาสตร์</t>
  </si>
  <si>
    <t xml:space="preserve"> โครงการวิจัยประยุกต์</t>
  </si>
  <si>
    <t>โครงการวิจัยที่สามารถนำไปใช้ในการพัฒนาชุมชนและสังคม</t>
  </si>
  <si>
    <t>โครงการวิจัยและนวัตกรรมในอุตสาหกรรมยุทธศาสตร์เป้าหมายของประเทศ</t>
  </si>
  <si>
    <t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และคุณภาพชีวิตของประชาชนตามยุทธศาสตร์ของประเทศ</t>
  </si>
  <si>
    <t>ณ 30 พฤศจิกายน 2560</t>
  </si>
  <si>
    <t>2011734003700001</t>
  </si>
  <si>
    <t>0054/61</t>
  </si>
  <si>
    <t>คชจ.สำหรับโครงการทำนุบำรุงฯ</t>
  </si>
  <si>
    <t>0055/61</t>
  </si>
  <si>
    <t>0056/61</t>
  </si>
  <si>
    <t>0066/60</t>
  </si>
  <si>
    <t>0057/61</t>
  </si>
  <si>
    <t>0058/61</t>
  </si>
  <si>
    <t>ค่าสอนพิเศษ</t>
  </si>
  <si>
    <t>0059/61</t>
  </si>
  <si>
    <t>ค่าวัสดุไฟฟ้าและวิทยุ</t>
  </si>
  <si>
    <t>0060/61</t>
  </si>
  <si>
    <t>0061/61</t>
  </si>
  <si>
    <t>0062/61</t>
  </si>
  <si>
    <t>0063/61</t>
  </si>
  <si>
    <t>0064/61</t>
  </si>
  <si>
    <t>0065/61</t>
  </si>
  <si>
    <t>0068/61</t>
  </si>
  <si>
    <t>0067/61</t>
  </si>
  <si>
    <t>ค่าปรับ</t>
  </si>
  <si>
    <t>เงินนอกงปม.</t>
  </si>
  <si>
    <t>0069/61</t>
  </si>
  <si>
    <t>0070/61</t>
  </si>
  <si>
    <t>0071/61</t>
  </si>
  <si>
    <t>เบิกเกินส่งคืน เนื่องจากไปใช้เงินรายได้</t>
  </si>
  <si>
    <t>0072/61</t>
  </si>
  <si>
    <t>0073/61</t>
  </si>
  <si>
    <t>0074/61</t>
  </si>
  <si>
    <t>0075/61</t>
  </si>
  <si>
    <t>2011734005500003</t>
  </si>
  <si>
    <t xml:space="preserve">คชจ.โครงการพัฒนากำลังคนด้านวิทยาศาสตร์ </t>
  </si>
  <si>
    <t>0076/61</t>
  </si>
  <si>
    <t>0077/61</t>
  </si>
  <si>
    <t>0078/61</t>
  </si>
  <si>
    <t>0079/61</t>
  </si>
  <si>
    <t>0080/61</t>
  </si>
  <si>
    <t>2011734004700001</t>
  </si>
  <si>
    <t>คชจ.สำหรับโครงการบริการวิชาการ</t>
  </si>
  <si>
    <t>0081/61</t>
  </si>
  <si>
    <t>2011717041500001</t>
  </si>
  <si>
    <t>แผนงานบูรณาการ</t>
  </si>
  <si>
    <t>โครงการวิจัยและนวัตกรรมเพื่อแก้ปัญหาหรือสร้างความเข้มแข็งฯ</t>
  </si>
  <si>
    <t>0082/61</t>
  </si>
  <si>
    <t>การพัฒนาแผ่นฟิล์มละลายในช่องปาก</t>
  </si>
  <si>
    <t>0083/61</t>
  </si>
  <si>
    <t>0084/61</t>
  </si>
  <si>
    <t>ค่าวัสดุสำนักงาน</t>
  </si>
  <si>
    <t>0085/61</t>
  </si>
  <si>
    <t>0086/61</t>
  </si>
  <si>
    <t>0087/61</t>
  </si>
  <si>
    <t>0090/61</t>
  </si>
  <si>
    <t>0091/61</t>
  </si>
  <si>
    <t>ค่าวัสดุงานบ้านงานครัว</t>
  </si>
  <si>
    <t>2011726003501001</t>
  </si>
  <si>
    <t>0092/61</t>
  </si>
  <si>
    <t>โครงการพัฒนากำลังคนวิทยาศาสตร์ ระยะ 2</t>
  </si>
  <si>
    <t xml:space="preserve"> 1/61</t>
  </si>
  <si>
    <t>0093/61</t>
  </si>
  <si>
    <t>0094/61</t>
  </si>
  <si>
    <t>ค่าซ่อมแซมและบำรุงรักษา</t>
  </si>
  <si>
    <t>0095/61</t>
  </si>
  <si>
    <t>0096/61</t>
  </si>
  <si>
    <t>0097/61</t>
  </si>
  <si>
    <t>0098/61</t>
  </si>
  <si>
    <t>0099/61</t>
  </si>
  <si>
    <t>0100/61</t>
  </si>
  <si>
    <t>0101/61</t>
  </si>
  <si>
    <t>โครงการวิจัยเพื่อสร้าง สะสมองค์ความรู้ที่มีศักยภาพ</t>
  </si>
  <si>
    <t>เงินอุดหนุนโครงการวิจัยประยุกต์</t>
  </si>
  <si>
    <t>0102/61</t>
  </si>
  <si>
    <t>0103/61</t>
  </si>
  <si>
    <t>0104/61</t>
  </si>
  <si>
    <t>0105/61</t>
  </si>
  <si>
    <t>0106/61</t>
  </si>
  <si>
    <t>0107/61</t>
  </si>
  <si>
    <t>0108/61</t>
  </si>
  <si>
    <t>0109/61</t>
  </si>
  <si>
    <t>0110/61</t>
  </si>
  <si>
    <t>0111/61</t>
  </si>
  <si>
    <t>0112/61</t>
  </si>
  <si>
    <t>0113/61</t>
  </si>
  <si>
    <t>0114/61</t>
  </si>
  <si>
    <t>0115/61</t>
  </si>
  <si>
    <t>0116/61</t>
  </si>
  <si>
    <t>ค่าวัสดุยานพาพนะฯ</t>
  </si>
  <si>
    <t>ค่าวัสดุก่อสร้าง</t>
  </si>
  <si>
    <t>0117/61</t>
  </si>
  <si>
    <t>2011730042000000</t>
  </si>
  <si>
    <t>โครงการเพิ่มศักยภาพการให้บริการทางด้านสาธารณสุข</t>
  </si>
  <si>
    <t>0118/61</t>
  </si>
  <si>
    <t>ค่าใช้สอยอื่นๆ</t>
  </si>
  <si>
    <t>0119/61</t>
  </si>
  <si>
    <t>0120/61</t>
  </si>
  <si>
    <t>0121/61</t>
  </si>
  <si>
    <t>เงินอุดหนุนโครงการวิจัยที่สามารถนำไปใช้ในการพัฒนาชุมชนและสังคม</t>
  </si>
  <si>
    <t>0122/61</t>
  </si>
  <si>
    <t>โครงการศึกษาและพัฒนาเกลือในประเทศเป็นส่วนผสมวัสดุประสานฯ</t>
  </si>
  <si>
    <t>0123/61</t>
  </si>
  <si>
    <t>0124/61</t>
  </si>
  <si>
    <t>0125/61</t>
  </si>
  <si>
    <t>2011717026500001</t>
  </si>
  <si>
    <t>2011717026500002</t>
  </si>
  <si>
    <t>ความชุกของโรคติดเชื้อปรสิตฯ</t>
  </si>
  <si>
    <t>0126/61</t>
  </si>
  <si>
    <t>ระดับคอมพลีเมนท์ C3</t>
  </si>
  <si>
    <t>0127/61</t>
  </si>
  <si>
    <t>2011717041500002</t>
  </si>
  <si>
    <t>การพัฒนาตลาดเพื่อการท่องเที่ยว</t>
  </si>
  <si>
    <t>0128/61</t>
  </si>
  <si>
    <t>2011734001500001</t>
  </si>
  <si>
    <t>เงินอุดหนุนการศึกษาสำหรับนักศึกษาคณะเภสัชศาสตร์</t>
  </si>
  <si>
    <t>0129/61</t>
  </si>
  <si>
    <t>โครงการเสริมศักยภาพเกษตรกรในการเพิ่มมูลค่าผลผลิตฯ</t>
  </si>
  <si>
    <t>0130/61</t>
  </si>
  <si>
    <t>0131/61</t>
  </si>
  <si>
    <t>0132/61</t>
  </si>
  <si>
    <t>0133/61</t>
  </si>
  <si>
    <t>0134/61</t>
  </si>
  <si>
    <t>0135/61</t>
  </si>
  <si>
    <t>0136/61</t>
  </si>
  <si>
    <t>0137/61</t>
  </si>
  <si>
    <t>0138/61</t>
  </si>
  <si>
    <t>งบเงินอุดหนุน ผลรวม</t>
  </si>
  <si>
    <t>เบิกเกินส่งคืน พย.60</t>
  </si>
  <si>
    <t>สรุปเบิกจ่ายสะสม แยกตามคณะหน่วยงาน/ผลผลิต ประจำเดือน พฤศจิกายน 2560</t>
  </si>
  <si>
    <t>สรุปยอดรวมเบิกจ่ายเงินงบประมาณแผ่นดินในภาพรวม ณ 30 พฤศจิกายน 2560</t>
  </si>
  <si>
    <t>สรุปตามประเภทรายจ่ายรวม ณ เดือน พฤศจิกายน 2560</t>
  </si>
  <si>
    <t>สรุปเบิกจ่ายสะสมเงินงบประมาณ เดือน พฤสจิกายน 2560 (ปีงบประมาณ 2561)</t>
  </si>
  <si>
    <t>2011727004009000</t>
  </si>
  <si>
    <t>2011703016501001</t>
  </si>
  <si>
    <t>2011734003509002</t>
  </si>
  <si>
    <t>สรุปรายละเอียดการเบิกจ่ายงบเบิกแทนกัน ณ 30 พฤศจิกายน 2560</t>
  </si>
  <si>
    <r>
      <t>สรุปเบิกจ่ายงบกลาง ณ 30 พฤศจิกายน 2560</t>
    </r>
    <r>
      <rPr>
        <b/>
        <sz val="12"/>
        <color indexed="8"/>
        <rFont val="AngsanaUPC"/>
        <family val="1"/>
      </rPr>
      <t xml:space="preserve"> (9)</t>
    </r>
  </si>
  <si>
    <r>
      <t xml:space="preserve">สรุปประกอบรายละเอียดงบบุคลากร แยกตามผลผลิต/หน่วยงาน ณ 30 พฤศจิกายน 2560 </t>
    </r>
    <r>
      <rPr>
        <b/>
        <sz val="10"/>
        <color indexed="8"/>
        <rFont val="AngsanaUPC"/>
        <family val="1"/>
      </rPr>
      <t>(12)</t>
    </r>
  </si>
  <si>
    <t>สรุปเบิกจ่ายสะสมเงินงบประมาณ เดือน พฤศจิกายน 2560</t>
  </si>
  <si>
    <t>สรุปตามประเภทรายจ่ายรวม เดือน พฤศจิกายน 2560</t>
  </si>
  <si>
    <t>สรุปเบิกจ่ายสะสมแยกตามคณะหน่วยงาน/ผลผลิต เดือน พฤศจิกายน 2560</t>
  </si>
  <si>
    <t>สรุปเบิกจ่ายงบกลาง เดือน พฤศจิกายน 2560</t>
  </si>
  <si>
    <t>สรุปประกอบรายละเอียดงบบุคลากร แยกตามผลผลิต/หน่วยงาน ณ 30 พฤศจิกายน 2560</t>
  </si>
  <si>
    <t>สำนักวิทย์</t>
  </si>
  <si>
    <t>จ่ายจริง ณ 30 พฤศจิกายน 2560</t>
  </si>
  <si>
    <t>งบดำเนินการ</t>
  </si>
  <si>
    <t>รายการงบเบิกแทน จากระบบ GFMIS</t>
  </si>
  <si>
    <t>สรุปรายละเอียดการเบิกจ่ายงบเบิกแทน ณ 30 พฤศจิกายน 2560</t>
  </si>
  <si>
    <t>เงิรนอกงบประมาณแผ่นดิน ณ 30 พฤศจิกายน 2560</t>
  </si>
  <si>
    <t>เงินอุดหนุนทั่วไป-สิ่งก่อสร้าง</t>
  </si>
  <si>
    <t>เงินอุดหนุนทั่วไป-ครุภัณฑ์</t>
  </si>
  <si>
    <t>รายจ่ายอื่น-ทำนุฯ</t>
  </si>
  <si>
    <t>รายจ่ายอื่น-บริการฯ</t>
  </si>
  <si>
    <t>เงินอุดหนุนทั่วไป-โครงการฯ</t>
  </si>
  <si>
    <t>จ่ายจริง ณ 31 ตุลาคม 2560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</si>
</sst>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[&lt;=99999999][$-D000000]0\-####\-####;[$-D000000]#\-####\-####"/>
    <numFmt numFmtId="193" formatCode="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</numFmts>
  <fonts count="10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name val="AngsanaUPC"/>
      <family val="1"/>
    </font>
    <font>
      <sz val="11"/>
      <name val="AngsanaUPC"/>
      <family val="1"/>
    </font>
    <font>
      <sz val="11"/>
      <color indexed="10"/>
      <name val="AngsanaUPC"/>
      <family val="1"/>
    </font>
    <font>
      <b/>
      <u val="single"/>
      <sz val="10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0"/>
      <color indexed="8"/>
      <name val="AngsanaUPC"/>
      <family val="1"/>
    </font>
    <font>
      <b/>
      <sz val="10"/>
      <color indexed="8"/>
      <name val="AngsanaUPC"/>
      <family val="1"/>
    </font>
    <font>
      <b/>
      <sz val="12"/>
      <color indexed="8"/>
      <name val="AngsanaUPC"/>
      <family val="1"/>
    </font>
    <font>
      <sz val="9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b/>
      <u val="singleAccounting"/>
      <sz val="11"/>
      <name val="AngsanaUPC"/>
      <family val="1"/>
    </font>
    <font>
      <b/>
      <u val="single"/>
      <sz val="11"/>
      <name val="AngsanaUPC"/>
      <family val="1"/>
    </font>
    <font>
      <sz val="10"/>
      <color indexed="8"/>
      <name val="Tahoma"/>
      <family val="2"/>
    </font>
    <font>
      <sz val="1.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indexed="8"/>
      <name val="AngsanaUPC"/>
      <family val="1"/>
    </font>
    <font>
      <sz val="12"/>
      <color indexed="8"/>
      <name val="AngsanaUPC"/>
      <family val="1"/>
    </font>
    <font>
      <sz val="12"/>
      <color indexed="8"/>
      <name val="Tahoma"/>
      <family val="2"/>
    </font>
    <font>
      <sz val="20"/>
      <color indexed="8"/>
      <name val="AngsanaUPC"/>
      <family val="1"/>
    </font>
    <font>
      <b/>
      <sz val="14"/>
      <color indexed="8"/>
      <name val="AngsanaUPC"/>
      <family val="1"/>
    </font>
    <font>
      <b/>
      <u val="singleAccounting"/>
      <sz val="14"/>
      <color indexed="8"/>
      <name val="AngsanaUPC"/>
      <family val="1"/>
    </font>
    <font>
      <sz val="16"/>
      <color indexed="8"/>
      <name val="AngsanaUPC"/>
      <family val="1"/>
    </font>
    <font>
      <sz val="14"/>
      <color indexed="10"/>
      <name val="AngsanaUPC"/>
      <family val="1"/>
    </font>
    <font>
      <b/>
      <u val="single"/>
      <sz val="14"/>
      <color indexed="8"/>
      <name val="AngsanaUPC"/>
      <family val="1"/>
    </font>
    <font>
      <sz val="18"/>
      <color indexed="8"/>
      <name val="AngsanaUPC"/>
      <family val="1"/>
    </font>
    <font>
      <b/>
      <u val="single"/>
      <sz val="11"/>
      <color indexed="8"/>
      <name val="AngsanaUPC"/>
      <family val="1"/>
    </font>
    <font>
      <b/>
      <u val="single"/>
      <sz val="12"/>
      <color indexed="8"/>
      <name val="AngsanaUPC"/>
      <family val="1"/>
    </font>
    <font>
      <b/>
      <u val="singleAccounting"/>
      <sz val="12"/>
      <color indexed="8"/>
      <name val="AngsanaUPC"/>
      <family val="1"/>
    </font>
    <font>
      <b/>
      <u val="singleAccounting"/>
      <sz val="11"/>
      <color indexed="8"/>
      <name val="AngsanaUPC"/>
      <family val="1"/>
    </font>
    <font>
      <b/>
      <u val="single"/>
      <sz val="11"/>
      <color indexed="10"/>
      <name val="AngsanaUPC"/>
      <family val="1"/>
    </font>
    <font>
      <b/>
      <sz val="11"/>
      <color indexed="8"/>
      <name val="AngsanaUPC"/>
      <family val="1"/>
    </font>
    <font>
      <b/>
      <sz val="11"/>
      <color indexed="10"/>
      <name val="AngsanaUPC"/>
      <family val="1"/>
    </font>
    <font>
      <b/>
      <u val="singleAccounting"/>
      <sz val="11"/>
      <color indexed="10"/>
      <name val="AngsanaUPC"/>
      <family val="1"/>
    </font>
    <font>
      <u val="singleAccounting"/>
      <sz val="11"/>
      <color indexed="10"/>
      <name val="AngsanaUPC"/>
      <family val="1"/>
    </font>
    <font>
      <u val="singleAccounting"/>
      <sz val="11"/>
      <color indexed="8"/>
      <name val="AngsanaUPC"/>
      <family val="1"/>
    </font>
    <font>
      <sz val="11"/>
      <name val="Tahoma"/>
      <family val="2"/>
    </font>
    <font>
      <u val="single"/>
      <sz val="11"/>
      <color indexed="8"/>
      <name val="AngsanaUPC"/>
      <family val="1"/>
    </font>
    <font>
      <b/>
      <u val="single"/>
      <sz val="11"/>
      <color indexed="8"/>
      <name val="Tahoma"/>
      <family val="2"/>
    </font>
    <font>
      <b/>
      <sz val="20"/>
      <color indexed="8"/>
      <name val="AngsanaUPC"/>
      <family val="1"/>
    </font>
    <font>
      <sz val="8"/>
      <name val="Leelawadee"/>
      <family val="2"/>
    </font>
    <font>
      <b/>
      <sz val="10"/>
      <color indexed="8"/>
      <name val="Tahoma"/>
      <family val="2"/>
    </font>
    <font>
      <b/>
      <sz val="18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1"/>
      <color theme="1"/>
      <name val="AngsanaUPC"/>
      <family val="1"/>
    </font>
    <font>
      <sz val="12"/>
      <color theme="1"/>
      <name val="AngsanaUPC"/>
      <family val="1"/>
    </font>
    <font>
      <sz val="12"/>
      <color theme="1"/>
      <name val="Calibri"/>
      <family val="2"/>
    </font>
    <font>
      <sz val="20"/>
      <color theme="1"/>
      <name val="AngsanaUPC"/>
      <family val="1"/>
    </font>
    <font>
      <b/>
      <sz val="14"/>
      <color theme="1"/>
      <name val="AngsanaUPC"/>
      <family val="1"/>
    </font>
    <font>
      <b/>
      <u val="singleAccounting"/>
      <sz val="14"/>
      <color theme="1"/>
      <name val="AngsanaUPC"/>
      <family val="1"/>
    </font>
    <font>
      <sz val="16"/>
      <color theme="1"/>
      <name val="AngsanaUPC"/>
      <family val="1"/>
    </font>
    <font>
      <sz val="14"/>
      <color rgb="FFFF0000"/>
      <name val="AngsanaUPC"/>
      <family val="1"/>
    </font>
    <font>
      <b/>
      <u val="single"/>
      <sz val="14"/>
      <color theme="1"/>
      <name val="AngsanaUPC"/>
      <family val="1"/>
    </font>
    <font>
      <sz val="18"/>
      <color theme="1"/>
      <name val="AngsanaUPC"/>
      <family val="1"/>
    </font>
    <font>
      <sz val="10"/>
      <color theme="1"/>
      <name val="AngsanaUPC"/>
      <family val="1"/>
    </font>
    <font>
      <b/>
      <u val="single"/>
      <sz val="11"/>
      <color theme="1"/>
      <name val="AngsanaUPC"/>
      <family val="1"/>
    </font>
    <font>
      <b/>
      <u val="single"/>
      <sz val="12"/>
      <color theme="1"/>
      <name val="AngsanaUPC"/>
      <family val="1"/>
    </font>
    <font>
      <b/>
      <u val="singleAccounting"/>
      <sz val="12"/>
      <color theme="1"/>
      <name val="AngsanaUPC"/>
      <family val="1"/>
    </font>
    <font>
      <b/>
      <u val="singleAccounting"/>
      <sz val="11"/>
      <color theme="1"/>
      <name val="AngsanaUPC"/>
      <family val="1"/>
    </font>
    <font>
      <sz val="11"/>
      <color rgb="FFFF0000"/>
      <name val="AngsanaUPC"/>
      <family val="1"/>
    </font>
    <font>
      <b/>
      <u val="single"/>
      <sz val="11"/>
      <color rgb="FFFF0000"/>
      <name val="AngsanaUPC"/>
      <family val="1"/>
    </font>
    <font>
      <b/>
      <sz val="11"/>
      <color theme="1"/>
      <name val="AngsanaUPC"/>
      <family val="1"/>
    </font>
    <font>
      <b/>
      <sz val="11"/>
      <color rgb="FFFF0000"/>
      <name val="AngsanaUPC"/>
      <family val="1"/>
    </font>
    <font>
      <b/>
      <u val="singleAccounting"/>
      <sz val="11"/>
      <color rgb="FFFF0000"/>
      <name val="AngsanaUPC"/>
      <family val="1"/>
    </font>
    <font>
      <u val="singleAccounting"/>
      <sz val="11"/>
      <color rgb="FFFF0000"/>
      <name val="AngsanaUPC"/>
      <family val="1"/>
    </font>
    <font>
      <u val="singleAccounting"/>
      <sz val="11"/>
      <color theme="1"/>
      <name val="AngsanaUPC"/>
      <family val="1"/>
    </font>
    <font>
      <sz val="11"/>
      <name val="Calibri"/>
      <family val="2"/>
    </font>
    <font>
      <u val="single"/>
      <sz val="11"/>
      <color theme="1"/>
      <name val="AngsanaUPC"/>
      <family val="1"/>
    </font>
    <font>
      <b/>
      <u val="single"/>
      <sz val="11"/>
      <color theme="1"/>
      <name val="Calibri"/>
      <family val="2"/>
    </font>
    <font>
      <b/>
      <sz val="12"/>
      <color theme="1"/>
      <name val="AngsanaUPC"/>
      <family val="1"/>
    </font>
    <font>
      <b/>
      <sz val="20"/>
      <color theme="1"/>
      <name val="AngsanaUPC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92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49" fontId="78" fillId="0" borderId="10" xfId="0" applyNumberFormat="1" applyFont="1" applyBorder="1" applyAlignment="1">
      <alignment/>
    </xf>
    <xf numFmtId="0" fontId="78" fillId="0" borderId="10" xfId="0" applyFont="1" applyBorder="1" applyAlignment="1">
      <alignment/>
    </xf>
    <xf numFmtId="43" fontId="78" fillId="0" borderId="10" xfId="36" applyFont="1" applyBorder="1" applyAlignment="1">
      <alignment/>
    </xf>
    <xf numFmtId="49" fontId="78" fillId="0" borderId="0" xfId="0" applyNumberFormat="1" applyFont="1" applyAlignment="1">
      <alignment/>
    </xf>
    <xf numFmtId="0" fontId="78" fillId="0" borderId="0" xfId="0" applyFont="1" applyAlignment="1">
      <alignment/>
    </xf>
    <xf numFmtId="43" fontId="78" fillId="0" borderId="0" xfId="36" applyFont="1" applyAlignment="1">
      <alignment/>
    </xf>
    <xf numFmtId="49" fontId="80" fillId="0" borderId="0" xfId="0" applyNumberFormat="1" applyFont="1" applyAlignment="1">
      <alignment/>
    </xf>
    <xf numFmtId="43" fontId="80" fillId="0" borderId="0" xfId="36" applyFont="1" applyAlignment="1">
      <alignment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43" fontId="78" fillId="0" borderId="0" xfId="36" applyFont="1" applyAlignment="1">
      <alignment/>
    </xf>
    <xf numFmtId="0" fontId="78" fillId="0" borderId="0" xfId="0" applyFont="1" applyBorder="1" applyAlignment="1">
      <alignment/>
    </xf>
    <xf numFmtId="49" fontId="78" fillId="0" borderId="0" xfId="0" applyNumberFormat="1" applyFont="1" applyBorder="1" applyAlignment="1">
      <alignment/>
    </xf>
    <xf numFmtId="43" fontId="78" fillId="0" borderId="0" xfId="0" applyNumberFormat="1" applyFont="1" applyBorder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3" fontId="3" fillId="33" borderId="0" xfId="36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3" fontId="3" fillId="33" borderId="11" xfId="36" applyFont="1" applyFill="1" applyBorder="1" applyAlignment="1">
      <alignment/>
    </xf>
    <xf numFmtId="0" fontId="2" fillId="33" borderId="12" xfId="0" applyFont="1" applyFill="1" applyBorder="1" applyAlignment="1" quotePrefix="1">
      <alignment horizontal="center" vertical="center"/>
    </xf>
    <xf numFmtId="43" fontId="2" fillId="33" borderId="13" xfId="36" applyFont="1" applyFill="1" applyBorder="1" applyAlignment="1" quotePrefix="1">
      <alignment horizontal="center" vertical="center" wrapText="1"/>
    </xf>
    <xf numFmtId="43" fontId="2" fillId="33" borderId="14" xfId="36" applyFont="1" applyFill="1" applyBorder="1" applyAlignment="1" quotePrefix="1">
      <alignment horizontal="center" vertical="center" wrapText="1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/>
    </xf>
    <xf numFmtId="43" fontId="2" fillId="33" borderId="16" xfId="36" applyFont="1" applyFill="1" applyBorder="1" applyAlignment="1">
      <alignment horizontal="center" vertical="center" wrapText="1"/>
    </xf>
    <xf numFmtId="43" fontId="2" fillId="0" borderId="0" xfId="36" applyFont="1" applyFill="1" applyAlignment="1">
      <alignment/>
    </xf>
    <xf numFmtId="43" fontId="3" fillId="0" borderId="0" xfId="36" applyFont="1" applyFill="1" applyAlignment="1">
      <alignment/>
    </xf>
    <xf numFmtId="0" fontId="2" fillId="0" borderId="0" xfId="0" applyFont="1" applyFill="1" applyAlignment="1">
      <alignment/>
    </xf>
    <xf numFmtId="43" fontId="3" fillId="0" borderId="0" xfId="36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43" fontId="78" fillId="0" borderId="10" xfId="36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43" fontId="78" fillId="0" borderId="14" xfId="36" applyFont="1" applyBorder="1" applyAlignment="1">
      <alignment/>
    </xf>
    <xf numFmtId="0" fontId="83" fillId="0" borderId="17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43" fontId="78" fillId="0" borderId="13" xfId="36" applyFont="1" applyBorder="1" applyAlignment="1">
      <alignment/>
    </xf>
    <xf numFmtId="43" fontId="84" fillId="0" borderId="16" xfId="36" applyFont="1" applyBorder="1" applyAlignment="1">
      <alignment/>
    </xf>
    <xf numFmtId="43" fontId="84" fillId="0" borderId="18" xfId="36" applyFont="1" applyBorder="1" applyAlignment="1">
      <alignment/>
    </xf>
    <xf numFmtId="0" fontId="79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5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3" fontId="79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43" fontId="2" fillId="34" borderId="13" xfId="36" applyFont="1" applyFill="1" applyBorder="1" applyAlignment="1" quotePrefix="1">
      <alignment horizontal="center" vertical="center" wrapText="1"/>
    </xf>
    <xf numFmtId="43" fontId="2" fillId="34" borderId="19" xfId="36" applyFont="1" applyFill="1" applyBorder="1" applyAlignment="1">
      <alignment horizontal="center"/>
    </xf>
    <xf numFmtId="43" fontId="2" fillId="34" borderId="18" xfId="36" applyFont="1" applyFill="1" applyBorder="1" applyAlignment="1">
      <alignment horizontal="center"/>
    </xf>
    <xf numFmtId="43" fontId="2" fillId="34" borderId="10" xfId="36" applyFont="1" applyFill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 horizontal="center"/>
    </xf>
    <xf numFmtId="49" fontId="78" fillId="0" borderId="0" xfId="0" applyNumberFormat="1" applyFont="1" applyAlignment="1">
      <alignment/>
    </xf>
    <xf numFmtId="0" fontId="78" fillId="0" borderId="0" xfId="0" applyFont="1" applyAlignment="1">
      <alignment/>
    </xf>
    <xf numFmtId="43" fontId="78" fillId="0" borderId="0" xfId="36" applyFont="1" applyAlignment="1">
      <alignment/>
    </xf>
    <xf numFmtId="0" fontId="86" fillId="0" borderId="0" xfId="0" applyFont="1" applyAlignment="1">
      <alignment/>
    </xf>
    <xf numFmtId="43" fontId="84" fillId="0" borderId="10" xfId="0" applyNumberFormat="1" applyFont="1" applyBorder="1" applyAlignment="1">
      <alignment/>
    </xf>
    <xf numFmtId="43" fontId="2" fillId="33" borderId="13" xfId="36" applyFont="1" applyFill="1" applyBorder="1" applyAlignment="1">
      <alignment horizontal="center" wrapText="1"/>
    </xf>
    <xf numFmtId="0" fontId="78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3" fontId="0" fillId="0" borderId="23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8" fillId="0" borderId="0" xfId="0" applyFont="1" applyAlignment="1">
      <alignment/>
    </xf>
    <xf numFmtId="0" fontId="87" fillId="0" borderId="16" xfId="0" applyFont="1" applyBorder="1" applyAlignment="1">
      <alignment horizontal="center"/>
    </xf>
    <xf numFmtId="43" fontId="84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85" fillId="0" borderId="0" xfId="0" applyFont="1" applyAlignment="1">
      <alignment/>
    </xf>
    <xf numFmtId="0" fontId="88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3" fontId="0" fillId="0" borderId="0" xfId="0" applyNumberFormat="1" applyAlignment="1">
      <alignment/>
    </xf>
    <xf numFmtId="0" fontId="79" fillId="0" borderId="15" xfId="0" applyFont="1" applyBorder="1" applyAlignment="1">
      <alignment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16" xfId="0" applyFont="1" applyBorder="1" applyAlignment="1">
      <alignment wrapText="1"/>
    </xf>
    <xf numFmtId="0" fontId="89" fillId="0" borderId="0" xfId="0" applyFont="1" applyAlignment="1">
      <alignment/>
    </xf>
    <xf numFmtId="0" fontId="90" fillId="0" borderId="13" xfId="0" applyFont="1" applyBorder="1" applyAlignment="1">
      <alignment horizontal="center" wrapText="1"/>
    </xf>
    <xf numFmtId="0" fontId="90" fillId="0" borderId="10" xfId="0" applyFont="1" applyBorder="1" applyAlignment="1">
      <alignment horizontal="center" wrapText="1"/>
    </xf>
    <xf numFmtId="0" fontId="83" fillId="0" borderId="13" xfId="0" applyFont="1" applyBorder="1" applyAlignment="1">
      <alignment horizontal="center"/>
    </xf>
    <xf numFmtId="0" fontId="0" fillId="0" borderId="0" xfId="0" applyNumberFormat="1" applyAlignment="1">
      <alignment/>
    </xf>
    <xf numFmtId="0" fontId="79" fillId="0" borderId="0" xfId="0" applyFont="1" applyAlignment="1">
      <alignment/>
    </xf>
    <xf numFmtId="0" fontId="80" fillId="0" borderId="24" xfId="0" applyFont="1" applyBorder="1" applyAlignment="1">
      <alignment/>
    </xf>
    <xf numFmtId="0" fontId="80" fillId="0" borderId="25" xfId="0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17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43" fontId="80" fillId="0" borderId="10" xfId="36" applyFont="1" applyBorder="1" applyAlignment="1">
      <alignment/>
    </xf>
    <xf numFmtId="0" fontId="91" fillId="0" borderId="10" xfId="0" applyFont="1" applyBorder="1" applyAlignment="1">
      <alignment/>
    </xf>
    <xf numFmtId="43" fontId="92" fillId="0" borderId="10" xfId="36" applyFont="1" applyBorder="1" applyAlignment="1">
      <alignment/>
    </xf>
    <xf numFmtId="43" fontId="79" fillId="0" borderId="0" xfId="36" applyFont="1" applyAlignment="1">
      <alignment/>
    </xf>
    <xf numFmtId="43" fontId="2" fillId="0" borderId="0" xfId="36" applyFont="1" applyFill="1" applyAlignment="1" quotePrefix="1">
      <alignment/>
    </xf>
    <xf numFmtId="43" fontId="79" fillId="0" borderId="0" xfId="36" applyFont="1" applyBorder="1" applyAlignment="1">
      <alignment/>
    </xf>
    <xf numFmtId="43" fontId="11" fillId="0" borderId="0" xfId="36" applyFont="1" applyFill="1" applyAlignment="1">
      <alignment/>
    </xf>
    <xf numFmtId="0" fontId="78" fillId="0" borderId="0" xfId="0" applyFont="1" applyAlignment="1">
      <alignment/>
    </xf>
    <xf numFmtId="43" fontId="78" fillId="0" borderId="0" xfId="36" applyFont="1" applyAlignment="1">
      <alignment/>
    </xf>
    <xf numFmtId="49" fontId="78" fillId="0" borderId="0" xfId="0" applyNumberFormat="1" applyFont="1" applyAlignment="1">
      <alignment/>
    </xf>
    <xf numFmtId="43" fontId="2" fillId="13" borderId="13" xfId="36" applyFont="1" applyFill="1" applyBorder="1" applyAlignment="1">
      <alignment horizontal="center" wrapText="1"/>
    </xf>
    <xf numFmtId="0" fontId="79" fillId="35" borderId="10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79" fillId="16" borderId="10" xfId="0" applyFont="1" applyFill="1" applyBorder="1" applyAlignment="1">
      <alignment horizontal="center" vertical="center"/>
    </xf>
    <xf numFmtId="0" fontId="79" fillId="13" borderId="16" xfId="0" applyFont="1" applyFill="1" applyBorder="1" applyAlignment="1">
      <alignment/>
    </xf>
    <xf numFmtId="0" fontId="90" fillId="0" borderId="15" xfId="0" applyFont="1" applyBorder="1" applyAlignment="1">
      <alignment horizontal="center" wrapText="1"/>
    </xf>
    <xf numFmtId="43" fontId="90" fillId="35" borderId="15" xfId="36" applyFont="1" applyFill="1" applyBorder="1" applyAlignment="1">
      <alignment horizontal="center" wrapText="1"/>
    </xf>
    <xf numFmtId="43" fontId="93" fillId="36" borderId="13" xfId="36" applyFont="1" applyFill="1" applyBorder="1" applyAlignment="1">
      <alignment/>
    </xf>
    <xf numFmtId="43" fontId="93" fillId="16" borderId="13" xfId="36" applyFont="1" applyFill="1" applyBorder="1" applyAlignment="1">
      <alignment/>
    </xf>
    <xf numFmtId="43" fontId="93" fillId="35" borderId="13" xfId="36" applyFont="1" applyFill="1" applyBorder="1" applyAlignment="1">
      <alignment/>
    </xf>
    <xf numFmtId="4" fontId="90" fillId="13" borderId="13" xfId="0" applyNumberFormat="1" applyFont="1" applyFill="1" applyBorder="1" applyAlignment="1">
      <alignment/>
    </xf>
    <xf numFmtId="43" fontId="79" fillId="35" borderId="15" xfId="36" applyFont="1" applyFill="1" applyBorder="1" applyAlignment="1">
      <alignment wrapText="1"/>
    </xf>
    <xf numFmtId="43" fontId="79" fillId="36" borderId="15" xfId="36" applyFont="1" applyFill="1" applyBorder="1" applyAlignment="1">
      <alignment/>
    </xf>
    <xf numFmtId="43" fontId="79" fillId="16" borderId="15" xfId="36" applyFont="1" applyFill="1" applyBorder="1" applyAlignment="1">
      <alignment/>
    </xf>
    <xf numFmtId="43" fontId="79" fillId="35" borderId="15" xfId="36" applyFont="1" applyFill="1" applyBorder="1" applyAlignment="1">
      <alignment/>
    </xf>
    <xf numFmtId="4" fontId="79" fillId="13" borderId="15" xfId="0" applyNumberFormat="1" applyFont="1" applyFill="1" applyBorder="1" applyAlignment="1">
      <alignment/>
    </xf>
    <xf numFmtId="43" fontId="94" fillId="35" borderId="15" xfId="36" applyFont="1" applyFill="1" applyBorder="1" applyAlignment="1">
      <alignment/>
    </xf>
    <xf numFmtId="43" fontId="79" fillId="35" borderId="16" xfId="36" applyFont="1" applyFill="1" applyBorder="1" applyAlignment="1">
      <alignment wrapText="1"/>
    </xf>
    <xf numFmtId="43" fontId="79" fillId="36" borderId="16" xfId="36" applyFont="1" applyFill="1" applyBorder="1" applyAlignment="1">
      <alignment/>
    </xf>
    <xf numFmtId="43" fontId="79" fillId="16" borderId="16" xfId="36" applyFont="1" applyFill="1" applyBorder="1" applyAlignment="1">
      <alignment/>
    </xf>
    <xf numFmtId="43" fontId="79" fillId="35" borderId="16" xfId="36" applyFont="1" applyFill="1" applyBorder="1" applyAlignment="1">
      <alignment/>
    </xf>
    <xf numFmtId="4" fontId="79" fillId="13" borderId="16" xfId="0" applyNumberFormat="1" applyFont="1" applyFill="1" applyBorder="1" applyAlignment="1">
      <alignment/>
    </xf>
    <xf numFmtId="43" fontId="90" fillId="35" borderId="13" xfId="36" applyFont="1" applyFill="1" applyBorder="1" applyAlignment="1">
      <alignment horizontal="center" wrapText="1"/>
    </xf>
    <xf numFmtId="0" fontId="95" fillId="0" borderId="13" xfId="0" applyFont="1" applyBorder="1" applyAlignment="1">
      <alignment horizontal="center" wrapText="1"/>
    </xf>
    <xf numFmtId="43" fontId="93" fillId="35" borderId="13" xfId="36" applyFont="1" applyFill="1" applyBorder="1" applyAlignment="1">
      <alignment wrapText="1"/>
    </xf>
    <xf numFmtId="43" fontId="90" fillId="36" borderId="13" xfId="36" applyFont="1" applyFill="1" applyBorder="1" applyAlignment="1">
      <alignment horizontal="center" wrapText="1"/>
    </xf>
    <xf numFmtId="43" fontId="90" fillId="16" borderId="13" xfId="36" applyFont="1" applyFill="1" applyBorder="1" applyAlignment="1">
      <alignment horizontal="center" wrapText="1"/>
    </xf>
    <xf numFmtId="43" fontId="90" fillId="36" borderId="10" xfId="36" applyFont="1" applyFill="1" applyBorder="1" applyAlignment="1">
      <alignment horizontal="center" wrapText="1"/>
    </xf>
    <xf numFmtId="43" fontId="90" fillId="16" borderId="10" xfId="36" applyFont="1" applyFill="1" applyBorder="1" applyAlignment="1">
      <alignment horizontal="center" wrapText="1"/>
    </xf>
    <xf numFmtId="43" fontId="90" fillId="35" borderId="26" xfId="36" applyFont="1" applyFill="1" applyBorder="1" applyAlignment="1">
      <alignment horizontal="center" wrapText="1"/>
    </xf>
    <xf numFmtId="43" fontId="79" fillId="35" borderId="0" xfId="36" applyFont="1" applyFill="1" applyAlignment="1">
      <alignment/>
    </xf>
    <xf numFmtId="4" fontId="90" fillId="13" borderId="10" xfId="0" applyNumberFormat="1" applyFont="1" applyFill="1" applyBorder="1" applyAlignment="1">
      <alignment/>
    </xf>
    <xf numFmtId="43" fontId="93" fillId="36" borderId="15" xfId="36" applyFont="1" applyFill="1" applyBorder="1" applyAlignment="1">
      <alignment/>
    </xf>
    <xf numFmtId="43" fontId="93" fillId="16" borderId="15" xfId="36" applyFont="1" applyFill="1" applyBorder="1" applyAlignment="1">
      <alignment/>
    </xf>
    <xf numFmtId="43" fontId="93" fillId="35" borderId="15" xfId="36" applyFont="1" applyFill="1" applyBorder="1" applyAlignment="1">
      <alignment/>
    </xf>
    <xf numFmtId="43" fontId="93" fillId="35" borderId="13" xfId="36" applyFont="1" applyFill="1" applyBorder="1" applyAlignment="1">
      <alignment horizontal="center" wrapText="1"/>
    </xf>
    <xf numFmtId="43" fontId="93" fillId="35" borderId="27" xfId="36" applyFont="1" applyFill="1" applyBorder="1" applyAlignment="1">
      <alignment/>
    </xf>
    <xf numFmtId="43" fontId="79" fillId="35" borderId="27" xfId="36" applyFont="1" applyFill="1" applyBorder="1" applyAlignment="1">
      <alignment/>
    </xf>
    <xf numFmtId="43" fontId="79" fillId="35" borderId="28" xfId="36" applyFont="1" applyFill="1" applyBorder="1" applyAlignment="1">
      <alignment/>
    </xf>
    <xf numFmtId="43" fontId="90" fillId="35" borderId="13" xfId="36" applyFont="1" applyFill="1" applyBorder="1" applyAlignment="1">
      <alignment vertical="center" wrapText="1"/>
    </xf>
    <xf numFmtId="43" fontId="94" fillId="35" borderId="16" xfId="36" applyFont="1" applyFill="1" applyBorder="1" applyAlignment="1">
      <alignment/>
    </xf>
    <xf numFmtId="43" fontId="90" fillId="35" borderId="13" xfId="36" applyFont="1" applyFill="1" applyBorder="1" applyAlignment="1">
      <alignment wrapText="1"/>
    </xf>
    <xf numFmtId="43" fontId="79" fillId="16" borderId="19" xfId="36" applyFont="1" applyFill="1" applyBorder="1" applyAlignment="1">
      <alignment/>
    </xf>
    <xf numFmtId="43" fontId="90" fillId="35" borderId="10" xfId="36" applyFont="1" applyFill="1" applyBorder="1" applyAlignment="1">
      <alignment horizontal="center" wrapText="1"/>
    </xf>
    <xf numFmtId="4" fontId="79" fillId="13" borderId="10" xfId="0" applyNumberFormat="1" applyFont="1" applyFill="1" applyBorder="1" applyAlignment="1">
      <alignment/>
    </xf>
    <xf numFmtId="0" fontId="79" fillId="0" borderId="0" xfId="0" applyFont="1" applyAlignment="1" quotePrefix="1">
      <alignment/>
    </xf>
    <xf numFmtId="4" fontId="79" fillId="13" borderId="0" xfId="0" applyNumberFormat="1" applyFont="1" applyFill="1" applyBorder="1" applyAlignment="1">
      <alignment/>
    </xf>
    <xf numFmtId="43" fontId="93" fillId="35" borderId="15" xfId="36" applyFont="1" applyFill="1" applyBorder="1" applyAlignment="1">
      <alignment wrapText="1"/>
    </xf>
    <xf numFmtId="43" fontId="3" fillId="35" borderId="16" xfId="36" applyFont="1" applyFill="1" applyBorder="1" applyAlignment="1">
      <alignment/>
    </xf>
    <xf numFmtId="43" fontId="3" fillId="36" borderId="16" xfId="36" applyFont="1" applyFill="1" applyBorder="1" applyAlignment="1">
      <alignment/>
    </xf>
    <xf numFmtId="43" fontId="3" fillId="16" borderId="16" xfId="36" applyFont="1" applyFill="1" applyBorder="1" applyAlignment="1">
      <alignment/>
    </xf>
    <xf numFmtId="0" fontId="79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79" fillId="0" borderId="0" xfId="0" applyFont="1" applyBorder="1" applyAlignment="1">
      <alignment wrapText="1"/>
    </xf>
    <xf numFmtId="0" fontId="79" fillId="0" borderId="0" xfId="0" applyFont="1" applyFill="1" applyBorder="1" applyAlignment="1">
      <alignment/>
    </xf>
    <xf numFmtId="43" fontId="79" fillId="0" borderId="0" xfId="36" applyFont="1" applyFill="1" applyBorder="1" applyAlignment="1">
      <alignment/>
    </xf>
    <xf numFmtId="0" fontId="7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93" fillId="0" borderId="0" xfId="36" applyFont="1" applyBorder="1" applyAlignment="1">
      <alignment/>
    </xf>
    <xf numFmtId="0" fontId="79" fillId="0" borderId="0" xfId="0" applyFont="1" applyFill="1" applyBorder="1" applyAlignment="1">
      <alignment horizontal="center"/>
    </xf>
    <xf numFmtId="43" fontId="93" fillId="0" borderId="0" xfId="36" applyFont="1" applyFill="1" applyBorder="1" applyAlignment="1">
      <alignment/>
    </xf>
    <xf numFmtId="0" fontId="80" fillId="0" borderId="0" xfId="0" applyFont="1" applyAlignment="1">
      <alignment/>
    </xf>
    <xf numFmtId="43" fontId="78" fillId="0" borderId="10" xfId="0" applyNumberFormat="1" applyFont="1" applyBorder="1" applyAlignment="1">
      <alignment/>
    </xf>
    <xf numFmtId="49" fontId="80" fillId="0" borderId="0" xfId="0" applyNumberFormat="1" applyFont="1" applyAlignment="1">
      <alignment/>
    </xf>
    <xf numFmtId="43" fontId="80" fillId="0" borderId="0" xfId="36" applyFont="1" applyAlignment="1">
      <alignment/>
    </xf>
    <xf numFmtId="49" fontId="80" fillId="0" borderId="0" xfId="0" applyNumberFormat="1" applyFont="1" applyAlignment="1">
      <alignment/>
    </xf>
    <xf numFmtId="0" fontId="80" fillId="0" borderId="0" xfId="0" applyFont="1" applyAlignment="1">
      <alignment/>
    </xf>
    <xf numFmtId="43" fontId="80" fillId="0" borderId="0" xfId="36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/>
    </xf>
    <xf numFmtId="0" fontId="80" fillId="0" borderId="0" xfId="0" applyFont="1" applyAlignment="1">
      <alignment/>
    </xf>
    <xf numFmtId="43" fontId="80" fillId="0" borderId="0" xfId="36" applyFont="1" applyAlignment="1">
      <alignment/>
    </xf>
    <xf numFmtId="0" fontId="79" fillId="0" borderId="0" xfId="0" applyFont="1" applyAlignment="1">
      <alignment wrapText="1"/>
    </xf>
    <xf numFmtId="43" fontId="90" fillId="0" borderId="13" xfId="36" applyFont="1" applyBorder="1" applyAlignment="1">
      <alignment/>
    </xf>
    <xf numFmtId="43" fontId="90" fillId="0" borderId="10" xfId="36" applyFont="1" applyBorder="1" applyAlignment="1">
      <alignment/>
    </xf>
    <xf numFmtId="49" fontId="80" fillId="0" borderId="0" xfId="0" applyNumberFormat="1" applyFont="1" applyAlignment="1">
      <alignment/>
    </xf>
    <xf numFmtId="0" fontId="80" fillId="0" borderId="0" xfId="0" applyFont="1" applyAlignment="1">
      <alignment/>
    </xf>
    <xf numFmtId="43" fontId="80" fillId="0" borderId="0" xfId="36" applyFont="1" applyAlignment="1">
      <alignment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4" fontId="87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37" borderId="24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9" fontId="80" fillId="0" borderId="0" xfId="0" applyNumberFormat="1" applyFont="1" applyAlignment="1">
      <alignment/>
    </xf>
    <xf numFmtId="43" fontId="80" fillId="0" borderId="0" xfId="36" applyFont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9" fontId="80" fillId="0" borderId="0" xfId="0" applyNumberFormat="1" applyFont="1" applyAlignment="1">
      <alignment/>
    </xf>
    <xf numFmtId="0" fontId="90" fillId="0" borderId="13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78" fillId="0" borderId="0" xfId="0" applyFont="1" applyAlignment="1">
      <alignment/>
    </xf>
    <xf numFmtId="43" fontId="78" fillId="0" borderId="0" xfId="36" applyFont="1" applyAlignment="1">
      <alignment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 horizontal="center"/>
    </xf>
    <xf numFmtId="0" fontId="7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83" fillId="0" borderId="15" xfId="0" applyFont="1" applyBorder="1" applyAlignment="1">
      <alignment horizontal="center"/>
    </xf>
    <xf numFmtId="0" fontId="78" fillId="0" borderId="10" xfId="0" applyFont="1" applyBorder="1" applyAlignment="1">
      <alignment horizontal="left" indent="1"/>
    </xf>
    <xf numFmtId="43" fontId="78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3" fontId="2" fillId="33" borderId="14" xfId="36" applyFont="1" applyFill="1" applyBorder="1" applyAlignment="1">
      <alignment horizontal="center"/>
    </xf>
    <xf numFmtId="43" fontId="2" fillId="33" borderId="15" xfId="36" applyFont="1" applyFill="1" applyBorder="1" applyAlignment="1" quotePrefix="1">
      <alignment horizontal="center" vertical="center" wrapText="1"/>
    </xf>
    <xf numFmtId="0" fontId="78" fillId="0" borderId="0" xfId="0" applyFont="1" applyAlignment="1">
      <alignment wrapText="1"/>
    </xf>
    <xf numFmtId="43" fontId="86" fillId="0" borderId="0" xfId="36" applyFont="1" applyAlignment="1">
      <alignment/>
    </xf>
    <xf numFmtId="49" fontId="85" fillId="0" borderId="10" xfId="0" applyNumberFormat="1" applyFont="1" applyBorder="1" applyAlignment="1">
      <alignment horizontal="center"/>
    </xf>
    <xf numFmtId="43" fontId="12" fillId="0" borderId="10" xfId="36" applyFont="1" applyBorder="1" applyAlignment="1">
      <alignment/>
    </xf>
    <xf numFmtId="43" fontId="79" fillId="0" borderId="10" xfId="36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43" fontId="12" fillId="0" borderId="0" xfId="36" applyFont="1" applyAlignment="1">
      <alignment/>
    </xf>
    <xf numFmtId="192" fontId="12" fillId="0" borderId="0" xfId="0" applyNumberFormat="1" applyFont="1" applyAlignment="1">
      <alignment/>
    </xf>
    <xf numFmtId="0" fontId="80" fillId="0" borderId="0" xfId="0" applyFont="1" applyAlignment="1">
      <alignment/>
    </xf>
    <xf numFmtId="0" fontId="64" fillId="0" borderId="0" xfId="0" applyFont="1" applyAlignment="1">
      <alignment/>
    </xf>
    <xf numFmtId="43" fontId="94" fillId="34" borderId="10" xfId="36" applyFont="1" applyFill="1" applyBorder="1" applyAlignment="1">
      <alignment/>
    </xf>
    <xf numFmtId="43" fontId="97" fillId="34" borderId="10" xfId="36" applyFont="1" applyFill="1" applyBorder="1" applyAlignment="1">
      <alignment/>
    </xf>
    <xf numFmtId="43" fontId="94" fillId="34" borderId="10" xfId="36" applyFont="1" applyFill="1" applyBorder="1" applyAlignment="1">
      <alignment/>
    </xf>
    <xf numFmtId="43" fontId="78" fillId="0" borderId="0" xfId="36" applyFont="1" applyAlignment="1">
      <alignment/>
    </xf>
    <xf numFmtId="43" fontId="79" fillId="34" borderId="10" xfId="36" applyFont="1" applyFill="1" applyBorder="1" applyAlignment="1">
      <alignment/>
    </xf>
    <xf numFmtId="0" fontId="96" fillId="33" borderId="10" xfId="0" applyFont="1" applyFill="1" applyBorder="1" applyAlignment="1">
      <alignment horizontal="center"/>
    </xf>
    <xf numFmtId="43" fontId="96" fillId="34" borderId="10" xfId="36" applyFont="1" applyFill="1" applyBorder="1" applyAlignment="1">
      <alignment/>
    </xf>
    <xf numFmtId="0" fontId="90" fillId="0" borderId="10" xfId="0" applyFont="1" applyFill="1" applyBorder="1" applyAlignment="1" quotePrefix="1">
      <alignment/>
    </xf>
    <xf numFmtId="43" fontId="96" fillId="0" borderId="10" xfId="36" applyFont="1" applyFill="1" applyBorder="1" applyAlignment="1">
      <alignment/>
    </xf>
    <xf numFmtId="43" fontId="79" fillId="0" borderId="10" xfId="36" applyFont="1" applyFill="1" applyBorder="1" applyAlignment="1">
      <alignment/>
    </xf>
    <xf numFmtId="0" fontId="96" fillId="0" borderId="0" xfId="0" applyFont="1" applyFill="1" applyAlignment="1">
      <alignment/>
    </xf>
    <xf numFmtId="43" fontId="96" fillId="0" borderId="0" xfId="36" applyFont="1" applyFill="1" applyAlignment="1">
      <alignment/>
    </xf>
    <xf numFmtId="43" fontId="79" fillId="0" borderId="0" xfId="36" applyFont="1" applyFill="1" applyAlignment="1">
      <alignment/>
    </xf>
    <xf numFmtId="43" fontId="79" fillId="0" borderId="0" xfId="36" applyFont="1" applyBorder="1" applyAlignment="1">
      <alignment/>
    </xf>
    <xf numFmtId="43" fontId="79" fillId="0" borderId="15" xfId="36" applyFont="1" applyBorder="1" applyAlignment="1">
      <alignment/>
    </xf>
    <xf numFmtId="43" fontId="79" fillId="0" borderId="16" xfId="36" applyFont="1" applyBorder="1" applyAlignment="1">
      <alignment/>
    </xf>
    <xf numFmtId="0" fontId="79" fillId="0" borderId="10" xfId="0" applyFont="1" applyBorder="1" applyAlignment="1">
      <alignment horizontal="center"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/>
    </xf>
    <xf numFmtId="0" fontId="80" fillId="0" borderId="0" xfId="0" applyFont="1" applyAlignment="1">
      <alignment/>
    </xf>
    <xf numFmtId="43" fontId="80" fillId="0" borderId="0" xfId="36" applyFont="1" applyAlignment="1">
      <alignment/>
    </xf>
    <xf numFmtId="43" fontId="78" fillId="0" borderId="0" xfId="0" applyNumberFormat="1" applyFont="1" applyAlignment="1">
      <alignment/>
    </xf>
    <xf numFmtId="43" fontId="86" fillId="0" borderId="0" xfId="0" applyNumberFormat="1" applyFont="1" applyAlignment="1">
      <alignment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49" fontId="78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 horizontal="center"/>
    </xf>
    <xf numFmtId="0" fontId="78" fillId="0" borderId="0" xfId="0" applyFont="1" applyAlignment="1">
      <alignment wrapText="1"/>
    </xf>
    <xf numFmtId="43" fontId="78" fillId="0" borderId="0" xfId="36" applyFont="1" applyAlignment="1">
      <alignment/>
    </xf>
    <xf numFmtId="49" fontId="80" fillId="0" borderId="0" xfId="0" applyNumberFormat="1" applyFont="1" applyAlignment="1">
      <alignment/>
    </xf>
    <xf numFmtId="0" fontId="80" fillId="0" borderId="0" xfId="0" applyFont="1" applyAlignment="1">
      <alignment/>
    </xf>
    <xf numFmtId="43" fontId="80" fillId="0" borderId="0" xfId="36" applyFont="1" applyAlignment="1">
      <alignment/>
    </xf>
    <xf numFmtId="49" fontId="80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43" fontId="80" fillId="0" borderId="0" xfId="0" applyNumberFormat="1" applyFont="1" applyBorder="1" applyAlignment="1">
      <alignment/>
    </xf>
    <xf numFmtId="0" fontId="78" fillId="0" borderId="0" xfId="0" applyFont="1" applyAlignment="1">
      <alignment/>
    </xf>
    <xf numFmtId="0" fontId="79" fillId="0" borderId="10" xfId="0" applyFont="1" applyBorder="1" applyAlignment="1">
      <alignment horizontal="center" wrapText="1"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 horizontal="center"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43" fontId="78" fillId="0" borderId="0" xfId="36" applyFont="1" applyAlignment="1">
      <alignment/>
    </xf>
    <xf numFmtId="0" fontId="78" fillId="0" borderId="0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83" fillId="0" borderId="28" xfId="0" applyFont="1" applyBorder="1" applyAlignment="1">
      <alignment horizontal="center"/>
    </xf>
    <xf numFmtId="43" fontId="78" fillId="0" borderId="13" xfId="36" applyFont="1" applyBorder="1" applyAlignment="1">
      <alignment/>
    </xf>
    <xf numFmtId="49" fontId="78" fillId="0" borderId="0" xfId="0" applyNumberFormat="1" applyFont="1" applyAlignment="1">
      <alignment/>
    </xf>
    <xf numFmtId="49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43" fontId="78" fillId="0" borderId="0" xfId="36" applyFont="1" applyBorder="1" applyAlignment="1">
      <alignment/>
    </xf>
    <xf numFmtId="0" fontId="79" fillId="0" borderId="0" xfId="0" applyFont="1" applyAlignment="1">
      <alignment/>
    </xf>
    <xf numFmtId="4" fontId="78" fillId="0" borderId="0" xfId="0" applyNumberFormat="1" applyFont="1" applyAlignment="1">
      <alignment/>
    </xf>
    <xf numFmtId="0" fontId="90" fillId="34" borderId="10" xfId="0" applyFont="1" applyFill="1" applyBorder="1" applyAlignment="1">
      <alignment horizontal="center" wrapText="1"/>
    </xf>
    <xf numFmtId="0" fontId="79" fillId="34" borderId="10" xfId="0" applyFont="1" applyFill="1" applyBorder="1" applyAlignment="1">
      <alignment horizontal="center" wrapText="1"/>
    </xf>
    <xf numFmtId="43" fontId="93" fillId="34" borderId="10" xfId="36" applyFont="1" applyFill="1" applyBorder="1" applyAlignment="1">
      <alignment/>
    </xf>
    <xf numFmtId="0" fontId="90" fillId="0" borderId="0" xfId="0" applyFont="1" applyFill="1" applyBorder="1" applyAlignment="1" quotePrefix="1">
      <alignment/>
    </xf>
    <xf numFmtId="43" fontId="96" fillId="0" borderId="0" xfId="36" applyFont="1" applyFill="1" applyBorder="1" applyAlignment="1">
      <alignment/>
    </xf>
    <xf numFmtId="43" fontId="79" fillId="0" borderId="0" xfId="36" applyFont="1" applyFill="1" applyBorder="1" applyAlignment="1">
      <alignment/>
    </xf>
    <xf numFmtId="43" fontId="96" fillId="34" borderId="0" xfId="36" applyFont="1" applyFill="1" applyBorder="1" applyAlignment="1">
      <alignment/>
    </xf>
    <xf numFmtId="43" fontId="2" fillId="34" borderId="0" xfId="36" applyFont="1" applyFill="1" applyBorder="1" applyAlignment="1">
      <alignment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 horizontal="center"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43" fontId="78" fillId="0" borderId="0" xfId="36" applyFont="1" applyAlignment="1">
      <alignment/>
    </xf>
    <xf numFmtId="0" fontId="78" fillId="0" borderId="0" xfId="0" applyFont="1" applyBorder="1" applyAlignment="1">
      <alignment/>
    </xf>
    <xf numFmtId="43" fontId="0" fillId="0" borderId="0" xfId="36" applyFont="1" applyAlignment="1">
      <alignment/>
    </xf>
    <xf numFmtId="43" fontId="0" fillId="0" borderId="10" xfId="36" applyFont="1" applyBorder="1" applyAlignment="1">
      <alignment/>
    </xf>
    <xf numFmtId="43" fontId="64" fillId="0" borderId="10" xfId="36" applyFont="1" applyBorder="1" applyAlignment="1">
      <alignment/>
    </xf>
    <xf numFmtId="43" fontId="94" fillId="0" borderId="10" xfId="36" applyFont="1" applyBorder="1" applyAlignment="1">
      <alignment/>
    </xf>
    <xf numFmtId="43" fontId="0" fillId="0" borderId="0" xfId="36" applyFont="1" applyBorder="1" applyAlignment="1">
      <alignment/>
    </xf>
    <xf numFmtId="43" fontId="98" fillId="34" borderId="10" xfId="36" applyFont="1" applyFill="1" applyBorder="1" applyAlignment="1">
      <alignment/>
    </xf>
    <xf numFmtId="43" fontId="99" fillId="34" borderId="10" xfId="36" applyFont="1" applyFill="1" applyBorder="1" applyAlignment="1">
      <alignment/>
    </xf>
    <xf numFmtId="43" fontId="79" fillId="34" borderId="10" xfId="36" applyFont="1" applyFill="1" applyBorder="1" applyAlignment="1">
      <alignment/>
    </xf>
    <xf numFmtId="43" fontId="100" fillId="34" borderId="10" xfId="36" applyFont="1" applyFill="1" applyBorder="1" applyAlignment="1">
      <alignment/>
    </xf>
    <xf numFmtId="43" fontId="0" fillId="0" borderId="10" xfId="36" applyFont="1" applyBorder="1" applyAlignment="1">
      <alignment/>
    </xf>
    <xf numFmtId="0" fontId="79" fillId="33" borderId="10" xfId="0" applyFont="1" applyFill="1" applyBorder="1" applyAlignment="1">
      <alignment horizontal="center"/>
    </xf>
    <xf numFmtId="0" fontId="90" fillId="38" borderId="10" xfId="0" applyFont="1" applyFill="1" applyBorder="1" applyAlignment="1">
      <alignment horizontal="center" wrapText="1"/>
    </xf>
    <xf numFmtId="43" fontId="93" fillId="38" borderId="10" xfId="36" applyFont="1" applyFill="1" applyBorder="1" applyAlignment="1">
      <alignment/>
    </xf>
    <xf numFmtId="43" fontId="94" fillId="38" borderId="10" xfId="36" applyFont="1" applyFill="1" applyBorder="1" applyAlignment="1">
      <alignment/>
    </xf>
    <xf numFmtId="43" fontId="64" fillId="38" borderId="10" xfId="36" applyFont="1" applyFill="1" applyBorder="1" applyAlignment="1">
      <alignment/>
    </xf>
    <xf numFmtId="0" fontId="64" fillId="38" borderId="0" xfId="0" applyFont="1" applyFill="1" applyAlignment="1">
      <alignment/>
    </xf>
    <xf numFmtId="43" fontId="94" fillId="38" borderId="10" xfId="36" applyFont="1" applyFill="1" applyBorder="1" applyAlignment="1">
      <alignment/>
    </xf>
    <xf numFmtId="43" fontId="79" fillId="38" borderId="10" xfId="36" applyFont="1" applyFill="1" applyBorder="1" applyAlignment="1">
      <alignment/>
    </xf>
    <xf numFmtId="43" fontId="0" fillId="38" borderId="10" xfId="36" applyFont="1" applyFill="1" applyBorder="1" applyAlignment="1">
      <alignment/>
    </xf>
    <xf numFmtId="0" fontId="0" fillId="38" borderId="0" xfId="0" applyFont="1" applyFill="1" applyAlignment="1">
      <alignment/>
    </xf>
    <xf numFmtId="43" fontId="14" fillId="38" borderId="10" xfId="36" applyFont="1" applyFill="1" applyBorder="1" applyAlignment="1">
      <alignment/>
    </xf>
    <xf numFmtId="43" fontId="101" fillId="38" borderId="10" xfId="36" applyFont="1" applyFill="1" applyBorder="1" applyAlignment="1">
      <alignment/>
    </xf>
    <xf numFmtId="0" fontId="101" fillId="38" borderId="0" xfId="0" applyFont="1" applyFill="1" applyAlignment="1">
      <alignment/>
    </xf>
    <xf numFmtId="43" fontId="100" fillId="38" borderId="10" xfId="36" applyFont="1" applyFill="1" applyBorder="1" applyAlignment="1">
      <alignment/>
    </xf>
    <xf numFmtId="43" fontId="97" fillId="38" borderId="10" xfId="36" applyFont="1" applyFill="1" applyBorder="1" applyAlignment="1">
      <alignment/>
    </xf>
    <xf numFmtId="0" fontId="90" fillId="38" borderId="10" xfId="0" applyFont="1" applyFill="1" applyBorder="1" applyAlignment="1">
      <alignment horizontal="center"/>
    </xf>
    <xf numFmtId="0" fontId="102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 wrapText="1"/>
    </xf>
    <xf numFmtId="0" fontId="79" fillId="36" borderId="10" xfId="0" applyFont="1" applyFill="1" applyBorder="1" applyAlignment="1">
      <alignment horizontal="center" wrapText="1"/>
    </xf>
    <xf numFmtId="43" fontId="79" fillId="36" borderId="10" xfId="36" applyFont="1" applyFill="1" applyBorder="1" applyAlignment="1">
      <alignment/>
    </xf>
    <xf numFmtId="43" fontId="94" fillId="36" borderId="10" xfId="36" applyFont="1" applyFill="1" applyBorder="1" applyAlignment="1">
      <alignment/>
    </xf>
    <xf numFmtId="43" fontId="64" fillId="36" borderId="10" xfId="36" applyFont="1" applyFill="1" applyBorder="1" applyAlignment="1">
      <alignment/>
    </xf>
    <xf numFmtId="0" fontId="64" fillId="36" borderId="0" xfId="0" applyFont="1" applyFill="1" applyAlignment="1">
      <alignment/>
    </xf>
    <xf numFmtId="0" fontId="94" fillId="36" borderId="10" xfId="0" applyFont="1" applyFill="1" applyBorder="1" applyAlignment="1">
      <alignment horizontal="center" wrapText="1"/>
    </xf>
    <xf numFmtId="43" fontId="94" fillId="36" borderId="10" xfId="36" applyFont="1" applyFill="1" applyBorder="1" applyAlignment="1">
      <alignment/>
    </xf>
    <xf numFmtId="49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86" fillId="0" borderId="0" xfId="0" applyFont="1" applyAlignment="1">
      <alignment/>
    </xf>
    <xf numFmtId="43" fontId="78" fillId="0" borderId="13" xfId="36" applyFont="1" applyBorder="1" applyAlignment="1">
      <alignment horizontal="center"/>
    </xf>
    <xf numFmtId="200" fontId="78" fillId="0" borderId="13" xfId="36" applyNumberFormat="1" applyFont="1" applyBorder="1" applyAlignment="1">
      <alignment/>
    </xf>
    <xf numFmtId="43" fontId="79" fillId="0" borderId="10" xfId="36" applyFont="1" applyBorder="1" applyAlignment="1">
      <alignment horizontal="center"/>
    </xf>
    <xf numFmtId="43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4" fontId="79" fillId="0" borderId="0" xfId="0" applyNumberFormat="1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4" fontId="78" fillId="0" borderId="0" xfId="0" applyNumberFormat="1" applyFont="1" applyAlignment="1">
      <alignment/>
    </xf>
    <xf numFmtId="0" fontId="89" fillId="0" borderId="0" xfId="0" applyFont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Alignment="1">
      <alignment horizontal="left" wrapText="1"/>
    </xf>
    <xf numFmtId="0" fontId="79" fillId="0" borderId="0" xfId="0" applyFont="1" applyAlignment="1">
      <alignment horizontal="left" indent="1"/>
    </xf>
    <xf numFmtId="0" fontId="79" fillId="0" borderId="0" xfId="0" applyFont="1" applyAlignment="1">
      <alignment horizontal="left" indent="2"/>
    </xf>
    <xf numFmtId="0" fontId="78" fillId="0" borderId="0" xfId="0" applyFont="1" applyAlignment="1">
      <alignment horizontal="left" indent="1"/>
    </xf>
    <xf numFmtId="43" fontId="79" fillId="0" borderId="0" xfId="0" applyNumberFormat="1" applyFont="1" applyAlignment="1">
      <alignment/>
    </xf>
    <xf numFmtId="0" fontId="79" fillId="0" borderId="13" xfId="0" applyFont="1" applyBorder="1" applyAlignment="1">
      <alignment horizontal="left"/>
    </xf>
    <xf numFmtId="0" fontId="79" fillId="0" borderId="15" xfId="0" applyFont="1" applyBorder="1" applyAlignment="1">
      <alignment horizontal="left"/>
    </xf>
    <xf numFmtId="0" fontId="79" fillId="0" borderId="16" xfId="0" applyFont="1" applyBorder="1" applyAlignment="1">
      <alignment horizontal="left"/>
    </xf>
    <xf numFmtId="43" fontId="79" fillId="0" borderId="13" xfId="0" applyNumberFormat="1" applyFont="1" applyBorder="1" applyAlignment="1">
      <alignment/>
    </xf>
    <xf numFmtId="43" fontId="79" fillId="0" borderId="15" xfId="0" applyNumberFormat="1" applyFont="1" applyBorder="1" applyAlignment="1">
      <alignment/>
    </xf>
    <xf numFmtId="43" fontId="79" fillId="0" borderId="16" xfId="0" applyNumberFormat="1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43" fontId="80" fillId="0" borderId="0" xfId="0" applyNumberFormat="1" applyFont="1" applyAlignment="1">
      <alignment/>
    </xf>
    <xf numFmtId="0" fontId="80" fillId="0" borderId="0" xfId="0" applyFont="1" applyAlignment="1">
      <alignment horizontal="left" indent="1"/>
    </xf>
    <xf numFmtId="0" fontId="80" fillId="0" borderId="0" xfId="0" applyFont="1" applyAlignment="1">
      <alignment horizontal="left" indent="2"/>
    </xf>
    <xf numFmtId="43" fontId="79" fillId="0" borderId="13" xfId="36" applyFont="1" applyBorder="1" applyAlignment="1">
      <alignment/>
    </xf>
    <xf numFmtId="0" fontId="102" fillId="0" borderId="13" xfId="0" applyFont="1" applyBorder="1" applyAlignment="1">
      <alignment horizontal="center" wrapText="1"/>
    </xf>
    <xf numFmtId="43" fontId="102" fillId="0" borderId="13" xfId="36" applyFont="1" applyBorder="1" applyAlignment="1">
      <alignment/>
    </xf>
    <xf numFmtId="0" fontId="0" fillId="0" borderId="29" xfId="0" applyBorder="1" applyAlignment="1">
      <alignment/>
    </xf>
    <xf numFmtId="43" fontId="0" fillId="0" borderId="30" xfId="0" applyNumberFormat="1" applyBorder="1" applyAlignment="1">
      <alignment/>
    </xf>
    <xf numFmtId="0" fontId="85" fillId="0" borderId="20" xfId="0" applyFont="1" applyBorder="1" applyAlignment="1">
      <alignment/>
    </xf>
    <xf numFmtId="0" fontId="85" fillId="0" borderId="31" xfId="0" applyFont="1" applyBorder="1" applyAlignment="1">
      <alignment/>
    </xf>
    <xf numFmtId="0" fontId="85" fillId="0" borderId="32" xfId="0" applyFont="1" applyBorder="1" applyAlignment="1">
      <alignment/>
    </xf>
    <xf numFmtId="0" fontId="85" fillId="0" borderId="20" xfId="0" applyFont="1" applyBorder="1" applyAlignment="1">
      <alignment/>
    </xf>
    <xf numFmtId="0" fontId="85" fillId="0" borderId="33" xfId="0" applyFont="1" applyBorder="1" applyAlignment="1">
      <alignment/>
    </xf>
    <xf numFmtId="0" fontId="85" fillId="0" borderId="21" xfId="0" applyFont="1" applyBorder="1" applyAlignment="1">
      <alignment/>
    </xf>
    <xf numFmtId="43" fontId="85" fillId="0" borderId="20" xfId="0" applyNumberFormat="1" applyFont="1" applyBorder="1" applyAlignment="1">
      <alignment/>
    </xf>
    <xf numFmtId="43" fontId="85" fillId="0" borderId="33" xfId="0" applyNumberFormat="1" applyFont="1" applyBorder="1" applyAlignment="1">
      <alignment/>
    </xf>
    <xf numFmtId="43" fontId="85" fillId="0" borderId="21" xfId="0" applyNumberFormat="1" applyFont="1" applyBorder="1" applyAlignment="1">
      <alignment/>
    </xf>
    <xf numFmtId="0" fontId="85" fillId="0" borderId="29" xfId="0" applyFont="1" applyBorder="1" applyAlignment="1">
      <alignment/>
    </xf>
    <xf numFmtId="43" fontId="85" fillId="0" borderId="29" xfId="0" applyNumberFormat="1" applyFont="1" applyBorder="1" applyAlignment="1">
      <alignment/>
    </xf>
    <xf numFmtId="43" fontId="85" fillId="0" borderId="0" xfId="0" applyNumberFormat="1" applyFont="1" applyAlignment="1">
      <alignment/>
    </xf>
    <xf numFmtId="43" fontId="85" fillId="0" borderId="30" xfId="0" applyNumberFormat="1" applyFont="1" applyBorder="1" applyAlignment="1">
      <alignment/>
    </xf>
    <xf numFmtId="0" fontId="85" fillId="0" borderId="22" xfId="0" applyFont="1" applyBorder="1" applyAlignment="1">
      <alignment/>
    </xf>
    <xf numFmtId="43" fontId="85" fillId="0" borderId="22" xfId="0" applyNumberFormat="1" applyFont="1" applyBorder="1" applyAlignment="1">
      <alignment/>
    </xf>
    <xf numFmtId="43" fontId="85" fillId="0" borderId="34" xfId="0" applyNumberFormat="1" applyFont="1" applyBorder="1" applyAlignment="1">
      <alignment/>
    </xf>
    <xf numFmtId="43" fontId="85" fillId="0" borderId="23" xfId="0" applyNumberFormat="1" applyFont="1" applyBorder="1" applyAlignment="1">
      <alignment/>
    </xf>
    <xf numFmtId="0" fontId="78" fillId="0" borderId="13" xfId="0" applyFont="1" applyBorder="1" applyAlignment="1">
      <alignment wrapText="1"/>
    </xf>
    <xf numFmtId="0" fontId="78" fillId="0" borderId="16" xfId="0" applyFont="1" applyBorder="1" applyAlignment="1">
      <alignment wrapText="1"/>
    </xf>
    <xf numFmtId="0" fontId="78" fillId="0" borderId="10" xfId="0" applyFont="1" applyBorder="1" applyAlignment="1">
      <alignment horizontal="left" wrapText="1"/>
    </xf>
    <xf numFmtId="0" fontId="78" fillId="0" borderId="15" xfId="0" applyFont="1" applyBorder="1" applyAlignment="1">
      <alignment horizontal="left" wrapText="1"/>
    </xf>
    <xf numFmtId="0" fontId="78" fillId="0" borderId="10" xfId="0" applyFont="1" applyBorder="1" applyAlignment="1">
      <alignment wrapText="1"/>
    </xf>
    <xf numFmtId="43" fontId="0" fillId="0" borderId="0" xfId="36" applyFont="1" applyAlignment="1">
      <alignment/>
    </xf>
    <xf numFmtId="43" fontId="79" fillId="3" borderId="10" xfId="36" applyFont="1" applyFill="1" applyBorder="1" applyAlignment="1">
      <alignment/>
    </xf>
    <xf numFmtId="43" fontId="0" fillId="3" borderId="10" xfId="36" applyFont="1" applyFill="1" applyBorder="1" applyAlignment="1">
      <alignment/>
    </xf>
    <xf numFmtId="0" fontId="0" fillId="3" borderId="0" xfId="0" applyFont="1" applyFill="1" applyAlignment="1">
      <alignment/>
    </xf>
    <xf numFmtId="0" fontId="79" fillId="3" borderId="10" xfId="0" applyFont="1" applyFill="1" applyBorder="1" applyAlignment="1">
      <alignment horizontal="center" wrapText="1"/>
    </xf>
    <xf numFmtId="0" fontId="90" fillId="11" borderId="10" xfId="0" applyFont="1" applyFill="1" applyBorder="1" applyAlignment="1">
      <alignment horizontal="center" wrapText="1"/>
    </xf>
    <xf numFmtId="0" fontId="90" fillId="6" borderId="10" xfId="0" applyFont="1" applyFill="1" applyBorder="1" applyAlignment="1">
      <alignment horizontal="center" wrapText="1"/>
    </xf>
    <xf numFmtId="43" fontId="98" fillId="6" borderId="10" xfId="36" applyFont="1" applyFill="1" applyBorder="1" applyAlignment="1">
      <alignment/>
    </xf>
    <xf numFmtId="43" fontId="79" fillId="6" borderId="10" xfId="36" applyFont="1" applyFill="1" applyBorder="1" applyAlignment="1">
      <alignment/>
    </xf>
    <xf numFmtId="43" fontId="79" fillId="6" borderId="10" xfId="36" applyFont="1" applyFill="1" applyBorder="1" applyAlignment="1">
      <alignment/>
    </xf>
    <xf numFmtId="43" fontId="0" fillId="6" borderId="10" xfId="36" applyFont="1" applyFill="1" applyBorder="1" applyAlignment="1">
      <alignment/>
    </xf>
    <xf numFmtId="0" fontId="0" fillId="6" borderId="0" xfId="0" applyFont="1" applyFill="1" applyAlignment="1">
      <alignment/>
    </xf>
    <xf numFmtId="43" fontId="93" fillId="6" borderId="10" xfId="36" applyFont="1" applyFill="1" applyBorder="1" applyAlignment="1">
      <alignment/>
    </xf>
    <xf numFmtId="0" fontId="79" fillId="6" borderId="10" xfId="0" applyFont="1" applyFill="1" applyBorder="1" applyAlignment="1">
      <alignment horizontal="center" wrapText="1"/>
    </xf>
    <xf numFmtId="43" fontId="90" fillId="6" borderId="10" xfId="36" applyFont="1" applyFill="1" applyBorder="1" applyAlignment="1">
      <alignment/>
    </xf>
    <xf numFmtId="43" fontId="90" fillId="6" borderId="10" xfId="36" applyFont="1" applyFill="1" applyBorder="1" applyAlignment="1">
      <alignment/>
    </xf>
    <xf numFmtId="43" fontId="103" fillId="6" borderId="10" xfId="36" applyFont="1" applyFill="1" applyBorder="1" applyAlignment="1">
      <alignment/>
    </xf>
    <xf numFmtId="0" fontId="103" fillId="6" borderId="0" xfId="0" applyFont="1" applyFill="1" applyAlignment="1">
      <alignment/>
    </xf>
    <xf numFmtId="43" fontId="95" fillId="6" borderId="10" xfId="36" applyFont="1" applyFill="1" applyBorder="1" applyAlignment="1">
      <alignment/>
    </xf>
    <xf numFmtId="0" fontId="90" fillId="15" borderId="10" xfId="0" applyFont="1" applyFill="1" applyBorder="1" applyAlignment="1">
      <alignment horizontal="center" wrapText="1"/>
    </xf>
    <xf numFmtId="43" fontId="93" fillId="15" borderId="10" xfId="36" applyFont="1" applyFill="1" applyBorder="1" applyAlignment="1">
      <alignment/>
    </xf>
    <xf numFmtId="0" fontId="90" fillId="39" borderId="10" xfId="0" applyFont="1" applyFill="1" applyBorder="1" applyAlignment="1">
      <alignment horizontal="center" wrapText="1"/>
    </xf>
    <xf numFmtId="43" fontId="93" fillId="39" borderId="10" xfId="36" applyFont="1" applyFill="1" applyBorder="1" applyAlignment="1">
      <alignment/>
    </xf>
    <xf numFmtId="43" fontId="79" fillId="39" borderId="10" xfId="36" applyFont="1" applyFill="1" applyBorder="1" applyAlignment="1">
      <alignment/>
    </xf>
    <xf numFmtId="43" fontId="0" fillId="39" borderId="10" xfId="36" applyFont="1" applyFill="1" applyBorder="1" applyAlignment="1">
      <alignment/>
    </xf>
    <xf numFmtId="0" fontId="0" fillId="39" borderId="0" xfId="0" applyFont="1" applyFill="1" applyAlignment="1">
      <alignment/>
    </xf>
    <xf numFmtId="43" fontId="94" fillId="15" borderId="10" xfId="36" applyFont="1" applyFill="1" applyBorder="1" applyAlignment="1">
      <alignment/>
    </xf>
    <xf numFmtId="43" fontId="64" fillId="15" borderId="10" xfId="36" applyFont="1" applyFill="1" applyBorder="1" applyAlignment="1">
      <alignment/>
    </xf>
    <xf numFmtId="0" fontId="64" fillId="15" borderId="0" xfId="0" applyFont="1" applyFill="1" applyAlignment="1">
      <alignment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43" fontId="78" fillId="0" borderId="10" xfId="36" applyFont="1" applyBorder="1" applyAlignment="1">
      <alignment/>
    </xf>
    <xf numFmtId="0" fontId="78" fillId="0" borderId="0" xfId="0" applyFont="1" applyBorder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wrapText="1"/>
    </xf>
    <xf numFmtId="0" fontId="78" fillId="0" borderId="0" xfId="0" applyFont="1" applyBorder="1" applyAlignment="1">
      <alignment/>
    </xf>
    <xf numFmtId="43" fontId="78" fillId="0" borderId="0" xfId="0" applyNumberFormat="1" applyFont="1" applyBorder="1" applyAlignment="1">
      <alignment/>
    </xf>
    <xf numFmtId="0" fontId="82" fillId="0" borderId="0" xfId="0" applyFont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83" fillId="0" borderId="0" xfId="0" applyFont="1" applyAlignment="1">
      <alignment horizontal="center"/>
    </xf>
    <xf numFmtId="43" fontId="79" fillId="0" borderId="13" xfId="36" applyFont="1" applyBorder="1" applyAlignment="1">
      <alignment horizontal="center" vertical="center"/>
    </xf>
    <xf numFmtId="43" fontId="79" fillId="0" borderId="15" xfId="36" applyFont="1" applyBorder="1" applyAlignment="1">
      <alignment horizontal="center" vertical="center"/>
    </xf>
    <xf numFmtId="43" fontId="79" fillId="0" borderId="16" xfId="36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3" fontId="2" fillId="33" borderId="24" xfId="36" applyFont="1" applyFill="1" applyBorder="1" applyAlignment="1">
      <alignment horizontal="center"/>
    </xf>
    <xf numFmtId="43" fontId="2" fillId="33" borderId="25" xfId="36" applyFont="1" applyFill="1" applyBorder="1" applyAlignment="1">
      <alignment horizontal="center"/>
    </xf>
    <xf numFmtId="43" fontId="2" fillId="33" borderId="17" xfId="36" applyFont="1" applyFill="1" applyBorder="1" applyAlignment="1">
      <alignment horizontal="center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/>
    </xf>
    <xf numFmtId="0" fontId="79" fillId="7" borderId="25" xfId="0" applyFont="1" applyFill="1" applyBorder="1" applyAlignment="1">
      <alignment horizontal="center" vertical="center"/>
    </xf>
    <xf numFmtId="0" fontId="79" fillId="7" borderId="17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2" borderId="24" xfId="0" applyFont="1" applyFill="1" applyBorder="1" applyAlignment="1">
      <alignment horizontal="center" vertical="center"/>
    </xf>
    <xf numFmtId="0" fontId="79" fillId="2" borderId="25" xfId="0" applyFont="1" applyFill="1" applyBorder="1" applyAlignment="1">
      <alignment horizontal="center" vertical="center"/>
    </xf>
    <xf numFmtId="0" fontId="79" fillId="2" borderId="17" xfId="0" applyFont="1" applyFill="1" applyBorder="1" applyAlignment="1">
      <alignment horizontal="center" vertical="center"/>
    </xf>
    <xf numFmtId="0" fontId="79" fillId="5" borderId="24" xfId="0" applyFont="1" applyFill="1" applyBorder="1" applyAlignment="1">
      <alignment horizontal="center" vertical="center"/>
    </xf>
    <xf numFmtId="0" fontId="79" fillId="5" borderId="25" xfId="0" applyFont="1" applyFill="1" applyBorder="1" applyAlignment="1">
      <alignment horizontal="center" vertical="center"/>
    </xf>
    <xf numFmtId="0" fontId="79" fillId="5" borderId="17" xfId="0" applyFont="1" applyFill="1" applyBorder="1" applyAlignment="1">
      <alignment horizontal="center" vertical="center"/>
    </xf>
    <xf numFmtId="0" fontId="79" fillId="40" borderId="24" xfId="0" applyFont="1" applyFill="1" applyBorder="1" applyAlignment="1">
      <alignment horizontal="center" vertical="center"/>
    </xf>
    <xf numFmtId="0" fontId="79" fillId="40" borderId="25" xfId="0" applyFont="1" applyFill="1" applyBorder="1" applyAlignment="1">
      <alignment horizontal="center" vertical="center"/>
    </xf>
    <xf numFmtId="0" fontId="79" fillId="40" borderId="17" xfId="0" applyFont="1" applyFill="1" applyBorder="1" applyAlignment="1">
      <alignment horizontal="center" vertical="center"/>
    </xf>
    <xf numFmtId="0" fontId="79" fillId="12" borderId="24" xfId="0" applyFont="1" applyFill="1" applyBorder="1" applyAlignment="1">
      <alignment horizontal="center" vertical="center"/>
    </xf>
    <xf numFmtId="0" fontId="79" fillId="12" borderId="25" xfId="0" applyFont="1" applyFill="1" applyBorder="1" applyAlignment="1">
      <alignment horizontal="center" vertical="center"/>
    </xf>
    <xf numFmtId="0" fontId="79" fillId="12" borderId="17" xfId="0" applyFont="1" applyFill="1" applyBorder="1" applyAlignment="1">
      <alignment horizontal="center" vertical="center"/>
    </xf>
    <xf numFmtId="0" fontId="79" fillId="41" borderId="24" xfId="0" applyFont="1" applyFill="1" applyBorder="1" applyAlignment="1">
      <alignment horizontal="center" vertical="center"/>
    </xf>
    <xf numFmtId="0" fontId="79" fillId="41" borderId="25" xfId="0" applyFont="1" applyFill="1" applyBorder="1" applyAlignment="1">
      <alignment horizontal="center" vertical="center"/>
    </xf>
    <xf numFmtId="0" fontId="79" fillId="41" borderId="17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2">
    <dxf>
      <font>
        <name val="AngsanaUPC"/>
      </font>
      <border/>
    </dxf>
    <dxf>
      <numFmt numFmtId="4" formatCode="#,##0.00"/>
      <border/>
    </dxf>
    <dxf>
      <numFmt numFmtId="43" formatCode="_-* #,##0.00_-;\-* #,##0.00_-;_-* &quot;-&quot;??_-;_-@_-"/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sz val="12"/>
      </font>
      <border/>
    </dxf>
    <dxf>
      <font>
        <sz val="11"/>
      </font>
      <border/>
    </dxf>
    <dxf>
      <font>
        <sz val="14"/>
      </font>
      <border/>
    </dxf>
    <dxf>
      <font>
        <sz val="10"/>
      </font>
      <border/>
    </dxf>
    <dxf>
      <alignment wrapText="1" indent="0" readingOrder="0"/>
      <border/>
    </dxf>
    <dxf>
      <font>
        <sz val="16"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pivotCacheDefinition" Target="pivotCache/pivotCacheDefinition1.xml" /><Relationship Id="rId30" Type="http://schemas.openxmlformats.org/officeDocument/2006/relationships/pivotCacheDefinition" Target="pivotCache/pivotCacheDefinition3.xml" /><Relationship Id="rId31" Type="http://schemas.openxmlformats.org/officeDocument/2006/relationships/pivotCacheDefinition" Target="pivotCache/pivotCacheDefinition2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[0]กราฟ!PivotTable1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สรุปเบิกจ่ายเงินงบประมาณแผ่นดินแยกตามคณะในภาพรวม ปีงบประมาณ 2561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ผลรวม ของ จำนวนเงิน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เกษตรศาสตร์</c:v>
              </c:pt>
              <c:pt idx="1">
                <c:v>นิติศาสตร์</c:v>
              </c:pt>
              <c:pt idx="2">
                <c:v>บริหารศาสตร์</c:v>
              </c:pt>
              <c:pt idx="3">
                <c:v>พยาบาลศาสตร์</c:v>
              </c:pt>
              <c:pt idx="4">
                <c:v>เภสัชศาสตร์</c:v>
              </c:pt>
              <c:pt idx="5">
                <c:v>รัฐศาสตร์</c:v>
              </c:pt>
              <c:pt idx="6">
                <c:v>วิทยาศาสตร์</c:v>
              </c:pt>
              <c:pt idx="7">
                <c:v>วิศวกรรมศาสตร์</c:v>
              </c:pt>
              <c:pt idx="8">
                <c:v>ศิลปศาสตร์</c:v>
              </c:pt>
              <c:pt idx="9">
                <c:v>หน่วยงานกลาง</c:v>
              </c:pt>
              <c:pt idx="10">
                <c:v>ศิลปประยุกต์ฯ</c:v>
              </c:pt>
              <c:pt idx="11">
                <c:v>สำนักคอมฯ</c:v>
              </c:pt>
              <c:pt idx="12">
                <c:v>สำนักวิทย์ฯ</c:v>
              </c:pt>
              <c:pt idx="13">
                <c:v>ว.แพทย์ฯ</c:v>
              </c:pt>
              <c:pt idx="14">
                <c:v>ผลรวมทั้งหมด</c:v>
              </c:pt>
            </c:strLit>
          </c:cat>
          <c:val>
            <c:numLit>
              <c:ptCount val="15"/>
              <c:pt idx="0">
                <c:v>9700394</c:v>
              </c:pt>
              <c:pt idx="1">
                <c:v>214720</c:v>
              </c:pt>
              <c:pt idx="2">
                <c:v>2635570</c:v>
              </c:pt>
              <c:pt idx="3">
                <c:v>14805060</c:v>
              </c:pt>
              <c:pt idx="4">
                <c:v>11793489.06</c:v>
              </c:pt>
              <c:pt idx="5">
                <c:v>204580</c:v>
              </c:pt>
              <c:pt idx="6">
                <c:v>11869723.39</c:v>
              </c:pt>
              <c:pt idx="7">
                <c:v>8227768</c:v>
              </c:pt>
              <c:pt idx="8">
                <c:v>5772238</c:v>
              </c:pt>
              <c:pt idx="9">
                <c:v>8520290.64</c:v>
              </c:pt>
              <c:pt idx="10">
                <c:v>71780</c:v>
              </c:pt>
              <c:pt idx="11">
                <c:v>357520</c:v>
              </c:pt>
              <c:pt idx="12">
                <c:v>2104207.9</c:v>
              </c:pt>
              <c:pt idx="13">
                <c:v>40803169.79</c:v>
              </c:pt>
              <c:pt idx="14">
                <c:v>117080510.78</c:v>
              </c:pt>
            </c:numLit>
          </c:val>
        </c:ser>
        <c:axId val="23686501"/>
        <c:axId val="11851918"/>
      </c:barChart>
      <c:catAx>
        <c:axId val="2368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คณะหน่วยงาน</a:t>
                </a:r>
              </a:p>
            </c:rich>
          </c:tx>
          <c:layout>
            <c:manualLayout>
              <c:xMode val="factor"/>
              <c:yMode val="factor"/>
              <c:x val="-0.04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51918"/>
        <c:crosses val="autoZero"/>
        <c:auto val="0"/>
        <c:lblOffset val="100"/>
        <c:tickLblSkip val="1"/>
        <c:noMultiLvlLbl val="0"/>
      </c:catAx>
      <c:valAx>
        <c:axId val="1185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จำนวนเงิน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190500</xdr:rowOff>
    </xdr:from>
    <xdr:to>
      <xdr:col>3</xdr:col>
      <xdr:colOff>1600200</xdr:colOff>
      <xdr:row>42</xdr:row>
      <xdr:rowOff>142875</xdr:rowOff>
    </xdr:to>
    <xdr:graphicFrame>
      <xdr:nvGraphicFramePr>
        <xdr:cNvPr id="1" name="แผนภูมิ 1"/>
        <xdr:cNvGraphicFramePr/>
      </xdr:nvGraphicFramePr>
      <xdr:xfrm>
        <a:off x="0" y="5143500"/>
        <a:ext cx="5276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9"/>
  </cacheSource>
  <cacheFields count="9">
    <cacheField name="รหัสผลผลิตย่อย">
      <sharedItems containsBlank="1" containsMixedTypes="0" count="79">
        <s v="2011726003501001"/>
        <m/>
        <s v="2011704707504005"/>
        <s v="201704003505002"/>
        <s v="2011704007506001"/>
        <s v="201104702502002"/>
        <s v="2011704707503005"/>
        <s v="2011726003509003"/>
        <s v="2011704007508004"/>
        <s v="2011718708509002"/>
        <s v="2011790051501002"/>
        <s v="2011704007507004"/>
        <s v="2011760724501003"/>
        <s v="2011704707505003"/>
        <s v="2011704007504004"/>
        <s v="2011714001503005"/>
        <s v="2011711004009000"/>
        <s v="2011714004009000"/>
        <s v="2011704004505002"/>
        <s v="2011704703505002"/>
        <s v="2011704707504003"/>
        <s v="2011704007500001"/>
        <s v="2011724701702011"/>
        <s v="2011704004504002"/>
        <s v="2011704703504002"/>
        <s v="2011713008509001"/>
        <s v="2011704703503002"/>
        <s v="2011704702502003"/>
        <s v="2011760007709002"/>
        <s v="2011704007504007"/>
        <s v="2011704004703002"/>
        <s v="2011704007506002"/>
        <s v="2011785714501001"/>
        <s v="2011713016709006"/>
        <s v="2011790051509001"/>
        <s v="2011726003509004"/>
        <s v="2011728030509002"/>
        <s v="2011704007505002"/>
        <s v="2011704707505001"/>
        <s v="2011704007504002"/>
        <s v="2011711021509001"/>
        <s v="2011704003702006"/>
        <s v="2011714001503003"/>
        <s v="2011703016509001"/>
        <s v="2011704707504001"/>
        <s v="2011704007506005"/>
        <s v="2011724001701010"/>
        <s v="2011713016709001"/>
        <s v="2011726003509007"/>
        <s v="2011704702502001"/>
        <s v="2011718008501001"/>
        <s v="2011726023509002"/>
        <s v="2011726024509001"/>
        <s v="2011718008509002"/>
        <s v="2011743008709002"/>
        <s v="2011704007507003"/>
        <s v="2011704007506003"/>
        <s v="2011790051509002"/>
        <s v="2011704703704006"/>
        <s v="2011704704701002"/>
        <s v="2011704003505002"/>
        <s v="2011785014505001"/>
        <s v="2011704002504003"/>
        <s v="2011704007507006"/>
        <s v="2011760024504001"/>
        <s v="2011704003504002"/>
        <s v="2011785014504001"/>
        <s v="2011704002503003"/>
        <s v="2011760024503001"/>
        <s v="2011704003503002"/>
        <s v="2011785014503001"/>
        <s v="2011704003502002"/>
        <s v="2011704007508001"/>
        <s v="2011704707505005"/>
        <s v="2011760024602001"/>
        <s v="2011798001709012"/>
        <s v="2011704008501002"/>
        <s v="2011718008501002"/>
        <s v="2011704007507001"/>
      </sharedItems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MixedTypes="0"/>
    </cacheField>
    <cacheField name="รายจ่าย">
      <sharedItems containsMixedTypes="0"/>
    </cacheField>
    <cacheField name="ประเภทรายจ่าย">
      <sharedItems containsMixedTypes="0"/>
    </cacheField>
    <cacheField name="เดือน">
      <sharedItems containsMixedTypes="1" containsNumber="1" containsInteger="1"/>
    </cacheField>
    <cacheField name="ใบเบิกแทนที่">
      <sharedItems containsMixedTypes="0"/>
    </cacheField>
    <cacheField name="จำนวนเงิน2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10"/>
  </cacheSource>
  <cacheFields count="8">
    <cacheField name="รหัสผลผลิตย่อย">
      <sharedItems containsMixedTypes="0"/>
    </cacheField>
    <cacheField name="ผลผลิต">
      <sharedItems containsMixedTypes="0"/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19">
        <s v="ค่าศึกษาบุตร"/>
        <s v="ค่ารักษาพยาบาล"/>
        <s v="เงินชดเชย กบข."/>
        <s v="เงินสมทบ กบข."/>
        <s v="เงินสมทบ กสจ."/>
        <m/>
        <s v="บำเหน็จและเงินทำขวัญ"/>
        <s v="ค่ารักษาพยาบาลผู้รับบำนาญ"/>
        <s v="ค่ารักษาพยาบาลข้าราชการบำนาญ"/>
        <s v="เงินบำเหน็จตกทอด"/>
        <s v="บำเหน็จตกทอด"/>
        <s v="เงินช่วยเหลือพิเศษกรณีเสียชีวิต"/>
        <s v="เงินบำเหน็จ"/>
        <s v="บำเหน็จ"/>
        <s v="เงินรางวัล"/>
        <s v="เงินชดเชยสมาชิก กบข."/>
        <s v="เงินช่วยเหลือกรณีเสียชีวิต"/>
        <s v="เงินช่วยพิเศษ"/>
        <s v="เงินช่วยพิเศษกรณีผู้รับบำนาญ"/>
      </sharedItems>
    </cacheField>
    <cacheField name="หมวดรายจ่าย">
      <sharedItems containsMixedTypes="0"/>
    </cacheField>
    <cacheField name="เดือน">
      <sharedItems containsSemiMixedTypes="0" containsString="0" containsMixedTypes="0" containsNumber="1" containsInteger="1" count="12">
        <n v="10"/>
        <n v="11"/>
        <n v="12"/>
        <n v="6"/>
        <n v="3"/>
        <n v="7"/>
        <n v="8"/>
        <n v="4"/>
        <n v="2"/>
        <n v="9"/>
        <n v="1"/>
        <n v="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"/>
  </cacheSource>
  <cacheFields count="13">
    <cacheField name="รหัสผลผลิต">
      <sharedItems containsSemiMixedTypes="0" containsString="0" containsMixedTypes="0" containsNumber="1" containsInteger="1" count="44">
        <n v="2011733010"/>
        <n v="2011734002"/>
        <n v="2011734005"/>
        <n v="2011734001"/>
        <n v="2011730027"/>
        <n v="2011730028"/>
        <n v="2011734003"/>
        <n v="2011734004"/>
        <n v="2011717041"/>
        <n v="2011717026"/>
        <n v="2011730042"/>
        <n v="2011704702"/>
        <n v="2001704005"/>
        <n v="2011726004"/>
        <n v="2011728025"/>
        <n v="2011704009"/>
        <n v="2011760007"/>
        <n v="2011704002"/>
        <n v="2011712015"/>
        <n v="2011706016"/>
        <n v="2011717010"/>
        <n v="2011704005"/>
        <n v="2011726020"/>
        <n v="2011726013"/>
        <n v="2011760006"/>
        <n v="2011716026"/>
        <n v="2011704001"/>
        <n v="2011712014"/>
        <n v="2011717009"/>
        <n v="2011704004"/>
        <n v="2011789010"/>
        <n v="2011726019"/>
        <n v="2011797013"/>
        <n v="2011715008"/>
        <n v="2011726002"/>
        <n v="2011753016"/>
        <n v="2011726005"/>
        <n v="2011718022"/>
        <n v="2011731003"/>
        <n v="2011739006"/>
        <n v="2011726001"/>
        <n v="2011791013"/>
        <n v="2011753015"/>
        <n v="2011705003"/>
      </sharedItems>
    </cacheField>
    <cacheField name="รหัสผลผลิตย่อย">
      <sharedItems containsBlank="1" containsMixedTypes="0" count="460">
        <s v="2011733010000000"/>
        <s v="2011734002000000"/>
        <s v="2011734005000000"/>
        <s v="2011734001000000"/>
        <s v="2011730027500001"/>
        <s v="2011730028500001"/>
        <s v="2011734003700001"/>
        <s v="2011734005500003"/>
        <s v="2011734004700001"/>
        <s v="2011717041500001"/>
        <s v="2011717026500002"/>
        <s v="2011730042000000"/>
        <s v="2011717026500001"/>
        <s v="2011717041500002"/>
        <s v="2011734001500001"/>
        <s v="0211704704500004"/>
        <s v="2011704001410002"/>
        <s v="2011704005110002"/>
        <s v="2011704702500001"/>
        <s v="2011706016110012"/>
        <s v="2011706016110084"/>
        <s v="2011726005110002"/>
        <s v="2011726013110009"/>
        <s v="2011791713700001"/>
        <m/>
        <s v="2011704001110062"/>
        <s v="2011704002500004"/>
        <s v="2011704709500003"/>
        <s v="2011706016110021"/>
        <s v="2011706016120005"/>
        <s v="2011726005110011"/>
        <s v="2011726020500003"/>
        <s v="23011704702000000"/>
        <s v="90909637040917"/>
        <s v="201104001110011"/>
        <s v="2011040011100017"/>
        <s v="2011704001110071"/>
        <s v="2011706016110030"/>
        <s v="2011706716500001"/>
        <s v="2011726005110020"/>
        <s v="2011760007000000"/>
        <s v="2011704001110080"/>
        <s v="2011706016110008"/>
        <s v="2011704001110058"/>
        <s v="2011704001120001"/>
        <s v="2011704005500003"/>
        <s v="2011704705110085"/>
        <s v="2011706016110017"/>
        <s v="2011726001120001"/>
        <s v="2011726005110007"/>
        <s v="2011726005500003"/>
        <s v="2011704001110067"/>
        <s v="2011704001120010"/>
        <s v="2011704701110001"/>
        <s v="2011704705110022"/>
        <s v="2011706016110026"/>
        <s v="2011726005110016"/>
        <s v="201104001110002"/>
        <s v="2011704001110004"/>
        <s v="2011704001110076"/>
        <s v="2011704705110031"/>
        <s v="2011705703500001"/>
        <s v="2011706016110035"/>
        <s v="2011726001110004"/>
        <s v="2011726005110025"/>
        <s v="2011726019500003"/>
        <s v="2001706716420001"/>
        <s v="2011704001110013"/>
        <s v="2011704001110085"/>
        <s v="2011704705500005"/>
        <s v="2011706016110044"/>
        <s v="2011726001110013"/>
        <s v="2011726005110034"/>
        <s v="2011704001110022"/>
        <s v="2011704001120006"/>
        <s v="2011704005500008"/>
        <s v="2011704705110018"/>
        <s v="2011706016110053"/>
        <s v="2011715008700001"/>
        <s v="2011717010500002"/>
        <s v="2011726001110022"/>
        <s v="2011789010500002"/>
        <s v="2011704001110031"/>
        <s v="2011704005410001"/>
        <s v="2011704701500002"/>
        <s v="2011704705110027"/>
        <s v="2011706716420001"/>
        <s v="2011704001110009"/>
        <s v="2011704001110040"/>
        <s v="2011704001500005"/>
        <s v="2011704701000000"/>
        <s v="2011726001110009"/>
        <s v="2011704001110018"/>
        <s v="2011704007503002"/>
        <s v="2011726001110018"/>
        <s v="2011789710500004"/>
        <s v="2011790013500001"/>
        <s v="2011791013500001"/>
        <s v="2011797013500001"/>
        <s v="2011704001110027"/>
        <s v="2011704704500001"/>
        <s v="2011706016120001"/>
        <s v="2011789010500007"/>
        <s v="2011040011100013"/>
        <s v="2011704001110036"/>
        <s v="2011704004500004"/>
        <s v="2011704005410006"/>
        <s v="2011704009500002"/>
        <s v="2011717009500002"/>
        <s v="2011706016110004"/>
        <s v="201104001110007"/>
        <s v="2011704702500002"/>
        <s v="2011706016110013"/>
        <s v="2011706016110085"/>
        <s v="2011726005110003"/>
        <s v="2011040011100040"/>
        <s v="2011704001110063"/>
        <s v="2011704002500005"/>
        <s v="2011704702000000"/>
        <s v="2011704705110090"/>
        <s v="2011704705120002"/>
        <s v="2011706016110022"/>
        <s v="2011726005110012"/>
        <s v="2011726020500004"/>
        <s v="90909630010933"/>
        <s v="2011040011100018"/>
        <s v="2011704001110072"/>
        <s v="2011706016110031"/>
        <s v="2011712014500001"/>
        <s v="2011726005110021"/>
        <s v="2011727014500001"/>
        <s v="2011728025700001"/>
        <s v="2011704001110081"/>
        <s v="2011704705500001"/>
        <s v="2011706016110009"/>
        <s v="2011706016110040"/>
        <s v="2011726005110030"/>
        <s v="2011040011100036"/>
        <s v="2011704001110059"/>
        <s v="2011704001120002"/>
        <s v="2011704005500004"/>
        <s v="2011704705110086"/>
        <s v="2011706016110018"/>
        <s v="2011726001120002"/>
        <s v="2011726005110008"/>
        <s v="2011726005500004"/>
        <s v="2011704001110068"/>
        <s v="2011704001120011"/>
        <s v="2011704701110002"/>
        <s v="2011704705110023"/>
        <s v="2011706016110027"/>
        <s v="2011726005110017"/>
        <s v="90909637020972"/>
        <s v="2011704001110005"/>
        <s v="2011704001110077"/>
        <s v="2011704001500001"/>
        <s v="2011704705110032"/>
        <s v="2011706016110036"/>
        <s v="2011726001110005"/>
        <s v="2011726001500001"/>
        <s v="2011726005110026"/>
        <s v="201104001110003"/>
        <s v="2011704001110014"/>
        <s v="2011704001110086"/>
        <s v="2011706016110045"/>
        <s v="2011726001110014"/>
        <s v="2011726005110035"/>
        <s v="2011726013110001"/>
        <s v="2011704001110023"/>
        <s v="2011704001120007"/>
        <s v="2011704705110019"/>
        <s v="2011706016110054"/>
        <s v="2011716026700001"/>
        <s v="2011717010500003"/>
        <s v="2011726001110023"/>
        <s v="2011726013110010"/>
        <s v="2011753015500001"/>
        <s v="2011789010500003"/>
        <s v="2011704001110032"/>
        <s v="2011704005410002"/>
        <s v="2011704705110028"/>
        <s v="2011760706500001"/>
        <s v="2011704001110041"/>
        <s v="2011704007503003"/>
        <s v="2011706016110081"/>
        <s v="2011726001110019"/>
        <s v="2011726005420004"/>
        <s v="2011726013110006"/>
        <s v="2011789710500005"/>
        <s v="2011704001110028"/>
        <s v="2011704002500001"/>
        <s v="2011704704500002"/>
        <s v="2011706016120002"/>
        <s v="2011726013000000"/>
        <s v="2011789010500008"/>
        <s v="2011790013700001"/>
        <s v="2011040011100014"/>
        <s v="2011704001110037"/>
        <s v="2011704001420001"/>
        <s v="2011704004500005"/>
        <s v="2011704005120001"/>
        <s v="2011704005410007"/>
        <s v="2011704009500003"/>
        <s v="2011726005120001"/>
        <s v="90909630040917"/>
        <s v="2011706016110005"/>
        <s v="2011706016500001"/>
        <s v="2011753016500001"/>
        <s v="2011704702500003"/>
        <s v="2011706016110014"/>
        <s v="2011726005110004"/>
        <s v="2011760707500001"/>
        <s v="201170470500003"/>
        <s v="2011040011100041"/>
        <s v="2011704705120003"/>
        <s v="2011706016110023"/>
        <s v="2011726005110013"/>
        <s v="2011726020500005"/>
        <s v="2011040011100019"/>
        <s v="2011704001110001"/>
        <s v="2011704001110073"/>
        <s v="2011706016110032"/>
        <s v="2011726001110001"/>
        <s v="2011726005110022"/>
        <s v="2011728025700002"/>
        <s v="2011704001110010"/>
        <s v="2011704001110082"/>
        <s v="2011704705500002"/>
        <s v="2011705003500001"/>
        <s v="2011706016110041"/>
        <s v="2011726001110010"/>
        <s v="2011726005110031"/>
        <s v="211704704500001"/>
        <s v="2011040011100037"/>
        <s v="2011704001120003"/>
        <s v="2011704005500005"/>
        <s v="2011704705000000"/>
        <s v="2011704705110087"/>
        <s v="2011706016110019"/>
        <s v="2011706016110050"/>
        <s v="2011726001120003"/>
        <s v="2011726005110009"/>
        <s v="2011704001110069"/>
        <s v="2011704001120012"/>
        <s v="2011704701110003"/>
        <s v="2011704705110024"/>
        <s v="2011704705110096"/>
        <s v="2011706016110028"/>
        <s v="2011726005110018"/>
        <s v="2011704001110006"/>
        <s v="2011704001110078"/>
        <s v="2011704001500002"/>
        <s v="2011706016110037"/>
        <s v="2011706016420001"/>
        <s v="2011726001110006"/>
        <s v="2011726005110027"/>
        <s v="20117060161100047"/>
        <s v="2011704001000000"/>
        <s v="2011704001110015"/>
        <s v="2011704001110087"/>
        <s v="2011706016110046"/>
        <s v="2011726001000000"/>
        <s v="2011726001110015"/>
        <s v="2011726005110036"/>
        <s v="2011726013110002"/>
        <s v="201104001110004"/>
        <s v="2011704001110024"/>
        <s v="2011704001120008"/>
        <s v="2011706016110055"/>
        <s v="2011716026700002"/>
        <s v="2011726013110011"/>
        <s v="2011789010500004"/>
        <s v="20117530150000000"/>
        <s v="2011704001110033"/>
        <s v="2011704004500001"/>
        <s v="2011704005410003"/>
        <s v="2011753015000000"/>
        <s v="2011706016110001"/>
        <s v="90909637170973"/>
        <s v="2011706016110010"/>
        <s v="2011726013110007"/>
        <s v="2011789710500006"/>
        <s v="2011704001110029"/>
        <s v="2011704001110060"/>
        <s v="2011704002500002"/>
        <s v="2011704704500003"/>
        <s v="2011704709500001"/>
        <s v="2011706016120003"/>
        <s v="2011726020500001"/>
        <s v="90909637050914"/>
        <s v="2011040011100015"/>
        <s v="2011704001110038"/>
        <s v="2011704002000000"/>
        <s v="2011704005120002"/>
        <s v="2011704005410008"/>
        <s v="2011704705410014"/>
        <s v="2011726002000000"/>
        <s v="2011726005120002"/>
        <s v="2011706016110006"/>
        <s v="2011706016110078"/>
        <s v="2011704005500001"/>
        <s v="2011704702500004"/>
        <s v="2011706016000000"/>
        <s v="2011706016110015"/>
        <s v="2011726005110005"/>
        <s v="2011726005500001"/>
        <s v="2011040011100042"/>
        <s v="2011704001110065"/>
        <s v="2011704705110020"/>
        <s v="2011704705120004"/>
        <s v="2011706016110024"/>
        <s v="2011726005110014"/>
        <s v="2011760707000000"/>
        <s v="2011704001110002"/>
        <s v="2011704001110074"/>
        <s v="2011706016110033"/>
        <s v="2011726001110002"/>
        <s v="2011726005110023"/>
        <s v="2011726019500001"/>
        <s v="2011728025700003"/>
        <s v="90909630020972"/>
        <s v="2011704001110011"/>
        <s v="2011704001110083"/>
        <s v="2011704701120001"/>
        <s v="2011704705500003"/>
        <s v="2011706016110042"/>
        <s v="2011726001110011"/>
        <s v="2011726005110032"/>
        <s v="2011040011100038"/>
        <s v="2011704001110020"/>
        <s v="2011704001120004"/>
        <s v="2011704005500006"/>
        <s v="2011704705110016"/>
        <s v="2011704705110088"/>
        <s v="2011706016110051"/>
        <s v="2011726001110020"/>
        <s v="2011731003700001"/>
        <s v="2011704001120013"/>
        <s v="2011704701110004"/>
        <s v="2011706016110029"/>
        <s v="2011726005110019"/>
        <s v="2011704001110007"/>
        <s v="2011704001110079"/>
        <s v="2011704001500003"/>
        <s v="2011706016110038"/>
        <s v="2011706016420002"/>
        <s v="2011726001110007"/>
        <s v="2011726005110028"/>
        <s v="2011760006500001"/>
        <s v="2011704001110016"/>
        <s v="2011704001110088"/>
        <s v="2011704005420001"/>
        <s v="2011706016110047"/>
        <s v="2011726001110016"/>
        <s v="2011726005420001"/>
        <s v="2011726013110003"/>
        <s v="2011789710500002"/>
        <s v="2011704001110025"/>
        <s v="2011704001120009"/>
        <s v="2011706016110056"/>
        <s v="2011726013110012"/>
        <s v="2011789010500005"/>
        <s v="201104001110005"/>
        <s v="2011704001110034"/>
        <s v="2011704004500002"/>
        <s v="2011704005410004"/>
        <s v="2011040011100020"/>
        <s v="2011704001110043"/>
        <s v="2011706016110002"/>
        <s v="2011726004700001"/>
        <s v="2011791713500001"/>
        <s v="2011704005110001"/>
        <s v="2011706016110011"/>
        <s v="2011706016110083"/>
        <s v="2011726001410001"/>
        <s v="2011726005110001"/>
        <s v="2011726013110008"/>
        <s v="201104001110010"/>
        <s v="2011704001110061"/>
        <s v="2011704002500003"/>
        <s v="2011704704500004"/>
        <s v="2011704709500002"/>
        <s v="2011706016110020"/>
        <s v="2011706016120004"/>
        <s v="2011726005110010"/>
        <s v="2011726020500002"/>
        <s v="2011760007500001"/>
        <s v="2011040011100016"/>
        <s v="2011704001110039"/>
        <s v="2011704001110070"/>
        <s v="2011704002000001"/>
        <s v="2011704005410009"/>
        <s v="2011704705410015"/>
        <s v="2011726005120003"/>
        <s v="2011706016110007"/>
        <s v="2011704005500002"/>
        <s v="2011704705110012"/>
        <s v="2011706016110016"/>
        <s v="2011726005110006"/>
        <s v="2011726005500002"/>
        <s v="2011760024601003"/>
        <s v="201104001110001"/>
        <s v="2011704001110066"/>
        <s v="2011704005000000"/>
        <s v="2011704705110021"/>
        <s v="2011706016110025"/>
        <s v="2011726005000000"/>
        <s v="2011726005110015"/>
        <s v="2011727714500001"/>
        <s v="2011704001110003"/>
        <s v="2011704001110075"/>
        <s v="2011706016110034"/>
        <s v="2011726001110003"/>
        <s v="2011726005110024"/>
        <s v="2011726019500002"/>
        <s v="2011704001110012"/>
        <s v="2011704001110084"/>
        <s v="2011704701120002"/>
        <s v="2011704705500004"/>
        <s v="2011706016110043"/>
        <s v="2011726001110012"/>
        <s v="2011726005110033"/>
        <s v="2011040011100039"/>
        <s v="2011704001120005"/>
        <s v="2011704005500007"/>
        <s v="2011704705110017"/>
        <s v="2011704705110089"/>
        <s v="2011706016110052"/>
        <s v="2011717010500001"/>
        <s v="2011726001110021"/>
        <s v="2011789010500001"/>
        <s v="2011704001110030"/>
        <s v="2011704701110005"/>
        <s v="2011704701500001"/>
        <s v="2011726013120001"/>
        <s v="2011704001110008"/>
        <s v="2011726001110008"/>
        <s v="2011726005110029"/>
        <s v="2011704001110017"/>
        <s v="2011706016110048"/>
        <s v="2011726001110017"/>
        <s v="2011726005420002"/>
        <s v="2011726013110004"/>
        <s v="2011739006700001"/>
        <s v="2011789710500003"/>
        <s v="90909630170973"/>
        <s v="2011704001110026"/>
        <s v="2011706016110057"/>
        <s v="2011753015500004"/>
        <s v="2011789010500006"/>
        <s v="2011704001110035"/>
        <s v="2011704004500003"/>
        <s v="2011704005410005"/>
        <s v="2011704009500001"/>
        <s v="2011717009500001"/>
        <s v="90909630050914"/>
        <s v="201104001110006"/>
        <s v="2011040011100021"/>
        <s v="2011706016110003"/>
        <s v="2011718022700001"/>
      </sharedItems>
    </cacheField>
    <cacheField name="แผนงาน-ผลผลิต/โครงการ">
      <sharedItems containsMixedTypes="0"/>
    </cacheField>
    <cacheField name="ผลผลิต">
      <sharedItems containsBlank="1" containsMixedTypes="0" count="41">
        <s v="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โครงการผลิตแพทย์เพิ่ม"/>
        <s v="โครงการผลิตพยาบาลเพิ่ม"/>
        <s v="ผลงานทำนุบำรุงศิลปวัฒนธรรม"/>
        <s v="ผลงานการให้บริการวิชาการ"/>
        <s v="โครงการวิจัยและนวัตกรรมเพื่อแก้ปัญหาหรือสร้างความเข้มแข็งฯ"/>
        <s v="โครงการวิจัยเพื่อสร้าง สะสมองค์ความรู้ที่มีศักยภาพ"/>
        <s v="โครงการเพิ่มศักยภาพการให้บริการทางด้านสาธารณสุข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โครงการพัฒนาเศรษฐกิจดิจิทัล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โครงการวิจัยเพื่อพัฒนาโครงสร้างพื้นฐานบุคลากรและระบบมาตรฐานการ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ผลงานวิจัยเพื่อถ่ายทอดเทคโนโลยี"/>
      </sharedItems>
    </cacheField>
    <cacheField name="คำอธิบาย">
      <sharedItems containsMixedTypes="0"/>
    </cacheField>
    <cacheField name="คณะ/หน่วยงาน">
      <sharedItems containsBlank="1" containsMixedTypes="0" count="30">
        <s v="เภสัชศาสตร์"/>
        <s v="บริหารศาสตร์"/>
        <s v="พยาบาลศาสตร์"/>
        <s v="รัฐศาสตร์"/>
        <s v="ศิลปศาสตร์"/>
        <s v="หน่วยงานกลาง"/>
        <s v="เกษตรศาสตร์"/>
        <s v="วิทยาศาสตร์"/>
        <s v="วิศวกรรมศาสตร์"/>
        <s v="สำนักคอมฯ"/>
        <s v="ศิลปประยุกต์ฯ"/>
        <s v="สำนักวิทย์ฯ"/>
        <s v="นิติศาสตร์"/>
        <s v="ว.แพทย์ฯ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898">
        <s v="0001/61"/>
        <s v="0002/61"/>
        <s v="0004/61"/>
        <s v="0005/61"/>
        <s v="0008/61"/>
        <s v="0009/61"/>
        <s v="0010/61"/>
        <s v="0013/61"/>
        <s v="0024/61"/>
        <s v="0026/61"/>
        <s v="0028/61"/>
        <s v="0029/61"/>
        <s v="0030/61"/>
        <s v="0031/61"/>
        <s v="0032/61"/>
        <s v="0033/61"/>
        <s v="0034/61"/>
        <s v="0035/61"/>
        <s v="0036/61"/>
        <s v="0037/61"/>
        <s v="0038/61"/>
        <s v="0039/61"/>
        <s v="0040/61"/>
        <s v="0041/61"/>
        <s v="0042/61"/>
        <s v="0043/61"/>
        <s v="0044/61"/>
        <s v="0045/61"/>
        <s v="0049/61"/>
        <s v="0050/61"/>
        <s v="0051/61"/>
        <s v="0052/61"/>
        <s v="0053/61"/>
        <s v="0054/61"/>
        <s v="0055/61"/>
        <s v="0056/61"/>
        <s v="0057/61"/>
        <s v="0058/61"/>
        <s v="0059/61"/>
        <s v="0060/61"/>
        <s v="0061/61"/>
        <s v="0062/61"/>
        <s v="0063/61"/>
        <s v="0064/61"/>
        <s v="0065/61"/>
        <s v="0066/60"/>
        <s v="0068/61"/>
        <s v="0069/61"/>
        <s v="0072/61"/>
        <s v="0073/61"/>
        <s v="0074/61"/>
        <s v="0075/61"/>
        <s v="0076/61"/>
        <s v="0077/61"/>
        <s v="0078/61"/>
        <s v="0079/61"/>
        <s v="0080/61"/>
        <s v="0081/61"/>
        <s v="0082/61"/>
        <s v="0083/61"/>
        <s v="0084/61"/>
        <s v="0085/61"/>
        <s v="0086/61"/>
        <s v="0090/61"/>
        <s v="0091/61"/>
        <s v="0093/61"/>
        <s v="0094/61"/>
        <s v="0095/61"/>
        <s v="0096/61"/>
        <s v="0097/61"/>
        <s v="0098/61"/>
        <s v="0099/61"/>
        <s v="0100/61"/>
        <s v="0101/61"/>
        <s v="0102/61"/>
        <s v="0103/61"/>
        <s v="0104/61"/>
        <s v="0108/61"/>
        <s v="0109/61"/>
        <s v="0110/61"/>
        <s v="0111/61"/>
        <s v="0112/61"/>
        <s v="0113/61"/>
        <s v="0114/61"/>
        <s v="0115/61"/>
        <s v="0116/61"/>
        <s v="0117/61"/>
        <s v="0118/61"/>
        <s v="0119/61"/>
        <s v="0120/61"/>
        <s v="0121/61"/>
        <s v="0122/61"/>
        <s v="0123/61"/>
        <s v="0124/61"/>
        <s v="0125/61"/>
        <s v="0126/61"/>
        <s v="0127/61"/>
        <s v="0128/61"/>
        <s v="0129/61"/>
        <s v="0130/61"/>
        <s v="0131/61"/>
        <s v="0132/61"/>
        <s v="0133/61"/>
        <s v="0134/61"/>
        <s v="0135/61"/>
        <s v="0137/61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591">
        <s v="ค่าจ้างชั่วคราว"/>
        <s v="เงินสมทบกองทุนประกันสังคม"/>
        <s v="ค่าเช่าบ้านชาว ตปท."/>
        <s v="เงินประจำตำแหน่งผู้บริหารมีวาระ"/>
        <s v="ค่าโทรศัพท์"/>
        <s v="ค่าอาหารและเครื่องดื่ม"/>
        <s v="ค่ารถประจำตำแหน่ง"/>
        <s v="ค่าเช่าบ้านข้าราชการ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บริการ Internet"/>
        <s v="ค่าวัสดุน้ำมันเชื้อเพลิงฯ"/>
        <s v="ค่าเบี้ยเลี้ยง"/>
        <s v="ค่าพาหนะ"/>
        <s v="ค่าที่พัก"/>
        <s v="ปรับปรุงระบบประกอบอาคารและบบสาธารณูปโภคฯ"/>
        <s v="ค่าปฎิบัติงานนอกเวลาราชการ"/>
        <s v="ค่าจ้างเหมาบริการ"/>
        <s v="ค่าใช้จ่ายอื่นๆ"/>
        <s v="ค่าวัสดุการเกษตร"/>
        <s v="ค่าจ้างทำความสะอาด"/>
        <s v="ค่าวัสดุการศึกษา"/>
        <s v="โครงการผลิตพยาบาลเพิ่ม"/>
        <s v="ค่าวัสดุคอมพิวเตอร์"/>
        <s v="คชจ.สำหรับโครงการทำนุบำรุงฯ"/>
        <s v="ค่าสอนพิเศษ"/>
        <s v="ค่าวัสดุไฟฟ้าและวิทยุ"/>
        <s v="คชจ.โครงการพัฒนากำลังคนด้านวิทยาศาสตร์ "/>
        <s v="คชจ.สำหรับโครงการบริการวิชาการ"/>
        <s v="การพัฒนาแผ่นฟิล์มละลายในช่องปาก"/>
        <s v="ค่าวัสดุสำนักงาน"/>
        <s v="ค่าวัสดุงานบ้านงานครัว"/>
        <s v="ค่าซ่อมแซมและบำรุงรักษา"/>
        <s v="เงินอุดหนุนโครงการวิจัยประยุกต์"/>
        <s v="ค่าวัสดุยานพาพนะฯ"/>
        <s v="ค่าวัสดุก่อสร้าง"/>
        <s v="ค่าใช้สอยอื่นๆ"/>
        <s v="เงินอุดหนุนโครงการวิจัยที่สามารถนำไปใช้ในการพัฒนาชุมชนและสังคม"/>
        <s v="โครงการศึกษาและพัฒนาเกลือในประเทศเป็นส่วนผสมวัสดุประสานฯ"/>
        <s v="ความชุกของโรคติดเชื้อปรสิตฯ"/>
        <s v="ระดับคอมพลีเมนท์ C3"/>
        <s v="การพัฒนาตลาดเพื่อการท่องเที่ยว"/>
        <s v="เงินอุดหนุนการศึกษาสำหรับนักศึกษาคณะเภสัชศาสตร์"/>
        <s v="โครงการเสริมศักยภาพเกษตรกรในการเพิ่มมูลค่าผลผลิตฯ"/>
        <m/>
        <s v="ระบบภาพและเสียงห้องกายวิภาค"/>
        <s v="ม้าเอียงโค้งฝึกกล้ามเนื้อหน้าท้อง"/>
        <s v="เครื่องคอมพิวเตอร์"/>
        <s v="เครื่องบรรจุแม่พิมพ์ยาเหน็บ"/>
        <s v="ค่าปฎิบัติงานนอกเวลาฯ"/>
        <s v="เครื่องวิเคราะห์ขนาดอนุภาค"/>
        <s v="ค่าตอบแทนวิทยากร"/>
        <s v="อ่างน้ำควบคุมอุณหภูมิ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ปรับปรุงห้องเรียน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ก้าอี้สำนักงาน"/>
        <s v="ชุดกล้องระดับเพื่อใช้ในการสำรวจ"/>
        <s v="เครื่องตรวจสมรรถภาพปอด"/>
        <s v="เครื่องดูดสารเคมีอัตโนมัติ"/>
        <s v="เครื่องวิเคราะห์พื้นที่ผิว"/>
        <s v="ตู้เก็บสารชีวเภสัชภัณฑ์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เครื่องฉายโปรเจคเตอร์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อื่น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ครื่องมัลติมีเดีย"/>
        <s v="เตียงฝึกยืนแบบใช้ไฟฟ้า"/>
        <s v="เครื่องดักไขมันพร้อมติดตั้ง"/>
        <s v="เงินเดือนเต็มขั้นข้าราชก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ค่าตอบแทนนักศึกษา"/>
        <s v="เครื่องดูดไอสารเคมีเตียงผ่าศพ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ครื่องสแกนนิ้วมือ"/>
        <s v="อุปกรณ์กระจายสัญญาณหลัก"/>
        <s v="โต๊ะปฎิบัติการพร้อมอ่างล้าง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ชั่งน้ำหนัก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เครื่องวัดความจุปอดฯ"/>
        <s v="เคริ่องเจาะคอนกรีตแบบไฟฟ้า"/>
        <s v="เงินขวัญถุง (อ.กิติพร)"/>
        <s v="เครื่องชั่งไฟฟ้าแบบวิเคราะห์ชั่งได้ฯ"/>
        <s v="เครื่องถ่ายภาพเจลฯ"/>
        <s v="ชุดสนับสนุนการศึกษาตรวจสอบโครงสร้างวัสดุ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งินอุดหนุนสำหรับโครงการแนะแนวทางการศึกษา"/>
        <s v="ค่าประชาสัมพันธ์และสิ่งพิมพ์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ค่าสมาชิก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เงินเดือนเต็มขั้นลูกจ้างประจำ"/>
        <s v="ค่าวัสดุโฆษณาฯ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คชจ.ในการประชุม"/>
        <s v="เตาให้ความร้อนพร้อมชุดสารละลาย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อุดหนุนคชจ.โครงการพัฒนากำลังคนด้านวิทยาศาสตร์ ระยะที่2"/>
        <s v="เงินประจำตำแหน่งผู้บริหาร"/>
        <s v="ค่าตอบแทนสำหรับกำลังคนด้านสาธารณสุข (พตส.)"/>
        <s v="เครื่องวิเคราะห์สารอินทรีย์ระเหย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กล่องแอนดรอยด์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กำลังหลังและขา"/>
        <s v="ค่าตอบแทนอื่นๆ"/>
        <s v="ค่าตอบแทนนอกเหนือจากเงินเดือนชำนาญการ"/>
        <s v="ตู้แช่เยือกแข็ง"/>
        <s v="ค่าลงทะเบียนอบรม"/>
        <s v="เก้าอี้"/>
        <s v="เงินประจำตำแหน่งนายกสภา"/>
        <s v="อิเลกโทรโฟรีซีสในแนวนอน"/>
        <s v="ตู้ควบคุมอุณหภูมิ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โครงการแนะแนวทางการศึกษา"/>
        <s v="ค่าครุภัณฑ์โฆษณา"/>
        <s v="ปรับปรุงระบบโทรศัพท์"/>
        <s v="ค่าของที่ระลึก"/>
        <s v="ชุดถ่ายภาพเจลพร้อมซอฟแวร์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ครุภัณฑ์คอม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เงินอุดหนุนสำหรับโครงการบริการวิชาการแก่ชุมชน"/>
        <s v="เครื่องส่องภาพรังสีความร้อ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รถเข็นเครื่องมือ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ไปรษณีย์"/>
        <s v="โครงการพัฒนากำลังคนด้านมนุษยศาสตร์ฯ"/>
        <s v="เครื่องกวนให้ความร้อน"/>
        <s v="ค่าไฟฟ้า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ค่าใช้จ่ายอื่น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ตู้เก็บเครื่องมือแพทย์แบบ 2 บานประตู"/>
        <s v="คอมพิวเตอร์พกพา"/>
        <s v="เครื่องกลั่นน้ำ"/>
        <s v="เงินอุดหนุนค่าใช้จ่ายสำหรับนักศึกษาพิการในสถานศึกษาระดับอุดมศึกษา"/>
        <s v="เครื่องพิมพ์ 3 มิติ"/>
        <s v="ค่าตอบแทนนอกเหนือจากเงินเดือนข้าราชการระดับ 8 ชำนาญการ"/>
        <s v="เครื่องตรวจวัดฝุ่นละอองในบรรยากาศ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เครื่องพิมพ์แบบเลเซอร์พร้อมอุปกรณ์ประกอบฯ"/>
        <s v="ตู้บ่มเชื้อ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ทดสอบเสาเข็ม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วีเอ็ม สวิซต์"/>
        <s v="เคาเตอร์ประชาสัมพันธ์"/>
        <s v="ค่าตอบแทนสาขาขาดแคลน"/>
        <s v="ค่าตอบแทนนอกเหนือจากเงินเดือนผู้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เครื่องกวนแม่เหล็กและแผ่นให้ความร้อน"/>
        <s v="ค่าจัดการเรียนการสอน"/>
        <s v="เครื่องวัดความเป็นกรด ด่าง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ชุดออกแบบสามมิติ"/>
        <s v="ค่าอุปกรณ์การเรียน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เงินอุดหนุนโครงการปฎิรูปหลักสูตรสื่อฯ"/>
        <s v="เครื่องทดสอบกำลังอัด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อ่างน้ำปรับอุณหภูมิแบบเขย่า"/>
        <s v="ชุดเครื่องควบคุมอุณหภูมิห้อง"/>
        <s v="เงินอุดหนุนการผลิตพยาบาลเพิ่ม"/>
        <s v="โครงการผลิตแพทย์และ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ดิจิตอลออสซิลโลสโคป"/>
        <s v="เตาเผาอุณหภูมิสูง"/>
        <s v="เงินประจำตำแหน่งผู้ริหารมีวาระ"/>
        <s v="หม้อต้มแผ่นให้ความร้อน"/>
        <s v="ระบบเสียง/ภาพในห้องประชุม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ครี่องทำความสะอาดเครื่องมือโดยใช้คลื่นความถี่สูง"/>
        <s v="เตียงผ่าศพ"/>
        <s v="โปรแกรมสำเร็จรูป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ออกกำลังกายแบบกรรเชียงนก"/>
        <s v="ปรับปรุงอาคารเรียนรวม 2"/>
        <s v="เครื่องชั่ง 4 ตำแหน่ง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กล้องจุลทรรศน์ชนิดสเตอริโอ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ค่าครุภัณฑ์คอมพิวเตอร์"/>
        <s v="ตู้ดูดความชื้นแบบอัตโนมัติฯ"/>
        <s v="เครื่องทำลายเอกสาร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ค่าของรางวัล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ตู้เหล็กเก็บแฟ้ม"/>
        <s v="เครื่องเขย่า"/>
        <s v="ค่าวัสดุยานพาหนะและการขนส่ง"/>
        <s v="บาร์เบล"/>
        <s v="ค่าวัสดุกีฬา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วิทยากร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ตู้อบลมร้อน"/>
        <s v="กล้องจุลทรรศน์สำหรับงานพื้นมืด"/>
        <s v="ค่าวัสดุวิทยาศาสตร์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โครงเหล็กสำหรับติดตั้งถังขยะ"/>
        <s v="ตู้ปลอดเชื้อ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โปรแกรม GIS สำหรับห้องปฎิบัติการ"/>
        <s v="ระบบผลิตน้ำประปา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ตู้เย็นเก็บพักศพสด"/>
        <s v="ค่าตอบแทนผู้บริหารที่มีวาระ"/>
        <s v="เครื่องอบฆ่าเชื้อด้วยระบบแรงดันไอน้ำ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ชุดอุปกรณ์ดูดถ่ายสารอัตโนมัติ"/>
        <s v="ชุดอ่างล้างตา"/>
        <s v="อาคารคัดแยกขยะ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34">
        <s v="ค่าจ้างชั่วคราว"/>
        <s v="ค่าใช้สอย"/>
        <s v="ค่าตอบแทน"/>
        <s v="ค่าสาธารณูปโภค"/>
        <s v="เงินเดือน"/>
        <s v="ค่าจ้างประจำ"/>
        <s v="ค่าวัสดุ"/>
        <s v="เงินอุดหนุนทั่วไป-สิ่งก่อสร้าง"/>
        <s v="เงินอุดหนุนทั่วไป"/>
        <s v="รายจ่ายอื่น-ทำนุฯ"/>
        <s v="รายจ่ายอื่น-บริการฯ"/>
        <s v="เงินอุดหนุนทั่วไป-ครุภัณฑ์"/>
        <s v="เงินอุดหนุนทั่วไป-โครงการฯ"/>
        <m/>
        <s v="บริการวิชาการ"/>
        <s v="เงินอุดหนุนทั่วไป-ค่าสิ่งก่อสร้าง"/>
        <s v="เบิกแทน"/>
        <s v="ค่าครุภัณฑ์การศึกษา"/>
        <s v="วิจัยเพื่อสร้างองค์ความรู้"/>
        <s v="รายจ่ายอื่น"/>
        <s v="เงินขวัญถุง"/>
        <s v="งบรายจ่ายอื่น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ที่ดิน/สิ่งก่อสร้าง"/>
        <s v="ค่าครุภัณฑ์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3">
        <s v="งบบุคลากร"/>
        <s v="งบดำเนินงาน"/>
        <s v="งบเงินอุดหนุน"/>
        <s v="งบรายจ่ายอื่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งบลงท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5"/>
        <n v="2"/>
        <n v="6"/>
        <n v="7"/>
        <n v="1"/>
        <n v="3"/>
        <n v="8"/>
        <n v="9"/>
        <n v="4"/>
        <n v="12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O139" firstHeaderRow="1" firstDataRow="2" firstDataCol="1" rowPageCount="3" colPageCount="1"/>
  <pivotFields count="13">
    <pivotField axis="axisRow" showAll="0" sortType="ascending">
      <items count="45">
        <item m="1" x="12"/>
        <item m="1" x="26"/>
        <item m="1" x="17"/>
        <item m="1" x="29"/>
        <item m="1" x="21"/>
        <item m="1" x="15"/>
        <item m="1" x="11"/>
        <item m="1" x="43"/>
        <item m="1" x="19"/>
        <item m="1" x="27"/>
        <item m="1" x="18"/>
        <item m="1" x="33"/>
        <item m="1" x="25"/>
        <item m="1" x="28"/>
        <item m="1" x="20"/>
        <item x="9"/>
        <item x="8"/>
        <item m="1" x="37"/>
        <item m="1" x="40"/>
        <item m="1" x="34"/>
        <item m="1" x="13"/>
        <item m="1" x="36"/>
        <item m="1" x="23"/>
        <item m="1" x="31"/>
        <item m="1" x="22"/>
        <item m="1" x="14"/>
        <item x="4"/>
        <item x="5"/>
        <item x="10"/>
        <item m="1" x="38"/>
        <item x="0"/>
        <item x="3"/>
        <item x="1"/>
        <item x="6"/>
        <item x="7"/>
        <item x="2"/>
        <item m="1" x="39"/>
        <item m="1" x="42"/>
        <item m="1" x="35"/>
        <item m="1" x="24"/>
        <item m="1" x="16"/>
        <item m="1" x="30"/>
        <item m="1" x="41"/>
        <item m="1" x="32"/>
        <item t="default"/>
      </items>
    </pivotField>
    <pivotField axis="axisRow" showAll="0">
      <items count="461">
        <item m="1" x="403"/>
        <item m="1" x="45"/>
        <item m="1" x="93"/>
        <item m="1" x="183"/>
        <item m="1" x="90"/>
        <item m="1" x="433"/>
        <item m="1" x="84"/>
        <item m="1" x="118"/>
        <item m="1" x="18"/>
        <item m="1" x="100"/>
        <item m="1" x="191"/>
        <item m="1" x="285"/>
        <item m="1" x="380"/>
        <item m="1" x="236"/>
        <item m="1" x="212"/>
        <item m="1" x="133"/>
        <item m="1" x="324"/>
        <item m="1" x="286"/>
        <item m="1" x="381"/>
        <item m="1" x="228"/>
        <item m="1" x="61"/>
        <item m="1" x="400"/>
        <item m="1" x="181"/>
        <item m="1" x="312"/>
        <item m="1" x="211"/>
        <item m="1" x="232"/>
        <item m="1" x="32"/>
        <item m="1" x="124"/>
        <item m="1" x="320"/>
        <item m="1" x="204"/>
        <item m="1" x="455"/>
        <item m="1" x="445"/>
        <item m="1" x="152"/>
        <item m="1" x="33"/>
        <item m="1" x="289"/>
        <item m="1" x="278"/>
        <item m="1" x="24"/>
        <item m="1" x="227"/>
        <item m="1" x="418"/>
        <item m="1" x="208"/>
        <item m="1" x="356"/>
        <item m="1" x="444"/>
        <item m="1" x="95"/>
        <item m="1" x="188"/>
        <item m="1" x="281"/>
        <item m="1" x="301"/>
        <item m="1" x="111"/>
        <item m="1" x="292"/>
        <item m="1" x="257"/>
        <item m="1" x="451"/>
        <item m="1" x="130"/>
        <item m="1" x="96"/>
        <item m="1" x="364"/>
        <item m="1" x="386"/>
        <item m="1" x="274"/>
        <item m="1" x="348"/>
        <item m="1" x="105"/>
        <item m="1" x="251"/>
        <item m="1" x="202"/>
        <item m="1" x="107"/>
        <item m="1" x="26"/>
        <item m="1" x="379"/>
        <item m="1" x="117"/>
        <item m="1" x="81"/>
        <item m="1" x="177"/>
        <item m="1" x="271"/>
        <item m="1" x="361"/>
        <item m="1" x="449"/>
        <item m="1" x="395"/>
        <item m="1" x="300"/>
        <item m="1" x="190"/>
        <item m="1" x="155"/>
        <item m="1" x="351"/>
        <item m="1" x="195"/>
        <item m="1" x="198"/>
        <item m="1" x="284"/>
        <item m="1" x="140"/>
        <item m="1" x="200"/>
        <item m="1" x="40"/>
        <item m="1" x="15"/>
        <item m="1" x="370"/>
        <item m="1" x="38"/>
        <item m="1" x="408"/>
        <item m="1" x="23"/>
        <item m="1" x="308"/>
        <item m="1" x="86"/>
        <item m="1" x="27"/>
        <item m="1" x="156"/>
        <item m="1" x="149"/>
        <item m="1" x="54"/>
        <item m="1" x="170"/>
        <item m="1" x="120"/>
        <item m="1" x="245"/>
        <item m="1" x="425"/>
        <item m="1" x="60"/>
        <item m="1" x="76"/>
        <item m="1" x="180"/>
        <item m="1" x="69"/>
        <item m="1" x="338"/>
        <item m="1" x="323"/>
        <item m="1" x="432"/>
        <item m="1" x="148"/>
        <item m="1" x="244"/>
        <item m="1" x="417"/>
        <item m="1" x="309"/>
        <item m="1" x="333"/>
        <item m="1" x="141"/>
        <item m="1" x="46"/>
        <item m="1" x="237"/>
        <item m="1" x="53"/>
        <item m="1" x="295"/>
        <item m="1" x="214"/>
        <item m="1" x="404"/>
        <item m="1" x="66"/>
        <item m="1" x="392"/>
        <item m="1" x="85"/>
        <item m="1" x="396"/>
        <item m="1" x="332"/>
        <item m="1" x="246"/>
        <item m="1" x="426"/>
        <item m="1" x="119"/>
        <item m="1" x="453"/>
        <item m="1" x="302"/>
        <item m="1" x="253"/>
        <item m="1" x="97"/>
        <item m="1" x="189"/>
        <item m="1" x="363"/>
        <item m="1" x="438"/>
        <item m="1" x="330"/>
        <item m="1" x="197"/>
        <item m="1" x="206"/>
        <item m="1" x="44"/>
        <item m="1" x="147"/>
        <item m="1" x="358"/>
        <item m="1" x="410"/>
        <item m="1" x="99"/>
        <item m="1" x="146"/>
        <item m="1" x="242"/>
        <item m="1" x="36"/>
        <item m="1" x="259"/>
        <item m="1" x="337"/>
        <item m="1" x="139"/>
        <item m="1" x="431"/>
        <item m="1" x="87"/>
        <item m="1" x="104"/>
        <item m="1" x="58"/>
        <item m="1" x="169"/>
        <item m="1" x="128"/>
        <item m="1" x="367"/>
        <item m="1" x="162"/>
        <item m="1" x="225"/>
        <item m="1" x="182"/>
        <item m="1" x="92"/>
        <item m="1" x="28"/>
        <item m="1" x="134"/>
        <item m="1" x="446"/>
        <item m="1" x="73"/>
        <item m="1" x="409"/>
        <item m="1" x="226"/>
        <item m="1" x="234"/>
        <item m="1" x="67"/>
        <item m="1" x="258"/>
        <item m="1" x="313"/>
        <item m="1" x="153"/>
        <item m="1" x="321"/>
        <item m="1" x="41"/>
        <item m="1" x="88"/>
        <item m="1" x="389"/>
        <item m="1" x="59"/>
        <item m="1" x="102"/>
        <item m="1" x="194"/>
        <item m="1" x="192"/>
        <item m="1" x="307"/>
        <item m="1" x="37"/>
        <item m="1" x="339"/>
        <item m="1" x="247"/>
        <item m="1" x="55"/>
        <item m="1" x="303"/>
        <item m="1" x="419"/>
        <item m="1" x="150"/>
        <item m="1" x="19"/>
        <item m="1" x="121"/>
        <item m="1" x="135"/>
        <item m="1" x="282"/>
        <item m="1" x="349"/>
        <item m="1" x="168"/>
        <item m="1" x="341"/>
        <item m="1" x="435"/>
        <item m="1" x="249"/>
        <item m="1" x="25"/>
        <item m="1" x="402"/>
        <item m="1" x="51"/>
        <item m="1" x="273"/>
        <item m="1" x="342"/>
        <item m="1" x="74"/>
        <item m="1" x="315"/>
        <item m="1" x="411"/>
        <item m="1" x="279"/>
        <item m="1" x="109"/>
        <item m="1" x="42"/>
        <item m="1" x="164"/>
        <item m="1" x="112"/>
        <item m="1" x="372"/>
        <item m="1" x="209"/>
        <item m="1" x="157"/>
        <item m="1" x="368"/>
        <item m="1" x="310"/>
        <item m="1" x="344"/>
        <item m="1" x="325"/>
        <item m="1" x="215"/>
        <item m="1" x="205"/>
        <item m="1" x="221"/>
        <item m="1" x="458"/>
        <item m="1" x="238"/>
        <item m="1" x="382"/>
        <item m="1" x="229"/>
        <item m="1" x="70"/>
        <item m="1" x="277"/>
        <item m="1" x="260"/>
        <item m="1" x="256"/>
        <item m="1" x="29"/>
        <item m="1" x="298"/>
        <item m="1" x="287"/>
        <item m="1" x="394"/>
        <item m="1" x="397"/>
        <item m="1" x="47"/>
        <item m="1" x="142"/>
        <item m="1" x="127"/>
        <item m="1" x="252"/>
        <item m="1" x="439"/>
        <item m="1" x="299"/>
        <item m="1" x="184"/>
        <item m="1" x="373"/>
        <item m="1" x="20"/>
        <item m="1" x="113"/>
        <item m="1" x="314"/>
        <item m="1" x="283"/>
        <item m="1" x="101"/>
        <item m="1" x="52"/>
        <item m="1" x="154"/>
        <item m="1" x="126"/>
        <item m="1" x="220"/>
        <item m="1" x="62"/>
        <item m="1" x="383"/>
        <item m="1" x="352"/>
        <item m="1" x="405"/>
        <item m="1" x="250"/>
        <item m="1" x="132"/>
        <item m="1" x="322"/>
        <item m="1" x="416"/>
        <item m="1" x="68"/>
        <item m="1" x="267"/>
        <item m="1" x="452"/>
        <item m="1" x="423"/>
        <item m="1" x="266"/>
        <item m="1" x="82"/>
        <item m="1" x="239"/>
        <item m="1" x="334"/>
        <item m="1" x="427"/>
        <item m="1" x="77"/>
        <item m="1" x="171"/>
        <item m="1" x="268"/>
        <item m="1" x="359"/>
        <item m="1" x="447"/>
        <item m="1" x="415"/>
        <item m="1" x="450"/>
        <item m="1" x="388"/>
        <item m="1" x="219"/>
        <item m="1" x="329"/>
        <item m="1" x="235"/>
        <item m="1" x="106"/>
        <item m="1" x="163"/>
        <item m="1" x="243"/>
        <item m="1" x="291"/>
        <item m="1" x="350"/>
        <item m="1" x="43"/>
        <item m="1" x="138"/>
        <item m="1" x="378"/>
        <item m="1" x="116"/>
        <item m="1" x="345"/>
        <item m="1" x="179"/>
        <item m="1" x="365"/>
        <item m="1" x="98"/>
        <item m="1" x="199"/>
        <item m="1" x="357"/>
        <item m="1" x="390"/>
        <item m="1" x="275"/>
        <item m="1" x="89"/>
        <item m="1" x="371"/>
        <item m="1" x="343"/>
        <item m="1" x="83"/>
        <item m="1" x="178"/>
        <item m="1" x="201"/>
        <item m="1" x="75"/>
        <item m="1" x="294"/>
        <item m="1" x="430"/>
        <item m="1" x="17"/>
        <item m="1" x="391"/>
        <item m="1" x="401"/>
        <item m="1" x="57"/>
        <item m="1" x="161"/>
        <item m="1" x="265"/>
        <item m="1" x="362"/>
        <item m="1" x="456"/>
        <item m="1" x="110"/>
        <item m="1" x="377"/>
        <item m="1" x="34"/>
        <item m="1" x="196"/>
        <item m="1" x="290"/>
        <item m="1" x="387"/>
        <item m="1" x="35"/>
        <item m="1" x="125"/>
        <item m="1" x="218"/>
        <item m="1" x="366"/>
        <item m="1" x="457"/>
        <item m="1" x="137"/>
        <item m="1" x="233"/>
        <item m="1" x="328"/>
        <item m="1" x="422"/>
        <item m="1" x="115"/>
        <item m="1" x="213"/>
        <item m="1" x="306"/>
        <item m="1" x="103"/>
        <item m="1" x="16"/>
        <item m="1" x="293"/>
        <item m="1" x="331"/>
        <item m="1" x="424"/>
        <item m="1" x="354"/>
        <item m="1" x="272"/>
        <item m="1" x="176"/>
        <item m="1" x="448"/>
        <item m="1" x="406"/>
        <item m="1" x="276"/>
        <item m="1" x="261"/>
        <item m="1" x="296"/>
        <item m="1" x="336"/>
        <item m="1" x="50"/>
        <item m="1" x="193"/>
        <item m="1" x="318"/>
        <item m="1" x="428"/>
        <item m="1" x="79"/>
        <item m="1" x="207"/>
        <item m="1" x="369"/>
        <item m="1" x="335"/>
        <item m="1" x="454"/>
        <item m="1" x="255"/>
        <item m="1" x="347"/>
        <item m="1" x="114"/>
        <item m="1" x="210"/>
        <item m="1" x="304"/>
        <item m="1" x="159"/>
        <item m="1" x="173"/>
        <item m="1" x="375"/>
        <item m="1" x="94"/>
        <item m="1" x="22"/>
        <item m="1" x="414"/>
        <item m="1" x="222"/>
        <item m="1" x="413"/>
        <item m="1" x="165"/>
        <item m="1" x="326"/>
        <item m="1" x="160"/>
        <item m="1" x="327"/>
        <item m="1" x="175"/>
        <item m="1" x="436"/>
        <item m="1" x="174"/>
        <item m="1" x="158"/>
        <item m="1" x="254"/>
        <item m="1" x="185"/>
        <item m="1" x="108"/>
        <item m="1" x="65"/>
        <item m="1" x="63"/>
        <item m="1" x="71"/>
        <item m="1" x="262"/>
        <item m="1" x="412"/>
        <item m="1" x="80"/>
        <item m="1" x="316"/>
        <item m="1" x="131"/>
        <item m="1" x="151"/>
        <item m="1" x="398"/>
        <item m="1" x="21"/>
        <item m="1" x="49"/>
        <item m="1" x="241"/>
        <item m="1" x="384"/>
        <item m="1" x="269"/>
        <item m="1" x="393"/>
        <item m="1" x="144"/>
        <item m="1" x="346"/>
        <item m="1" x="399"/>
        <item m="1" x="443"/>
        <item m="1" x="353"/>
        <item m="1" x="459"/>
        <item m="1" x="143"/>
        <item m="1" x="429"/>
        <item m="1" x="64"/>
        <item m="1" x="440"/>
        <item m="1" x="48"/>
        <item m="1" x="91"/>
        <item m="1" x="224"/>
        <item m="1" x="216"/>
        <item m="1" x="437"/>
        <item m="1" x="166"/>
        <item m="1" x="421"/>
        <item m="1" x="56"/>
        <item m="1" x="136"/>
        <item m="1" x="122"/>
        <item m="1" x="376"/>
        <item m="1" x="264"/>
        <item m="1" x="129"/>
        <item m="1" x="248"/>
        <item m="1" x="223"/>
        <item m="1" x="270"/>
        <item m="1" x="39"/>
        <item m="1" x="231"/>
        <item m="1" x="30"/>
        <item m="1" x="374"/>
        <item m="1" x="203"/>
        <item m="1" x="230"/>
        <item m="1" x="172"/>
        <item m="1" x="319"/>
        <item m="1" x="240"/>
        <item m="1" x="263"/>
        <item m="1" x="187"/>
        <item m="1" x="72"/>
        <item m="1" x="407"/>
        <item m="1" x="311"/>
        <item m="1" x="360"/>
        <item m="1" x="355"/>
        <item m="1" x="442"/>
        <item m="1" x="317"/>
        <item m="1" x="305"/>
        <item m="1" x="288"/>
        <item m="1" x="385"/>
        <item m="1" x="31"/>
        <item m="1" x="123"/>
        <item m="1" x="217"/>
        <item m="1" x="340"/>
        <item m="1" x="186"/>
        <item m="1" x="434"/>
        <item m="1" x="297"/>
        <item m="1" x="420"/>
        <item m="1" x="145"/>
        <item m="1" x="280"/>
        <item m="1" x="167"/>
        <item m="1" x="78"/>
        <item m="1" x="4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 defaultSubtotal="0"/>
    <pivotField showAll="0"/>
    <pivotField showAll="0"/>
    <pivotField axis="axisPage" showAll="0">
      <items count="31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h="1" m="1" x="18"/>
        <item x="5"/>
        <item m="1" x="14"/>
        <item m="1" x="20"/>
        <item m="1" x="19"/>
        <item h="1" m="1" x="25"/>
        <item x="10"/>
        <item h="1" m="1" x="26"/>
        <item h="1" m="1" x="21"/>
        <item h="1" m="1" x="16"/>
        <item x="9"/>
        <item x="11"/>
        <item x="13"/>
        <item m="1" x="27"/>
        <item h="1" m="1" x="17"/>
        <item m="1" x="23"/>
        <item t="default"/>
      </items>
    </pivotField>
    <pivotField axis="axisRow" showAll="0">
      <items count="1899">
        <item m="1" x="925"/>
        <item m="1" x="357"/>
        <item m="1" x="385"/>
        <item m="1" x="412"/>
        <item m="1" x="438"/>
        <item m="1" x="464"/>
        <item m="1" x="492"/>
        <item m="1" x="519"/>
        <item m="1" x="548"/>
        <item m="1" x="578"/>
        <item m="1" x="607"/>
        <item m="1" x="635"/>
        <item m="1" x="664"/>
        <item m="1" x="691"/>
        <item m="1" x="719"/>
        <item m="1" x="748"/>
        <item m="1" x="778"/>
        <item m="1" x="808"/>
        <item m="1" x="836"/>
        <item m="1" x="867"/>
        <item m="1" x="897"/>
        <item m="1" x="924"/>
        <item m="1" x="953"/>
        <item m="1" x="981"/>
        <item m="1" x="1010"/>
        <item m="1" x="1037"/>
        <item m="1" x="1063"/>
        <item m="1" x="1090"/>
        <item m="1" x="1119"/>
        <item m="1" x="1146"/>
        <item m="1" x="1172"/>
        <item m="1" x="1198"/>
        <item m="1" x="1224"/>
        <item m="1" x="1252"/>
        <item m="1" x="1280"/>
        <item m="1" x="1309"/>
        <item m="1" x="1336"/>
        <item m="1" x="1362"/>
        <item m="1" x="1386"/>
        <item m="1" x="1413"/>
        <item m="1" x="1442"/>
        <item m="1" x="1469"/>
        <item m="1" x="1499"/>
        <item m="1" x="1528"/>
        <item m="1" x="1556"/>
        <item m="1" x="1585"/>
        <item m="1" x="1612"/>
        <item m="1" x="1640"/>
        <item m="1" x="1668"/>
        <item m="1" x="1697"/>
        <item m="1" x="1725"/>
        <item m="1" x="1755"/>
        <item m="1" x="1784"/>
        <item m="1" x="1811"/>
        <item m="1" x="1838"/>
        <item m="1" x="1866"/>
        <item m="1" x="1892"/>
        <item m="1" x="234"/>
        <item m="1" x="258"/>
        <item m="1" x="280"/>
        <item m="1" x="305"/>
        <item m="1" x="330"/>
        <item m="1" x="356"/>
        <item m="1" x="384"/>
        <item m="1" x="411"/>
        <item m="1" x="437"/>
        <item m="1" x="463"/>
        <item m="1" x="491"/>
        <item m="1" x="518"/>
        <item m="1" x="547"/>
        <item m="1" x="577"/>
        <item m="1" x="606"/>
        <item m="1" x="634"/>
        <item m="1" x="663"/>
        <item m="1" x="690"/>
        <item m="1" x="718"/>
        <item m="1" x="747"/>
        <item m="1" x="777"/>
        <item m="1" x="807"/>
        <item m="1" x="835"/>
        <item m="1" x="866"/>
        <item m="1" x="896"/>
        <item m="1" x="923"/>
        <item m="1" x="952"/>
        <item m="1" x="980"/>
        <item m="1" x="1009"/>
        <item m="1" x="1036"/>
        <item m="1" x="1089"/>
        <item m="1" x="1118"/>
        <item m="1" x="1171"/>
        <item m="1" x="1197"/>
        <item m="1" x="1223"/>
        <item m="1" x="1251"/>
        <item m="1" x="1279"/>
        <item m="1" x="1308"/>
        <item m="1" x="1335"/>
        <item m="1" x="1361"/>
        <item m="1" x="1385"/>
        <item m="1" x="1412"/>
        <item m="1" x="1441"/>
        <item m="1" x="1468"/>
        <item m="1" x="1498"/>
        <item m="1" x="1527"/>
        <item m="1" x="633"/>
        <item m="1" x="1555"/>
        <item m="1" x="662"/>
        <item m="1" x="1584"/>
        <item m="1" x="689"/>
        <item m="1" x="1611"/>
        <item m="1" x="717"/>
        <item m="1" x="1639"/>
        <item m="1" x="746"/>
        <item m="1" x="1667"/>
        <item m="1" x="776"/>
        <item m="1" x="1696"/>
        <item m="1" x="806"/>
        <item m="1" x="1724"/>
        <item m="1" x="834"/>
        <item m="1" x="1753"/>
        <item m="1" x="864"/>
        <item m="1" x="1782"/>
        <item m="1" x="894"/>
        <item m="1" x="1809"/>
        <item m="1" x="950"/>
        <item m="1" x="1864"/>
        <item m="1" x="978"/>
        <item m="1" x="127"/>
        <item m="1" x="1034"/>
        <item m="1" x="155"/>
        <item m="1" x="1061"/>
        <item m="1" x="180"/>
        <item m="1" x="1087"/>
        <item m="1" x="206"/>
        <item m="1" x="1116"/>
        <item m="1" x="232"/>
        <item m="1" x="1144"/>
        <item m="1" x="256"/>
        <item m="1" x="1169"/>
        <item m="1" x="278"/>
        <item m="1" x="1195"/>
        <item m="1" x="303"/>
        <item m="1" x="1221"/>
        <item m="1" x="328"/>
        <item m="1" x="1249"/>
        <item m="1" x="354"/>
        <item m="1" x="1277"/>
        <item m="1" x="382"/>
        <item m="1" x="1306"/>
        <item m="1" x="409"/>
        <item m="1" x="1333"/>
        <item m="1" x="435"/>
        <item m="1" x="1359"/>
        <item m="1" x="461"/>
        <item m="1" x="1383"/>
        <item m="1" x="489"/>
        <item m="1" x="516"/>
        <item m="1" x="1439"/>
        <item m="1" x="545"/>
        <item m="1" x="1467"/>
        <item m="1" x="575"/>
        <item m="1" x="1496"/>
        <item m="1" x="604"/>
        <item m="1" x="1525"/>
        <item m="1" x="631"/>
        <item m="1" x="1553"/>
        <item m="1" x="660"/>
        <item m="1" x="1582"/>
        <item m="1" x="687"/>
        <item m="1" x="1609"/>
        <item m="1" x="715"/>
        <item m="1" x="1637"/>
        <item m="1" x="744"/>
        <item m="1" x="1665"/>
        <item m="1" x="774"/>
        <item m="1" x="1694"/>
        <item m="1" x="804"/>
        <item m="1" x="1722"/>
        <item m="1" x="832"/>
        <item m="1" x="1751"/>
        <item m="1" x="862"/>
        <item m="1" x="1781"/>
        <item m="1" x="893"/>
        <item m="1" x="921"/>
        <item m="1" x="1836"/>
        <item m="1" x="949"/>
        <item m="1" x="1863"/>
        <item m="1" x="977"/>
        <item m="1" x="1890"/>
        <item m="1" x="1006"/>
        <item m="1" x="125"/>
        <item m="1" x="1032"/>
        <item m="1" x="153"/>
        <item m="1" x="1059"/>
        <item m="1" x="178"/>
        <item m="1" x="1085"/>
        <item m="1" x="204"/>
        <item m="1" x="1114"/>
        <item m="1" x="230"/>
        <item m="1" x="1142"/>
        <item m="1" x="255"/>
        <item m="1" x="1167"/>
        <item m="1" x="276"/>
        <item m="1" x="1193"/>
        <item m="1" x="301"/>
        <item m="1" x="1219"/>
        <item m="1" x="326"/>
        <item m="1" x="1247"/>
        <item m="1" x="352"/>
        <item m="1" x="1275"/>
        <item m="1" x="380"/>
        <item m="1" x="1304"/>
        <item m="1" x="407"/>
        <item m="1" x="1331"/>
        <item m="1" x="433"/>
        <item m="1" x="1357"/>
        <item m="1" x="459"/>
        <item m="1" x="1381"/>
        <item m="1" x="487"/>
        <item m="1" x="1409"/>
        <item m="1" x="514"/>
        <item m="1" x="1437"/>
        <item m="1" x="543"/>
        <item m="1" x="1465"/>
        <item m="1" x="573"/>
        <item m="1" x="1494"/>
        <item m="1" x="602"/>
        <item m="1" x="1523"/>
        <item m="1" x="629"/>
        <item m="1" x="1551"/>
        <item m="1" x="658"/>
        <item m="1" x="1580"/>
        <item m="1" x="685"/>
        <item m="1" x="1607"/>
        <item m="1" x="713"/>
        <item m="1" x="1635"/>
        <item m="1" x="742"/>
        <item m="1" x="1663"/>
        <item m="1" x="772"/>
        <item m="1" x="1692"/>
        <item m="1" x="802"/>
        <item m="1" x="1720"/>
        <item m="1" x="830"/>
        <item m="1" x="1749"/>
        <item m="1" x="860"/>
        <item m="1" x="1779"/>
        <item m="1" x="891"/>
        <item m="1" x="1807"/>
        <item m="1" x="920"/>
        <item m="1" x="1834"/>
        <item m="1" x="947"/>
        <item m="1" x="1861"/>
        <item m="1" x="975"/>
        <item m="1" x="1888"/>
        <item m="1" x="1004"/>
        <item m="1" x="123"/>
        <item m="1" x="1030"/>
        <item m="1" x="151"/>
        <item m="1" x="1112"/>
        <item m="1" x="228"/>
        <item m="1" x="1140"/>
        <item m="1" x="253"/>
        <item m="1" x="1165"/>
        <item m="1" x="275"/>
        <item m="1" x="1191"/>
        <item m="1" x="299"/>
        <item m="1" x="1217"/>
        <item m="1" x="324"/>
        <item m="1" x="1245"/>
        <item m="1" x="351"/>
        <item m="1" x="1273"/>
        <item m="1" x="378"/>
        <item m="1" x="1302"/>
        <item m="1" x="405"/>
        <item m="1" x="1329"/>
        <item m="1" x="431"/>
        <item m="1" x="1355"/>
        <item m="1" x="457"/>
        <item m="1" x="485"/>
        <item m="1" x="1407"/>
        <item m="1" x="512"/>
        <item m="1" x="1435"/>
        <item m="1" x="541"/>
        <item m="1" x="1464"/>
        <item m="1" x="571"/>
        <item m="1" x="1492"/>
        <item m="1" x="600"/>
        <item m="1" x="1521"/>
        <item m="1" x="627"/>
        <item m="1" x="1549"/>
        <item m="1" x="656"/>
        <item m="1" x="1578"/>
        <item m="1" x="683"/>
        <item m="1" x="711"/>
        <item m="1" x="1633"/>
        <item m="1" x="740"/>
        <item m="1" x="1661"/>
        <item m="1" x="770"/>
        <item m="1" x="1690"/>
        <item m="1" x="800"/>
        <item m="1" x="1718"/>
        <item m="1" x="828"/>
        <item m="1" x="1747"/>
        <item m="1" x="858"/>
        <item m="1" x="1777"/>
        <item m="1" x="889"/>
        <item m="1" x="1805"/>
        <item m="1" x="918"/>
        <item m="1" x="1832"/>
        <item m="1" x="945"/>
        <item m="1" x="1859"/>
        <item m="1" x="973"/>
        <item m="1" x="1886"/>
        <item m="1" x="1002"/>
        <item m="1" x="121"/>
        <item m="1" x="1028"/>
        <item m="1" x="149"/>
        <item m="1" x="1056"/>
        <item m="1" x="175"/>
        <item m="1" x="1082"/>
        <item m="1" x="201"/>
        <item m="1" x="1110"/>
        <item m="1" x="226"/>
        <item m="1" x="1138"/>
        <item m="1" x="251"/>
        <item m="1" x="1163"/>
        <item m="1" x="1189"/>
        <item m="1" x="297"/>
        <item m="1" x="1215"/>
        <item m="1" x="322"/>
        <item m="1" x="1243"/>
        <item m="1" x="349"/>
        <item m="1" x="1271"/>
        <item m="1" x="376"/>
        <item m="1" x="1300"/>
        <item m="1" x="403"/>
        <item m="1" x="1327"/>
        <item m="1" x="456"/>
        <item m="1" x="1378"/>
        <item m="1" x="483"/>
        <item m="1" x="1405"/>
        <item m="1" x="510"/>
        <item m="1" x="1433"/>
        <item m="1" x="539"/>
        <item m="1" x="1462"/>
        <item m="1" x="569"/>
        <item m="1" x="1490"/>
        <item m="1" x="598"/>
        <item m="1" x="1519"/>
        <item m="1" x="625"/>
        <item m="1" x="1547"/>
        <item m="1" x="654"/>
        <item m="1" x="1576"/>
        <item m="1" x="681"/>
        <item m="1" x="1604"/>
        <item m="1" x="709"/>
        <item m="1" x="1631"/>
        <item m="1" x="738"/>
        <item m="1" x="1659"/>
        <item m="1" x="768"/>
        <item m="1" x="1688"/>
        <item m="1" x="798"/>
        <item m="1" x="1716"/>
        <item m="1" x="827"/>
        <item m="1" x="1745"/>
        <item m="1" x="856"/>
        <item m="1" x="1775"/>
        <item m="1" x="887"/>
        <item m="1" x="1803"/>
        <item m="1" x="916"/>
        <item m="1" x="1830"/>
        <item m="1" x="1857"/>
        <item m="1" x="971"/>
        <item m="1" x="1884"/>
        <item m="1" x="1000"/>
        <item m="1" x="119"/>
        <item m="1" x="1026"/>
        <item m="1" x="147"/>
        <item m="1" x="1054"/>
        <item m="1" x="173"/>
        <item m="1" x="1080"/>
        <item m="1" x="199"/>
        <item m="1" x="1108"/>
        <item m="1" x="224"/>
        <item m="1" x="1136"/>
        <item m="1" x="249"/>
        <item m="1" x="1161"/>
        <item m="1" x="272"/>
        <item m="1" x="1187"/>
        <item m="1" x="295"/>
        <item m="1" x="1213"/>
        <item m="1" x="320"/>
        <item m="1" x="1241"/>
        <item m="1" x="347"/>
        <item m="1" x="1270"/>
        <item m="1" x="374"/>
        <item m="1" x="1298"/>
        <item m="1" x="401"/>
        <item m="1" x="1325"/>
        <item m="1" x="428"/>
        <item m="1" x="1353"/>
        <item m="1" x="454"/>
        <item m="1" x="1376"/>
        <item m="1" x="481"/>
        <item m="1" x="1403"/>
        <item m="1" x="508"/>
        <item m="1" x="1431"/>
        <item m="1" x="537"/>
        <item m="1" x="1460"/>
        <item m="1" x="567"/>
        <item m="1" x="1488"/>
        <item m="1" x="1517"/>
        <item m="1" x="623"/>
        <item m="1" x="1546"/>
        <item m="1" x="653"/>
        <item m="1" x="1575"/>
        <item m="1" x="680"/>
        <item m="1" x="1603"/>
        <item m="1" x="708"/>
        <item m="1" x="1630"/>
        <item m="1" x="737"/>
        <item m="1" x="1658"/>
        <item m="1" x="766"/>
        <item m="1" x="1686"/>
        <item m="1" x="796"/>
        <item m="1" x="1714"/>
        <item m="1" x="825"/>
        <item m="1" x="1743"/>
        <item m="1" x="854"/>
        <item m="1" x="1773"/>
        <item m="1" x="885"/>
        <item m="1" x="1801"/>
        <item m="1" x="914"/>
        <item m="1" x="1828"/>
        <item m="1" x="942"/>
        <item m="1" x="1855"/>
        <item m="1" x="969"/>
        <item m="1" x="1882"/>
        <item m="1" x="998"/>
        <item m="1" x="117"/>
        <item m="1" x="1024"/>
        <item m="1" x="145"/>
        <item m="1" x="1052"/>
        <item m="1" x="172"/>
        <item m="1" x="1079"/>
        <item m="1" x="197"/>
        <item m="1" x="1106"/>
        <item m="1" x="222"/>
        <item m="1" x="1134"/>
        <item m="1" x="247"/>
        <item m="1" x="1159"/>
        <item m="1" x="270"/>
        <item m="1" x="1185"/>
        <item m="1" x="293"/>
        <item m="1" x="1211"/>
        <item m="1" x="318"/>
        <item m="1" x="1239"/>
        <item m="1" x="345"/>
        <item m="1" x="1268"/>
        <item m="1" x="372"/>
        <item m="1" x="426"/>
        <item m="1" x="1351"/>
        <item m="1" x="453"/>
        <item m="1" x="1375"/>
        <item m="1" x="479"/>
        <item m="1" x="1401"/>
        <item m="1" x="506"/>
        <item m="1" x="1429"/>
        <item m="1" x="535"/>
        <item m="1" x="1458"/>
        <item m="1" x="565"/>
        <item m="1" x="1486"/>
        <item m="1" x="595"/>
        <item m="1" x="1515"/>
        <item m="1" x="621"/>
        <item m="1" x="1544"/>
        <item m="1" x="651"/>
        <item m="1" x="1573"/>
        <item m="1" x="678"/>
        <item m="1" x="1601"/>
        <item m="1" x="706"/>
        <item m="1" x="1628"/>
        <item m="1" x="735"/>
        <item m="1" x="1656"/>
        <item m="1" x="764"/>
        <item m="1" x="1684"/>
        <item m="1" x="794"/>
        <item m="1" x="1712"/>
        <item m="1" x="823"/>
        <item m="1" x="1741"/>
        <item m="1" x="852"/>
        <item m="1" x="1771"/>
        <item m="1" x="883"/>
        <item m="1" x="1826"/>
        <item m="1" x="940"/>
        <item m="1" x="1853"/>
        <item m="1" x="996"/>
        <item m="1" x="116"/>
        <item m="1" x="1022"/>
        <item m="1" x="143"/>
        <item m="1" x="1051"/>
        <item m="1" x="170"/>
        <item m="1" x="1077"/>
        <item m="1" x="195"/>
        <item m="1" x="1104"/>
        <item m="1" x="221"/>
        <item m="1" x="1133"/>
        <item m="1" x="292"/>
        <item m="1" x="1210"/>
        <item m="1" x="317"/>
        <item m="1" x="1238"/>
        <item m="1" x="344"/>
        <item m="1" x="1267"/>
        <item m="1" x="371"/>
        <item m="1" x="1296"/>
        <item m="1" x="1350"/>
        <item m="1" x="452"/>
        <item m="1" x="1374"/>
        <item m="1" x="478"/>
        <item m="1" x="1400"/>
        <item m="1" x="505"/>
        <item m="1" x="1428"/>
        <item m="1" x="534"/>
        <item m="1" x="1457"/>
        <item m="1" x="564"/>
        <item m="1" x="1485"/>
        <item m="1" x="594"/>
        <item m="1" x="1514"/>
        <item m="1" x="620"/>
        <item m="1" x="1543"/>
        <item m="1" x="650"/>
        <item m="1" x="1572"/>
        <item m="1" x="677"/>
        <item m="1" x="1600"/>
        <item m="1" x="705"/>
        <item m="1" x="1627"/>
        <item m="1" x="734"/>
        <item m="1" x="1655"/>
        <item m="1" x="763"/>
        <item m="1" x="1683"/>
        <item m="1" x="793"/>
        <item m="1" x="1711"/>
        <item m="1" x="822"/>
        <item m="1" x="1740"/>
        <item m="1" x="851"/>
        <item m="1" x="1770"/>
        <item m="1" x="882"/>
        <item m="1" x="1799"/>
        <item m="1" x="912"/>
        <item m="1" x="1825"/>
        <item m="1" x="939"/>
        <item m="1" x="1852"/>
        <item m="1" x="968"/>
        <item m="1" x="1880"/>
        <item m="1" x="995"/>
        <item m="1" x="115"/>
        <item m="1" x="1021"/>
        <item m="1" x="142"/>
        <item m="1" x="1050"/>
        <item m="1" x="169"/>
        <item m="1" x="1076"/>
        <item m="1" x="194"/>
        <item m="1" x="1103"/>
        <item m="1" x="220"/>
        <item m="1" x="1132"/>
        <item m="1" x="246"/>
        <item m="1" x="1158"/>
        <item m="1" x="269"/>
        <item m="1" x="1184"/>
        <item m="1" x="291"/>
        <item m="1" x="1209"/>
        <item m="1" x="316"/>
        <item m="1" x="343"/>
        <item m="1" x="1266"/>
        <item m="1" x="370"/>
        <item m="1" x="1295"/>
        <item m="1" x="399"/>
        <item m="1" x="1323"/>
        <item m="1" x="451"/>
        <item m="1" x="1427"/>
        <item m="1" x="533"/>
        <item m="1" x="1456"/>
        <item m="1" x="563"/>
        <item m="1" x="1484"/>
        <item m="1" x="593"/>
        <item m="1" x="1513"/>
        <item m="1" x="619"/>
        <item m="1" x="1542"/>
        <item m="1" x="649"/>
        <item m="1" x="1571"/>
        <item m="1" x="676"/>
        <item m="1" x="1599"/>
        <item m="1" x="704"/>
        <item m="1" x="1626"/>
        <item m="1" x="733"/>
        <item m="1" x="1654"/>
        <item m="1" x="762"/>
        <item m="1" x="1682"/>
        <item m="1" x="792"/>
        <item m="1" x="1710"/>
        <item m="1" x="821"/>
        <item m="1" x="1739"/>
        <item m="1" x="850"/>
        <item m="1" x="1769"/>
        <item m="1" x="881"/>
        <item m="1" x="1798"/>
        <item m="1" x="911"/>
        <item m="1" x="1824"/>
        <item m="1" x="938"/>
        <item m="1" x="1851"/>
        <item m="1" x="967"/>
        <item m="1" x="1879"/>
        <item m="1" x="994"/>
        <item m="1" x="114"/>
        <item m="1" x="1020"/>
        <item m="1" x="141"/>
        <item m="1" x="1049"/>
        <item m="1" x="168"/>
        <item m="1" x="1075"/>
        <item m="1" x="193"/>
        <item m="1" x="1102"/>
        <item m="1" x="219"/>
        <item m="1" x="1131"/>
        <item m="1" x="245"/>
        <item m="1" x="1157"/>
        <item m="1" x="268"/>
        <item m="1" x="1183"/>
        <item m="1" x="290"/>
        <item m="1" x="1208"/>
        <item m="1" x="315"/>
        <item m="1" x="1237"/>
        <item m="1" x="342"/>
        <item m="1" x="1265"/>
        <item m="1" x="369"/>
        <item m="1" x="1294"/>
        <item m="1" x="398"/>
        <item m="1" x="1322"/>
        <item m="1" x="425"/>
        <item m="1" x="1349"/>
        <item m="1" x="450"/>
        <item m="1" x="1373"/>
        <item m="1" x="477"/>
        <item m="1" x="1399"/>
        <item m="1" x="504"/>
        <item m="1" x="1426"/>
        <item m="1" x="532"/>
        <item m="1" x="1455"/>
        <item m="1" x="562"/>
        <item m="1" x="1483"/>
        <item m="1" x="592"/>
        <item m="1" x="1512"/>
        <item m="1" x="1570"/>
        <item m="1" x="675"/>
        <item m="1" x="1598"/>
        <item m="1" x="703"/>
        <item m="1" x="1625"/>
        <item m="1" x="732"/>
        <item m="1" x="1653"/>
        <item m="1" x="761"/>
        <item m="1" x="1681"/>
        <item m="1" x="791"/>
        <item m="1" x="1709"/>
        <item m="1" x="820"/>
        <item m="1" x="1738"/>
        <item m="1" x="849"/>
        <item m="1" x="1768"/>
        <item m="1" x="880"/>
        <item m="1" x="1797"/>
        <item m="1" x="910"/>
        <item m="1" x="1823"/>
        <item m="1" x="937"/>
        <item m="1" x="1850"/>
        <item m="1" x="966"/>
        <item m="1" x="1878"/>
        <item m="1" x="993"/>
        <item m="1" x="113"/>
        <item m="1" x="1019"/>
        <item m="1" x="140"/>
        <item m="1" x="1048"/>
        <item m="1" x="167"/>
        <item m="1" x="1074"/>
        <item m="1" x="192"/>
        <item m="1" x="1101"/>
        <item m="1" x="218"/>
        <item m="1" x="1130"/>
        <item m="1" x="244"/>
        <item m="1" x="1182"/>
        <item m="1" x="289"/>
        <item m="1" x="1207"/>
        <item m="1" x="314"/>
        <item m="1" x="1236"/>
        <item m="1" x="341"/>
        <item m="1" x="1264"/>
        <item m="1" x="368"/>
        <item m="1" x="1293"/>
        <item m="1" x="397"/>
        <item m="1" x="1321"/>
        <item m="1" x="424"/>
        <item m="1" x="1348"/>
        <item m="1" x="449"/>
        <item m="1" x="1372"/>
        <item m="1" x="476"/>
        <item m="1" x="1398"/>
        <item m="1" x="503"/>
        <item m="1" x="1425"/>
        <item m="1" x="531"/>
        <item m="1" x="1454"/>
        <item m="1" x="561"/>
        <item m="1" x="1482"/>
        <item m="1" x="591"/>
        <item m="1" x="1511"/>
        <item m="1" x="618"/>
        <item m="1" x="1541"/>
        <item m="1" x="648"/>
        <item m="1" x="1569"/>
        <item m="1" x="1597"/>
        <item m="1" x="702"/>
        <item m="1" x="1624"/>
        <item m="1" x="731"/>
        <item m="1" x="1652"/>
        <item m="1" x="760"/>
        <item m="1" x="1680"/>
        <item m="1" x="790"/>
        <item m="1" x="1708"/>
        <item m="1" x="819"/>
        <item m="1" x="1737"/>
        <item m="1" x="848"/>
        <item m="1" x="1767"/>
        <item m="1" x="879"/>
        <item m="1" x="1796"/>
        <item m="1" x="909"/>
        <item m="1" x="1822"/>
        <item m="1" x="936"/>
        <item m="1" x="1849"/>
        <item m="1" x="965"/>
        <item m="1" x="1877"/>
        <item m="1" x="992"/>
        <item m="1" x="112"/>
        <item m="1" x="1018"/>
        <item m="1" x="139"/>
        <item m="1" x="1047"/>
        <item m="1" x="166"/>
        <item m="1" x="1073"/>
        <item m="1" x="191"/>
        <item m="1" x="1100"/>
        <item m="1" x="217"/>
        <item m="1" x="1129"/>
        <item m="1" x="243"/>
        <item m="1" x="1156"/>
        <item m="1" x="267"/>
        <item m="1" x="1181"/>
        <item m="1" x="288"/>
        <item m="1" x="1206"/>
        <item m="1" x="1235"/>
        <item m="1" x="1263"/>
        <item m="1" x="367"/>
        <item m="1" x="1292"/>
        <item m="1" x="396"/>
        <item m="1" x="1320"/>
        <item m="1" x="423"/>
        <item m="1" x="1347"/>
        <item m="1" x="448"/>
        <item m="1" x="1371"/>
        <item m="1" x="475"/>
        <item m="1" x="1397"/>
        <item m="1" x="502"/>
        <item m="1" x="1424"/>
        <item m="1" x="530"/>
        <item m="1" x="1453"/>
        <item m="1" x="560"/>
        <item m="1" x="1481"/>
        <item m="1" x="590"/>
        <item m="1" x="1510"/>
        <item m="1" x="617"/>
        <item m="1" x="1540"/>
        <item m="1" x="647"/>
        <item m="1" x="1568"/>
        <item m="1" x="1596"/>
        <item m="1" x="701"/>
        <item m="1" x="1623"/>
        <item m="1" x="730"/>
        <item m="1" x="1651"/>
        <item m="1" x="759"/>
        <item m="1" x="1679"/>
        <item m="1" x="789"/>
        <item m="1" x="1707"/>
        <item m="1" x="818"/>
        <item m="1" x="1736"/>
        <item m="1" x="847"/>
        <item m="1" x="1766"/>
        <item m="1" x="878"/>
        <item m="1" x="1795"/>
        <item m="1" x="908"/>
        <item m="1" x="1821"/>
        <item m="1" x="935"/>
        <item m="1" x="1848"/>
        <item m="1" x="964"/>
        <item m="1" x="1876"/>
        <item m="1" x="1017"/>
        <item m="1" x="138"/>
        <item m="1" x="1046"/>
        <item m="1" x="1291"/>
        <item m="1" x="395"/>
        <item m="1" x="1319"/>
        <item m="1" x="422"/>
        <item m="1" x="1346"/>
        <item m="1" x="447"/>
        <item m="1" x="1370"/>
        <item m="1" x="474"/>
        <item m="1" x="1396"/>
        <item m="1" x="501"/>
        <item m="1" x="1423"/>
        <item m="1" x="529"/>
        <item m="1" x="1452"/>
        <item m="1" x="559"/>
        <item m="1" x="1480"/>
        <item m="1" x="589"/>
        <item m="1" x="1509"/>
        <item m="1" x="616"/>
        <item m="1" x="1539"/>
        <item m="1" x="646"/>
        <item m="1" x="1567"/>
        <item m="1" x="674"/>
        <item m="1" x="1595"/>
        <item m="1" x="700"/>
        <item m="1" x="1622"/>
        <item m="1" x="729"/>
        <item m="1" x="1650"/>
        <item m="1" x="758"/>
        <item m="1" x="1678"/>
        <item m="1" x="788"/>
        <item m="1" x="1706"/>
        <item m="1" x="817"/>
        <item m="1" x="1735"/>
        <item m="1" x="846"/>
        <item m="1" x="1765"/>
        <item m="1" x="877"/>
        <item m="1" x="1794"/>
        <item m="1" x="907"/>
        <item m="1" x="1820"/>
        <item m="1" x="934"/>
        <item m="1" x="1847"/>
        <item m="1" x="963"/>
        <item m="1" x="1875"/>
        <item m="1" x="991"/>
        <item m="1" x="111"/>
        <item m="1" x="190"/>
        <item m="1" x="1099"/>
        <item m="1" x="216"/>
        <item m="1" x="1128"/>
        <item m="1" x="242"/>
        <item m="1" x="1155"/>
        <item m="1" x="266"/>
        <item m="1" x="1180"/>
        <item m="1" x="287"/>
        <item m="1" x="1205"/>
        <item m="1" x="312"/>
        <item m="1" x="1234"/>
        <item m="1" x="340"/>
        <item m="1" x="1262"/>
        <item m="1" x="366"/>
        <item m="1" x="1290"/>
        <item m="1" x="394"/>
        <item m="1" x="1318"/>
        <item m="1" x="421"/>
        <item m="1" x="1345"/>
        <item m="1" x="446"/>
        <item m="1" x="1369"/>
        <item m="1" x="313"/>
        <item m="1" x="1045"/>
        <item m="1" x="473"/>
        <item m="1" x="1395"/>
        <item m="1" x="500"/>
        <item m="1" x="1422"/>
        <item m="1" x="528"/>
        <item m="1" x="1451"/>
        <item m="1" x="558"/>
        <item m="1" x="1479"/>
        <item m="1" x="588"/>
        <item m="1" x="1508"/>
        <item m="1" x="615"/>
        <item m="1" x="1538"/>
        <item m="1" x="645"/>
        <item m="1" x="1566"/>
        <item m="1" x="673"/>
        <item m="1" x="1594"/>
        <item m="1" x="699"/>
        <item m="1" x="1621"/>
        <item m="1" x="728"/>
        <item m="1" x="1649"/>
        <item m="1" x="757"/>
        <item m="1" x="1677"/>
        <item m="1" x="787"/>
        <item m="1" x="1705"/>
        <item m="1" x="816"/>
        <item m="1" x="1734"/>
        <item m="1" x="845"/>
        <item m="1" x="1764"/>
        <item m="1" x="876"/>
        <item m="1" x="1793"/>
        <item m="1" x="906"/>
        <item m="1" x="1819"/>
        <item m="1" x="933"/>
        <item m="1" x="1846"/>
        <item m="1" x="962"/>
        <item m="1" x="1874"/>
        <item m="1" x="990"/>
        <item m="1" x="110"/>
        <item m="1" x="1016"/>
        <item m="1" x="137"/>
        <item m="1" x="1044"/>
        <item m="1" x="165"/>
        <item m="1" x="1072"/>
        <item m="1" x="189"/>
        <item m="1" x="1098"/>
        <item m="1" x="215"/>
        <item m="1" x="1127"/>
        <item m="1" x="241"/>
        <item m="1" x="1154"/>
        <item m="1" x="265"/>
        <item m="1" x="1179"/>
        <item m="1" x="286"/>
        <item m="1" x="1204"/>
        <item m="1" x="311"/>
        <item m="1" x="1233"/>
        <item m="1" x="339"/>
        <item m="1" x="1261"/>
        <item m="1" x="365"/>
        <item m="1" x="1289"/>
        <item m="1" x="393"/>
        <item m="1" x="1317"/>
        <item m="1" x="420"/>
        <item m="1" x="1344"/>
        <item m="1" x="472"/>
        <item m="1" x="1394"/>
        <item m="1" x="499"/>
        <item m="1" x="1421"/>
        <item m="1" x="527"/>
        <item m="1" x="1450"/>
        <item m="1" x="557"/>
        <item m="1" x="1478"/>
        <item m="1" x="587"/>
        <item m="1" x="1507"/>
        <item m="1" x="614"/>
        <item m="1" x="1537"/>
        <item m="1" x="644"/>
        <item m="1" x="1565"/>
        <item m="1" x="672"/>
        <item m="1" x="1593"/>
        <item m="1" x="698"/>
        <item m="1" x="1620"/>
        <item m="1" x="727"/>
        <item m="1" x="1648"/>
        <item m="1" x="756"/>
        <item m="1" x="1676"/>
        <item m="1" x="786"/>
        <item m="1" x="1704"/>
        <item m="1" x="815"/>
        <item m="1" x="1733"/>
        <item m="1" x="844"/>
        <item m="1" x="1763"/>
        <item m="1" x="875"/>
        <item m="1" x="1792"/>
        <item m="1" x="905"/>
        <item m="1" x="1818"/>
        <item m="1" x="932"/>
        <item m="1" x="1845"/>
        <item m="1" x="961"/>
        <item m="1" x="1873"/>
        <item m="1" x="989"/>
        <item m="1" x="109"/>
        <item m="1" x="1015"/>
        <item m="1" x="136"/>
        <item m="1" x="1043"/>
        <item m="1" x="164"/>
        <item m="1" x="1071"/>
        <item m="1" x="214"/>
        <item m="1" x="1126"/>
        <item m="1" x="240"/>
        <item m="1" x="1153"/>
        <item m="1" x="264"/>
        <item m="1" x="1178"/>
        <item m="1" x="1232"/>
        <item m="1" x="338"/>
        <item m="1" x="1260"/>
        <item m="1" x="364"/>
        <item m="1" x="1288"/>
        <item m="1" x="392"/>
        <item m="1" x="1316"/>
        <item m="1" x="419"/>
        <item m="1" x="1343"/>
        <item m="1" x="445"/>
        <item m="1" x="1368"/>
        <item m="1" x="471"/>
        <item m="1" x="1393"/>
        <item m="1" x="498"/>
        <item m="1" x="1420"/>
        <item m="1" x="526"/>
        <item m="1" x="1449"/>
        <item m="1" x="556"/>
        <item m="1" x="1477"/>
        <item m="1" x="586"/>
        <item m="1" x="1506"/>
        <item m="1" x="613"/>
        <item m="1" x="1536"/>
        <item m="1" x="643"/>
        <item m="1" x="1564"/>
        <item m="1" x="671"/>
        <item m="1" x="1592"/>
        <item m="1" x="697"/>
        <item m="1" x="1619"/>
        <item m="1" x="726"/>
        <item m="1" x="1647"/>
        <item m="1" x="755"/>
        <item m="1" x="1675"/>
        <item m="1" x="785"/>
        <item m="1" x="1703"/>
        <item m="1" x="814"/>
        <item m="1" x="1732"/>
        <item m="1" x="843"/>
        <item m="1" x="1762"/>
        <item m="1" x="874"/>
        <item m="1" x="1791"/>
        <item m="1" x="904"/>
        <item m="1" x="1817"/>
        <item m="1" x="931"/>
        <item m="1" x="1844"/>
        <item m="1" x="960"/>
        <item m="1" x="1872"/>
        <item m="1" x="988"/>
        <item m="1" x="108"/>
        <item m="1" x="1014"/>
        <item m="1" x="135"/>
        <item m="1" x="163"/>
        <item m="1" x="1070"/>
        <item m="1" x="188"/>
        <item m="1" x="1097"/>
        <item m="1" x="213"/>
        <item m="1" x="1125"/>
        <item m="1" x="239"/>
        <item m="1" x="1152"/>
        <item m="1" x="1231"/>
        <item m="1" x="337"/>
        <item m="1" x="1259"/>
        <item m="1" x="363"/>
        <item m="1" x="1287"/>
        <item m="1" x="1754"/>
        <item m="1" x="391"/>
        <item m="1" x="865"/>
        <item m="1" x="1315"/>
        <item m="1" x="1783"/>
        <item m="1" x="418"/>
        <item m="1" x="895"/>
        <item m="1" x="1342"/>
        <item m="1" x="1810"/>
        <item m="1" x="444"/>
        <item m="1" x="922"/>
        <item m="1" x="1837"/>
        <item m="1" x="470"/>
        <item m="1" x="951"/>
        <item m="1" x="1392"/>
        <item m="1" x="1865"/>
        <item m="1" x="497"/>
        <item m="1" x="979"/>
        <item m="1" x="1419"/>
        <item m="1" x="1891"/>
        <item m="1" x="525"/>
        <item m="1" x="1008"/>
        <item m="1" x="1448"/>
        <item m="1" x="128"/>
        <item m="1" x="555"/>
        <item m="1" x="1035"/>
        <item m="1" x="1476"/>
        <item m="1" x="156"/>
        <item m="1" x="585"/>
        <item m="1" x="1062"/>
        <item m="1" x="1505"/>
        <item m="1" x="181"/>
        <item m="1" x="612"/>
        <item m="1" x="1088"/>
        <item m="1" x="1535"/>
        <item m="1" x="207"/>
        <item m="1" x="642"/>
        <item m="1" x="1117"/>
        <item m="1" x="1563"/>
        <item m="1" x="233"/>
        <item m="1" x="670"/>
        <item m="1" x="1145"/>
        <item m="1" x="1591"/>
        <item m="1" x="257"/>
        <item m="1" x="696"/>
        <item m="1" x="1170"/>
        <item m="1" x="1618"/>
        <item m="1" x="279"/>
        <item m="1" x="725"/>
        <item m="1" x="1196"/>
        <item m="1" x="1646"/>
        <item m="1" x="304"/>
        <item m="1" x="754"/>
        <item m="1" x="1222"/>
        <item m="1" x="1674"/>
        <item m="1" x="329"/>
        <item m="1" x="784"/>
        <item m="1" x="1250"/>
        <item m="1" x="1702"/>
        <item m="1" x="355"/>
        <item m="1" x="813"/>
        <item m="1" x="1278"/>
        <item m="1" x="1731"/>
        <item m="1" x="383"/>
        <item m="1" x="842"/>
        <item m="1" x="1307"/>
        <item m="1" x="1761"/>
        <item m="1" x="410"/>
        <item m="1" x="873"/>
        <item m="1" x="1334"/>
        <item m="1" x="1790"/>
        <item m="1" x="436"/>
        <item m="1" x="903"/>
        <item m="1" x="1360"/>
        <item m="1" x="1816"/>
        <item m="1" x="462"/>
        <item m="1" x="930"/>
        <item m="1" x="1384"/>
        <item m="1" x="1843"/>
        <item m="1" x="490"/>
        <item m="1" x="959"/>
        <item m="1" x="1411"/>
        <item m="1" x="1871"/>
        <item m="1" x="517"/>
        <item m="1" x="987"/>
        <item m="1" x="1440"/>
        <item m="1" x="107"/>
        <item m="1" x="546"/>
        <item m="1" x="134"/>
        <item m="1" x="576"/>
        <item m="1" x="1042"/>
        <item m="1" x="1497"/>
        <item m="1" x="162"/>
        <item m="1" x="605"/>
        <item m="1" x="1069"/>
        <item m="1" x="1526"/>
        <item m="1" x="187"/>
        <item m="1" x="632"/>
        <item m="1" x="1096"/>
        <item m="1" x="1554"/>
        <item m="1" x="212"/>
        <item m="1" x="661"/>
        <item m="1" x="1124"/>
        <item m="1" x="1583"/>
        <item m="1" x="688"/>
        <item m="1" x="1151"/>
        <item m="1" x="1610"/>
        <item m="1" x="263"/>
        <item m="1" x="716"/>
        <item m="1" x="1177"/>
        <item m="1" x="1638"/>
        <item m="1" x="285"/>
        <item m="1" x="745"/>
        <item m="1" x="1203"/>
        <item m="1" x="1666"/>
        <item m="1" x="310"/>
        <item m="1" x="775"/>
        <item m="1" x="1230"/>
        <item m="1" x="1695"/>
        <item m="1" x="336"/>
        <item m="1" x="805"/>
        <item m="1" x="1258"/>
        <item m="1" x="1723"/>
        <item m="1" x="362"/>
        <item m="1" x="833"/>
        <item m="1" x="1286"/>
        <item m="1" x="1752"/>
        <item m="1" x="390"/>
        <item m="1" x="863"/>
        <item m="1" x="1314"/>
        <item m="1" x="1007"/>
        <item m="1" x="1447"/>
        <item m="1" x="126"/>
        <item m="1" x="554"/>
        <item m="1" x="1033"/>
        <item m="1" x="1475"/>
        <item m="1" x="154"/>
        <item m="1" x="584"/>
        <item m="1" x="1060"/>
        <item m="1" x="1504"/>
        <item m="1" x="179"/>
        <item m="1" x="611"/>
        <item m="1" x="1086"/>
        <item m="1" x="1534"/>
        <item m="1" x="205"/>
        <item m="1" x="641"/>
        <item m="1" x="1115"/>
        <item m="1" x="1562"/>
        <item m="1" x="231"/>
        <item m="1" x="669"/>
        <item m="1" x="1143"/>
        <item m="1" x="1590"/>
        <item m="1" x="1168"/>
        <item m="1" x="1617"/>
        <item m="1" x="277"/>
        <item m="1" x="724"/>
        <item m="1" x="1194"/>
        <item m="1" x="1645"/>
        <item m="1" x="302"/>
        <item m="1" x="753"/>
        <item m="1" x="1220"/>
        <item m="1" x="1673"/>
        <item m="1" x="327"/>
        <item m="1" x="783"/>
        <item m="1" x="1248"/>
        <item m="1" x="353"/>
        <item m="1" x="1276"/>
        <item m="1" x="1730"/>
        <item m="1" x="381"/>
        <item m="1" x="841"/>
        <item m="1" x="1305"/>
        <item m="1" x="1760"/>
        <item m="1" x="408"/>
        <item m="1" x="872"/>
        <item m="1" x="1332"/>
        <item m="1" x="1789"/>
        <item m="1" x="434"/>
        <item m="1" x="902"/>
        <item m="1" x="1358"/>
        <item m="1" x="1815"/>
        <item m="1" x="460"/>
        <item m="1" x="929"/>
        <item m="1" x="1382"/>
        <item m="1" x="1842"/>
        <item m="1" x="488"/>
        <item m="1" x="958"/>
        <item m="1" x="1410"/>
        <item m="1" x="1870"/>
        <item m="1" x="515"/>
        <item m="1" x="986"/>
        <item m="1" x="1438"/>
        <item m="1" x="106"/>
        <item m="1" x="544"/>
        <item m="1" x="1466"/>
        <item m="1" x="133"/>
        <item m="1" x="574"/>
        <item m="1" x="1041"/>
        <item m="1" x="1495"/>
        <item m="1" x="161"/>
        <item m="1" x="603"/>
        <item m="1" x="1068"/>
        <item m="1" x="1524"/>
        <item m="1" x="186"/>
        <item m="1" x="630"/>
        <item m="1" x="1095"/>
        <item m="1" x="1552"/>
        <item m="1" x="211"/>
        <item m="1" x="659"/>
        <item m="1" x="1123"/>
        <item m="1" x="1581"/>
        <item m="1" x="238"/>
        <item m="1" x="686"/>
        <item m="1" x="1150"/>
        <item m="1" x="1608"/>
        <item m="1" x="262"/>
        <item m="1" x="714"/>
        <item m="1" x="1176"/>
        <item m="1" x="1636"/>
        <item m="1" x="284"/>
        <item m="1" x="743"/>
        <item m="1" x="1202"/>
        <item m="1" x="1664"/>
        <item m="1" x="309"/>
        <item m="1" x="773"/>
        <item m="1" x="1229"/>
        <item m="1" x="1693"/>
        <item m="1" x="335"/>
        <item m="1" x="803"/>
        <item m="1" x="1257"/>
        <item m="1" x="1721"/>
        <item m="1" x="361"/>
        <item m="1" x="831"/>
        <item m="1" x="1285"/>
        <item m="1" x="1750"/>
        <item m="1" x="389"/>
        <item m="1" x="861"/>
        <item m="1" x="1313"/>
        <item m="1" x="1780"/>
        <item m="1" x="417"/>
        <item m="1" x="892"/>
        <item m="1" x="1341"/>
        <item m="1" x="1808"/>
        <item m="1" x="443"/>
        <item m="1" x="1367"/>
        <item m="1" x="1835"/>
        <item m="1" x="469"/>
        <item m="1" x="948"/>
        <item m="1" x="1391"/>
        <item m="1" x="1862"/>
        <item m="1" x="496"/>
        <item m="1" x="976"/>
        <item m="1" x="1418"/>
        <item m="1" x="1889"/>
        <item m="1" x="524"/>
        <item m="1" x="1005"/>
        <item m="1" x="1446"/>
        <item m="1" x="124"/>
        <item m="1" x="553"/>
        <item m="1" x="1031"/>
        <item m="1" x="1474"/>
        <item m="1" x="152"/>
        <item m="1" x="583"/>
        <item m="1" x="1058"/>
        <item m="1" x="1503"/>
        <item m="1" x="177"/>
        <item m="1" x="610"/>
        <item m="1" x="1084"/>
        <item m="1" x="1533"/>
        <item m="1" x="203"/>
        <item m="1" x="640"/>
        <item m="1" x="1113"/>
        <item m="1" x="1561"/>
        <item m="1" x="229"/>
        <item m="1" x="668"/>
        <item m="1" x="1141"/>
        <item m="1" x="1589"/>
        <item m="1" x="254"/>
        <item m="1" x="695"/>
        <item m="1" x="1166"/>
        <item m="1" x="1616"/>
        <item m="1" x="723"/>
        <item m="1" x="1192"/>
        <item m="1" x="1644"/>
        <item m="1" x="300"/>
        <item m="1" x="752"/>
        <item m="1" x="1218"/>
        <item m="1" x="1672"/>
        <item m="1" x="325"/>
        <item m="1" x="782"/>
        <item m="1" x="1246"/>
        <item m="1" x="1701"/>
        <item m="1" x="812"/>
        <item m="1" x="1274"/>
        <item m="1" x="1729"/>
        <item m="1" x="379"/>
        <item m="1" x="840"/>
        <item m="1" x="1303"/>
        <item m="1" x="1759"/>
        <item m="1" x="406"/>
        <item m="1" x="871"/>
        <item m="1" x="1330"/>
        <item m="1" x="1788"/>
        <item m="1" x="432"/>
        <item m="1" x="901"/>
        <item m="1" x="1356"/>
        <item m="1" x="1814"/>
        <item m="1" x="458"/>
        <item m="1" x="928"/>
        <item m="1" x="1380"/>
        <item m="1" x="486"/>
        <item m="1" x="957"/>
        <item m="1" x="1408"/>
        <item m="1" x="1869"/>
        <item m="1" x="513"/>
        <item m="1" x="985"/>
        <item m="1" x="1436"/>
        <item m="1" x="1897"/>
        <item m="1" x="542"/>
        <item m="1" x="132"/>
        <item m="1" x="572"/>
        <item m="1" x="1493"/>
        <item m="1" x="160"/>
        <item m="1" x="601"/>
        <item m="1" x="1067"/>
        <item m="1" x="1522"/>
        <item m="1" x="185"/>
        <item m="1" x="628"/>
        <item m="1" x="1094"/>
        <item m="1" x="1550"/>
        <item m="1" x="210"/>
        <item m="1" x="657"/>
        <item m="1" x="1122"/>
        <item m="1" x="1579"/>
        <item m="1" x="237"/>
        <item m="1" x="684"/>
        <item m="1" x="1149"/>
        <item m="1" x="1606"/>
        <item m="1" x="261"/>
        <item m="1" x="712"/>
        <item m="1" x="1175"/>
        <item m="1" x="1634"/>
        <item m="1" x="283"/>
        <item m="1" x="741"/>
        <item m="1" x="1201"/>
        <item m="1" x="1662"/>
        <item m="1" x="308"/>
        <item m="1" x="771"/>
        <item m="1" x="1228"/>
        <item m="1" x="1691"/>
        <item m="1" x="334"/>
        <item m="1" x="801"/>
        <item m="1" x="1256"/>
        <item m="1" x="1719"/>
        <item m="1" x="1893"/>
        <item m="1" x="829"/>
        <item m="1" x="1284"/>
        <item m="1" x="1748"/>
        <item m="1" x="388"/>
        <item m="1" x="859"/>
        <item m="1" x="1778"/>
        <item m="1" x="416"/>
        <item m="1" x="890"/>
        <item m="1" x="1340"/>
        <item m="1" x="1806"/>
        <item m="1" x="442"/>
        <item m="1" x="919"/>
        <item m="1" x="1366"/>
        <item m="1" x="1833"/>
        <item m="1" x="468"/>
        <item m="1" x="946"/>
        <item m="1" x="1390"/>
        <item m="1" x="1860"/>
        <item m="1" x="495"/>
        <item m="1" x="974"/>
        <item m="1" x="1417"/>
        <item m="1" x="1887"/>
        <item m="1" x="523"/>
        <item m="1" x="1003"/>
        <item m="1" x="1445"/>
        <item m="1" x="122"/>
        <item m="1" x="552"/>
        <item m="1" x="1029"/>
        <item m="1" x="1473"/>
        <item m="1" x="150"/>
        <item m="1" x="582"/>
        <item m="1" x="1057"/>
        <item m="1" x="1502"/>
        <item m="1" x="176"/>
        <item m="1" x="609"/>
        <item m="1" x="1083"/>
        <item m="1" x="1532"/>
        <item m="1" x="202"/>
        <item m="1" x="639"/>
        <item m="1" x="1111"/>
        <item m="1" x="1560"/>
        <item m="1" x="227"/>
        <item m="1" x="667"/>
        <item m="1" x="1139"/>
        <item m="1" x="1588"/>
        <item m="1" x="252"/>
        <item m="1" x="694"/>
        <item m="1" x="1164"/>
        <item m="1" x="1615"/>
        <item m="1" x="274"/>
        <item m="1" x="722"/>
        <item m="1" x="1190"/>
        <item m="1" x="1643"/>
        <item m="1" x="298"/>
        <item m="1" x="751"/>
        <item m="1" x="1216"/>
        <item m="1" x="1671"/>
        <item m="1" x="323"/>
        <item m="1" x="781"/>
        <item m="1" x="1244"/>
        <item m="1" x="1700"/>
        <item m="1" x="350"/>
        <item m="1" x="811"/>
        <item m="1" x="1272"/>
        <item m="1" x="1728"/>
        <item m="1" x="377"/>
        <item m="1" x="839"/>
        <item m="1" x="1301"/>
        <item m="1" x="1758"/>
        <item m="1" x="404"/>
        <item m="1" x="870"/>
        <item m="1" x="1328"/>
        <item m="1" x="1787"/>
        <item m="1" x="430"/>
        <item m="1" x="900"/>
        <item m="1" x="927"/>
        <item m="1" x="1379"/>
        <item m="1" x="1841"/>
        <item m="1" x="484"/>
        <item m="1" x="956"/>
        <item m="1" x="1406"/>
        <item m="1" x="511"/>
        <item m="1" x="984"/>
        <item m="1" x="1434"/>
        <item m="1" x="1896"/>
        <item m="1" x="540"/>
        <item m="1" x="1013"/>
        <item m="1" x="1463"/>
        <item m="1" x="131"/>
        <item m="1" x="570"/>
        <item m="1" x="1040"/>
        <item m="1" x="1491"/>
        <item m="1" x="159"/>
        <item m="1" x="599"/>
        <item m="1" x="1066"/>
        <item m="1" x="1520"/>
        <item m="1" x="184"/>
        <item m="1" x="626"/>
        <item m="1" x="1093"/>
        <item m="1" x="1548"/>
        <item m="1" x="209"/>
        <item m="1" x="655"/>
        <item m="1" x="1121"/>
        <item m="1" x="1577"/>
        <item m="1" x="236"/>
        <item m="1" x="682"/>
        <item m="1" x="1148"/>
        <item m="1" x="1605"/>
        <item m="1" x="260"/>
        <item m="1" x="710"/>
        <item m="1" x="1174"/>
        <item m="1" x="1632"/>
        <item m="1" x="282"/>
        <item m="1" x="739"/>
        <item m="1" x="1200"/>
        <item m="1" x="1660"/>
        <item m="1" x="307"/>
        <item m="1" x="769"/>
        <item m="1" x="1227"/>
        <item m="1" x="1689"/>
        <item m="1" x="333"/>
        <item m="1" x="799"/>
        <item m="1" x="1255"/>
        <item m="1" x="1717"/>
        <item m="1" x="1283"/>
        <item m="1" x="1746"/>
        <item m="1" x="1312"/>
        <item m="1" x="1776"/>
        <item m="1" x="415"/>
        <item m="1" x="888"/>
        <item m="1" x="1339"/>
        <item m="1" x="1804"/>
        <item m="1" x="441"/>
        <item m="1" x="917"/>
        <item m="1" x="1365"/>
        <item m="1" x="1831"/>
        <item m="1" x="467"/>
        <item m="1" x="944"/>
        <item m="1" x="1389"/>
        <item m="1" x="1858"/>
        <item m="1" x="494"/>
        <item m="1" x="972"/>
        <item m="1" x="1416"/>
        <item m="1" x="1885"/>
        <item m="1" x="522"/>
        <item m="1" x="1001"/>
        <item m="1" x="1444"/>
        <item m="1" x="120"/>
        <item m="1" x="551"/>
        <item m="1" x="1027"/>
        <item m="1" x="1472"/>
        <item m="1" x="148"/>
        <item m="1" x="581"/>
        <item m="1" x="1055"/>
        <item m="1" x="1501"/>
        <item m="1" x="174"/>
        <item m="1" x="608"/>
        <item m="1" x="1081"/>
        <item m="1" x="1531"/>
        <item m="1" x="200"/>
        <item m="1" x="638"/>
        <item m="1" x="1109"/>
        <item m="1" x="1559"/>
        <item m="1" x="225"/>
        <item m="1" x="666"/>
        <item m="1" x="1137"/>
        <item m="1" x="1587"/>
        <item m="1" x="250"/>
        <item m="1" x="693"/>
        <item m="1" x="1162"/>
        <item m="1" x="1614"/>
        <item m="1" x="273"/>
        <item m="1" x="721"/>
        <item m="1" x="1188"/>
        <item m="1" x="1642"/>
        <item m="1" x="296"/>
        <item m="1" x="750"/>
        <item m="1" x="1214"/>
        <item m="1" x="1670"/>
        <item m="1" x="321"/>
        <item m="1" x="780"/>
        <item m="1" x="1242"/>
        <item m="1" x="1699"/>
        <item m="1" x="348"/>
        <item m="1" x="810"/>
        <item m="1" x="1727"/>
        <item m="1" x="375"/>
        <item m="1" x="838"/>
        <item m="1" x="1299"/>
        <item m="1" x="1757"/>
        <item m="1" x="402"/>
        <item m="1" x="869"/>
        <item m="1" x="1326"/>
        <item m="1" x="1786"/>
        <item m="1" x="429"/>
        <item m="1" x="899"/>
        <item m="1" x="767"/>
        <item m="1" x="1226"/>
        <item m="1" x="1687"/>
        <item m="1" x="332"/>
        <item m="1" x="797"/>
        <item m="1" x="1254"/>
        <item m="1" x="1715"/>
        <item m="1" x="359"/>
        <item m="1" x="826"/>
        <item m="1" x="1282"/>
        <item m="1" x="1744"/>
        <item m="1" x="387"/>
        <item m="1" x="855"/>
        <item m="1" x="1311"/>
        <item m="1" x="1774"/>
        <item m="1" x="414"/>
        <item m="1" x="886"/>
        <item m="1" x="1338"/>
        <item m="1" x="1802"/>
        <item m="1" x="440"/>
        <item m="1" x="915"/>
        <item m="1" x="1364"/>
        <item m="1" x="1829"/>
        <item m="1" x="466"/>
        <item m="1" x="943"/>
        <item m="1" x="1388"/>
        <item m="1" x="1856"/>
        <item m="1" x="493"/>
        <item m="1" x="970"/>
        <item m="1" x="1415"/>
        <item m="1" x="1883"/>
        <item m="1" x="521"/>
        <item m="1" x="999"/>
        <item m="1" x="1443"/>
        <item m="1" x="118"/>
        <item m="1" x="550"/>
        <item m="1" x="1025"/>
        <item m="1" x="1471"/>
        <item m="1" x="146"/>
        <item m="1" x="580"/>
        <item m="1" x="1053"/>
        <item m="1" x="1354"/>
        <item m="1" x="1813"/>
        <item m="1" x="455"/>
        <item m="1" x="926"/>
        <item m="1" x="1377"/>
        <item m="1" x="1840"/>
        <item m="1" x="482"/>
        <item m="1" x="955"/>
        <item m="1" x="1404"/>
        <item m="1" x="1868"/>
        <item m="1" x="509"/>
        <item m="1" x="983"/>
        <item m="1" x="1432"/>
        <item m="1" x="1895"/>
        <item m="1" x="538"/>
        <item m="1" x="1012"/>
        <item m="1" x="1461"/>
        <item m="1" x="130"/>
        <item m="1" x="568"/>
        <item m="1" x="1039"/>
        <item m="1" x="1489"/>
        <item m="1" x="158"/>
        <item m="1" x="597"/>
        <item m="1" x="1065"/>
        <item m="1" x="1518"/>
        <item m="1" x="183"/>
        <item m="1" x="624"/>
        <item m="1" x="1092"/>
        <item m="1" x="1530"/>
        <item m="1" x="198"/>
        <item m="1" x="637"/>
        <item m="1" x="1107"/>
        <item m="1" x="1558"/>
        <item m="1" x="223"/>
        <item m="1" x="665"/>
        <item m="1" x="1135"/>
        <item m="1" x="1586"/>
        <item m="1" x="248"/>
        <item m="1" x="692"/>
        <item m="1" x="1160"/>
        <item m="1" x="1613"/>
        <item m="1" x="271"/>
        <item m="1" x="720"/>
        <item m="1" x="1186"/>
        <item m="1" x="1641"/>
        <item m="1" x="294"/>
        <item m="1" x="749"/>
        <item m="1" x="1212"/>
        <item m="1" x="1669"/>
        <item m="1" x="319"/>
        <item m="1" x="779"/>
        <item m="1" x="1240"/>
        <item m="1" x="1698"/>
        <item m="1" x="346"/>
        <item m="1" x="809"/>
        <item m="1" x="1269"/>
        <item m="1" x="1726"/>
        <item m="1" x="373"/>
        <item m="1" x="837"/>
        <item m="1" x="1297"/>
        <item m="1" x="1756"/>
        <item m="1" x="400"/>
        <item m="1" x="868"/>
        <item m="1" x="1324"/>
        <item m="1" x="1785"/>
        <item m="1" x="427"/>
        <item m="1" x="898"/>
        <item m="1" x="1352"/>
        <item m="1" x="1812"/>
        <item m="1" x="1839"/>
        <item m="1" x="480"/>
        <item m="1" x="954"/>
        <item m="1" x="1402"/>
        <item m="1" x="1867"/>
        <item m="1" x="507"/>
        <item m="1" x="982"/>
        <item m="1" x="1430"/>
        <item m="1" x="1894"/>
        <item m="1" x="536"/>
        <item m="1" x="1011"/>
        <item m="1" x="1459"/>
        <item m="1" x="129"/>
        <item m="1" x="566"/>
        <item m="1" x="1038"/>
        <item m="1" x="1487"/>
        <item m="1" x="157"/>
        <item m="1" x="596"/>
        <item m="1" x="1064"/>
        <item m="1" x="1516"/>
        <item m="1" x="182"/>
        <item m="1" x="622"/>
        <item m="1" x="1091"/>
        <item m="1" x="1545"/>
        <item m="1" x="208"/>
        <item m="1" x="652"/>
        <item m="1" x="1120"/>
        <item m="1" x="1574"/>
        <item m="1" x="235"/>
        <item m="1" x="679"/>
        <item m="1" x="1147"/>
        <item m="1" x="1602"/>
        <item m="1" x="259"/>
        <item m="1" x="707"/>
        <item m="1" x="1173"/>
        <item m="1" x="1629"/>
        <item m="1" x="281"/>
        <item m="1" x="736"/>
        <item m="1" x="1199"/>
        <item m="1" x="1657"/>
        <item m="1" x="306"/>
        <item m="1" x="765"/>
        <item m="1" x="1225"/>
        <item m="1" x="1685"/>
        <item m="1" x="331"/>
        <item m="1" x="795"/>
        <item m="1" x="1253"/>
        <item m="1" x="1713"/>
        <item m="1" x="358"/>
        <item m="1" x="824"/>
        <item m="1" x="1281"/>
        <item m="1" x="1742"/>
        <item m="1" x="386"/>
        <item m="1" x="853"/>
        <item m="1" x="1310"/>
        <item m="1" x="1772"/>
        <item m="1" x="413"/>
        <item m="1" x="884"/>
        <item m="1" x="1337"/>
        <item m="1" x="1800"/>
        <item m="1" x="439"/>
        <item m="1" x="913"/>
        <item m="1" x="1363"/>
        <item m="1" x="1827"/>
        <item m="1" x="465"/>
        <item m="1" x="941"/>
        <item m="1" x="1387"/>
        <item m="1" x="1854"/>
        <item m="1" x="1414"/>
        <item m="1" x="1881"/>
        <item m="1" x="520"/>
        <item m="1" x="997"/>
        <item m="1" x="549"/>
        <item m="1" x="1023"/>
        <item m="1" x="1470"/>
        <item m="1" x="144"/>
        <item m="1" x="579"/>
        <item m="1" x="1500"/>
        <item m="1" x="171"/>
        <item m="1" x="1078"/>
        <item m="1" x="1529"/>
        <item m="1" x="196"/>
        <item m="1" x="636"/>
        <item m="1" x="1105"/>
        <item m="1" x="1557"/>
        <item m="1" x="360"/>
        <item m="1" x="8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dataField="1" showAll="0" numFmtId="43"/>
    <pivotField showAll="0"/>
    <pivotField axis="axisCol" showAll="0">
      <items count="35">
        <item x="0"/>
        <item x="5"/>
        <item x="1"/>
        <item x="2"/>
        <item x="6"/>
        <item x="3"/>
        <item m="1" x="22"/>
        <item x="4"/>
        <item m="1" x="33"/>
        <item m="1" x="31"/>
        <item m="1" x="25"/>
        <item m="1" x="24"/>
        <item m="1" x="14"/>
        <item m="1" x="16"/>
        <item m="1" x="23"/>
        <item m="1" x="28"/>
        <item m="1" x="18"/>
        <item m="1" x="13"/>
        <item m="1" x="32"/>
        <item x="8"/>
        <item m="1" x="20"/>
        <item m="1" x="26"/>
        <item m="1" x="17"/>
        <item m="1" x="27"/>
        <item m="1" x="30"/>
        <item m="1" x="29"/>
        <item m="1" x="21"/>
        <item m="1" x="15"/>
        <item m="1" x="19"/>
        <item x="7"/>
        <item x="9"/>
        <item x="10"/>
        <item x="11"/>
        <item x="12"/>
        <item t="default"/>
      </items>
    </pivotField>
    <pivotField axis="axisPage" showAll="0">
      <items count="14">
        <item x="1"/>
        <item x="0"/>
        <item x="3"/>
        <item m="1" x="11"/>
        <item m="1" x="10"/>
        <item m="1" x="12"/>
        <item m="1" x="7"/>
        <item m="1" x="5"/>
        <item m="1" x="8"/>
        <item m="1" x="9"/>
        <item m="1" x="6"/>
        <item m="1" x="4"/>
        <item x="2"/>
        <item t="default"/>
      </items>
    </pivotField>
    <pivotField axis="axisPage" showAll="0">
      <items count="13">
        <item m="1" x="6"/>
        <item m="1" x="3"/>
        <item m="1" x="7"/>
        <item m="1" x="10"/>
        <item m="1" x="2"/>
        <item m="1" x="4"/>
        <item x="0"/>
        <item x="1"/>
        <item m="1" x="11"/>
        <item m="1" x="5"/>
        <item m="1" x="8"/>
        <item m="1" x="9"/>
        <item t="default"/>
      </items>
    </pivotField>
    <pivotField showAll="0" defaultSubtotal="0"/>
  </pivotFields>
  <rowFields count="3">
    <field x="0"/>
    <field x="1"/>
    <field x="6"/>
  </rowFields>
  <rowItems count="133">
    <i>
      <x v="15"/>
    </i>
    <i r="1">
      <x v="455"/>
    </i>
    <i r="2">
      <x v="1866"/>
    </i>
    <i r="2">
      <x v="1882"/>
    </i>
    <i r="1">
      <x v="457"/>
    </i>
    <i r="2">
      <x v="1883"/>
    </i>
    <i r="2">
      <x v="1887"/>
    </i>
    <i>
      <x v="16"/>
    </i>
    <i r="1">
      <x v="454"/>
    </i>
    <i r="2">
      <x v="1850"/>
    </i>
    <i r="2">
      <x v="1884"/>
    </i>
    <i r="2">
      <x v="1891"/>
    </i>
    <i r="1">
      <x v="458"/>
    </i>
    <i r="2">
      <x v="1889"/>
    </i>
    <i>
      <x v="26"/>
    </i>
    <i r="1">
      <x v="449"/>
    </i>
    <i r="2">
      <x v="1806"/>
    </i>
    <i>
      <x v="27"/>
    </i>
    <i r="1">
      <x v="450"/>
    </i>
    <i r="2">
      <x v="1818"/>
    </i>
    <i>
      <x v="28"/>
    </i>
    <i r="1">
      <x v="456"/>
    </i>
    <i r="2">
      <x v="1879"/>
    </i>
    <i r="2">
      <x v="1880"/>
    </i>
    <i r="2">
      <x v="1881"/>
    </i>
    <i>
      <x v="30"/>
    </i>
    <i r="1">
      <x v="445"/>
    </i>
    <i r="2">
      <x v="1792"/>
    </i>
    <i r="2">
      <x v="1794"/>
    </i>
    <i r="2">
      <x v="1795"/>
    </i>
    <i r="2">
      <x v="1796"/>
    </i>
    <i r="2">
      <x v="1799"/>
    </i>
    <i r="2">
      <x v="1800"/>
    </i>
    <i r="2">
      <x v="1801"/>
    </i>
    <i r="2">
      <x v="1823"/>
    </i>
    <i r="2">
      <x v="1826"/>
    </i>
    <i r="2">
      <x v="1846"/>
    </i>
    <i r="2">
      <x v="1854"/>
    </i>
    <i r="2">
      <x v="1895"/>
    </i>
    <i r="2">
      <x v="1896"/>
    </i>
    <i r="2">
      <x v="1897"/>
    </i>
    <i>
      <x v="31"/>
    </i>
    <i r="1">
      <x v="448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31"/>
    </i>
    <i r="2">
      <x v="1832"/>
    </i>
    <i r="2">
      <x v="1833"/>
    </i>
    <i r="2">
      <x v="1834"/>
    </i>
    <i r="2">
      <x v="1842"/>
    </i>
    <i r="2">
      <x v="1845"/>
    </i>
    <i r="2">
      <x v="1861"/>
    </i>
    <i r="2">
      <x v="1862"/>
    </i>
    <i r="2">
      <x v="1863"/>
    </i>
    <i r="2">
      <x v="1869"/>
    </i>
    <i r="2">
      <x v="1892"/>
    </i>
    <i r="1">
      <x v="459"/>
    </i>
    <i r="2">
      <x v="1890"/>
    </i>
    <i>
      <x v="32"/>
    </i>
    <i r="1">
      <x v="446"/>
    </i>
    <i r="2">
      <x v="1793"/>
    </i>
    <i r="2">
      <x v="1798"/>
    </i>
    <i r="2">
      <x v="1817"/>
    </i>
    <i r="2">
      <x v="1819"/>
    </i>
    <i r="2">
      <x v="1820"/>
    </i>
    <i r="2">
      <x v="1821"/>
    </i>
    <i r="2">
      <x v="1822"/>
    </i>
    <i r="2">
      <x v="1824"/>
    </i>
    <i r="2">
      <x v="1827"/>
    </i>
    <i r="2">
      <x v="1839"/>
    </i>
    <i r="2">
      <x v="1847"/>
    </i>
    <i r="2">
      <x v="1851"/>
    </i>
    <i r="2">
      <x v="1852"/>
    </i>
    <i r="2">
      <x v="1855"/>
    </i>
    <i r="2">
      <x v="1856"/>
    </i>
    <i>
      <x v="33"/>
    </i>
    <i r="1">
      <x v="451"/>
    </i>
    <i r="2">
      <x v="1825"/>
    </i>
    <i r="2">
      <x v="1837"/>
    </i>
    <i r="2">
      <x v="1843"/>
    </i>
    <i r="2">
      <x v="1864"/>
    </i>
    <i r="2">
      <x v="1886"/>
    </i>
    <i>
      <x v="34"/>
    </i>
    <i r="1">
      <x v="453"/>
    </i>
    <i r="2">
      <x v="1849"/>
    </i>
    <i r="2">
      <x v="1865"/>
    </i>
    <i r="2">
      <x v="1867"/>
    </i>
    <i r="2">
      <x v="1885"/>
    </i>
    <i r="2">
      <x v="1888"/>
    </i>
    <i>
      <x v="35"/>
    </i>
    <i r="1">
      <x v="447"/>
    </i>
    <i r="2">
      <x v="1797"/>
    </i>
    <i r="2">
      <x v="1802"/>
    </i>
    <i r="2">
      <x v="1807"/>
    </i>
    <i r="2">
      <x v="1811"/>
    </i>
    <i r="2">
      <x v="1812"/>
    </i>
    <i r="2">
      <x v="1813"/>
    </i>
    <i r="2">
      <x v="1814"/>
    </i>
    <i r="2">
      <x v="1815"/>
    </i>
    <i r="2">
      <x v="1816"/>
    </i>
    <i r="2">
      <x v="1828"/>
    </i>
    <i r="2">
      <x v="1829"/>
    </i>
    <i r="2">
      <x v="1830"/>
    </i>
    <i r="2">
      <x v="1835"/>
    </i>
    <i r="2">
      <x v="1836"/>
    </i>
    <i r="2">
      <x v="1838"/>
    </i>
    <i r="2">
      <x v="1840"/>
    </i>
    <i r="2">
      <x v="1841"/>
    </i>
    <i r="2">
      <x v="1848"/>
    </i>
    <i r="2">
      <x v="1853"/>
    </i>
    <i r="2">
      <x v="1857"/>
    </i>
    <i r="2">
      <x v="1858"/>
    </i>
    <i r="2">
      <x v="1859"/>
    </i>
    <i r="2">
      <x v="1860"/>
    </i>
    <i r="2">
      <x v="1868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93"/>
    </i>
    <i r="2">
      <x v="1894"/>
    </i>
    <i r="1">
      <x v="452"/>
    </i>
    <i r="2">
      <x v="1844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9"/>
    </i>
    <i>
      <x v="30"/>
    </i>
    <i>
      <x v="31"/>
    </i>
    <i>
      <x v="32"/>
    </i>
    <i>
      <x v="33"/>
    </i>
    <i t="grand">
      <x/>
    </i>
  </colItems>
  <pageFields count="3">
    <pageField fld="11" hier="0"/>
    <pageField fld="5" hier="0"/>
    <pageField fld="10" hier="0"/>
  </pageField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D10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  <pivotField axis="axisRow" compact="0" outline="0" subtotalTop="0" showAll="0">
      <items count="20">
        <item x="1"/>
        <item m="1" x="8"/>
        <item x="0"/>
        <item m="1" x="15"/>
        <item m="1" x="18"/>
        <item m="1" x="11"/>
        <item x="3"/>
        <item x="4"/>
        <item m="1" x="6"/>
        <item m="1" x="5"/>
        <item m="1" x="14"/>
        <item m="1" x="7"/>
        <item x="2"/>
        <item m="1" x="12"/>
        <item m="1" x="16"/>
        <item m="1" x="17"/>
        <item m="1" x="13"/>
        <item m="1" x="10"/>
        <item m="1" x="9"/>
        <item t="default"/>
      </items>
    </pivotField>
    <pivotField compact="0" outline="0" subtotalTop="0" showAll="0"/>
    <pivotField axis="axisCol" compact="0" outline="0" subtotalTop="0" showAll="0">
      <items count="13">
        <item m="1" x="10"/>
        <item m="1" x="8"/>
        <item x="0"/>
        <item x="1"/>
        <item m="1" x="2"/>
        <item m="1" x="4"/>
        <item m="1" x="7"/>
        <item m="1" x="11"/>
        <item m="1" x="3"/>
        <item m="1" x="5"/>
        <item m="1" x="6"/>
        <item m="1" x="9"/>
        <item t="default"/>
      </items>
    </pivotField>
  </pivotFields>
  <rowFields count="1">
    <field x="5"/>
  </rowFields>
  <rowItems count="6">
    <i>
      <x/>
    </i>
    <i>
      <x v="2"/>
    </i>
    <i>
      <x v="6"/>
    </i>
    <i>
      <x v="7"/>
    </i>
    <i>
      <x v="12"/>
    </i>
    <i t="grand">
      <x/>
    </i>
  </rowItems>
  <colFields count="1">
    <field x="7"/>
  </colFields>
  <colItems count="3">
    <i>
      <x v="2"/>
    </i>
    <i>
      <x v="3"/>
    </i>
    <i t="grand">
      <x/>
    </i>
  </colItems>
  <dataFields count="1">
    <dataField name="ผลรวม ของ จำนวนเงิน" fld="4" baseField="0" baseItem="0" numFmtId="43"/>
  </dataFields>
  <formats count="13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  <format dxfId="10">
      <pivotArea outline="0" fieldPosition="0" dataOnly="0" type="all"/>
    </format>
    <format dxfId="10">
      <pivotArea outline="0" fieldPosition="0"/>
    </format>
    <format dxfId="10">
      <pivotArea outline="0" fieldPosition="0" dataOnly="0" labelOnly="1">
        <references count="1">
          <reference field="5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1">
          <reference field="7" count="0"/>
        </references>
      </pivotArea>
    </format>
    <format dxfId="1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F21" firstHeaderRow="1" firstDataRow="3" firstDataCol="1"/>
  <pivotFields count="13">
    <pivotField showAll="0"/>
    <pivotField showAll="0"/>
    <pivotField showAll="0" defaultSubtotal="0"/>
    <pivotField axis="axisRow" showAll="0">
      <items count="42">
        <item m="1" x="14"/>
        <item m="1" x="22"/>
        <item m="1" x="31"/>
        <item m="1" x="18"/>
        <item m="1" x="20"/>
        <item m="1" x="35"/>
        <item m="1" x="36"/>
        <item m="1" x="27"/>
        <item m="1" x="39"/>
        <item m="1" x="17"/>
        <item m="1" x="19"/>
        <item m="1" x="24"/>
        <item m="1" x="25"/>
        <item x="7"/>
        <item x="6"/>
        <item m="1" x="40"/>
        <item m="1" x="11"/>
        <item x="2"/>
        <item x="3"/>
        <item x="1"/>
        <item m="1" x="32"/>
        <item m="1" x="13"/>
        <item m="1" x="12"/>
        <item m="1" x="16"/>
        <item m="1" x="29"/>
        <item m="1" x="28"/>
        <item m="1" x="38"/>
        <item m="1" x="37"/>
        <item m="1" x="26"/>
        <item m="1" x="23"/>
        <item m="1" x="15"/>
        <item m="1" x="34"/>
        <item m="1" x="21"/>
        <item m="1" x="33"/>
        <item m="1" x="30"/>
        <item x="0"/>
        <item x="4"/>
        <item x="5"/>
        <item x="8"/>
        <item x="9"/>
        <item x="1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27"/>
        <item m="1" x="16"/>
        <item m="1" x="18"/>
        <item x="11"/>
        <item x="5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35">
        <item m="1" x="32"/>
        <item m="1" x="27"/>
        <item m="1" x="17"/>
        <item x="0"/>
        <item x="5"/>
        <item x="1"/>
        <item x="2"/>
        <item x="6"/>
        <item x="3"/>
        <item m="1" x="22"/>
        <item m="1" x="20"/>
        <item x="4"/>
        <item m="1" x="33"/>
        <item m="1" x="31"/>
        <item x="8"/>
        <item m="1" x="25"/>
        <item m="1" x="26"/>
        <item m="1" x="24"/>
        <item m="1" x="14"/>
        <item m="1" x="16"/>
        <item m="1" x="23"/>
        <item m="1" x="28"/>
        <item m="1" x="18"/>
        <item m="1" x="13"/>
        <item m="1" x="30"/>
        <item m="1" x="29"/>
        <item m="1" x="21"/>
        <item m="1" x="15"/>
        <item m="1" x="19"/>
        <item x="7"/>
        <item x="9"/>
        <item x="10"/>
        <item x="11"/>
        <item x="12"/>
        <item t="default"/>
      </items>
    </pivotField>
    <pivotField axis="axisCol" showAll="0">
      <items count="14">
        <item h="1" x="1"/>
        <item x="0"/>
        <item h="1" m="1" x="11"/>
        <item h="1" m="1" x="10"/>
        <item h="1" m="1" x="7"/>
        <item h="1" m="1" x="5"/>
        <item h="1" m="1" x="8"/>
        <item h="1" m="1" x="9"/>
        <item h="1" m="1" x="6"/>
        <item h="1" m="1" x="4"/>
        <item h="1" m="1" x="12"/>
        <item h="1" x="3"/>
        <item h="1" x="2"/>
        <item t="default"/>
      </items>
    </pivotField>
    <pivotField showAll="0"/>
    <pivotField showAll="0"/>
  </pivotFields>
  <rowFields count="2">
    <field x="3"/>
    <field x="5"/>
  </rowFields>
  <rowItems count="16">
    <i>
      <x v="35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5"/>
    </i>
    <i r="1">
      <x v="26"/>
    </i>
    <i t="grand">
      <x/>
    </i>
  </rowItems>
  <colFields count="2">
    <field x="10"/>
    <field x="9"/>
  </colFields>
  <colItems count="5">
    <i>
      <x v="1"/>
      <x v="3"/>
    </i>
    <i r="1">
      <x v="4"/>
    </i>
    <i r="1">
      <x v="11"/>
    </i>
    <i t="default">
      <x v="1"/>
    </i>
    <i t="grand">
      <x/>
    </i>
  </colItems>
  <dataFields count="1">
    <dataField name="ผลรวม ของ จำนวนเงิน" fld="7" baseField="0" baseItem="0" numFmtId="43"/>
  </dataFields>
  <formats count="2">
    <format dxfId="2">
      <pivotArea outline="0" fieldPosition="0"/>
    </format>
    <format dxfId="11">
      <pivotArea outline="0" fieldPosition="0" dataOnly="0" labelOnly="1">
        <references count="1">
          <reference field="3" count="1">
            <x v="2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O78" firstHeaderRow="1" firstDataRow="2" firstDataCol="1"/>
  <pivotFields count="13">
    <pivotField axis="axisRow" showAll="0" sortType="ascending">
      <items count="45">
        <item m="1" x="12"/>
        <item m="1" x="26"/>
        <item m="1" x="17"/>
        <item m="1" x="29"/>
        <item m="1" x="21"/>
        <item m="1" x="15"/>
        <item m="1" x="11"/>
        <item m="1" x="43"/>
        <item m="1" x="19"/>
        <item m="1" x="27"/>
        <item m="1" x="18"/>
        <item m="1" x="33"/>
        <item m="1" x="25"/>
        <item m="1" x="28"/>
        <item m="1" x="20"/>
        <item x="9"/>
        <item x="8"/>
        <item m="1" x="37"/>
        <item m="1" x="40"/>
        <item m="1" x="34"/>
        <item m="1" x="13"/>
        <item m="1" x="36"/>
        <item m="1" x="23"/>
        <item m="1" x="31"/>
        <item m="1" x="22"/>
        <item m="1" x="14"/>
        <item x="4"/>
        <item x="5"/>
        <item x="10"/>
        <item m="1" x="38"/>
        <item x="0"/>
        <item x="3"/>
        <item x="1"/>
        <item x="6"/>
        <item x="7"/>
        <item x="2"/>
        <item m="1" x="39"/>
        <item m="1" x="42"/>
        <item m="1" x="35"/>
        <item m="1" x="24"/>
        <item m="1" x="16"/>
        <item m="1" x="30"/>
        <item m="1" x="41"/>
        <item m="1" x="32"/>
        <item t="default"/>
      </items>
    </pivotField>
    <pivotField axis="axisRow" showAll="0">
      <items count="461">
        <item m="1" x="403"/>
        <item m="1" x="45"/>
        <item m="1" x="93"/>
        <item m="1" x="183"/>
        <item m="1" x="90"/>
        <item m="1" x="433"/>
        <item m="1" x="84"/>
        <item m="1" x="118"/>
        <item m="1" x="18"/>
        <item m="1" x="100"/>
        <item m="1" x="191"/>
        <item m="1" x="285"/>
        <item m="1" x="380"/>
        <item m="1" x="236"/>
        <item m="1" x="212"/>
        <item m="1" x="133"/>
        <item m="1" x="324"/>
        <item m="1" x="286"/>
        <item m="1" x="381"/>
        <item m="1" x="228"/>
        <item m="1" x="61"/>
        <item m="1" x="400"/>
        <item m="1" x="181"/>
        <item m="1" x="312"/>
        <item m="1" x="211"/>
        <item m="1" x="232"/>
        <item m="1" x="32"/>
        <item m="1" x="124"/>
        <item m="1" x="320"/>
        <item m="1" x="204"/>
        <item m="1" x="455"/>
        <item m="1" x="445"/>
        <item m="1" x="152"/>
        <item m="1" x="33"/>
        <item m="1" x="289"/>
        <item m="1" x="278"/>
        <item m="1" x="24"/>
        <item m="1" x="227"/>
        <item m="1" x="418"/>
        <item m="1" x="208"/>
        <item m="1" x="356"/>
        <item m="1" x="444"/>
        <item m="1" x="95"/>
        <item m="1" x="188"/>
        <item m="1" x="281"/>
        <item m="1" x="301"/>
        <item m="1" x="111"/>
        <item m="1" x="292"/>
        <item m="1" x="257"/>
        <item m="1" x="451"/>
        <item m="1" x="130"/>
        <item m="1" x="96"/>
        <item m="1" x="364"/>
        <item m="1" x="386"/>
        <item m="1" x="274"/>
        <item m="1" x="348"/>
        <item m="1" x="105"/>
        <item m="1" x="251"/>
        <item m="1" x="202"/>
        <item m="1" x="107"/>
        <item m="1" x="26"/>
        <item m="1" x="379"/>
        <item m="1" x="117"/>
        <item m="1" x="81"/>
        <item m="1" x="177"/>
        <item m="1" x="271"/>
        <item m="1" x="361"/>
        <item m="1" x="449"/>
        <item m="1" x="395"/>
        <item m="1" x="300"/>
        <item m="1" x="190"/>
        <item m="1" x="155"/>
        <item m="1" x="351"/>
        <item m="1" x="195"/>
        <item m="1" x="198"/>
        <item m="1" x="284"/>
        <item m="1" x="140"/>
        <item m="1" x="200"/>
        <item m="1" x="40"/>
        <item m="1" x="15"/>
        <item m="1" x="370"/>
        <item m="1" x="38"/>
        <item m="1" x="408"/>
        <item m="1" x="23"/>
        <item m="1" x="308"/>
        <item m="1" x="86"/>
        <item m="1" x="27"/>
        <item m="1" x="156"/>
        <item m="1" x="149"/>
        <item m="1" x="54"/>
        <item m="1" x="170"/>
        <item m="1" x="120"/>
        <item m="1" x="245"/>
        <item m="1" x="425"/>
        <item m="1" x="60"/>
        <item m="1" x="76"/>
        <item m="1" x="180"/>
        <item m="1" x="69"/>
        <item m="1" x="338"/>
        <item m="1" x="323"/>
        <item m="1" x="432"/>
        <item m="1" x="148"/>
        <item m="1" x="244"/>
        <item m="1" x="417"/>
        <item m="1" x="309"/>
        <item m="1" x="333"/>
        <item m="1" x="141"/>
        <item m="1" x="46"/>
        <item m="1" x="237"/>
        <item m="1" x="53"/>
        <item m="1" x="295"/>
        <item m="1" x="214"/>
        <item m="1" x="404"/>
        <item m="1" x="66"/>
        <item m="1" x="392"/>
        <item m="1" x="85"/>
        <item m="1" x="396"/>
        <item m="1" x="332"/>
        <item m="1" x="246"/>
        <item m="1" x="426"/>
        <item m="1" x="119"/>
        <item m="1" x="453"/>
        <item m="1" x="302"/>
        <item m="1" x="253"/>
        <item m="1" x="97"/>
        <item m="1" x="189"/>
        <item m="1" x="363"/>
        <item m="1" x="438"/>
        <item m="1" x="330"/>
        <item m="1" x="197"/>
        <item m="1" x="206"/>
        <item m="1" x="44"/>
        <item m="1" x="147"/>
        <item m="1" x="358"/>
        <item m="1" x="410"/>
        <item m="1" x="99"/>
        <item m="1" x="146"/>
        <item m="1" x="242"/>
        <item m="1" x="36"/>
        <item m="1" x="259"/>
        <item m="1" x="337"/>
        <item m="1" x="139"/>
        <item m="1" x="431"/>
        <item m="1" x="87"/>
        <item m="1" x="104"/>
        <item m="1" x="58"/>
        <item m="1" x="169"/>
        <item m="1" x="128"/>
        <item m="1" x="367"/>
        <item m="1" x="162"/>
        <item m="1" x="225"/>
        <item m="1" x="182"/>
        <item m="1" x="92"/>
        <item m="1" x="28"/>
        <item m="1" x="134"/>
        <item m="1" x="446"/>
        <item m="1" x="73"/>
        <item m="1" x="409"/>
        <item m="1" x="226"/>
        <item m="1" x="234"/>
        <item m="1" x="67"/>
        <item m="1" x="258"/>
        <item m="1" x="313"/>
        <item m="1" x="153"/>
        <item m="1" x="321"/>
        <item m="1" x="41"/>
        <item m="1" x="88"/>
        <item m="1" x="389"/>
        <item m="1" x="59"/>
        <item m="1" x="102"/>
        <item m="1" x="194"/>
        <item m="1" x="192"/>
        <item m="1" x="307"/>
        <item m="1" x="37"/>
        <item m="1" x="339"/>
        <item m="1" x="247"/>
        <item m="1" x="55"/>
        <item m="1" x="303"/>
        <item m="1" x="419"/>
        <item m="1" x="150"/>
        <item m="1" x="19"/>
        <item m="1" x="121"/>
        <item m="1" x="135"/>
        <item m="1" x="282"/>
        <item m="1" x="349"/>
        <item m="1" x="168"/>
        <item m="1" x="341"/>
        <item m="1" x="435"/>
        <item m="1" x="249"/>
        <item m="1" x="25"/>
        <item m="1" x="402"/>
        <item m="1" x="51"/>
        <item m="1" x="273"/>
        <item m="1" x="342"/>
        <item m="1" x="74"/>
        <item m="1" x="315"/>
        <item m="1" x="411"/>
        <item m="1" x="279"/>
        <item m="1" x="109"/>
        <item m="1" x="42"/>
        <item m="1" x="164"/>
        <item m="1" x="112"/>
        <item m="1" x="372"/>
        <item m="1" x="209"/>
        <item m="1" x="157"/>
        <item m="1" x="368"/>
        <item m="1" x="310"/>
        <item m="1" x="344"/>
        <item m="1" x="325"/>
        <item m="1" x="215"/>
        <item m="1" x="205"/>
        <item m="1" x="221"/>
        <item m="1" x="458"/>
        <item m="1" x="238"/>
        <item m="1" x="382"/>
        <item m="1" x="229"/>
        <item m="1" x="70"/>
        <item m="1" x="277"/>
        <item m="1" x="260"/>
        <item m="1" x="256"/>
        <item m="1" x="29"/>
        <item m="1" x="298"/>
        <item m="1" x="287"/>
        <item m="1" x="394"/>
        <item m="1" x="397"/>
        <item m="1" x="47"/>
        <item m="1" x="142"/>
        <item m="1" x="127"/>
        <item m="1" x="252"/>
        <item m="1" x="439"/>
        <item m="1" x="299"/>
        <item m="1" x="184"/>
        <item m="1" x="373"/>
        <item m="1" x="20"/>
        <item m="1" x="113"/>
        <item m="1" x="314"/>
        <item m="1" x="283"/>
        <item m="1" x="101"/>
        <item m="1" x="52"/>
        <item m="1" x="154"/>
        <item m="1" x="126"/>
        <item m="1" x="220"/>
        <item m="1" x="62"/>
        <item m="1" x="383"/>
        <item m="1" x="352"/>
        <item m="1" x="405"/>
        <item m="1" x="250"/>
        <item m="1" x="132"/>
        <item m="1" x="322"/>
        <item m="1" x="416"/>
        <item m="1" x="68"/>
        <item m="1" x="267"/>
        <item m="1" x="452"/>
        <item m="1" x="423"/>
        <item m="1" x="266"/>
        <item m="1" x="82"/>
        <item m="1" x="239"/>
        <item m="1" x="334"/>
        <item m="1" x="427"/>
        <item m="1" x="77"/>
        <item m="1" x="171"/>
        <item m="1" x="268"/>
        <item m="1" x="359"/>
        <item m="1" x="447"/>
        <item m="1" x="415"/>
        <item m="1" x="450"/>
        <item m="1" x="388"/>
        <item m="1" x="219"/>
        <item m="1" x="329"/>
        <item m="1" x="235"/>
        <item m="1" x="106"/>
        <item m="1" x="163"/>
        <item m="1" x="243"/>
        <item m="1" x="291"/>
        <item m="1" x="350"/>
        <item m="1" x="43"/>
        <item m="1" x="138"/>
        <item m="1" x="378"/>
        <item m="1" x="116"/>
        <item m="1" x="345"/>
        <item m="1" x="179"/>
        <item m="1" x="365"/>
        <item m="1" x="98"/>
        <item m="1" x="199"/>
        <item m="1" x="357"/>
        <item m="1" x="390"/>
        <item m="1" x="275"/>
        <item m="1" x="89"/>
        <item m="1" x="371"/>
        <item m="1" x="343"/>
        <item m="1" x="83"/>
        <item m="1" x="178"/>
        <item m="1" x="201"/>
        <item m="1" x="75"/>
        <item m="1" x="294"/>
        <item m="1" x="430"/>
        <item m="1" x="17"/>
        <item m="1" x="391"/>
        <item m="1" x="401"/>
        <item m="1" x="57"/>
        <item m="1" x="161"/>
        <item m="1" x="265"/>
        <item m="1" x="362"/>
        <item m="1" x="456"/>
        <item m="1" x="110"/>
        <item m="1" x="377"/>
        <item m="1" x="34"/>
        <item m="1" x="196"/>
        <item m="1" x="290"/>
        <item m="1" x="387"/>
        <item m="1" x="35"/>
        <item m="1" x="125"/>
        <item m="1" x="218"/>
        <item m="1" x="366"/>
        <item m="1" x="457"/>
        <item m="1" x="137"/>
        <item m="1" x="233"/>
        <item m="1" x="328"/>
        <item m="1" x="422"/>
        <item m="1" x="115"/>
        <item m="1" x="213"/>
        <item m="1" x="306"/>
        <item m="1" x="103"/>
        <item m="1" x="16"/>
        <item m="1" x="293"/>
        <item m="1" x="331"/>
        <item m="1" x="424"/>
        <item m="1" x="354"/>
        <item m="1" x="272"/>
        <item m="1" x="176"/>
        <item m="1" x="448"/>
        <item m="1" x="406"/>
        <item m="1" x="276"/>
        <item m="1" x="261"/>
        <item m="1" x="296"/>
        <item m="1" x="336"/>
        <item m="1" x="50"/>
        <item m="1" x="193"/>
        <item m="1" x="318"/>
        <item m="1" x="428"/>
        <item m="1" x="79"/>
        <item m="1" x="207"/>
        <item m="1" x="369"/>
        <item m="1" x="335"/>
        <item m="1" x="454"/>
        <item m="1" x="255"/>
        <item m="1" x="347"/>
        <item m="1" x="114"/>
        <item m="1" x="210"/>
        <item m="1" x="304"/>
        <item m="1" x="159"/>
        <item m="1" x="173"/>
        <item m="1" x="375"/>
        <item m="1" x="94"/>
        <item m="1" x="22"/>
        <item m="1" x="414"/>
        <item m="1" x="222"/>
        <item m="1" x="413"/>
        <item m="1" x="165"/>
        <item m="1" x="326"/>
        <item m="1" x="160"/>
        <item m="1" x="327"/>
        <item m="1" x="175"/>
        <item m="1" x="436"/>
        <item m="1" x="174"/>
        <item m="1" x="158"/>
        <item m="1" x="254"/>
        <item m="1" x="185"/>
        <item m="1" x="108"/>
        <item m="1" x="65"/>
        <item m="1" x="63"/>
        <item m="1" x="71"/>
        <item m="1" x="262"/>
        <item m="1" x="412"/>
        <item m="1" x="80"/>
        <item m="1" x="316"/>
        <item m="1" x="131"/>
        <item m="1" x="151"/>
        <item m="1" x="398"/>
        <item m="1" x="21"/>
        <item m="1" x="49"/>
        <item m="1" x="241"/>
        <item m="1" x="384"/>
        <item m="1" x="269"/>
        <item m="1" x="393"/>
        <item m="1" x="144"/>
        <item m="1" x="346"/>
        <item m="1" x="399"/>
        <item m="1" x="443"/>
        <item m="1" x="353"/>
        <item m="1" x="459"/>
        <item m="1" x="143"/>
        <item m="1" x="429"/>
        <item m="1" x="64"/>
        <item m="1" x="440"/>
        <item m="1" x="48"/>
        <item m="1" x="91"/>
        <item m="1" x="224"/>
        <item m="1" x="216"/>
        <item m="1" x="437"/>
        <item m="1" x="166"/>
        <item m="1" x="421"/>
        <item m="1" x="56"/>
        <item m="1" x="136"/>
        <item m="1" x="122"/>
        <item m="1" x="376"/>
        <item m="1" x="264"/>
        <item m="1" x="129"/>
        <item m="1" x="248"/>
        <item m="1" x="223"/>
        <item m="1" x="270"/>
        <item m="1" x="39"/>
        <item m="1" x="231"/>
        <item m="1" x="30"/>
        <item m="1" x="374"/>
        <item m="1" x="203"/>
        <item m="1" x="230"/>
        <item m="1" x="172"/>
        <item m="1" x="319"/>
        <item m="1" x="240"/>
        <item m="1" x="263"/>
        <item m="1" x="187"/>
        <item m="1" x="72"/>
        <item m="1" x="407"/>
        <item m="1" x="311"/>
        <item m="1" x="360"/>
        <item m="1" x="355"/>
        <item m="1" x="442"/>
        <item m="1" x="317"/>
        <item m="1" x="305"/>
        <item m="1" x="288"/>
        <item m="1" x="385"/>
        <item m="1" x="31"/>
        <item m="1" x="123"/>
        <item m="1" x="217"/>
        <item m="1" x="340"/>
        <item m="1" x="186"/>
        <item m="1" x="434"/>
        <item m="1" x="297"/>
        <item m="1" x="420"/>
        <item m="1" x="145"/>
        <item m="1" x="280"/>
        <item m="1" x="167"/>
        <item m="1" x="78"/>
        <item m="1" x="4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 defaultSubtotal="0"/>
    <pivotField showAll="0"/>
    <pivotField showAll="0"/>
    <pivotField axis="axisRow" showAll="0">
      <items count="31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m="1" x="18"/>
        <item x="5"/>
        <item m="1" x="14"/>
        <item m="1" x="20"/>
        <item m="1" x="19"/>
        <item m="1" x="25"/>
        <item x="10"/>
        <item m="1" x="26"/>
        <item m="1" x="21"/>
        <item m="1" x="16"/>
        <item x="9"/>
        <item x="11"/>
        <item x="13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35">
        <item x="0"/>
        <item x="5"/>
        <item x="1"/>
        <item x="2"/>
        <item x="6"/>
        <item x="3"/>
        <item m="1" x="22"/>
        <item x="4"/>
        <item m="1" x="33"/>
        <item m="1" x="31"/>
        <item m="1" x="25"/>
        <item m="1" x="24"/>
        <item m="1" x="14"/>
        <item m="1" x="16"/>
        <item m="1" x="23"/>
        <item m="1" x="28"/>
        <item m="1" x="18"/>
        <item m="1" x="13"/>
        <item m="1" x="32"/>
        <item x="8"/>
        <item m="1" x="20"/>
        <item m="1" x="26"/>
        <item m="1" x="17"/>
        <item m="1" x="27"/>
        <item m="1" x="30"/>
        <item m="1" x="29"/>
        <item m="1" x="21"/>
        <item m="1" x="15"/>
        <item m="1" x="19"/>
        <item x="7"/>
        <item x="9"/>
        <item x="10"/>
        <item x="11"/>
        <item x="12"/>
        <item t="default"/>
      </items>
    </pivotField>
    <pivotField showAll="0"/>
    <pivotField showAll="0"/>
    <pivotField showAll="0" defaultSubtotal="0"/>
  </pivotFields>
  <rowFields count="3">
    <field x="0"/>
    <field x="1"/>
    <field x="5"/>
  </rowFields>
  <rowItems count="75">
    <i>
      <x v="15"/>
    </i>
    <i r="1">
      <x v="455"/>
    </i>
    <i r="2">
      <x v="9"/>
    </i>
    <i r="2">
      <x v="26"/>
    </i>
    <i r="1">
      <x v="457"/>
    </i>
    <i r="2">
      <x v="26"/>
    </i>
    <i>
      <x v="16"/>
    </i>
    <i r="1">
      <x v="454"/>
    </i>
    <i r="2">
      <x v="2"/>
    </i>
    <i r="2">
      <x v="4"/>
    </i>
    <i r="2">
      <x v="9"/>
    </i>
    <i r="1">
      <x v="458"/>
    </i>
    <i r="2">
      <x v="2"/>
    </i>
    <i>
      <x v="26"/>
    </i>
    <i r="1">
      <x v="449"/>
    </i>
    <i r="2">
      <x v="26"/>
    </i>
    <i>
      <x v="27"/>
    </i>
    <i r="1">
      <x v="450"/>
    </i>
    <i r="2">
      <x v="3"/>
    </i>
    <i>
      <x v="28"/>
    </i>
    <i r="1">
      <x v="456"/>
    </i>
    <i r="2">
      <x v="26"/>
    </i>
    <i>
      <x v="30"/>
    </i>
    <i r="1">
      <x v="445"/>
    </i>
    <i r="2">
      <x/>
    </i>
    <i r="2">
      <x v="1"/>
    </i>
    <i r="2">
      <x v="2"/>
    </i>
    <i r="2">
      <x v="3"/>
    </i>
    <i r="2">
      <x v="4"/>
    </i>
    <i r="2">
      <x v="5"/>
    </i>
    <i r="2">
      <x v="8"/>
    </i>
    <i r="2">
      <x v="9"/>
    </i>
    <i r="2">
      <x v="11"/>
    </i>
    <i r="2">
      <x v="15"/>
    </i>
    <i r="2">
      <x v="20"/>
    </i>
    <i r="2">
      <x v="24"/>
    </i>
    <i r="2">
      <x v="25"/>
    </i>
    <i r="2">
      <x v="26"/>
    </i>
    <i>
      <x v="31"/>
    </i>
    <i r="1">
      <x v="448"/>
    </i>
    <i r="2">
      <x v="4"/>
    </i>
    <i r="2">
      <x v="15"/>
    </i>
    <i r="1">
      <x v="459"/>
    </i>
    <i r="2">
      <x v="4"/>
    </i>
    <i>
      <x v="32"/>
    </i>
    <i r="1">
      <x v="446"/>
    </i>
    <i r="2">
      <x v="2"/>
    </i>
    <i r="2">
      <x v="11"/>
    </i>
    <i r="2">
      <x v="15"/>
    </i>
    <i r="2">
      <x v="25"/>
    </i>
    <i>
      <x v="33"/>
    </i>
    <i r="1">
      <x v="451"/>
    </i>
    <i r="2">
      <x/>
    </i>
    <i r="2">
      <x v="2"/>
    </i>
    <i r="2">
      <x v="4"/>
    </i>
    <i r="2">
      <x v="11"/>
    </i>
    <i r="2">
      <x v="15"/>
    </i>
    <i r="2">
      <x v="25"/>
    </i>
    <i>
      <x v="34"/>
    </i>
    <i r="1">
      <x v="453"/>
    </i>
    <i r="2">
      <x/>
    </i>
    <i r="2">
      <x v="2"/>
    </i>
    <i r="2">
      <x v="4"/>
    </i>
    <i r="2">
      <x v="9"/>
    </i>
    <i r="2">
      <x v="11"/>
    </i>
    <i r="2">
      <x v="15"/>
    </i>
    <i>
      <x v="35"/>
    </i>
    <i r="1">
      <x v="447"/>
    </i>
    <i r="2">
      <x/>
    </i>
    <i r="2">
      <x v="8"/>
    </i>
    <i r="2">
      <x v="9"/>
    </i>
    <i r="2">
      <x v="15"/>
    </i>
    <i r="1">
      <x v="452"/>
    </i>
    <i r="2">
      <x v="8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9"/>
    </i>
    <i>
      <x v="30"/>
    </i>
    <i>
      <x v="31"/>
    </i>
    <i>
      <x v="32"/>
    </i>
    <i>
      <x v="33"/>
    </i>
    <i t="grand">
      <x/>
    </i>
  </colItem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B17" firstHeaderRow="1" firstDataRow="1" firstDataCol="1"/>
  <pivotFields count="13">
    <pivotField showAll="0"/>
    <pivotField showAll="0"/>
    <pivotField showAll="0" defaultSubtotal="0"/>
    <pivotField showAll="0"/>
    <pivotField showAll="0"/>
    <pivotField axis="axisRow" showAll="0">
      <items count="31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m="1" x="18"/>
        <item x="5"/>
        <item m="1" x="14"/>
        <item m="1" x="20"/>
        <item m="1" x="19"/>
        <item m="1" x="25"/>
        <item x="10"/>
        <item m="1" x="26"/>
        <item m="1" x="21"/>
        <item m="1" x="16"/>
        <item x="9"/>
        <item x="11"/>
        <item x="13"/>
        <item m="1" x="27"/>
        <item m="1" x="17"/>
        <item m="1" x="2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1"/>
    </i>
    <i>
      <x v="15"/>
    </i>
    <i>
      <x v="20"/>
    </i>
    <i>
      <x v="24"/>
    </i>
    <i>
      <x v="25"/>
    </i>
    <i>
      <x v="26"/>
    </i>
    <i t="grand">
      <x/>
    </i>
  </rowItems>
  <colItems count="1">
    <i/>
  </colItems>
  <dataFields count="1">
    <dataField name="ผลรวม ของ จำนวนเงิน" fld="7" baseField="0" baseItem="0" numFmtId="43"/>
  </dataFields>
  <formats count="5">
    <format dxfId="2">
      <pivotArea outline="0" fieldPosition="0"/>
    </format>
    <format dxfId="0">
      <pivotArea outline="0" fieldPosition="0" dataOnly="0" type="all"/>
    </format>
    <format dxfId="3">
      <pivotArea outline="0" fieldPosition="0" dataOnly="0">
        <references count="1">
          <reference field="5" count="0"/>
        </references>
      </pivotArea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F71" firstHeaderRow="1" firstDataRow="2" firstDataCol="1" rowPageCount="1" colPageCount="1"/>
  <pivotFields count="13">
    <pivotField axis="axisRow" showAll="0">
      <items count="45">
        <item m="1" x="11"/>
        <item m="1" x="21"/>
        <item m="1" x="26"/>
        <item m="1" x="17"/>
        <item m="1" x="15"/>
        <item m="1" x="19"/>
        <item m="1" x="43"/>
        <item m="1" x="24"/>
        <item m="1" x="16"/>
        <item m="1" x="29"/>
        <item m="1" x="41"/>
        <item m="1" x="27"/>
        <item m="1" x="30"/>
        <item m="1" x="12"/>
        <item m="1" x="32"/>
        <item m="1" x="18"/>
        <item m="1" x="36"/>
        <item m="1" x="42"/>
        <item m="1" x="40"/>
        <item m="1" x="34"/>
        <item m="1" x="38"/>
        <item m="1" x="23"/>
        <item m="1" x="31"/>
        <item m="1" x="20"/>
        <item m="1" x="35"/>
        <item m="1" x="13"/>
        <item m="1" x="28"/>
        <item m="1" x="14"/>
        <item m="1" x="25"/>
        <item m="1" x="39"/>
        <item m="1" x="37"/>
        <item m="1" x="22"/>
        <item m="1" x="33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 defaultSubtotal="0"/>
    <pivotField axis="axisRow" showAll="0">
      <items count="42">
        <item m="1" x="31"/>
        <item m="1" x="27"/>
        <item m="1" x="39"/>
        <item m="1" x="17"/>
        <item m="1" x="19"/>
        <item x="7"/>
        <item x="6"/>
        <item m="1" x="40"/>
        <item m="1" x="11"/>
        <item x="2"/>
        <item x="3"/>
        <item x="1"/>
        <item m="1" x="32"/>
        <item sd="0" m="1" x="13"/>
        <item m="1" x="35"/>
        <item m="1" x="20"/>
        <item m="1" x="14"/>
        <item m="1" x="22"/>
        <item m="1" x="36"/>
        <item m="1" x="25"/>
        <item m="1" x="18"/>
        <item m="1" x="24"/>
        <item m="1" x="12"/>
        <item m="1" x="16"/>
        <item m="1" x="29"/>
        <item m="1" x="28"/>
        <item m="1" x="38"/>
        <item m="1" x="37"/>
        <item m="1" x="26"/>
        <item m="1" x="23"/>
        <item m="1" x="15"/>
        <item m="1" x="34"/>
        <item m="1" x="21"/>
        <item m="1" x="33"/>
        <item m="1" x="30"/>
        <item x="0"/>
        <item x="4"/>
        <item x="5"/>
        <item x="8"/>
        <item x="9"/>
        <item x="1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27"/>
        <item m="1" x="16"/>
        <item m="1" x="18"/>
        <item x="11"/>
        <item x="5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showAll="0"/>
    <pivotField axis="axisCol" showAll="0">
      <items count="14">
        <item x="1"/>
        <item x="0"/>
        <item m="1" x="10"/>
        <item m="1" x="7"/>
        <item m="1" x="5"/>
        <item m="1" x="8"/>
        <item m="1" x="9"/>
        <item m="1" x="6"/>
        <item m="1" x="4"/>
        <item m="1" x="11"/>
        <item m="1" x="12"/>
        <item x="3"/>
        <item x="2"/>
        <item t="default"/>
      </items>
    </pivotField>
    <pivotField axis="axisPage" showAll="0">
      <items count="13">
        <item m="1" x="6"/>
        <item m="1" x="3"/>
        <item m="1" x="7"/>
        <item m="1" x="2"/>
        <item x="0"/>
        <item x="1"/>
        <item m="1" x="11"/>
        <item m="1" x="10"/>
        <item m="1" x="4"/>
        <item m="1" x="5"/>
        <item m="1" x="8"/>
        <item m="1" x="9"/>
        <item t="default"/>
      </items>
    </pivotField>
    <pivotField showAll="0" defaultSubtotal="0"/>
  </pivotFields>
  <rowFields count="3">
    <field x="0"/>
    <field x="3"/>
    <field x="5"/>
  </rowFields>
  <rowItems count="67">
    <i>
      <x v="33"/>
    </i>
    <i r="1">
      <x v="35"/>
    </i>
    <i r="2">
      <x/>
    </i>
    <i r="2">
      <x v="3"/>
    </i>
    <i r="2">
      <x v="4"/>
    </i>
    <i r="2">
      <x v="5"/>
    </i>
    <i r="2">
      <x v="6"/>
    </i>
    <i r="2">
      <x v="8"/>
    </i>
    <i r="2">
      <x v="10"/>
    </i>
    <i r="2">
      <x v="13"/>
    </i>
    <i r="2">
      <x v="14"/>
    </i>
    <i r="2">
      <x v="16"/>
    </i>
    <i r="2">
      <x v="17"/>
    </i>
    <i r="2">
      <x v="20"/>
    </i>
    <i r="2">
      <x v="25"/>
    </i>
    <i r="2">
      <x v="26"/>
    </i>
    <i>
      <x v="34"/>
    </i>
    <i r="1">
      <x v="11"/>
    </i>
    <i r="2">
      <x v="4"/>
    </i>
    <i r="2">
      <x v="17"/>
    </i>
    <i r="2">
      <x v="25"/>
    </i>
    <i r="2">
      <x v="26"/>
    </i>
    <i>
      <x v="35"/>
    </i>
    <i r="1">
      <x v="9"/>
    </i>
    <i r="2">
      <x/>
    </i>
    <i r="2">
      <x v="13"/>
    </i>
    <i r="2">
      <x v="14"/>
    </i>
    <i r="2">
      <x v="26"/>
    </i>
    <i>
      <x v="36"/>
    </i>
    <i r="1">
      <x v="10"/>
    </i>
    <i r="2">
      <x v="6"/>
    </i>
    <i r="2">
      <x v="26"/>
    </i>
    <i>
      <x v="37"/>
    </i>
    <i r="1">
      <x v="36"/>
    </i>
    <i r="2">
      <x v="10"/>
    </i>
    <i>
      <x v="38"/>
    </i>
    <i r="1">
      <x v="37"/>
    </i>
    <i r="2">
      <x v="5"/>
    </i>
    <i>
      <x v="39"/>
    </i>
    <i r="1">
      <x v="6"/>
    </i>
    <i r="2">
      <x/>
    </i>
    <i r="2">
      <x v="4"/>
    </i>
    <i r="2">
      <x v="6"/>
    </i>
    <i r="2">
      <x v="17"/>
    </i>
    <i r="2">
      <x v="25"/>
    </i>
    <i r="2">
      <x v="26"/>
    </i>
    <i>
      <x v="40"/>
    </i>
    <i r="1">
      <x v="5"/>
    </i>
    <i r="2">
      <x/>
    </i>
    <i r="2">
      <x v="4"/>
    </i>
    <i r="2">
      <x v="6"/>
    </i>
    <i r="2">
      <x v="14"/>
    </i>
    <i r="2">
      <x v="17"/>
    </i>
    <i r="2">
      <x v="26"/>
    </i>
    <i>
      <x v="41"/>
    </i>
    <i r="1">
      <x v="38"/>
    </i>
    <i r="2">
      <x v="4"/>
    </i>
    <i r="2">
      <x v="6"/>
    </i>
    <i r="2">
      <x v="14"/>
    </i>
    <i>
      <x v="42"/>
    </i>
    <i r="1">
      <x v="39"/>
    </i>
    <i r="2">
      <x v="10"/>
    </i>
    <i r="2">
      <x v="14"/>
    </i>
    <i>
      <x v="43"/>
    </i>
    <i r="1">
      <x v="40"/>
    </i>
    <i r="2">
      <x v="10"/>
    </i>
    <i t="grand">
      <x/>
    </i>
  </rowItems>
  <colFields count="1">
    <field x="10"/>
  </colFields>
  <colItems count="5">
    <i>
      <x/>
    </i>
    <i>
      <x v="1"/>
    </i>
    <i>
      <x v="11"/>
    </i>
    <i>
      <x v="12"/>
    </i>
    <i t="grand">
      <x/>
    </i>
  </colItems>
  <pageFields count="1">
    <pageField fld="11" hier="0"/>
  </pageFields>
  <dataFields count="1">
    <dataField name="ผลรวม ของ จำนวนเงิน" fld="7" baseField="0" baseItem="0" numFmtId="43"/>
  </dataFields>
  <formats count="9">
    <format dxfId="2">
      <pivotArea outline="0" fieldPosition="0"/>
    </format>
    <format dxfId="0">
      <pivotArea outline="0" fieldPosition="0" dataOnly="0" type="all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0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0" count="1">
            <x v="1"/>
          </reference>
          <reference field="3" count="0"/>
        </references>
      </pivotArea>
    </format>
    <format dxfId="5">
      <pivotArea outline="0" fieldPosition="0" dataOnly="0" labelOnly="1">
        <references count="1">
          <reference field="10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O59" firstHeaderRow="1" firstDataRow="2" firstDataCol="1" rowPageCount="2" colPageCount="1"/>
  <pivotFields count="13">
    <pivotField showAll="0"/>
    <pivotField showAll="0"/>
    <pivotField showAll="0" defaultSubtotal="0"/>
    <pivotField showAll="0"/>
    <pivotField showAll="0"/>
    <pivotField axis="axisPage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m="1" x="28"/>
        <item m="1" x="15"/>
        <item x="7"/>
        <item x="8"/>
        <item m="1" x="22"/>
        <item x="10"/>
        <item x="4"/>
        <item m="1" x="29"/>
        <item m="1" x="26"/>
        <item m="1" x="24"/>
        <item m="1" x="18"/>
        <item x="5"/>
        <item m="1" x="14"/>
        <item m="1" x="16"/>
        <item x="9"/>
        <item x="11"/>
        <item x="13"/>
        <item m="1" x="27"/>
        <item m="1" x="17"/>
        <item m="1" x="23"/>
        <item t="default"/>
      </items>
    </pivotField>
    <pivotField showAll="0"/>
    <pivotField dataField="1" showAll="0"/>
    <pivotField axis="axisRow" showAll="0">
      <items count="592">
        <item m="1" x="309"/>
        <item m="1" x="294"/>
        <item m="1" x="114"/>
        <item m="1" x="455"/>
        <item m="1" x="512"/>
        <item m="1" x="568"/>
        <item m="1" x="250"/>
        <item m="1" x="468"/>
        <item m="1" x="589"/>
        <item m="1" x="388"/>
        <item m="1" x="446"/>
        <item x="0"/>
        <item x="14"/>
        <item x="22"/>
        <item m="1" x="525"/>
        <item m="1" x="112"/>
        <item x="41"/>
        <item x="37"/>
        <item m="1" x="101"/>
        <item m="1" x="215"/>
        <item m="1" x="519"/>
        <item m="1" x="178"/>
        <item m="1" x="100"/>
        <item m="1" x="515"/>
        <item m="1" x="382"/>
        <item m="1" x="220"/>
        <item x="4"/>
        <item m="1" x="147"/>
        <item m="1" x="551"/>
        <item m="1" x="146"/>
        <item m="1" x="506"/>
        <item m="1" x="287"/>
        <item m="1" x="290"/>
        <item m="1" x="223"/>
        <item m="1" x="284"/>
        <item x="40"/>
        <item x="24"/>
        <item x="26"/>
        <item x="28"/>
        <item m="1" x="327"/>
        <item x="36"/>
        <item m="1" x="414"/>
        <item x="31"/>
        <item m="1" x="81"/>
        <item m="1" x="91"/>
        <item x="35"/>
        <item m="1" x="435"/>
        <item m="1" x="157"/>
        <item x="30"/>
        <item m="1" x="545"/>
        <item m="1" x="416"/>
        <item x="5"/>
        <item m="1" x="393"/>
        <item m="1" x="399"/>
        <item m="1" x="139"/>
        <item x="8"/>
        <item m="1" x="549"/>
        <item m="1" x="225"/>
        <item m="1" x="200"/>
        <item x="9"/>
        <item m="1" x="507"/>
        <item x="1"/>
        <item m="1" x="409"/>
        <item m="1" x="383"/>
        <item m="1" x="105"/>
        <item x="47"/>
        <item m="1" x="228"/>
        <item m="1" x="331"/>
        <item m="1" x="373"/>
        <item m="1" x="163"/>
        <item m="1" x="449"/>
        <item m="1" x="402"/>
        <item m="1" x="368"/>
        <item m="1" x="366"/>
        <item m="1" x="234"/>
        <item m="1" x="489"/>
        <item m="1" x="272"/>
        <item m="1" x="58"/>
        <item m="1" x="166"/>
        <item m="1" x="49"/>
        <item m="1" x="204"/>
        <item m="1" x="159"/>
        <item m="1" x="496"/>
        <item m="1" x="266"/>
        <item m="1" x="448"/>
        <item m="1" x="498"/>
        <item m="1" x="497"/>
        <item m="1" x="405"/>
        <item m="1" x="454"/>
        <item m="1" x="524"/>
        <item m="1" x="98"/>
        <item m="1" x="171"/>
        <item x="6"/>
        <item m="1" x="362"/>
        <item m="1" x="394"/>
        <item m="1" x="77"/>
        <item m="1" x="581"/>
        <item m="1" x="447"/>
        <item m="1" x="75"/>
        <item m="1" x="494"/>
        <item m="1" x="106"/>
        <item m="1" x="370"/>
        <item m="1" x="285"/>
        <item m="1" x="539"/>
        <item m="1" x="390"/>
        <item m="1" x="523"/>
        <item m="1" x="56"/>
        <item m="1" x="336"/>
        <item m="1" x="111"/>
        <item m="1" x="426"/>
        <item m="1" x="191"/>
        <item m="1" x="554"/>
        <item m="1" x="432"/>
        <item m="1" x="212"/>
        <item m="1" x="324"/>
        <item m="1" x="572"/>
        <item m="1" x="526"/>
        <item m="1" x="413"/>
        <item m="1" x="246"/>
        <item m="1" x="192"/>
        <item m="1" x="573"/>
        <item m="1" x="319"/>
        <item m="1" x="134"/>
        <item m="1" x="264"/>
        <item m="1" x="145"/>
        <item m="1" x="286"/>
        <item m="1" x="156"/>
        <item m="1" x="82"/>
        <item m="1" x="59"/>
        <item m="1" x="323"/>
        <item m="1" x="430"/>
        <item m="1" x="265"/>
        <item m="1" x="233"/>
        <item m="1" x="483"/>
        <item m="1" x="305"/>
        <item m="1" x="452"/>
        <item m="1" x="122"/>
        <item m="1" x="357"/>
        <item m="1" x="338"/>
        <item m="1" x="275"/>
        <item m="1" x="85"/>
        <item m="1" x="457"/>
        <item m="1" x="374"/>
        <item m="1" x="125"/>
        <item m="1" x="312"/>
        <item m="1" x="86"/>
        <item m="1" x="369"/>
        <item m="1" x="270"/>
        <item m="1" x="135"/>
        <item m="1" x="486"/>
        <item m="1" x="425"/>
        <item m="1" x="380"/>
        <item m="1" x="326"/>
        <item m="1" x="403"/>
        <item m="1" x="429"/>
        <item m="1" x="570"/>
        <item m="1" x="511"/>
        <item m="1" x="391"/>
        <item m="1" x="436"/>
        <item m="1" x="113"/>
        <item m="1" x="149"/>
        <item x="2"/>
        <item m="1" x="293"/>
        <item m="1" x="62"/>
        <item m="1" x="450"/>
        <item x="7"/>
        <item m="1" x="333"/>
        <item m="1" x="311"/>
        <item m="1" x="308"/>
        <item m="1" x="345"/>
        <item m="1" x="164"/>
        <item m="1" x="347"/>
        <item m="1" x="341"/>
        <item m="1" x="451"/>
        <item m="1" x="534"/>
        <item m="1" x="316"/>
        <item m="1" x="418"/>
        <item m="1" x="90"/>
        <item x="15"/>
        <item m="1" x="194"/>
        <item m="1" x="471"/>
        <item m="1" x="532"/>
        <item m="1" x="574"/>
        <item m="1" x="415"/>
        <item m="1" x="485"/>
        <item m="1" x="576"/>
        <item m="1" x="363"/>
        <item m="1" x="577"/>
        <item m="1" x="443"/>
        <item m="1" x="123"/>
        <item m="1" x="243"/>
        <item m="1" x="314"/>
        <item m="1" x="209"/>
        <item m="1" x="518"/>
        <item m="1" x="299"/>
        <item m="1" x="453"/>
        <item m="1" x="342"/>
        <item m="1" x="80"/>
        <item m="1" x="89"/>
        <item m="1" x="356"/>
        <item m="1" x="376"/>
        <item m="1" x="303"/>
        <item m="1" x="131"/>
        <item m="1" x="378"/>
        <item m="1" x="490"/>
        <item m="1" x="586"/>
        <item m="1" x="66"/>
        <item m="1" x="268"/>
        <item m="1" x="339"/>
        <item m="1" x="126"/>
        <item m="1" x="259"/>
        <item m="1" x="579"/>
        <item m="1" x="544"/>
        <item m="1" x="371"/>
        <item m="1" x="141"/>
        <item m="1" x="258"/>
        <item m="1" x="340"/>
        <item m="1" x="158"/>
        <item m="1" x="269"/>
        <item m="1" x="206"/>
        <item m="1" x="561"/>
        <item m="1" x="186"/>
        <item m="1" x="222"/>
        <item m="1" x="313"/>
        <item m="1" x="469"/>
        <item m="1" x="96"/>
        <item m="1" x="127"/>
        <item m="1" x="562"/>
        <item m="1" x="99"/>
        <item m="1" x="541"/>
        <item m="1" x="445"/>
        <item m="1" x="74"/>
        <item m="1" x="137"/>
        <item m="1" x="420"/>
        <item m="1" x="210"/>
        <item m="1" x="92"/>
        <item m="1" x="337"/>
        <item m="1" x="289"/>
        <item m="1" x="55"/>
        <item m="1" x="375"/>
        <item m="1" x="558"/>
        <item m="1" x="78"/>
        <item m="1" x="433"/>
        <item m="1" x="560"/>
        <item m="1" x="236"/>
        <item m="1" x="143"/>
        <item m="1" x="189"/>
        <item m="1" x="582"/>
        <item m="1" x="219"/>
        <item m="1" x="148"/>
        <item m="1" x="590"/>
        <item m="1" x="181"/>
        <item m="1" x="377"/>
        <item m="1" x="527"/>
        <item m="1" x="395"/>
        <item m="1" x="500"/>
        <item m="1" x="255"/>
        <item m="1" x="51"/>
        <item m="1" x="495"/>
        <item m="1" x="459"/>
        <item m="1" x="355"/>
        <item m="1" x="292"/>
        <item m="1" x="358"/>
        <item m="1" x="335"/>
        <item m="1" x="509"/>
        <item m="1" x="505"/>
        <item m="1" x="508"/>
        <item m="1" x="251"/>
        <item m="1" x="281"/>
        <item m="1" x="423"/>
        <item m="1" x="73"/>
        <item m="1" x="155"/>
        <item m="1" x="108"/>
        <item m="1" x="567"/>
        <item m="1" x="184"/>
        <item m="1" x="422"/>
        <item m="1" x="63"/>
        <item m="1" x="175"/>
        <item m="1" x="144"/>
        <item m="1" x="484"/>
        <item m="1" x="217"/>
        <item m="1" x="488"/>
        <item m="1" x="321"/>
        <item m="1" x="52"/>
        <item m="1" x="154"/>
        <item m="1" x="197"/>
        <item m="1" x="467"/>
        <item m="1" x="353"/>
        <item m="1" x="196"/>
        <item m="1" x="344"/>
        <item m="1" x="528"/>
        <item m="1" x="538"/>
        <item m="1" x="102"/>
        <item m="1" x="556"/>
        <item m="1" x="456"/>
        <item m="1" x="160"/>
        <item m="1" x="406"/>
        <item m="1" x="473"/>
        <item m="1" x="174"/>
        <item m="1" x="240"/>
        <item m="1" x="226"/>
        <item m="1" x="501"/>
        <item m="1" x="310"/>
        <item m="1" x="396"/>
        <item m="1" x="461"/>
        <item m="1" x="179"/>
        <item m="1" x="359"/>
        <item m="1" x="167"/>
        <item m="1" x="493"/>
        <item m="1" x="198"/>
        <item m="1" x="237"/>
        <item m="1" x="365"/>
        <item m="1" x="260"/>
        <item m="1" x="458"/>
        <item m="1" x="398"/>
        <item m="1" x="397"/>
        <item m="1" x="133"/>
        <item m="1" x="535"/>
        <item m="1" x="315"/>
        <item m="1" x="124"/>
        <item m="1" x="132"/>
        <item m="1" x="550"/>
        <item m="1" x="548"/>
        <item m="1" x="288"/>
        <item m="1" x="291"/>
        <item m="1" x="235"/>
        <item m="1" x="152"/>
        <item m="1" x="364"/>
        <item m="1" x="193"/>
        <item m="1" x="128"/>
        <item x="3"/>
        <item m="1" x="211"/>
        <item m="1" x="307"/>
        <item m="1" x="221"/>
        <item m="1" x="253"/>
        <item m="1" x="431"/>
        <item m="1" x="295"/>
        <item x="25"/>
        <item m="1" x="195"/>
        <item m="1" x="231"/>
        <item m="1" x="434"/>
        <item m="1" x="317"/>
        <item m="1" x="230"/>
        <item m="1" x="463"/>
        <item m="1" x="478"/>
        <item m="1" x="282"/>
        <item m="1" x="566"/>
        <item m="1" x="442"/>
        <item m="1" x="491"/>
        <item m="1" x="529"/>
        <item m="1" x="404"/>
        <item m="1" x="417"/>
        <item m="1" x="70"/>
        <item m="1" x="88"/>
        <item m="1" x="64"/>
        <item m="1" x="412"/>
        <item m="1" x="94"/>
        <item m="1" x="188"/>
        <item m="1" x="386"/>
        <item m="1" x="276"/>
        <item m="1" x="180"/>
        <item m="1" x="385"/>
        <item m="1" x="61"/>
        <item m="1" x="306"/>
        <item m="1" x="439"/>
        <item m="1" x="411"/>
        <item m="1" x="444"/>
        <item m="1" x="162"/>
        <item m="1" x="540"/>
        <item m="1" x="116"/>
        <item m="1" x="170"/>
        <item m="1" x="213"/>
        <item m="1" x="93"/>
        <item m="1" x="521"/>
        <item m="1" x="547"/>
        <item m="1" x="205"/>
        <item m="1" x="343"/>
        <item m="1" x="165"/>
        <item m="1" x="328"/>
        <item m="1" x="585"/>
        <item m="1" x="298"/>
        <item m="1" x="563"/>
        <item m="1" x="121"/>
        <item m="1" x="575"/>
        <item m="1" x="513"/>
        <item m="1" x="384"/>
        <item m="1" x="277"/>
        <item m="1" x="261"/>
        <item m="1" x="185"/>
        <item m="1" x="267"/>
        <item m="1" x="578"/>
        <item m="1" x="120"/>
        <item m="1" x="151"/>
        <item m="1" x="530"/>
        <item m="1" x="283"/>
        <item m="1" x="318"/>
        <item m="1" x="322"/>
        <item m="1" x="325"/>
        <item m="1" x="372"/>
        <item m="1" x="464"/>
        <item m="1" x="107"/>
        <item m="1" x="201"/>
        <item m="1" x="354"/>
        <item m="1" x="263"/>
        <item m="1" x="465"/>
        <item m="1" x="87"/>
        <item m="1" x="117"/>
        <item m="1" x="503"/>
        <item m="1" x="129"/>
        <item m="1" x="559"/>
        <item m="1" x="71"/>
        <item m="1" x="168"/>
        <item m="1" x="553"/>
        <item m="1" x="173"/>
        <item m="1" x="232"/>
        <item m="1" x="477"/>
        <item m="1" x="76"/>
        <item m="1" x="400"/>
        <item m="1" x="479"/>
        <item m="1" x="274"/>
        <item m="1" x="367"/>
        <item m="1" x="249"/>
        <item m="1" x="238"/>
        <item m="1" x="169"/>
        <item m="1" x="460"/>
        <item m="1" x="241"/>
        <item m="1" x="203"/>
        <item m="1" x="297"/>
        <item m="1" x="153"/>
        <item m="1" x="510"/>
        <item m="1" x="103"/>
        <item m="1" x="542"/>
        <item m="1" x="360"/>
        <item m="1" x="280"/>
        <item m="1" x="257"/>
        <item m="1" x="229"/>
        <item x="18"/>
        <item x="16"/>
        <item x="17"/>
        <item m="1" x="176"/>
        <item m="1" x="54"/>
        <item x="10"/>
        <item x="11"/>
        <item x="12"/>
        <item x="13"/>
        <item x="29"/>
        <item x="19"/>
        <item m="1" x="199"/>
        <item m="1" x="536"/>
        <item x="38"/>
        <item m="1" x="427"/>
        <item m="1" x="172"/>
        <item m="1" x="557"/>
        <item m="1" x="65"/>
        <item m="1" x="182"/>
        <item m="1" x="543"/>
        <item m="1" x="254"/>
        <item m="1" x="387"/>
        <item m="1" x="118"/>
        <item m="1" x="379"/>
        <item m="1" x="381"/>
        <item m="1" x="502"/>
        <item m="1" x="517"/>
        <item m="1" x="177"/>
        <item m="1" x="546"/>
        <item m="1" x="346"/>
        <item m="1" x="584"/>
        <item m="1" x="571"/>
        <item m="1" x="389"/>
        <item m="1" x="421"/>
        <item m="1" x="330"/>
        <item m="1" x="279"/>
        <item m="1" x="53"/>
        <item m="1" x="466"/>
        <item m="1" x="419"/>
        <item m="1" x="84"/>
        <item m="1" x="227"/>
        <item m="1" x="161"/>
        <item m="1" x="587"/>
        <item m="1" x="407"/>
        <item m="1" x="304"/>
        <item m="1" x="320"/>
        <item m="1" x="410"/>
        <item m="1" x="69"/>
        <item m="1" x="470"/>
        <item m="1" x="72"/>
        <item m="1" x="57"/>
        <item m="1" x="349"/>
        <item m="1" x="83"/>
        <item m="1" x="441"/>
        <item m="1" x="142"/>
        <item m="1" x="472"/>
        <item m="1" x="218"/>
        <item m="1" x="190"/>
        <item m="1" x="216"/>
        <item m="1" x="537"/>
        <item m="1" x="256"/>
        <item m="1" x="481"/>
        <item m="1" x="428"/>
        <item m="1" x="296"/>
        <item m="1" x="522"/>
        <item m="1" x="408"/>
        <item m="1" x="109"/>
        <item m="1" x="476"/>
        <item m="1" x="278"/>
        <item m="1" x="580"/>
        <item m="1" x="150"/>
        <item m="1" x="239"/>
        <item m="1" x="531"/>
        <item m="1" x="140"/>
        <item m="1" x="138"/>
        <item m="1" x="352"/>
        <item m="1" x="273"/>
        <item m="1" x="208"/>
        <item m="1" x="392"/>
        <item m="1" x="68"/>
        <item m="1" x="104"/>
        <item m="1" x="224"/>
        <item m="1" x="119"/>
        <item m="1" x="301"/>
        <item m="1" x="332"/>
        <item m="1" x="462"/>
        <item m="1" x="334"/>
        <item m="1" x="244"/>
        <item m="1" x="564"/>
        <item m="1" x="136"/>
        <item m="1" x="115"/>
        <item m="1" x="424"/>
        <item m="1" x="79"/>
        <item m="1" x="569"/>
        <item m="1" x="348"/>
        <item m="1" x="475"/>
        <item m="1" x="440"/>
        <item m="1" x="516"/>
        <item m="1" x="583"/>
        <item m="1" x="302"/>
        <item m="1" x="401"/>
        <item m="1" x="50"/>
        <item m="1" x="499"/>
        <item m="1" x="555"/>
        <item m="1" x="202"/>
        <item m="1" x="565"/>
        <item m="1" x="552"/>
        <item m="1" x="474"/>
        <item m="1" x="130"/>
        <item m="1" x="520"/>
        <item m="1" x="504"/>
        <item x="23"/>
        <item m="1" x="60"/>
        <item m="1" x="187"/>
        <item m="1" x="514"/>
        <item m="1" x="247"/>
        <item m="1" x="110"/>
        <item m="1" x="183"/>
        <item m="1" x="351"/>
        <item m="1" x="97"/>
        <item m="1" x="329"/>
        <item m="1" x="361"/>
        <item m="1" x="350"/>
        <item m="1" x="248"/>
        <item m="1" x="480"/>
        <item m="1" x="588"/>
        <item m="1" x="245"/>
        <item m="1" x="533"/>
        <item m="1" x="214"/>
        <item m="1" x="492"/>
        <item m="1" x="67"/>
        <item m="1" x="262"/>
        <item m="1" x="252"/>
        <item m="1" x="487"/>
        <item m="1" x="242"/>
        <item m="1" x="437"/>
        <item m="1" x="482"/>
        <item m="1" x="300"/>
        <item m="1" x="95"/>
        <item m="1" x="438"/>
        <item m="1" x="207"/>
        <item m="1" x="271"/>
        <item x="20"/>
        <item x="21"/>
        <item x="27"/>
        <item x="32"/>
        <item x="33"/>
        <item x="34"/>
        <item x="39"/>
        <item x="42"/>
        <item x="43"/>
        <item x="44"/>
        <item x="45"/>
        <item x="46"/>
        <item x="48"/>
        <item t="default"/>
      </items>
    </pivotField>
    <pivotField axis="axisCol" showAll="0">
      <items count="35">
        <item m="1" x="32"/>
        <item x="0"/>
        <item x="5"/>
        <item x="1"/>
        <item x="2"/>
        <item x="6"/>
        <item x="3"/>
        <item m="1" x="22"/>
        <item m="1" x="20"/>
        <item x="4"/>
        <item m="1" x="33"/>
        <item m="1" x="31"/>
        <item x="8"/>
        <item m="1" x="25"/>
        <item m="1" x="26"/>
        <item m="1" x="24"/>
        <item m="1" x="14"/>
        <item m="1" x="16"/>
        <item m="1" x="23"/>
        <item m="1" x="28"/>
        <item m="1" x="18"/>
        <item m="1" x="13"/>
        <item m="1" x="17"/>
        <item m="1" x="27"/>
        <item m="1" x="30"/>
        <item m="1" x="29"/>
        <item m="1" x="21"/>
        <item m="1" x="15"/>
        <item m="1" x="19"/>
        <item x="7"/>
        <item x="9"/>
        <item x="10"/>
        <item x="11"/>
        <item x="12"/>
        <item t="default"/>
      </items>
    </pivotField>
    <pivotField axis="axisRow" showAll="0">
      <items count="14">
        <item x="1"/>
        <item x="0"/>
        <item m="1" x="11"/>
        <item m="1" x="10"/>
        <item m="1" x="7"/>
        <item m="1" x="5"/>
        <item m="1" x="8"/>
        <item m="1" x="9"/>
        <item m="1" x="6"/>
        <item m="1" x="4"/>
        <item m="1" x="12"/>
        <item x="3"/>
        <item x="2"/>
        <item t="default"/>
      </items>
    </pivotField>
    <pivotField axis="axisPage" showAll="0">
      <items count="13">
        <item m="1" x="6"/>
        <item m="1" x="3"/>
        <item m="1" x="7"/>
        <item m="1" x="10"/>
        <item m="1" x="2"/>
        <item m="1" x="4"/>
        <item m="1" x="5"/>
        <item m="1" x="8"/>
        <item m="1" x="9"/>
        <item x="0"/>
        <item x="1"/>
        <item m="1" x="11"/>
        <item t="default"/>
      </items>
    </pivotField>
    <pivotField showAll="0"/>
  </pivotFields>
  <rowFields count="2">
    <field x="10"/>
    <field x="8"/>
  </rowFields>
  <rowItems count="54">
    <i>
      <x/>
    </i>
    <i r="1">
      <x v="13"/>
    </i>
    <i r="1">
      <x v="16"/>
    </i>
    <i r="1">
      <x v="17"/>
    </i>
    <i r="1">
      <x v="26"/>
    </i>
    <i r="1">
      <x v="35"/>
    </i>
    <i r="1">
      <x v="36"/>
    </i>
    <i r="1">
      <x v="37"/>
    </i>
    <i r="1">
      <x v="38"/>
    </i>
    <i r="1">
      <x v="40"/>
    </i>
    <i r="1">
      <x v="42"/>
    </i>
    <i r="1">
      <x v="45"/>
    </i>
    <i r="1">
      <x v="48"/>
    </i>
    <i r="1">
      <x v="51"/>
    </i>
    <i r="1">
      <x v="61"/>
    </i>
    <i r="1">
      <x v="92"/>
    </i>
    <i r="1">
      <x v="161"/>
    </i>
    <i r="1">
      <x v="165"/>
    </i>
    <i r="1">
      <x v="178"/>
    </i>
    <i r="1">
      <x v="330"/>
    </i>
    <i r="1">
      <x v="337"/>
    </i>
    <i r="1">
      <x v="436"/>
    </i>
    <i r="1">
      <x v="437"/>
    </i>
    <i r="1">
      <x v="438"/>
    </i>
    <i r="1">
      <x v="446"/>
    </i>
    <i r="1">
      <x v="547"/>
    </i>
    <i r="1">
      <x v="579"/>
    </i>
    <i r="1">
      <x v="584"/>
    </i>
    <i>
      <x v="1"/>
    </i>
    <i r="1">
      <x v="11"/>
    </i>
    <i r="1">
      <x v="12"/>
    </i>
    <i r="1">
      <x v="55"/>
    </i>
    <i r="1">
      <x v="59"/>
    </i>
    <i r="1">
      <x v="441"/>
    </i>
    <i r="1">
      <x v="442"/>
    </i>
    <i r="1">
      <x v="443"/>
    </i>
    <i r="1">
      <x v="444"/>
    </i>
    <i>
      <x v="11"/>
    </i>
    <i r="1">
      <x v="445"/>
    </i>
    <i r="1">
      <x v="582"/>
    </i>
    <i>
      <x v="12"/>
    </i>
    <i r="1">
      <x v="65"/>
    </i>
    <i r="1">
      <x v="449"/>
    </i>
    <i r="1">
      <x v="578"/>
    </i>
    <i r="1">
      <x v="580"/>
    </i>
    <i r="1">
      <x v="581"/>
    </i>
    <i r="1">
      <x v="583"/>
    </i>
    <i r="1">
      <x v="585"/>
    </i>
    <i r="1">
      <x v="586"/>
    </i>
    <i r="1">
      <x v="587"/>
    </i>
    <i r="1">
      <x v="588"/>
    </i>
    <i r="1">
      <x v="589"/>
    </i>
    <i r="1">
      <x v="590"/>
    </i>
    <i t="grand">
      <x/>
    </i>
  </rowItems>
  <colFields count="1">
    <field x="9"/>
  </colFields>
  <colItems count="14">
    <i>
      <x v="1"/>
    </i>
    <i>
      <x v="2"/>
    </i>
    <i>
      <x v="3"/>
    </i>
    <i>
      <x v="4"/>
    </i>
    <i>
      <x v="5"/>
    </i>
    <i>
      <x v="6"/>
    </i>
    <i>
      <x v="9"/>
    </i>
    <i>
      <x v="12"/>
    </i>
    <i>
      <x v="29"/>
    </i>
    <i>
      <x v="30"/>
    </i>
    <i>
      <x v="31"/>
    </i>
    <i>
      <x v="32"/>
    </i>
    <i>
      <x v="33"/>
    </i>
    <i t="grand">
      <x/>
    </i>
  </colItems>
  <pageFields count="2">
    <pageField fld="5" hier="0"/>
    <pageField fld="11" hier="0"/>
  </pageFields>
  <dataFields count="1">
    <dataField name="ผลรวม ของ จำนวนเงิน" fld="7" baseField="0" baseItem="0" numFmtId="43"/>
  </dataFields>
  <formats count="11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9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O32" firstHeaderRow="1" firstDataRow="2" firstDataCol="1" rowPageCount="1" colPageCount="1"/>
  <pivotFields count="13">
    <pivotField axis="axisRow" showAll="0" sortType="ascending" defaultSubtotal="0">
      <items count="44">
        <item m="1" x="12"/>
        <item m="1" x="26"/>
        <item m="1" x="17"/>
        <item m="1" x="29"/>
        <item m="1" x="21"/>
        <item m="1" x="15"/>
        <item m="1" x="11"/>
        <item m="1" x="43"/>
        <item m="1" x="19"/>
        <item m="1" x="27"/>
        <item m="1" x="18"/>
        <item m="1" x="33"/>
        <item m="1" x="25"/>
        <item m="1" x="28"/>
        <item m="1" x="20"/>
        <item x="9"/>
        <item x="8"/>
        <item m="1" x="37"/>
        <item m="1" x="40"/>
        <item m="1" x="34"/>
        <item m="1" x="13"/>
        <item m="1" x="36"/>
        <item m="1" x="23"/>
        <item m="1" x="31"/>
        <item m="1" x="22"/>
        <item m="1" x="14"/>
        <item x="4"/>
        <item x="5"/>
        <item x="10"/>
        <item m="1" x="38"/>
        <item x="0"/>
        <item x="3"/>
        <item x="1"/>
        <item x="6"/>
        <item x="7"/>
        <item x="2"/>
        <item m="1" x="39"/>
        <item m="1" x="42"/>
        <item m="1" x="35"/>
        <item m="1" x="24"/>
        <item m="1" x="16"/>
        <item m="1" x="30"/>
        <item m="1" x="41"/>
        <item m="1" x="32"/>
      </items>
    </pivotField>
    <pivotField axis="axisRow" showAll="0" sortType="ascending" defaultSubtotal="0">
      <items count="460">
        <item m="1" x="15"/>
        <item m="1" x="66"/>
        <item m="1" x="401"/>
        <item m="1" x="103"/>
        <item m="1" x="196"/>
        <item m="1" x="290"/>
        <item m="1" x="387"/>
        <item m="1" x="35"/>
        <item m="1" x="125"/>
        <item m="1" x="218"/>
        <item m="1" x="57"/>
        <item m="1" x="366"/>
        <item m="1" x="457"/>
        <item m="1" x="161"/>
        <item m="1" x="137"/>
        <item m="1" x="233"/>
        <item m="1" x="328"/>
        <item m="1" x="422"/>
        <item m="1" x="265"/>
        <item m="1" x="115"/>
        <item m="1" x="213"/>
        <item m="1" x="306"/>
        <item m="1" x="362"/>
        <item m="1" x="456"/>
        <item m="1" x="110"/>
        <item m="1" x="377"/>
        <item m="1" x="34"/>
        <item m="1" x="257"/>
        <item m="1" x="219"/>
        <item m="1" x="313"/>
        <item m="1" x="409"/>
        <item m="1" x="58"/>
        <item m="1" x="153"/>
        <item m="1" x="249"/>
        <item m="1" x="341"/>
        <item m="1" x="435"/>
        <item m="1" x="87"/>
        <item m="1" x="225"/>
        <item m="1" x="321"/>
        <item m="1" x="415"/>
        <item m="1" x="67"/>
        <item m="1" x="162"/>
        <item m="1" x="258"/>
        <item m="1" x="349"/>
        <item m="1" x="438"/>
        <item m="1" x="92"/>
        <item m="1" x="329"/>
        <item m="1" x="73"/>
        <item m="1" x="168"/>
        <item m="1" x="266"/>
        <item m="1" x="357"/>
        <item m="1" x="446"/>
        <item m="1" x="99"/>
        <item m="1" x="189"/>
        <item m="1" x="282"/>
        <item m="1" x="431"/>
        <item m="1" x="82"/>
        <item m="1" x="178"/>
        <item m="1" x="273"/>
        <item m="1" x="363"/>
        <item m="1" x="450"/>
        <item m="1" x="104"/>
        <item m="1" x="197"/>
        <item m="1" x="291"/>
        <item m="1" x="388"/>
        <item m="1" x="88"/>
        <item m="1" x="182"/>
        <item m="1" x="367"/>
        <item m="1" x="43"/>
        <item m="1" x="138"/>
        <item m="1" x="283"/>
        <item m="1" x="378"/>
        <item m="1" x="25"/>
        <item m="1" x="116"/>
        <item m="1" x="307"/>
        <item m="1" x="402"/>
        <item m="1" x="51"/>
        <item m="1" x="146"/>
        <item m="1" x="242"/>
        <item m="1" x="389"/>
        <item m="1" x="36"/>
        <item m="1" x="126"/>
        <item m="1" x="220"/>
        <item m="1" x="314"/>
        <item m="1" x="410"/>
        <item m="1" x="59"/>
        <item m="1" x="154"/>
        <item m="1" x="250"/>
        <item m="1" x="342"/>
        <item m="1" x="41"/>
        <item m="1" x="132"/>
        <item m="1" x="226"/>
        <item m="1" x="322"/>
        <item m="1" x="416"/>
        <item m="1" x="68"/>
        <item m="1" x="163"/>
        <item m="1" x="259"/>
        <item m="1" x="350"/>
        <item m="1" x="44"/>
        <item m="1" x="139"/>
        <item m="1" x="234"/>
        <item m="1" x="330"/>
        <item m="1" x="423"/>
        <item m="1" x="74"/>
        <item m="1" x="169"/>
        <item m="1" x="267"/>
        <item m="1" x="358"/>
        <item m="1" x="52"/>
        <item m="1" x="147"/>
        <item m="1" x="243"/>
        <item m="1" x="337"/>
        <item m="1" x="16"/>
        <item m="1" x="198"/>
        <item m="1" x="155"/>
        <item m="1" x="251"/>
        <item m="1" x="343"/>
        <item m="1" x="89"/>
        <item m="1" x="292"/>
        <item m="1" x="390"/>
        <item m="1" x="190"/>
        <item m="1" x="284"/>
        <item m="1" x="379"/>
        <item m="1" x="26"/>
        <item m="1" x="117"/>
        <item m="1" x="274"/>
        <item m="1" x="364"/>
        <item m="1" x="451"/>
        <item m="1" x="105"/>
        <item m="1" x="199"/>
        <item m="1" x="403"/>
        <item m="1" x="371"/>
        <item m="1" x="17"/>
        <item m="1" x="200"/>
        <item m="1" x="293"/>
        <item m="1" x="83"/>
        <item m="1" x="179"/>
        <item m="1" x="275"/>
        <item m="1" x="365"/>
        <item m="1" x="452"/>
        <item m="1" x="106"/>
        <item m="1" x="201"/>
        <item m="1" x="294"/>
        <item m="1" x="391"/>
        <item m="1" x="351"/>
        <item m="1" x="300"/>
        <item m="1" x="395"/>
        <item m="1" x="45"/>
        <item m="1" x="140"/>
        <item m="1" x="235"/>
        <item m="1" x="331"/>
        <item m="1" x="424"/>
        <item m="1" x="75"/>
        <item m="1" x="93"/>
        <item m="1" x="183"/>
        <item m="1" x="453"/>
        <item m="1" x="107"/>
        <item m="1" x="202"/>
        <item m="1" x="90"/>
        <item m="1" x="53"/>
        <item m="1" x="148"/>
        <item m="1" x="244"/>
        <item m="1" x="338"/>
        <item m="1" x="432"/>
        <item m="1" x="323"/>
        <item m="1" x="417"/>
        <item m="1" x="433"/>
        <item m="1" x="84"/>
        <item m="1" x="118"/>
        <item m="1" x="18"/>
        <item m="1" x="111"/>
        <item m="1" x="208"/>
        <item m="1" x="301"/>
        <item m="1" x="100"/>
        <item m="1" x="191"/>
        <item m="1" x="285"/>
        <item m="1" x="380"/>
        <item m="1" x="236"/>
        <item m="1" x="212"/>
        <item m="1" x="396"/>
        <item m="1" x="332"/>
        <item m="1" x="425"/>
        <item m="1" x="76"/>
        <item m="1" x="170"/>
        <item m="1" x="308"/>
        <item m="1" x="404"/>
        <item m="1" x="54"/>
        <item m="1" x="149"/>
        <item m="1" x="245"/>
        <item m="1" x="85"/>
        <item m="1" x="180"/>
        <item m="1" x="60"/>
        <item m="1" x="156"/>
        <item m="1" x="46"/>
        <item m="1" x="141"/>
        <item m="1" x="237"/>
        <item m="1" x="333"/>
        <item m="1" x="426"/>
        <item m="1" x="119"/>
        <item m="1" x="246"/>
        <item m="1" x="120"/>
        <item m="1" x="214"/>
        <item m="1" x="309"/>
        <item m="1" x="295"/>
        <item m="1" x="392"/>
        <item m="1" x="133"/>
        <item m="1" x="227"/>
        <item m="1" x="324"/>
        <item m="1" x="418"/>
        <item m="1" x="69"/>
        <item m="1" x="286"/>
        <item m="1" x="381"/>
        <item m="1" x="27"/>
        <item m="1" x="228"/>
        <item m="1" x="61"/>
        <item m="1" x="302"/>
        <item m="1" x="277"/>
        <item m="1" x="368"/>
        <item m="1" x="458"/>
        <item m="1" x="109"/>
        <item m="1" x="256"/>
        <item m="1" x="205"/>
        <item m="1" x="298"/>
        <item m="1" x="394"/>
        <item m="1" x="42"/>
        <item m="1" x="134"/>
        <item m="1" x="279"/>
        <item m="1" x="372"/>
        <item m="1" x="19"/>
        <item m="1" x="112"/>
        <item m="1" x="209"/>
        <item m="1" x="303"/>
        <item m="1" x="397"/>
        <item m="1" x="47"/>
        <item m="1" x="142"/>
        <item m="1" x="238"/>
        <item m="1" x="382"/>
        <item m="1" x="28"/>
        <item m="1" x="121"/>
        <item m="1" x="215"/>
        <item m="1" x="310"/>
        <item m="1" x="405"/>
        <item m="1" x="55"/>
        <item m="1" x="150"/>
        <item m="1" x="247"/>
        <item m="1" x="339"/>
        <item m="1" x="37"/>
        <item m="1" x="127"/>
        <item m="1" x="221"/>
        <item m="1" x="315"/>
        <item m="1" x="411"/>
        <item m="1" x="62"/>
        <item m="1" x="157"/>
        <item m="1" x="252"/>
        <item m="1" x="344"/>
        <item m="1" x="135"/>
        <item m="1" x="229"/>
        <item m="1" x="325"/>
        <item m="1" x="419"/>
        <item m="1" x="70"/>
        <item m="1" x="164"/>
        <item m="1" x="260"/>
        <item m="1" x="352"/>
        <item m="1" x="439"/>
        <item m="1" x="239"/>
        <item m="1" x="334"/>
        <item m="1" x="427"/>
        <item m="1" x="77"/>
        <item m="1" x="171"/>
        <item m="1" x="268"/>
        <item m="1" x="359"/>
        <item m="1" x="447"/>
        <item m="1" x="299"/>
        <item m="1" x="184"/>
        <item m="1" x="373"/>
        <item m="1" x="20"/>
        <item m="1" x="113"/>
        <item m="1" x="101"/>
        <item m="1" x="192"/>
        <item m="1" x="287"/>
        <item m="1" x="383"/>
        <item m="1" x="29"/>
        <item m="1" x="253"/>
        <item m="1" x="345"/>
        <item m="1" x="206"/>
        <item m="1" x="86"/>
        <item m="1" x="38"/>
        <item m="1" x="128"/>
        <item m="1" x="78"/>
        <item m="1" x="172"/>
        <item m="1" x="269"/>
        <item m="1" x="454"/>
        <item m="1" x="108"/>
        <item m="1" x="428"/>
        <item m="1" x="79"/>
        <item m="1" x="173"/>
        <item x="12"/>
        <item x="10"/>
        <item x="9"/>
        <item x="13"/>
        <item m="1" x="459"/>
        <item m="1" x="261"/>
        <item m="1" x="222"/>
        <item m="1" x="316"/>
        <item m="1" x="412"/>
        <item m="1" x="63"/>
        <item m="1" x="158"/>
        <item m="1" x="254"/>
        <item m="1" x="346"/>
        <item m="1" x="436"/>
        <item m="1" x="91"/>
        <item m="1" x="230"/>
        <item m="1" x="326"/>
        <item m="1" x="420"/>
        <item m="1" x="71"/>
        <item m="1" x="165"/>
        <item m="1" x="262"/>
        <item m="1" x="353"/>
        <item m="1" x="440"/>
        <item m="1" x="94"/>
        <item m="1" x="185"/>
        <item m="1" x="335"/>
        <item m="1" x="429"/>
        <item m="1" x="80"/>
        <item m="1" x="174"/>
        <item m="1" x="48"/>
        <item m="1" x="143"/>
        <item m="1" x="240"/>
        <item m="1" x="374"/>
        <item m="1" x="159"/>
        <item m="1" x="296"/>
        <item m="1" x="369"/>
        <item m="1" x="406"/>
        <item m="1" x="375"/>
        <item m="1" x="21"/>
        <item m="1" x="114"/>
        <item m="1" x="210"/>
        <item m="1" x="304"/>
        <item m="1" x="398"/>
        <item m="1" x="49"/>
        <item m="1" x="144"/>
        <item m="1" x="241"/>
        <item m="1" x="384"/>
        <item m="1" x="30"/>
        <item m="1" x="122"/>
        <item m="1" x="216"/>
        <item m="1" x="311"/>
        <item m="1" x="407"/>
        <item m="1" x="56"/>
        <item m="1" x="151"/>
        <item m="1" x="248"/>
        <item m="1" x="340"/>
        <item m="1" x="39"/>
        <item m="1" x="129"/>
        <item m="1" x="223"/>
        <item m="1" x="317"/>
        <item m="1" x="413"/>
        <item m="1" x="64"/>
        <item m="1" x="160"/>
        <item m="1" x="255"/>
        <item m="1" x="347"/>
        <item m="1" x="437"/>
        <item m="1" x="136"/>
        <item m="1" x="231"/>
        <item m="1" x="327"/>
        <item m="1" x="421"/>
        <item m="1" x="72"/>
        <item m="1" x="166"/>
        <item m="1" x="263"/>
        <item m="1" x="203"/>
        <item m="1" x="297"/>
        <item m="1" x="393"/>
        <item m="1" x="354"/>
        <item m="1" x="441"/>
        <item m="1" x="186"/>
        <item m="1" x="305"/>
        <item m="1" x="399"/>
        <item m="1" x="50"/>
        <item m="1" x="145"/>
        <item m="1" x="193"/>
        <item m="1" x="167"/>
        <item m="1" x="264"/>
        <item m="1" x="355"/>
        <item m="1" x="442"/>
        <item m="1" x="187"/>
        <item m="1" x="280"/>
        <item m="1" x="376"/>
        <item m="1" x="22"/>
        <item m="1" x="175"/>
        <item m="1" x="270"/>
        <item m="1" x="360"/>
        <item m="1" x="434"/>
        <item m="1" x="318"/>
        <item m="1" x="414"/>
        <item m="1" x="65"/>
        <item m="1" x="288"/>
        <item m="1" x="385"/>
        <item m="1" x="31"/>
        <item m="1" x="123"/>
        <item m="1" x="217"/>
        <item m="1" x="130"/>
        <item m="1" x="408"/>
        <item m="1" x="131"/>
        <item m="1" x="224"/>
        <item m="1" x="319"/>
        <item x="4"/>
        <item x="5"/>
        <item x="11"/>
        <item m="1" x="336"/>
        <item x="0"/>
        <item x="3"/>
        <item x="14"/>
        <item x="1"/>
        <item x="6"/>
        <item x="8"/>
        <item x="2"/>
        <item x="7"/>
        <item m="1" x="443"/>
        <item m="1" x="276"/>
        <item m="1" x="272"/>
        <item m="1" x="176"/>
        <item m="1" x="448"/>
        <item m="1" x="207"/>
        <item m="1" x="348"/>
        <item m="1" x="40"/>
        <item m="1" x="386"/>
        <item m="1" x="400"/>
        <item m="1" x="181"/>
        <item m="1" x="312"/>
        <item m="1" x="211"/>
        <item m="1" x="430"/>
        <item m="1" x="81"/>
        <item m="1" x="177"/>
        <item m="1" x="271"/>
        <item m="1" x="361"/>
        <item m="1" x="449"/>
        <item m="1" x="102"/>
        <item m="1" x="194"/>
        <item m="1" x="356"/>
        <item m="1" x="444"/>
        <item m="1" x="95"/>
        <item m="1" x="188"/>
        <item m="1" x="281"/>
        <item m="1" x="96"/>
        <item m="1" x="195"/>
        <item m="1" x="97"/>
        <item m="1" x="370"/>
        <item m="1" x="23"/>
        <item m="1" x="98"/>
        <item m="1" x="232"/>
        <item m="1" x="32"/>
        <item m="1" x="124"/>
        <item m="1" x="320"/>
        <item m="1" x="204"/>
        <item m="1" x="455"/>
        <item m="1" x="445"/>
        <item m="1" x="152"/>
        <item m="1" x="33"/>
        <item m="1" x="289"/>
        <item m="1" x="278"/>
        <item sd="0" m="1" x="24"/>
      </items>
    </pivotField>
    <pivotField showAll="0" defaultSubtotal="0"/>
    <pivotField showAll="0" defaultSubtotal="0"/>
    <pivotField showAll="0" defaultSubtotal="0"/>
    <pivotField axis="axisPage" showAll="0" defaultSubtotal="0">
      <items count="30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m="1" x="18"/>
        <item x="5"/>
        <item m="1" x="14"/>
        <item m="1" x="20"/>
        <item m="1" x="19"/>
        <item m="1" x="25"/>
        <item x="10"/>
        <item m="1" x="26"/>
        <item m="1" x="21"/>
        <item m="1" x="16"/>
        <item x="9"/>
        <item x="11"/>
        <item x="13"/>
        <item m="1" x="27"/>
        <item m="1" x="17"/>
        <item m="1" x="23"/>
      </items>
    </pivotField>
    <pivotField showAll="0" defaultSubtotal="0"/>
    <pivotField dataField="1" showAll="0" numFmtId="43"/>
    <pivotField showAll="0" defaultSubtotal="0"/>
    <pivotField axis="axisCol" showAll="0" defaultSubtotal="0">
      <items count="34">
        <item x="5"/>
        <item x="1"/>
        <item x="2"/>
        <item x="6"/>
        <item x="3"/>
        <item m="1" x="22"/>
        <item x="4"/>
        <item m="1" x="33"/>
        <item m="1" x="31"/>
        <item m="1" x="25"/>
        <item m="1" x="24"/>
        <item m="1" x="14"/>
        <item m="1" x="16"/>
        <item m="1" x="23"/>
        <item m="1" x="28"/>
        <item m="1" x="18"/>
        <item m="1" x="13"/>
        <item x="0"/>
        <item m="1" x="32"/>
        <item x="8"/>
        <item m="1" x="20"/>
        <item m="1" x="26"/>
        <item m="1" x="17"/>
        <item m="1" x="27"/>
        <item m="1" x="30"/>
        <item m="1" x="29"/>
        <item m="1" x="21"/>
        <item m="1" x="15"/>
        <item m="1" x="19"/>
        <item x="7"/>
        <item x="9"/>
        <item x="10"/>
        <item x="11"/>
        <item x="12"/>
      </items>
    </pivotField>
    <pivotField showAll="0" defaultSubtotal="0"/>
    <pivotField showAll="0"/>
    <pivotField showAll="0" defaultSubtotal="0"/>
  </pivotFields>
  <rowFields count="2">
    <field x="0"/>
    <field x="1"/>
  </rowFields>
  <rowItems count="27">
    <i>
      <x v="15"/>
    </i>
    <i r="1">
      <x v="295"/>
    </i>
    <i r="1">
      <x v="296"/>
    </i>
    <i>
      <x v="16"/>
    </i>
    <i r="1">
      <x v="297"/>
    </i>
    <i r="1">
      <x v="298"/>
    </i>
    <i>
      <x v="26"/>
    </i>
    <i r="1">
      <x v="404"/>
    </i>
    <i>
      <x v="27"/>
    </i>
    <i r="1">
      <x v="405"/>
    </i>
    <i>
      <x v="28"/>
    </i>
    <i r="1">
      <x v="406"/>
    </i>
    <i>
      <x v="30"/>
    </i>
    <i r="1">
      <x v="408"/>
    </i>
    <i>
      <x v="31"/>
    </i>
    <i r="1">
      <x v="409"/>
    </i>
    <i r="1">
      <x v="410"/>
    </i>
    <i>
      <x v="32"/>
    </i>
    <i r="1">
      <x v="411"/>
    </i>
    <i>
      <x v="33"/>
    </i>
    <i r="1">
      <x v="412"/>
    </i>
    <i>
      <x v="34"/>
    </i>
    <i r="1">
      <x v="413"/>
    </i>
    <i>
      <x v="35"/>
    </i>
    <i r="1">
      <x v="414"/>
    </i>
    <i r="1">
      <x v="415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6"/>
    </i>
    <i>
      <x v="17"/>
    </i>
    <i>
      <x v="19"/>
    </i>
    <i>
      <x v="29"/>
    </i>
    <i>
      <x v="30"/>
    </i>
    <i>
      <x v="31"/>
    </i>
    <i>
      <x v="32"/>
    </i>
    <i>
      <x v="33"/>
    </i>
    <i t="grand">
      <x/>
    </i>
  </colItems>
  <pageFields count="1">
    <pageField fld="5" hier="0"/>
  </pageFields>
  <dataFields count="1">
    <dataField name="ผลรวม ของ จำนวนเงิน" fld="7" baseField="0" baseItem="0" numFmtId="4"/>
  </dataFields>
  <formats count="15">
    <format dxfId="0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grandCol="1" labelOnly="1"/>
    </format>
    <format dxfId="9">
      <pivotArea outline="0" fieldPosition="0" axis="axisPage" dataOnly="0" field="5" labelOnly="1" type="button"/>
    </format>
    <format dxfId="9">
      <pivotArea outline="0" fieldPosition="0" dataOnly="0" grandRow="1" labelOnly="1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9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grandCol="1" labelOnly="1"/>
    </format>
  </formats>
  <pivotTableStyleInfo name="PivotStyleLight14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S64" firstHeaderRow="1" firstDataRow="3" firstDataCol="1"/>
  <pivotFields count="13">
    <pivotField showAll="0"/>
    <pivotField showAll="0"/>
    <pivotField showAll="0" defaultSubtotal="0"/>
    <pivotField axis="axisRow" showAll="0">
      <items count="42">
        <item m="1" x="14"/>
        <item m="1" x="22"/>
        <item m="1" x="31"/>
        <item m="1" x="18"/>
        <item m="1" x="20"/>
        <item m="1" x="35"/>
        <item m="1" x="36"/>
        <item m="1" x="27"/>
        <item m="1" x="39"/>
        <item m="1" x="17"/>
        <item m="1" x="19"/>
        <item m="1" x="25"/>
        <item x="7"/>
        <item x="6"/>
        <item m="1" x="40"/>
        <item m="1" x="11"/>
        <item x="2"/>
        <item x="3"/>
        <item x="1"/>
        <item m="1" x="32"/>
        <item m="1" x="13"/>
        <item m="1" x="24"/>
        <item m="1" x="12"/>
        <item m="1" x="16"/>
        <item m="1" x="29"/>
        <item m="1" x="28"/>
        <item m="1" x="38"/>
        <item m="1" x="37"/>
        <item m="1" x="26"/>
        <item m="1" x="23"/>
        <item m="1" x="15"/>
        <item m="1" x="34"/>
        <item m="1" x="21"/>
        <item m="1" x="33"/>
        <item m="1" x="30"/>
        <item x="0"/>
        <item x="4"/>
        <item x="5"/>
        <item x="8"/>
        <item x="9"/>
        <item x="1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16"/>
        <item m="1" x="18"/>
        <item x="11"/>
        <item x="5"/>
        <item sd="0" m="1" x="14"/>
        <item m="1" x="27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35">
        <item m="1" x="32"/>
        <item m="1" x="27"/>
        <item m="1" x="17"/>
        <item x="0"/>
        <item x="5"/>
        <item x="1"/>
        <item x="2"/>
        <item x="6"/>
        <item x="3"/>
        <item m="1" x="22"/>
        <item m="1" x="20"/>
        <item x="4"/>
        <item m="1" x="33"/>
        <item m="1" x="31"/>
        <item x="8"/>
        <item m="1" x="25"/>
        <item m="1" x="26"/>
        <item m="1" x="24"/>
        <item m="1" x="14"/>
        <item m="1" x="16"/>
        <item m="1" x="23"/>
        <item m="1" x="28"/>
        <item m="1" x="18"/>
        <item m="1" x="13"/>
        <item m="1" x="30"/>
        <item m="1" x="29"/>
        <item m="1" x="21"/>
        <item m="1" x="15"/>
        <item m="1" x="19"/>
        <item x="7"/>
        <item x="9"/>
        <item x="10"/>
        <item x="11"/>
        <item x="12"/>
        <item t="default"/>
      </items>
    </pivotField>
    <pivotField axis="axisCol" showAll="0">
      <items count="14">
        <item x="1"/>
        <item x="0"/>
        <item m="1" x="11"/>
        <item m="1" x="10"/>
        <item m="1" x="7"/>
        <item m="1" x="5"/>
        <item m="1" x="8"/>
        <item m="1" x="9"/>
        <item m="1" x="6"/>
        <item m="1" x="4"/>
        <item m="1" x="12"/>
        <item x="3"/>
        <item x="2"/>
        <item t="default"/>
      </items>
    </pivotField>
    <pivotField showAll="0"/>
    <pivotField showAll="0"/>
  </pivotFields>
  <rowFields count="2">
    <field x="5"/>
    <field x="3"/>
  </rowFields>
  <rowItems count="59">
    <i>
      <x/>
    </i>
    <i r="1">
      <x v="12"/>
    </i>
    <i r="1">
      <x v="13"/>
    </i>
    <i r="1">
      <x v="16"/>
    </i>
    <i r="1">
      <x v="35"/>
    </i>
    <i>
      <x v="3"/>
    </i>
    <i r="1">
      <x v="35"/>
    </i>
    <i>
      <x v="4"/>
    </i>
    <i r="1">
      <x v="12"/>
    </i>
    <i r="1">
      <x v="13"/>
    </i>
    <i r="1">
      <x v="18"/>
    </i>
    <i r="1">
      <x v="35"/>
    </i>
    <i r="1">
      <x v="38"/>
    </i>
    <i>
      <x v="5"/>
    </i>
    <i r="1">
      <x v="35"/>
    </i>
    <i r="1">
      <x v="37"/>
    </i>
    <i>
      <x v="6"/>
    </i>
    <i r="1">
      <x v="12"/>
    </i>
    <i r="1">
      <x v="13"/>
    </i>
    <i r="1">
      <x v="17"/>
    </i>
    <i r="1">
      <x v="35"/>
    </i>
    <i r="1">
      <x v="38"/>
    </i>
    <i>
      <x v="8"/>
    </i>
    <i r="1">
      <x v="35"/>
    </i>
    <i>
      <x v="10"/>
    </i>
    <i r="1">
      <x v="35"/>
    </i>
    <i r="1">
      <x v="36"/>
    </i>
    <i r="1">
      <x v="39"/>
    </i>
    <i r="1">
      <x v="40"/>
    </i>
    <i>
      <x v="13"/>
    </i>
    <i r="1">
      <x v="16"/>
    </i>
    <i r="1">
      <x v="35"/>
    </i>
    <i>
      <x v="14"/>
    </i>
    <i r="1">
      <x v="12"/>
    </i>
    <i r="1">
      <x v="16"/>
    </i>
    <i r="1">
      <x v="35"/>
    </i>
    <i r="1">
      <x v="38"/>
    </i>
    <i r="1">
      <x v="39"/>
    </i>
    <i>
      <x v="16"/>
    </i>
    <i r="1">
      <x v="35"/>
    </i>
    <i>
      <x v="17"/>
    </i>
    <i r="1">
      <x v="12"/>
    </i>
    <i r="1">
      <x v="13"/>
    </i>
    <i r="1">
      <x v="18"/>
    </i>
    <i r="1">
      <x v="35"/>
    </i>
    <i>
      <x v="20"/>
    </i>
    <i r="1">
      <x v="35"/>
    </i>
    <i>
      <x v="24"/>
    </i>
    <i r="1">
      <x v="13"/>
    </i>
    <i r="1">
      <x v="18"/>
    </i>
    <i r="1">
      <x v="35"/>
    </i>
    <i>
      <x v="25"/>
    </i>
    <i r="1">
      <x v="12"/>
    </i>
    <i r="1">
      <x v="13"/>
    </i>
    <i r="1">
      <x v="16"/>
    </i>
    <i r="1">
      <x v="17"/>
    </i>
    <i r="1">
      <x v="18"/>
    </i>
    <i r="1">
      <x v="35"/>
    </i>
    <i t="grand">
      <x/>
    </i>
  </rowItems>
  <colFields count="2">
    <field x="10"/>
    <field x="9"/>
  </colFields>
  <colItems count="18">
    <i>
      <x/>
      <x v="5"/>
    </i>
    <i r="1">
      <x v="6"/>
    </i>
    <i r="1">
      <x v="7"/>
    </i>
    <i r="1">
      <x v="8"/>
    </i>
    <i t="default">
      <x/>
    </i>
    <i>
      <x v="1"/>
      <x v="3"/>
    </i>
    <i r="1">
      <x v="4"/>
    </i>
    <i r="1">
      <x v="11"/>
    </i>
    <i t="default">
      <x v="1"/>
    </i>
    <i>
      <x v="11"/>
      <x v="30"/>
    </i>
    <i r="1">
      <x v="31"/>
    </i>
    <i t="default">
      <x v="11"/>
    </i>
    <i>
      <x v="12"/>
      <x v="14"/>
    </i>
    <i r="1">
      <x v="29"/>
    </i>
    <i r="1">
      <x v="32"/>
    </i>
    <i r="1">
      <x v="33"/>
    </i>
    <i t="default">
      <x v="12"/>
    </i>
    <i t="grand">
      <x/>
    </i>
  </colItems>
  <dataFields count="1">
    <dataField name="ผลรวม ของ จำนวนเงิน" fld="7" baseField="5" baseItem="6" numFmtId="4"/>
  </dataFields>
  <formats count="3"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3" count="0"/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O60" firstHeaderRow="1" firstDataRow="2" firstDataCol="1"/>
  <pivotFields count="13">
    <pivotField showAll="0"/>
    <pivotField showAll="0"/>
    <pivotField showAll="0" defaultSubtotal="0"/>
    <pivotField axis="axisRow" showAll="0">
      <items count="42">
        <item m="1" x="14"/>
        <item m="1" x="22"/>
        <item m="1" x="31"/>
        <item m="1" x="18"/>
        <item m="1" x="20"/>
        <item m="1" x="35"/>
        <item m="1" x="36"/>
        <item m="1" x="27"/>
        <item m="1" x="39"/>
        <item m="1" x="17"/>
        <item m="1" x="19"/>
        <item m="1" x="25"/>
        <item x="7"/>
        <item x="6"/>
        <item m="1" x="40"/>
        <item m="1" x="11"/>
        <item x="2"/>
        <item x="3"/>
        <item x="1"/>
        <item m="1" x="32"/>
        <item m="1" x="13"/>
        <item m="1" x="24"/>
        <item m="1" x="12"/>
        <item m="1" x="16"/>
        <item m="1" x="29"/>
        <item m="1" x="28"/>
        <item m="1" x="38"/>
        <item m="1" x="37"/>
        <item m="1" x="26"/>
        <item m="1" x="23"/>
        <item m="1" x="15"/>
        <item m="1" x="34"/>
        <item m="1" x="21"/>
        <item m="1" x="33"/>
        <item m="1" x="30"/>
        <item x="0"/>
        <item x="4"/>
        <item x="5"/>
        <item x="8"/>
        <item x="9"/>
        <item x="1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16"/>
        <item m="1" x="18"/>
        <item x="11"/>
        <item x="5"/>
        <item m="1" x="14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35">
        <item m="1" x="32"/>
        <item m="1" x="27"/>
        <item m="1" x="17"/>
        <item x="0"/>
        <item x="5"/>
        <item x="1"/>
        <item x="2"/>
        <item x="6"/>
        <item x="3"/>
        <item m="1" x="22"/>
        <item m="1" x="20"/>
        <item x="4"/>
        <item m="1" x="33"/>
        <item m="1" x="31"/>
        <item x="8"/>
        <item m="1" x="25"/>
        <item m="1" x="26"/>
        <item m="1" x="24"/>
        <item m="1" x="14"/>
        <item m="1" x="16"/>
        <item m="1" x="23"/>
        <item m="1" x="28"/>
        <item m="1" x="18"/>
        <item m="1" x="13"/>
        <item m="1" x="30"/>
        <item m="1" x="29"/>
        <item m="1" x="21"/>
        <item m="1" x="15"/>
        <item m="1" x="19"/>
        <item x="7"/>
        <item x="9"/>
        <item x="10"/>
        <item x="11"/>
        <item x="12"/>
        <item t="default"/>
      </items>
    </pivotField>
    <pivotField showAll="0"/>
    <pivotField showAll="0"/>
    <pivotField showAll="0"/>
  </pivotFields>
  <rowFields count="2">
    <field x="3"/>
    <field x="5"/>
  </rowFields>
  <rowItems count="56">
    <i>
      <x v="12"/>
    </i>
    <i r="1">
      <x/>
    </i>
    <i r="1">
      <x v="4"/>
    </i>
    <i r="1">
      <x v="6"/>
    </i>
    <i r="1">
      <x v="14"/>
    </i>
    <i r="1">
      <x v="17"/>
    </i>
    <i r="1">
      <x v="25"/>
    </i>
    <i>
      <x v="13"/>
    </i>
    <i r="1">
      <x/>
    </i>
    <i r="1">
      <x v="4"/>
    </i>
    <i r="1">
      <x v="6"/>
    </i>
    <i r="1">
      <x v="17"/>
    </i>
    <i r="1">
      <x v="24"/>
    </i>
    <i r="1">
      <x v="25"/>
    </i>
    <i>
      <x v="16"/>
    </i>
    <i r="1">
      <x/>
    </i>
    <i r="1">
      <x v="13"/>
    </i>
    <i r="1">
      <x v="14"/>
    </i>
    <i r="1">
      <x v="25"/>
    </i>
    <i>
      <x v="17"/>
    </i>
    <i r="1">
      <x v="6"/>
    </i>
    <i r="1">
      <x v="25"/>
    </i>
    <i>
      <x v="18"/>
    </i>
    <i r="1">
      <x v="4"/>
    </i>
    <i r="1">
      <x v="17"/>
    </i>
    <i r="1">
      <x v="24"/>
    </i>
    <i r="1">
      <x v="25"/>
    </i>
    <i>
      <x v="35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4"/>
    </i>
    <i r="1">
      <x v="25"/>
    </i>
    <i>
      <x v="36"/>
    </i>
    <i r="1">
      <x v="10"/>
    </i>
    <i>
      <x v="37"/>
    </i>
    <i r="1">
      <x v="5"/>
    </i>
    <i>
      <x v="38"/>
    </i>
    <i r="1">
      <x v="4"/>
    </i>
    <i r="1">
      <x v="6"/>
    </i>
    <i r="1">
      <x v="14"/>
    </i>
    <i>
      <x v="39"/>
    </i>
    <i r="1">
      <x v="10"/>
    </i>
    <i r="1">
      <x v="14"/>
    </i>
    <i>
      <x v="40"/>
    </i>
    <i r="1">
      <x v="10"/>
    </i>
    <i t="grand">
      <x/>
    </i>
  </rowItems>
  <colFields count="1">
    <field x="9"/>
  </colFields>
  <colItems count="14">
    <i>
      <x v="3"/>
    </i>
    <i>
      <x v="4"/>
    </i>
    <i>
      <x v="5"/>
    </i>
    <i>
      <x v="6"/>
    </i>
    <i>
      <x v="7"/>
    </i>
    <i>
      <x v="8"/>
    </i>
    <i>
      <x v="11"/>
    </i>
    <i>
      <x v="14"/>
    </i>
    <i>
      <x v="29"/>
    </i>
    <i>
      <x v="30"/>
    </i>
    <i>
      <x v="31"/>
    </i>
    <i>
      <x v="32"/>
    </i>
    <i>
      <x v="33"/>
    </i>
    <i t="grand">
      <x/>
    </i>
  </colItems>
  <dataFields count="1">
    <dataField name="ผลรวม ของ จำนวนเงิน" fld="7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B7" firstHeaderRow="2" firstDataRow="2" firstDataCol="1"/>
  <pivotFields count="9">
    <pivotField axis="axisRow" compact="0" outline="0" subtotalTop="0" showAll="0">
      <items count="80">
        <item m="1" x="39"/>
        <item m="1" x="14"/>
        <item m="1" x="76"/>
        <item m="1" x="26"/>
        <item m="1" x="6"/>
        <item m="1" x="42"/>
        <item m="1" x="15"/>
        <item m="1" x="74"/>
        <item m="1" x="34"/>
        <item m="1" x="29"/>
        <item m="1" x="57"/>
        <item m="1" x="30"/>
        <item m="1" x="71"/>
        <item m="1" x="41"/>
        <item x="1"/>
        <item m="1" x="10"/>
        <item m="1" x="70"/>
        <item m="1" x="37"/>
        <item m="1" x="24"/>
        <item m="1" x="69"/>
        <item m="1" x="32"/>
        <item m="1" x="20"/>
        <item m="1" x="27"/>
        <item m="1" x="9"/>
        <item m="1" x="44"/>
        <item m="1" x="12"/>
        <item m="1" x="5"/>
        <item m="1" x="59"/>
        <item m="1" x="2"/>
        <item m="1" x="22"/>
        <item m="1" x="49"/>
        <item m="1" x="58"/>
        <item m="1" x="38"/>
        <item m="1" x="19"/>
        <item m="1" x="73"/>
        <item m="1" x="13"/>
        <item m="1" x="66"/>
        <item m="1" x="68"/>
        <item m="1" x="67"/>
        <item m="1" x="31"/>
        <item m="1" x="53"/>
        <item m="1" x="56"/>
        <item m="1" x="45"/>
        <item m="1" x="4"/>
        <item m="1" x="65"/>
        <item m="1" x="21"/>
        <item m="1" x="46"/>
        <item m="1" x="23"/>
        <item m="1" x="78"/>
        <item m="1" x="3"/>
        <item m="1" x="61"/>
        <item m="1" x="77"/>
        <item m="1" x="17"/>
        <item m="1" x="60"/>
        <item m="1" x="64"/>
        <item m="1" x="55"/>
        <item m="1" x="28"/>
        <item m="1" x="11"/>
        <item m="1" x="75"/>
        <item m="1" x="62"/>
        <item m="1" x="63"/>
        <item m="1" x="50"/>
        <item m="1" x="18"/>
        <item m="1" x="35"/>
        <item m="1" x="72"/>
        <item m="1" x="25"/>
        <item m="1" x="16"/>
        <item m="1" x="43"/>
        <item m="1" x="48"/>
        <item m="1" x="8"/>
        <item m="1" x="51"/>
        <item m="1" x="7"/>
        <item m="1" x="54"/>
        <item m="1" x="36"/>
        <item m="1" x="47"/>
        <item m="1" x="33"/>
        <item m="1" x="52"/>
        <item m="1" x="40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</pivotFields>
  <rowFields count="1">
    <field x="0"/>
  </rowFields>
  <rowItems count="3">
    <i>
      <x v="14"/>
    </i>
    <i>
      <x v="78"/>
    </i>
    <i t="grand">
      <x/>
    </i>
  </rowItems>
  <colItems count="1">
    <i/>
  </colItems>
  <dataFields count="1">
    <dataField name="ผลรวม ของ จำนวนเงิน2" fld="8" baseField="0" baseItem="0" numFmtId="43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686" name="Table3686" displayName="Table3686" ref="A1:M7" comment="" totalsRowShown="0">
  <autoFilter ref="A1:M7"/>
  <tableColumns count="13">
    <tableColumn id="1" name="รหัสผลผลิต"/>
    <tableColumn id="2" name="รหัสผลผลิตย่อย"/>
    <tableColumn id="3" name="แผนงาน-ผลผลิต/โครงการ"/>
    <tableColumn id="4" name="ผลผลิต"/>
    <tableColumn id="5" name="คำอธิบาย"/>
    <tableColumn id="6" name="คณะ/หน่วยงาน"/>
    <tableColumn id="7" name="ฎีกา"/>
    <tableColumn id="8" name="จำนวนเงิน"/>
    <tableColumn id="9" name="รายจ่าย"/>
    <tableColumn id="10" name="ประเภทรายจ่าย"/>
    <tableColumn id="11" name="หมวดรายจ่าย"/>
    <tableColumn id="12" name="เดือน"/>
    <tableColumn id="13" name="หมายเหตุ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pivotTable" Target="../pivotTables/pivotTable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Relationship Id="rId2" Type="http://schemas.openxmlformats.org/officeDocument/2006/relationships/pivotTable" Target="../pivotTables/pivotTable1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391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5.28125" style="6" customWidth="1"/>
    <col min="2" max="2" width="10.421875" style="6" customWidth="1"/>
    <col min="3" max="3" width="7.421875" style="6" customWidth="1"/>
    <col min="4" max="4" width="6.421875" style="6" customWidth="1"/>
    <col min="5" max="5" width="6.8515625" style="6" customWidth="1"/>
    <col min="6" max="6" width="6.421875" style="6" customWidth="1"/>
    <col min="7" max="7" width="9.28125" style="6" customWidth="1"/>
    <col min="8" max="8" width="7.8515625" style="6" customWidth="1"/>
    <col min="9" max="9" width="9.7109375" style="6" customWidth="1"/>
    <col min="10" max="10" width="15.57421875" style="6" customWidth="1"/>
    <col min="11" max="11" width="9.8515625" style="6" customWidth="1"/>
    <col min="12" max="12" width="11.00390625" style="6" customWidth="1"/>
    <col min="13" max="13" width="14.421875" style="6" customWidth="1"/>
    <col min="14" max="14" width="15.421875" style="6" customWidth="1"/>
    <col min="15" max="15" width="8.421875" style="6" customWidth="1"/>
    <col min="16" max="18" width="8.421875" style="6" bestFit="1" customWidth="1"/>
    <col min="19" max="16384" width="9.00390625" style="6" customWidth="1"/>
  </cols>
  <sheetData>
    <row r="1" spans="1:2" ht="16.5">
      <c r="A1" s="358" t="s">
        <v>0</v>
      </c>
      <c r="B1" s="359" t="s">
        <v>34</v>
      </c>
    </row>
    <row r="2" spans="1:2" ht="16.5">
      <c r="A2" s="358" t="s">
        <v>27</v>
      </c>
      <c r="B2" s="359" t="s">
        <v>34</v>
      </c>
    </row>
    <row r="3" spans="1:2" ht="16.5">
      <c r="A3" s="358" t="s">
        <v>31</v>
      </c>
      <c r="B3" s="359" t="s">
        <v>34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6.5">
      <c r="A5" s="358" t="s">
        <v>33</v>
      </c>
      <c r="B5" s="358" t="s">
        <v>21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/>
      <c r="Q5"/>
      <c r="R5"/>
    </row>
    <row r="6" spans="1:18" ht="16.5">
      <c r="A6" s="358" t="s">
        <v>19</v>
      </c>
      <c r="B6" s="359" t="s">
        <v>98</v>
      </c>
      <c r="C6" s="359" t="s">
        <v>2</v>
      </c>
      <c r="D6" s="359" t="s">
        <v>93</v>
      </c>
      <c r="E6" s="359" t="s">
        <v>3</v>
      </c>
      <c r="F6" s="359" t="s">
        <v>69</v>
      </c>
      <c r="G6" s="359" t="s">
        <v>4</v>
      </c>
      <c r="H6" s="359" t="s">
        <v>1</v>
      </c>
      <c r="I6" s="359" t="s">
        <v>85</v>
      </c>
      <c r="J6" s="359" t="s">
        <v>421</v>
      </c>
      <c r="K6" s="359" t="s">
        <v>423</v>
      </c>
      <c r="L6" s="359" t="s">
        <v>424</v>
      </c>
      <c r="M6" s="359" t="s">
        <v>422</v>
      </c>
      <c r="N6" s="359" t="s">
        <v>425</v>
      </c>
      <c r="O6" s="359" t="s">
        <v>20</v>
      </c>
      <c r="P6"/>
      <c r="Q6"/>
      <c r="R6"/>
    </row>
    <row r="7" spans="1:18" ht="16.5">
      <c r="A7" s="360">
        <v>2011717026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>
        <v>291500</v>
      </c>
      <c r="N7" s="361">
        <v>2059250</v>
      </c>
      <c r="O7" s="361">
        <v>2350750</v>
      </c>
      <c r="P7"/>
      <c r="Q7"/>
      <c r="R7"/>
    </row>
    <row r="8" spans="1:18" ht="16.5">
      <c r="A8" s="368" t="s">
        <v>377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>
        <v>1771600</v>
      </c>
      <c r="O8" s="361">
        <v>1771600</v>
      </c>
      <c r="P8"/>
      <c r="Q8"/>
      <c r="R8"/>
    </row>
    <row r="9" spans="1:18" ht="16.5">
      <c r="A9" s="369" t="s">
        <v>345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>
        <v>135850</v>
      </c>
      <c r="O9" s="361">
        <v>135850</v>
      </c>
      <c r="P9"/>
      <c r="Q9"/>
      <c r="R9"/>
    </row>
    <row r="10" spans="1:18" ht="16.5">
      <c r="A10" s="369" t="s">
        <v>369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>
        <v>1635750</v>
      </c>
      <c r="O10" s="361">
        <v>1635750</v>
      </c>
      <c r="P10"/>
      <c r="Q10"/>
      <c r="R10"/>
    </row>
    <row r="11" spans="1:18" ht="16.5">
      <c r="A11" s="368" t="s">
        <v>376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>
        <v>291500</v>
      </c>
      <c r="N11" s="361">
        <v>287650</v>
      </c>
      <c r="O11" s="361">
        <v>579150</v>
      </c>
      <c r="P11"/>
      <c r="Q11"/>
      <c r="R11"/>
    </row>
    <row r="12" spans="1:18" ht="16.5">
      <c r="A12" s="369" t="s">
        <v>371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>
        <v>287650</v>
      </c>
      <c r="O12" s="361">
        <v>287650</v>
      </c>
      <c r="P12"/>
      <c r="Q12"/>
      <c r="R12"/>
    </row>
    <row r="13" spans="1:18" ht="16.5">
      <c r="A13" s="369" t="s">
        <v>379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>
        <v>291500</v>
      </c>
      <c r="N13" s="361"/>
      <c r="O13" s="361">
        <v>291500</v>
      </c>
      <c r="P13"/>
      <c r="Q13"/>
      <c r="R13"/>
    </row>
    <row r="14" spans="1:18" ht="16.5">
      <c r="A14" s="360">
        <v>2011717041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>
        <v>150000</v>
      </c>
      <c r="N14" s="361">
        <v>519900</v>
      </c>
      <c r="O14" s="361">
        <v>669900</v>
      </c>
      <c r="P14"/>
      <c r="Q14"/>
      <c r="R14"/>
    </row>
    <row r="15" spans="1:18" ht="16.5">
      <c r="A15" s="368" t="s">
        <v>315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>
        <v>150000</v>
      </c>
      <c r="N15" s="361">
        <v>344350</v>
      </c>
      <c r="O15" s="361">
        <v>494350</v>
      </c>
      <c r="P15"/>
      <c r="Q15"/>
      <c r="R15"/>
    </row>
    <row r="16" spans="1:18" ht="16.5">
      <c r="A16" s="369" t="s">
        <v>318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>
        <v>150000</v>
      </c>
      <c r="N16" s="361"/>
      <c r="O16" s="361">
        <v>150000</v>
      </c>
      <c r="P16"/>
      <c r="Q16"/>
      <c r="R16"/>
    </row>
    <row r="17" spans="1:18" ht="16.5">
      <c r="A17" s="369" t="s">
        <v>373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>
        <v>149050</v>
      </c>
      <c r="O17" s="361">
        <v>149050</v>
      </c>
      <c r="P17"/>
      <c r="Q17"/>
      <c r="R17"/>
    </row>
    <row r="18" spans="1:18" ht="16.5">
      <c r="A18" s="369" t="s">
        <v>389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>
        <v>195300</v>
      </c>
      <c r="O18" s="361">
        <v>195300</v>
      </c>
      <c r="P18"/>
      <c r="Q18"/>
      <c r="R18"/>
    </row>
    <row r="19" spans="1:18" ht="16.5">
      <c r="A19" s="368" t="s">
        <v>382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>
        <v>175550</v>
      </c>
      <c r="O19" s="361">
        <v>175550</v>
      </c>
      <c r="P19"/>
      <c r="Q19"/>
      <c r="R19"/>
    </row>
    <row r="20" spans="1:18" ht="16.5">
      <c r="A20" s="369" t="s">
        <v>384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>
        <v>175550</v>
      </c>
      <c r="O20" s="361">
        <v>175550</v>
      </c>
      <c r="P20"/>
      <c r="Q20"/>
      <c r="R20"/>
    </row>
    <row r="21" spans="1:18" ht="16.5">
      <c r="A21" s="360">
        <v>2011730027</v>
      </c>
      <c r="B21" s="361"/>
      <c r="C21" s="361"/>
      <c r="D21" s="361"/>
      <c r="E21" s="361"/>
      <c r="F21" s="361"/>
      <c r="G21" s="361"/>
      <c r="H21" s="361"/>
      <c r="I21" s="361"/>
      <c r="J21" s="361">
        <v>39470200</v>
      </c>
      <c r="K21" s="361"/>
      <c r="L21" s="361"/>
      <c r="M21" s="361"/>
      <c r="N21" s="361"/>
      <c r="O21" s="361">
        <v>39470200</v>
      </c>
      <c r="P21"/>
      <c r="Q21"/>
      <c r="R21"/>
    </row>
    <row r="22" spans="1:18" ht="16.5">
      <c r="A22" s="368" t="s">
        <v>220</v>
      </c>
      <c r="B22" s="361"/>
      <c r="C22" s="361"/>
      <c r="D22" s="361"/>
      <c r="E22" s="361"/>
      <c r="F22" s="361"/>
      <c r="G22" s="361"/>
      <c r="H22" s="361"/>
      <c r="I22" s="361"/>
      <c r="J22" s="361">
        <v>39470200</v>
      </c>
      <c r="K22" s="361"/>
      <c r="L22" s="361"/>
      <c r="M22" s="361"/>
      <c r="N22" s="361"/>
      <c r="O22" s="361">
        <v>39470200</v>
      </c>
      <c r="P22"/>
      <c r="Q22"/>
      <c r="R22"/>
    </row>
    <row r="23" spans="1:18" ht="16.5">
      <c r="A23" s="369" t="s">
        <v>226</v>
      </c>
      <c r="B23" s="361"/>
      <c r="C23" s="361"/>
      <c r="D23" s="361"/>
      <c r="E23" s="361"/>
      <c r="F23" s="361"/>
      <c r="G23" s="361"/>
      <c r="H23" s="361"/>
      <c r="I23" s="361"/>
      <c r="J23" s="361">
        <v>39470200</v>
      </c>
      <c r="K23" s="361"/>
      <c r="L23" s="361"/>
      <c r="M23" s="361"/>
      <c r="N23" s="361"/>
      <c r="O23" s="361">
        <v>39470200</v>
      </c>
      <c r="P23"/>
      <c r="Q23"/>
      <c r="R23"/>
    </row>
    <row r="24" spans="1:18" ht="16.5">
      <c r="A24" s="360">
        <v>2011730028</v>
      </c>
      <c r="B24" s="361"/>
      <c r="C24" s="361"/>
      <c r="D24" s="361"/>
      <c r="E24" s="361"/>
      <c r="F24" s="361"/>
      <c r="G24" s="361"/>
      <c r="H24" s="361"/>
      <c r="I24" s="361">
        <v>14379300</v>
      </c>
      <c r="J24" s="361"/>
      <c r="K24" s="361"/>
      <c r="L24" s="361"/>
      <c r="M24" s="361"/>
      <c r="N24" s="361"/>
      <c r="O24" s="361">
        <v>14379300</v>
      </c>
      <c r="P24"/>
      <c r="Q24"/>
      <c r="R24"/>
    </row>
    <row r="25" spans="1:18" ht="16.5">
      <c r="A25" s="368" t="s">
        <v>243</v>
      </c>
      <c r="B25" s="361"/>
      <c r="C25" s="361"/>
      <c r="D25" s="361"/>
      <c r="E25" s="361"/>
      <c r="F25" s="361"/>
      <c r="G25" s="361"/>
      <c r="H25" s="361"/>
      <c r="I25" s="361">
        <v>14379300</v>
      </c>
      <c r="J25" s="361"/>
      <c r="K25" s="361"/>
      <c r="L25" s="361"/>
      <c r="M25" s="361"/>
      <c r="N25" s="361"/>
      <c r="O25" s="361">
        <v>14379300</v>
      </c>
      <c r="P25"/>
      <c r="Q25"/>
      <c r="R25"/>
    </row>
    <row r="26" spans="1:18" ht="16.5">
      <c r="A26" s="369" t="s">
        <v>246</v>
      </c>
      <c r="B26" s="361"/>
      <c r="C26" s="361"/>
      <c r="D26" s="361"/>
      <c r="E26" s="361"/>
      <c r="F26" s="361"/>
      <c r="G26" s="361"/>
      <c r="H26" s="361"/>
      <c r="I26" s="361">
        <v>14379300</v>
      </c>
      <c r="J26" s="361"/>
      <c r="K26" s="361"/>
      <c r="L26" s="361"/>
      <c r="M26" s="361"/>
      <c r="N26" s="361"/>
      <c r="O26" s="361">
        <v>14379300</v>
      </c>
      <c r="P26"/>
      <c r="Q26"/>
      <c r="R26"/>
    </row>
    <row r="27" spans="1:18" ht="16.5">
      <c r="A27" s="360">
        <v>2011730042</v>
      </c>
      <c r="B27" s="361"/>
      <c r="C27" s="361"/>
      <c r="D27" s="361">
        <v>105380</v>
      </c>
      <c r="E27" s="361"/>
      <c r="F27" s="361"/>
      <c r="G27" s="361">
        <v>639.79</v>
      </c>
      <c r="H27" s="361"/>
      <c r="I27" s="361"/>
      <c r="J27" s="361"/>
      <c r="K27" s="361"/>
      <c r="L27" s="361"/>
      <c r="M27" s="361"/>
      <c r="N27" s="361"/>
      <c r="O27" s="361">
        <v>106019.79</v>
      </c>
      <c r="P27"/>
      <c r="Q27"/>
      <c r="R27"/>
    </row>
    <row r="28" spans="1:18" ht="16.5">
      <c r="A28" s="368" t="s">
        <v>363</v>
      </c>
      <c r="B28" s="361"/>
      <c r="C28" s="361"/>
      <c r="D28" s="361">
        <v>105380</v>
      </c>
      <c r="E28" s="361"/>
      <c r="F28" s="361"/>
      <c r="G28" s="361">
        <v>639.79</v>
      </c>
      <c r="H28" s="361"/>
      <c r="I28" s="361"/>
      <c r="J28" s="361"/>
      <c r="K28" s="361"/>
      <c r="L28" s="361"/>
      <c r="M28" s="361"/>
      <c r="N28" s="361"/>
      <c r="O28" s="361">
        <v>106019.79</v>
      </c>
      <c r="P28"/>
      <c r="Q28"/>
      <c r="R28"/>
    </row>
    <row r="29" spans="1:18" ht="16.5">
      <c r="A29" s="369" t="s">
        <v>365</v>
      </c>
      <c r="B29" s="361"/>
      <c r="C29" s="361"/>
      <c r="D29" s="361">
        <v>7500</v>
      </c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>
        <v>7500</v>
      </c>
      <c r="P29"/>
      <c r="Q29"/>
      <c r="R29"/>
    </row>
    <row r="30" spans="1:18" ht="16.5">
      <c r="A30" s="369" t="s">
        <v>367</v>
      </c>
      <c r="B30" s="361"/>
      <c r="C30" s="361"/>
      <c r="D30" s="361"/>
      <c r="E30" s="361"/>
      <c r="F30" s="361"/>
      <c r="G30" s="361">
        <v>639.79</v>
      </c>
      <c r="H30" s="361"/>
      <c r="I30" s="361"/>
      <c r="J30" s="361"/>
      <c r="K30" s="361"/>
      <c r="L30" s="361"/>
      <c r="M30" s="361"/>
      <c r="N30" s="361"/>
      <c r="O30" s="361">
        <v>639.79</v>
      </c>
      <c r="P30"/>
      <c r="Q30"/>
      <c r="R30"/>
    </row>
    <row r="31" spans="1:18" ht="16.5">
      <c r="A31" s="369" t="s">
        <v>368</v>
      </c>
      <c r="B31" s="361"/>
      <c r="C31" s="361"/>
      <c r="D31" s="361">
        <v>97880</v>
      </c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>
        <v>97880</v>
      </c>
      <c r="P31"/>
      <c r="Q31"/>
      <c r="R31"/>
    </row>
    <row r="32" spans="1:18" ht="16.5">
      <c r="A32" s="360">
        <v>2011733010</v>
      </c>
      <c r="B32" s="361">
        <v>961570</v>
      </c>
      <c r="C32" s="361">
        <v>4566460</v>
      </c>
      <c r="D32" s="361"/>
      <c r="E32" s="361">
        <v>745700</v>
      </c>
      <c r="F32" s="361"/>
      <c r="G32" s="361"/>
      <c r="H32" s="361">
        <v>33578836.98</v>
      </c>
      <c r="I32" s="361"/>
      <c r="J32" s="361"/>
      <c r="K32" s="361"/>
      <c r="L32" s="361"/>
      <c r="M32" s="361"/>
      <c r="N32" s="361"/>
      <c r="O32" s="361">
        <v>39852566.98</v>
      </c>
      <c r="P32"/>
      <c r="Q32"/>
      <c r="R32"/>
    </row>
    <row r="33" spans="1:18" ht="16.5">
      <c r="A33" s="368" t="s">
        <v>134</v>
      </c>
      <c r="B33" s="361">
        <v>961570</v>
      </c>
      <c r="C33" s="361">
        <v>4566460</v>
      </c>
      <c r="D33" s="361"/>
      <c r="E33" s="361">
        <v>745700</v>
      </c>
      <c r="F33" s="361"/>
      <c r="G33" s="361"/>
      <c r="H33" s="361">
        <v>33578836.98</v>
      </c>
      <c r="I33" s="361"/>
      <c r="J33" s="361"/>
      <c r="K33" s="361"/>
      <c r="L33" s="361"/>
      <c r="M33" s="361"/>
      <c r="N33" s="361"/>
      <c r="O33" s="361">
        <v>39852566.98</v>
      </c>
      <c r="P33"/>
      <c r="Q33"/>
      <c r="R33"/>
    </row>
    <row r="34" spans="1:18" ht="16.5">
      <c r="A34" s="369" t="s">
        <v>137</v>
      </c>
      <c r="B34" s="361">
        <v>425395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>
        <v>425395</v>
      </c>
      <c r="P34"/>
      <c r="Q34"/>
      <c r="R34"/>
    </row>
    <row r="35" spans="1:18" ht="16.5">
      <c r="A35" s="369" t="s">
        <v>143</v>
      </c>
      <c r="B35" s="361"/>
      <c r="C35" s="361"/>
      <c r="D35" s="361"/>
      <c r="E35" s="361">
        <v>112000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>
        <v>112000</v>
      </c>
      <c r="P35"/>
      <c r="Q35"/>
      <c r="R35"/>
    </row>
    <row r="36" spans="1:18" ht="16.5">
      <c r="A36" s="369" t="s">
        <v>144</v>
      </c>
      <c r="B36" s="361"/>
      <c r="C36" s="361"/>
      <c r="D36" s="361"/>
      <c r="E36" s="361">
        <v>12500</v>
      </c>
      <c r="F36" s="361"/>
      <c r="G36" s="361"/>
      <c r="H36" s="361"/>
      <c r="I36" s="361"/>
      <c r="J36" s="361"/>
      <c r="K36" s="361"/>
      <c r="L36" s="361"/>
      <c r="M36" s="361"/>
      <c r="N36" s="361"/>
      <c r="O36" s="361">
        <v>12500</v>
      </c>
      <c r="P36"/>
      <c r="Q36"/>
      <c r="R36"/>
    </row>
    <row r="37" spans="1:18" ht="16.5">
      <c r="A37" s="369" t="s">
        <v>145</v>
      </c>
      <c r="B37" s="361"/>
      <c r="C37" s="361"/>
      <c r="D37" s="361"/>
      <c r="E37" s="361">
        <v>64800</v>
      </c>
      <c r="F37" s="361"/>
      <c r="G37" s="361"/>
      <c r="H37" s="361"/>
      <c r="I37" s="361"/>
      <c r="J37" s="361"/>
      <c r="K37" s="361"/>
      <c r="L37" s="361"/>
      <c r="M37" s="361"/>
      <c r="N37" s="361"/>
      <c r="O37" s="361">
        <v>64800</v>
      </c>
      <c r="P37"/>
      <c r="Q37"/>
      <c r="R37"/>
    </row>
    <row r="38" spans="1:18" ht="16.5">
      <c r="A38" s="369" t="s">
        <v>173</v>
      </c>
      <c r="B38" s="361"/>
      <c r="C38" s="361"/>
      <c r="D38" s="361"/>
      <c r="E38" s="361">
        <v>177800</v>
      </c>
      <c r="F38" s="361"/>
      <c r="G38" s="361"/>
      <c r="H38" s="361"/>
      <c r="I38" s="361"/>
      <c r="J38" s="361"/>
      <c r="K38" s="361"/>
      <c r="L38" s="361"/>
      <c r="M38" s="361"/>
      <c r="N38" s="361"/>
      <c r="O38" s="361">
        <v>177800</v>
      </c>
      <c r="P38"/>
      <c r="Q38"/>
      <c r="R38"/>
    </row>
    <row r="39" spans="1:18" ht="16.5">
      <c r="A39" s="369" t="s">
        <v>184</v>
      </c>
      <c r="B39" s="361"/>
      <c r="C39" s="361"/>
      <c r="D39" s="361"/>
      <c r="E39" s="361"/>
      <c r="F39" s="361"/>
      <c r="G39" s="361"/>
      <c r="H39" s="361">
        <v>16746654.08</v>
      </c>
      <c r="I39" s="361"/>
      <c r="J39" s="361"/>
      <c r="K39" s="361"/>
      <c r="L39" s="361"/>
      <c r="M39" s="361"/>
      <c r="N39" s="361"/>
      <c r="O39" s="361">
        <v>16746654.08</v>
      </c>
      <c r="P39"/>
      <c r="Q39"/>
      <c r="R39"/>
    </row>
    <row r="40" spans="1:18" ht="16.5">
      <c r="A40" s="369" t="s">
        <v>190</v>
      </c>
      <c r="B40" s="361"/>
      <c r="C40" s="361">
        <v>2212370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>
        <v>2212370</v>
      </c>
      <c r="P40"/>
      <c r="Q40"/>
      <c r="R40"/>
    </row>
    <row r="41" spans="1:18" ht="16.5">
      <c r="A41" s="369" t="s">
        <v>263</v>
      </c>
      <c r="B41" s="361"/>
      <c r="C41" s="361"/>
      <c r="D41" s="361"/>
      <c r="E41" s="361">
        <v>120000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1">
        <v>120000</v>
      </c>
      <c r="P41"/>
      <c r="Q41"/>
      <c r="R41"/>
    </row>
    <row r="42" spans="1:18" ht="16.5">
      <c r="A42" s="369" t="s">
        <v>279</v>
      </c>
      <c r="B42" s="361">
        <v>536175</v>
      </c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>
        <v>536175</v>
      </c>
      <c r="P42"/>
      <c r="Q42"/>
      <c r="R42"/>
    </row>
    <row r="43" spans="1:18" ht="16.5">
      <c r="A43" s="369" t="s">
        <v>309</v>
      </c>
      <c r="B43" s="361"/>
      <c r="C43" s="361"/>
      <c r="D43" s="361"/>
      <c r="E43" s="361">
        <v>12500</v>
      </c>
      <c r="F43" s="361"/>
      <c r="G43" s="361"/>
      <c r="H43" s="361"/>
      <c r="I43" s="361"/>
      <c r="J43" s="361"/>
      <c r="K43" s="361"/>
      <c r="L43" s="361"/>
      <c r="M43" s="361"/>
      <c r="N43" s="361"/>
      <c r="O43" s="361">
        <v>12500</v>
      </c>
      <c r="P43"/>
      <c r="Q43"/>
      <c r="R43"/>
    </row>
    <row r="44" spans="1:18" ht="16.5">
      <c r="A44" s="369" t="s">
        <v>324</v>
      </c>
      <c r="B44" s="361"/>
      <c r="C44" s="361"/>
      <c r="D44" s="361"/>
      <c r="E44" s="361">
        <v>64800</v>
      </c>
      <c r="F44" s="361"/>
      <c r="G44" s="361"/>
      <c r="H44" s="361"/>
      <c r="I44" s="361"/>
      <c r="J44" s="361"/>
      <c r="K44" s="361"/>
      <c r="L44" s="361"/>
      <c r="M44" s="361"/>
      <c r="N44" s="361"/>
      <c r="O44" s="361">
        <v>64800</v>
      </c>
      <c r="P44"/>
      <c r="Q44"/>
      <c r="R44"/>
    </row>
    <row r="45" spans="1:18" ht="16.5">
      <c r="A45" s="369" t="s">
        <v>393</v>
      </c>
      <c r="B45" s="361"/>
      <c r="C45" s="361"/>
      <c r="D45" s="361"/>
      <c r="E45" s="361">
        <v>181300</v>
      </c>
      <c r="F45" s="361"/>
      <c r="G45" s="361"/>
      <c r="H45" s="361"/>
      <c r="I45" s="361"/>
      <c r="J45" s="361"/>
      <c r="K45" s="361"/>
      <c r="L45" s="361"/>
      <c r="M45" s="361"/>
      <c r="N45" s="361"/>
      <c r="O45" s="361">
        <v>181300</v>
      </c>
      <c r="P45"/>
      <c r="Q45"/>
      <c r="R45"/>
    </row>
    <row r="46" spans="1:18" ht="16.5">
      <c r="A46" s="369" t="s">
        <v>394</v>
      </c>
      <c r="B46" s="361"/>
      <c r="C46" s="361"/>
      <c r="D46" s="361"/>
      <c r="E46" s="361"/>
      <c r="F46" s="361"/>
      <c r="G46" s="361"/>
      <c r="H46" s="361">
        <v>16832182.9</v>
      </c>
      <c r="I46" s="361"/>
      <c r="J46" s="361"/>
      <c r="K46" s="361"/>
      <c r="L46" s="361"/>
      <c r="M46" s="361"/>
      <c r="N46" s="361"/>
      <c r="O46" s="361">
        <v>16832182.9</v>
      </c>
      <c r="P46"/>
      <c r="Q46"/>
      <c r="R46"/>
    </row>
    <row r="47" spans="1:18" ht="16.5">
      <c r="A47" s="369" t="s">
        <v>396</v>
      </c>
      <c r="B47" s="361"/>
      <c r="C47" s="361">
        <v>2354090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>
        <v>2354090</v>
      </c>
      <c r="P47"/>
      <c r="Q47"/>
      <c r="R47"/>
    </row>
    <row r="48" spans="1:18" ht="16.5">
      <c r="A48" s="360">
        <v>2011734001</v>
      </c>
      <c r="B48" s="361"/>
      <c r="C48" s="361"/>
      <c r="D48" s="361">
        <v>175062</v>
      </c>
      <c r="E48" s="361">
        <v>17740</v>
      </c>
      <c r="F48" s="361">
        <v>7248.4</v>
      </c>
      <c r="G48" s="361">
        <v>107</v>
      </c>
      <c r="H48" s="361"/>
      <c r="I48" s="361">
        <v>5841300</v>
      </c>
      <c r="J48" s="361"/>
      <c r="K48" s="361"/>
      <c r="L48" s="361"/>
      <c r="M48" s="361"/>
      <c r="N48" s="361"/>
      <c r="O48" s="361">
        <v>6041457.4</v>
      </c>
      <c r="P48"/>
      <c r="Q48"/>
      <c r="R48"/>
    </row>
    <row r="49" spans="1:18" ht="16.5">
      <c r="A49" s="368" t="s">
        <v>211</v>
      </c>
      <c r="B49" s="361"/>
      <c r="C49" s="361"/>
      <c r="D49" s="361">
        <v>175062</v>
      </c>
      <c r="E49" s="361">
        <v>17740</v>
      </c>
      <c r="F49" s="361">
        <v>7248.4</v>
      </c>
      <c r="G49" s="361">
        <v>107</v>
      </c>
      <c r="H49" s="361"/>
      <c r="I49" s="361"/>
      <c r="J49" s="361"/>
      <c r="K49" s="361"/>
      <c r="L49" s="361"/>
      <c r="M49" s="361"/>
      <c r="N49" s="361"/>
      <c r="O49" s="361">
        <v>200157.4</v>
      </c>
      <c r="P49"/>
      <c r="Q49"/>
      <c r="R49"/>
    </row>
    <row r="50" spans="1:18" ht="16.5">
      <c r="A50" s="369" t="s">
        <v>216</v>
      </c>
      <c r="B50" s="361"/>
      <c r="C50" s="361"/>
      <c r="D50" s="361"/>
      <c r="E50" s="361"/>
      <c r="F50" s="361"/>
      <c r="G50" s="361">
        <v>107</v>
      </c>
      <c r="H50" s="361"/>
      <c r="I50" s="361"/>
      <c r="J50" s="361"/>
      <c r="K50" s="361"/>
      <c r="L50" s="361"/>
      <c r="M50" s="361"/>
      <c r="N50" s="361"/>
      <c r="O50" s="361">
        <v>107</v>
      </c>
      <c r="P50"/>
      <c r="Q50"/>
      <c r="R50"/>
    </row>
    <row r="51" spans="1:18" ht="16.5">
      <c r="A51" s="369" t="s">
        <v>212</v>
      </c>
      <c r="B51" s="361"/>
      <c r="C51" s="361"/>
      <c r="D51" s="361"/>
      <c r="E51" s="361"/>
      <c r="F51" s="361">
        <v>7248.4</v>
      </c>
      <c r="G51" s="361"/>
      <c r="H51" s="361"/>
      <c r="I51" s="361"/>
      <c r="J51" s="361"/>
      <c r="K51" s="361"/>
      <c r="L51" s="361"/>
      <c r="M51" s="361"/>
      <c r="N51" s="361"/>
      <c r="O51" s="361">
        <v>7248.4</v>
      </c>
      <c r="P51"/>
      <c r="Q51"/>
      <c r="R51"/>
    </row>
    <row r="52" spans="1:18" ht="16.5">
      <c r="A52" s="369" t="s">
        <v>214</v>
      </c>
      <c r="B52" s="361"/>
      <c r="C52" s="361"/>
      <c r="D52" s="361">
        <v>3182</v>
      </c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>
        <v>3182</v>
      </c>
      <c r="P52"/>
      <c r="Q52"/>
      <c r="R52"/>
    </row>
    <row r="53" spans="1:18" ht="16.5">
      <c r="A53" s="369" t="s">
        <v>227</v>
      </c>
      <c r="B53" s="361"/>
      <c r="C53" s="361"/>
      <c r="D53" s="361">
        <v>5600</v>
      </c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>
        <v>5600</v>
      </c>
      <c r="P53"/>
      <c r="Q53"/>
      <c r="R53"/>
    </row>
    <row r="54" spans="1:18" ht="16.5">
      <c r="A54" s="369" t="s">
        <v>228</v>
      </c>
      <c r="B54" s="361"/>
      <c r="C54" s="361"/>
      <c r="D54" s="361">
        <v>5038</v>
      </c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>
        <v>5038</v>
      </c>
      <c r="P54"/>
      <c r="Q54"/>
      <c r="R54"/>
    </row>
    <row r="55" spans="1:18" ht="16.5">
      <c r="A55" s="369" t="s">
        <v>229</v>
      </c>
      <c r="B55" s="361"/>
      <c r="C55" s="361"/>
      <c r="D55" s="361"/>
      <c r="E55" s="361">
        <v>4150</v>
      </c>
      <c r="F55" s="361"/>
      <c r="G55" s="361"/>
      <c r="H55" s="361"/>
      <c r="I55" s="361"/>
      <c r="J55" s="361"/>
      <c r="K55" s="361"/>
      <c r="L55" s="361"/>
      <c r="M55" s="361"/>
      <c r="N55" s="361"/>
      <c r="O55" s="361">
        <v>4150</v>
      </c>
      <c r="P55"/>
      <c r="Q55"/>
      <c r="R55"/>
    </row>
    <row r="56" spans="1:18" ht="16.5">
      <c r="A56" s="369" t="s">
        <v>287</v>
      </c>
      <c r="B56" s="361"/>
      <c r="C56" s="361"/>
      <c r="D56" s="361"/>
      <c r="E56" s="361">
        <v>5990</v>
      </c>
      <c r="F56" s="361"/>
      <c r="G56" s="361"/>
      <c r="H56" s="361"/>
      <c r="I56" s="361"/>
      <c r="J56" s="361"/>
      <c r="K56" s="361"/>
      <c r="L56" s="361"/>
      <c r="M56" s="361"/>
      <c r="N56" s="361"/>
      <c r="O56" s="361">
        <v>5990</v>
      </c>
      <c r="P56"/>
      <c r="Q56"/>
      <c r="R56"/>
    </row>
    <row r="57" spans="1:18" ht="16.5">
      <c r="A57" s="369" t="s">
        <v>288</v>
      </c>
      <c r="B57" s="361"/>
      <c r="C57" s="361"/>
      <c r="D57" s="361">
        <v>7062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>
        <v>7062</v>
      </c>
      <c r="P57"/>
      <c r="Q57"/>
      <c r="R57"/>
    </row>
    <row r="58" spans="1:18" ht="16.5">
      <c r="A58" s="369" t="s">
        <v>289</v>
      </c>
      <c r="B58" s="361"/>
      <c r="C58" s="361"/>
      <c r="D58" s="361">
        <v>400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>
        <v>400</v>
      </c>
      <c r="P58"/>
      <c r="Q58"/>
      <c r="R58"/>
    </row>
    <row r="59" spans="1:18" ht="16.5">
      <c r="A59" s="369" t="s">
        <v>290</v>
      </c>
      <c r="B59" s="361"/>
      <c r="C59" s="361"/>
      <c r="D59" s="361">
        <v>4530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>
        <v>4530</v>
      </c>
      <c r="P59"/>
      <c r="Q59"/>
      <c r="R59"/>
    </row>
    <row r="60" spans="1:18" ht="16.5">
      <c r="A60" s="369" t="s">
        <v>303</v>
      </c>
      <c r="B60" s="361"/>
      <c r="C60" s="361"/>
      <c r="D60" s="361"/>
      <c r="E60" s="361">
        <v>7600</v>
      </c>
      <c r="F60" s="361"/>
      <c r="G60" s="361"/>
      <c r="H60" s="361"/>
      <c r="I60" s="361"/>
      <c r="J60" s="361"/>
      <c r="K60" s="361"/>
      <c r="L60" s="361"/>
      <c r="M60" s="361"/>
      <c r="N60" s="361"/>
      <c r="O60" s="361">
        <v>7600</v>
      </c>
      <c r="P60"/>
      <c r="Q60"/>
      <c r="R60"/>
    </row>
    <row r="61" spans="1:18" ht="16.5">
      <c r="A61" s="369" t="s">
        <v>308</v>
      </c>
      <c r="B61" s="361"/>
      <c r="C61" s="361"/>
      <c r="D61" s="361">
        <v>5600</v>
      </c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>
        <v>5600</v>
      </c>
      <c r="P61"/>
      <c r="Q61"/>
      <c r="R61"/>
    </row>
    <row r="62" spans="1:18" ht="16.5">
      <c r="A62" s="369" t="s">
        <v>338</v>
      </c>
      <c r="B62" s="361"/>
      <c r="C62" s="361"/>
      <c r="D62" s="361">
        <v>13880</v>
      </c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>
        <v>13880</v>
      </c>
      <c r="P62"/>
      <c r="Q62"/>
      <c r="R62"/>
    </row>
    <row r="63" spans="1:18" ht="16.5">
      <c r="A63" s="369" t="s">
        <v>339</v>
      </c>
      <c r="B63" s="361"/>
      <c r="C63" s="361"/>
      <c r="D63" s="361">
        <v>54100</v>
      </c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>
        <v>54100</v>
      </c>
      <c r="P63"/>
      <c r="Q63"/>
      <c r="R63"/>
    </row>
    <row r="64" spans="1:18" ht="16.5">
      <c r="A64" s="369" t="s">
        <v>340</v>
      </c>
      <c r="B64" s="361"/>
      <c r="C64" s="361"/>
      <c r="D64" s="361">
        <v>69700</v>
      </c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>
        <v>69700</v>
      </c>
      <c r="P64"/>
      <c r="Q64"/>
      <c r="R64"/>
    </row>
    <row r="65" spans="1:18" ht="16.5">
      <c r="A65" s="369" t="s">
        <v>351</v>
      </c>
      <c r="B65" s="361"/>
      <c r="C65" s="361"/>
      <c r="D65" s="361">
        <v>3990</v>
      </c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>
        <v>3990</v>
      </c>
      <c r="P65"/>
      <c r="Q65"/>
      <c r="R65"/>
    </row>
    <row r="66" spans="1:18" ht="16.5">
      <c r="A66" s="369" t="s">
        <v>390</v>
      </c>
      <c r="B66" s="361"/>
      <c r="C66" s="361"/>
      <c r="D66" s="361">
        <v>1980</v>
      </c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>
        <v>1980</v>
      </c>
      <c r="P66"/>
      <c r="Q66"/>
      <c r="R66"/>
    </row>
    <row r="67" spans="1:18" ht="16.5">
      <c r="A67" s="368" t="s">
        <v>385</v>
      </c>
      <c r="B67" s="361"/>
      <c r="C67" s="361"/>
      <c r="D67" s="361"/>
      <c r="E67" s="361"/>
      <c r="F67" s="361"/>
      <c r="G67" s="361"/>
      <c r="H67" s="361"/>
      <c r="I67" s="361">
        <v>5841300</v>
      </c>
      <c r="J67" s="361"/>
      <c r="K67" s="361"/>
      <c r="L67" s="361"/>
      <c r="M67" s="361"/>
      <c r="N67" s="361"/>
      <c r="O67" s="361">
        <v>5841300</v>
      </c>
      <c r="P67"/>
      <c r="Q67"/>
      <c r="R67"/>
    </row>
    <row r="68" spans="1:18" ht="16.5">
      <c r="A68" s="369" t="s">
        <v>387</v>
      </c>
      <c r="B68" s="361"/>
      <c r="C68" s="361"/>
      <c r="D68" s="361"/>
      <c r="E68" s="361"/>
      <c r="F68" s="361"/>
      <c r="G68" s="361"/>
      <c r="H68" s="361"/>
      <c r="I68" s="361">
        <v>5841300</v>
      </c>
      <c r="J68" s="361"/>
      <c r="K68" s="361"/>
      <c r="L68" s="361"/>
      <c r="M68" s="361"/>
      <c r="N68" s="361"/>
      <c r="O68" s="361">
        <v>5841300</v>
      </c>
      <c r="P68"/>
      <c r="Q68"/>
      <c r="R68"/>
    </row>
    <row r="69" spans="1:18" ht="16.5">
      <c r="A69" s="360">
        <v>2011734002</v>
      </c>
      <c r="B69" s="361"/>
      <c r="C69" s="361"/>
      <c r="D69" s="361">
        <v>178335</v>
      </c>
      <c r="E69" s="361"/>
      <c r="F69" s="361">
        <v>169033</v>
      </c>
      <c r="G69" s="361"/>
      <c r="H69" s="361"/>
      <c r="I69" s="361"/>
      <c r="J69" s="361"/>
      <c r="K69" s="361"/>
      <c r="L69" s="361"/>
      <c r="M69" s="361"/>
      <c r="N69" s="361"/>
      <c r="O69" s="361">
        <v>347368</v>
      </c>
      <c r="P69"/>
      <c r="Q69"/>
      <c r="R69"/>
    </row>
    <row r="70" spans="1:18" ht="16.5">
      <c r="A70" s="368" t="s">
        <v>138</v>
      </c>
      <c r="B70" s="361"/>
      <c r="C70" s="361"/>
      <c r="D70" s="361">
        <v>178335</v>
      </c>
      <c r="E70" s="361"/>
      <c r="F70" s="361">
        <v>169033</v>
      </c>
      <c r="G70" s="361"/>
      <c r="H70" s="361"/>
      <c r="I70" s="361"/>
      <c r="J70" s="361"/>
      <c r="K70" s="361"/>
      <c r="L70" s="361"/>
      <c r="M70" s="361"/>
      <c r="N70" s="361"/>
      <c r="O70" s="361">
        <v>347368</v>
      </c>
      <c r="P70"/>
      <c r="Q70"/>
      <c r="R70"/>
    </row>
    <row r="71" spans="1:18" ht="16.5">
      <c r="A71" s="369" t="s">
        <v>139</v>
      </c>
      <c r="B71" s="361"/>
      <c r="C71" s="361"/>
      <c r="D71" s="361">
        <v>7500</v>
      </c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>
        <v>7500</v>
      </c>
      <c r="P71"/>
      <c r="Q71"/>
      <c r="R71"/>
    </row>
    <row r="72" spans="1:18" ht="16.5">
      <c r="A72" s="369" t="s">
        <v>148</v>
      </c>
      <c r="B72" s="361"/>
      <c r="C72" s="361"/>
      <c r="D72" s="361">
        <v>2250</v>
      </c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>
        <v>2250</v>
      </c>
      <c r="P72"/>
      <c r="Q72"/>
      <c r="R72"/>
    </row>
    <row r="73" spans="1:18" ht="16.5">
      <c r="A73" s="369" t="s">
        <v>241</v>
      </c>
      <c r="B73" s="361"/>
      <c r="C73" s="361"/>
      <c r="D73" s="361"/>
      <c r="E73" s="361"/>
      <c r="F73" s="361">
        <v>3985</v>
      </c>
      <c r="G73" s="361"/>
      <c r="H73" s="361"/>
      <c r="I73" s="361"/>
      <c r="J73" s="361"/>
      <c r="K73" s="361"/>
      <c r="L73" s="361"/>
      <c r="M73" s="361"/>
      <c r="N73" s="361"/>
      <c r="O73" s="361">
        <v>3985</v>
      </c>
      <c r="P73"/>
      <c r="Q73"/>
      <c r="R73"/>
    </row>
    <row r="74" spans="1:18" ht="16.5">
      <c r="A74" s="369" t="s">
        <v>247</v>
      </c>
      <c r="B74" s="361"/>
      <c r="C74" s="361"/>
      <c r="D74" s="361">
        <v>45600</v>
      </c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>
        <v>45600</v>
      </c>
      <c r="P74"/>
      <c r="Q74"/>
      <c r="R74"/>
    </row>
    <row r="75" spans="1:18" ht="16.5">
      <c r="A75" s="369" t="s">
        <v>259</v>
      </c>
      <c r="B75" s="361"/>
      <c r="C75" s="361"/>
      <c r="D75" s="361"/>
      <c r="E75" s="361"/>
      <c r="F75" s="361">
        <v>78640</v>
      </c>
      <c r="G75" s="361"/>
      <c r="H75" s="361"/>
      <c r="I75" s="361"/>
      <c r="J75" s="361"/>
      <c r="K75" s="361"/>
      <c r="L75" s="361"/>
      <c r="M75" s="361"/>
      <c r="N75" s="361"/>
      <c r="O75" s="361">
        <v>78640</v>
      </c>
      <c r="P75"/>
      <c r="Q75"/>
      <c r="R75"/>
    </row>
    <row r="76" spans="1:18" ht="16.5">
      <c r="A76" s="369" t="s">
        <v>261</v>
      </c>
      <c r="B76" s="361"/>
      <c r="C76" s="361"/>
      <c r="D76" s="361"/>
      <c r="E76" s="361"/>
      <c r="F76" s="361">
        <v>10362</v>
      </c>
      <c r="G76" s="361"/>
      <c r="H76" s="361"/>
      <c r="I76" s="361"/>
      <c r="J76" s="361"/>
      <c r="K76" s="361"/>
      <c r="L76" s="361"/>
      <c r="M76" s="361"/>
      <c r="N76" s="361"/>
      <c r="O76" s="361">
        <v>10362</v>
      </c>
      <c r="P76"/>
      <c r="Q76"/>
      <c r="R76"/>
    </row>
    <row r="77" spans="1:18" ht="16.5">
      <c r="A77" s="369" t="s">
        <v>262</v>
      </c>
      <c r="B77" s="361"/>
      <c r="C77" s="361"/>
      <c r="D77" s="361"/>
      <c r="E77" s="361"/>
      <c r="F77" s="361">
        <v>220</v>
      </c>
      <c r="G77" s="361"/>
      <c r="H77" s="361"/>
      <c r="I77" s="361"/>
      <c r="J77" s="361"/>
      <c r="K77" s="361"/>
      <c r="L77" s="361"/>
      <c r="M77" s="361"/>
      <c r="N77" s="361"/>
      <c r="O77" s="361">
        <v>220</v>
      </c>
      <c r="P77"/>
      <c r="Q77"/>
      <c r="R77"/>
    </row>
    <row r="78" spans="1:18" ht="16.5">
      <c r="A78" s="369" t="s">
        <v>264</v>
      </c>
      <c r="B78" s="361"/>
      <c r="C78" s="361"/>
      <c r="D78" s="361">
        <v>72735</v>
      </c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>
        <v>72735</v>
      </c>
      <c r="P78"/>
      <c r="Q78"/>
      <c r="R78"/>
    </row>
    <row r="79" spans="1:18" ht="16.5">
      <c r="A79" s="369" t="s">
        <v>280</v>
      </c>
      <c r="B79" s="361"/>
      <c r="C79" s="361"/>
      <c r="D79" s="361">
        <v>8250</v>
      </c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>
        <v>8250</v>
      </c>
      <c r="P79"/>
      <c r="Q79"/>
      <c r="R79"/>
    </row>
    <row r="80" spans="1:18" ht="16.5">
      <c r="A80" s="369" t="s">
        <v>297</v>
      </c>
      <c r="B80" s="361"/>
      <c r="C80" s="361"/>
      <c r="D80" s="361"/>
      <c r="E80" s="361"/>
      <c r="F80" s="361">
        <v>3258</v>
      </c>
      <c r="G80" s="361"/>
      <c r="H80" s="361"/>
      <c r="I80" s="361"/>
      <c r="J80" s="361"/>
      <c r="K80" s="361"/>
      <c r="L80" s="361"/>
      <c r="M80" s="361"/>
      <c r="N80" s="361"/>
      <c r="O80" s="361">
        <v>3258</v>
      </c>
      <c r="P80"/>
      <c r="Q80"/>
      <c r="R80"/>
    </row>
    <row r="81" spans="1:18" ht="16.5">
      <c r="A81" s="369" t="s">
        <v>310</v>
      </c>
      <c r="B81" s="361"/>
      <c r="C81" s="361"/>
      <c r="D81" s="361"/>
      <c r="E81" s="361"/>
      <c r="F81" s="361">
        <v>3440</v>
      </c>
      <c r="G81" s="361"/>
      <c r="H81" s="361"/>
      <c r="I81" s="361"/>
      <c r="J81" s="361"/>
      <c r="K81" s="361"/>
      <c r="L81" s="361"/>
      <c r="M81" s="361"/>
      <c r="N81" s="361"/>
      <c r="O81" s="361">
        <v>3440</v>
      </c>
      <c r="P81"/>
      <c r="Q81"/>
      <c r="R81"/>
    </row>
    <row r="82" spans="1:18" ht="16.5">
      <c r="A82" s="369" t="s">
        <v>320</v>
      </c>
      <c r="B82" s="361"/>
      <c r="C82" s="361"/>
      <c r="D82" s="361">
        <v>42000</v>
      </c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>
        <v>42000</v>
      </c>
      <c r="P82"/>
      <c r="Q82"/>
      <c r="R82"/>
    </row>
    <row r="83" spans="1:18" ht="16.5">
      <c r="A83" s="369" t="s">
        <v>321</v>
      </c>
      <c r="B83" s="361"/>
      <c r="C83" s="361"/>
      <c r="D83" s="361"/>
      <c r="E83" s="361"/>
      <c r="F83" s="361">
        <v>4280</v>
      </c>
      <c r="G83" s="361"/>
      <c r="H83" s="361"/>
      <c r="I83" s="361"/>
      <c r="J83" s="361"/>
      <c r="K83" s="361"/>
      <c r="L83" s="361"/>
      <c r="M83" s="361"/>
      <c r="N83" s="361"/>
      <c r="O83" s="361">
        <v>4280</v>
      </c>
      <c r="P83"/>
      <c r="Q83"/>
      <c r="R83"/>
    </row>
    <row r="84" spans="1:18" ht="16.5">
      <c r="A84" s="369" t="s">
        <v>326</v>
      </c>
      <c r="B84" s="361"/>
      <c r="C84" s="361"/>
      <c r="D84" s="361"/>
      <c r="E84" s="361"/>
      <c r="F84" s="361">
        <v>27108</v>
      </c>
      <c r="G84" s="361"/>
      <c r="H84" s="361"/>
      <c r="I84" s="361"/>
      <c r="J84" s="361"/>
      <c r="K84" s="361"/>
      <c r="L84" s="361"/>
      <c r="M84" s="361"/>
      <c r="N84" s="361"/>
      <c r="O84" s="361">
        <v>27108</v>
      </c>
      <c r="P84"/>
      <c r="Q84"/>
      <c r="R84"/>
    </row>
    <row r="85" spans="1:18" ht="16.5">
      <c r="A85" s="369" t="s">
        <v>327</v>
      </c>
      <c r="B85" s="361"/>
      <c r="C85" s="361"/>
      <c r="D85" s="361"/>
      <c r="E85" s="361"/>
      <c r="F85" s="361">
        <v>37740</v>
      </c>
      <c r="G85" s="361"/>
      <c r="H85" s="361"/>
      <c r="I85" s="361"/>
      <c r="J85" s="361"/>
      <c r="K85" s="361"/>
      <c r="L85" s="361"/>
      <c r="M85" s="361"/>
      <c r="N85" s="361"/>
      <c r="O85" s="361">
        <v>37740</v>
      </c>
      <c r="P85"/>
      <c r="Q85"/>
      <c r="R85"/>
    </row>
    <row r="86" spans="1:18" ht="16.5">
      <c r="A86" s="360">
        <v>2011734003</v>
      </c>
      <c r="B86" s="361"/>
      <c r="C86" s="361"/>
      <c r="D86" s="361"/>
      <c r="E86" s="361"/>
      <c r="F86" s="361"/>
      <c r="G86" s="361"/>
      <c r="H86" s="361"/>
      <c r="I86" s="361"/>
      <c r="J86" s="361"/>
      <c r="K86" s="361">
        <v>3795000</v>
      </c>
      <c r="L86" s="361"/>
      <c r="M86" s="361"/>
      <c r="N86" s="361"/>
      <c r="O86" s="361">
        <v>3795000</v>
      </c>
      <c r="P86"/>
      <c r="Q86"/>
      <c r="R86"/>
    </row>
    <row r="87" spans="1:18" ht="16.5">
      <c r="A87" s="368" t="s">
        <v>276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>
        <v>3795000</v>
      </c>
      <c r="L87" s="361"/>
      <c r="M87" s="361"/>
      <c r="N87" s="361"/>
      <c r="O87" s="361">
        <v>3795000</v>
      </c>
      <c r="P87"/>
      <c r="Q87"/>
      <c r="R87"/>
    </row>
    <row r="88" spans="1:18" ht="16.5">
      <c r="A88" s="369" t="s">
        <v>277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>
        <v>1680000</v>
      </c>
      <c r="L88" s="361"/>
      <c r="M88" s="361"/>
      <c r="N88" s="361"/>
      <c r="O88" s="361">
        <v>1680000</v>
      </c>
      <c r="P88"/>
      <c r="Q88"/>
      <c r="R88"/>
    </row>
    <row r="89" spans="1:18" ht="16.5">
      <c r="A89" s="369" t="s">
        <v>281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1">
        <v>65000</v>
      </c>
      <c r="L89" s="361"/>
      <c r="M89" s="361"/>
      <c r="N89" s="361"/>
      <c r="O89" s="361">
        <v>65000</v>
      </c>
      <c r="P89"/>
      <c r="Q89"/>
      <c r="R89"/>
    </row>
    <row r="90" spans="1:18" ht="16.5">
      <c r="A90" s="369" t="s">
        <v>304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1">
        <v>1885000</v>
      </c>
      <c r="L90" s="361"/>
      <c r="M90" s="361"/>
      <c r="N90" s="361"/>
      <c r="O90" s="361">
        <v>1885000</v>
      </c>
      <c r="P90"/>
      <c r="Q90"/>
      <c r="R90"/>
    </row>
    <row r="91" spans="1:18" ht="16.5">
      <c r="A91" s="369" t="s">
        <v>341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>
        <v>110000</v>
      </c>
      <c r="L91" s="361"/>
      <c r="M91" s="361"/>
      <c r="N91" s="361"/>
      <c r="O91" s="361">
        <v>110000</v>
      </c>
      <c r="P91"/>
      <c r="Q91"/>
      <c r="R91"/>
    </row>
    <row r="92" spans="1:18" ht="16.5">
      <c r="A92" s="369" t="s">
        <v>375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1">
        <v>55000</v>
      </c>
      <c r="L92" s="361"/>
      <c r="M92" s="361"/>
      <c r="N92" s="361"/>
      <c r="O92" s="361">
        <v>55000</v>
      </c>
      <c r="P92"/>
      <c r="Q92"/>
      <c r="R92"/>
    </row>
    <row r="93" spans="1:18" ht="16.5">
      <c r="A93" s="360">
        <v>2011734004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1">
        <v>799100</v>
      </c>
      <c r="L93" s="361">
        <v>5778500</v>
      </c>
      <c r="M93" s="361"/>
      <c r="N93" s="361"/>
      <c r="O93" s="361">
        <v>6577600</v>
      </c>
      <c r="P93"/>
      <c r="Q93"/>
      <c r="R93"/>
    </row>
    <row r="94" spans="1:18" ht="16.5">
      <c r="A94" s="368" t="s">
        <v>312</v>
      </c>
      <c r="B94" s="361"/>
      <c r="C94" s="361"/>
      <c r="D94" s="361"/>
      <c r="E94" s="361"/>
      <c r="F94" s="361"/>
      <c r="G94" s="361"/>
      <c r="H94" s="361"/>
      <c r="I94" s="361"/>
      <c r="J94" s="361"/>
      <c r="K94" s="361">
        <v>799100</v>
      </c>
      <c r="L94" s="361">
        <v>5778500</v>
      </c>
      <c r="M94" s="361"/>
      <c r="N94" s="361"/>
      <c r="O94" s="361">
        <v>6577600</v>
      </c>
      <c r="P94"/>
      <c r="Q94"/>
      <c r="R94"/>
    </row>
    <row r="95" spans="1:18" ht="16.5">
      <c r="A95" s="369" t="s">
        <v>314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>
        <v>871000</v>
      </c>
      <c r="M95" s="361"/>
      <c r="N95" s="361"/>
      <c r="O95" s="361">
        <v>871000</v>
      </c>
      <c r="P95"/>
      <c r="Q95"/>
      <c r="R95"/>
    </row>
    <row r="96" spans="1:18" ht="16.5">
      <c r="A96" s="369" t="s">
        <v>342</v>
      </c>
      <c r="B96" s="361"/>
      <c r="C96" s="361"/>
      <c r="D96" s="361"/>
      <c r="E96" s="361"/>
      <c r="F96" s="361"/>
      <c r="G96" s="361"/>
      <c r="H96" s="361"/>
      <c r="I96" s="361"/>
      <c r="J96" s="361"/>
      <c r="K96" s="361">
        <v>799100</v>
      </c>
      <c r="L96" s="361"/>
      <c r="M96" s="361"/>
      <c r="N96" s="361"/>
      <c r="O96" s="361">
        <v>799100</v>
      </c>
      <c r="P96"/>
      <c r="Q96"/>
      <c r="R96"/>
    </row>
    <row r="97" spans="1:18" ht="16.5">
      <c r="A97" s="369" t="s">
        <v>346</v>
      </c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>
        <v>754300</v>
      </c>
      <c r="M97" s="361"/>
      <c r="N97" s="361"/>
      <c r="O97" s="361">
        <v>754300</v>
      </c>
      <c r="P97"/>
      <c r="Q97"/>
      <c r="R97"/>
    </row>
    <row r="98" spans="1:18" ht="16.5">
      <c r="A98" s="369" t="s">
        <v>374</v>
      </c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>
        <v>450000</v>
      </c>
      <c r="M98" s="361"/>
      <c r="N98" s="361"/>
      <c r="O98" s="361">
        <v>450000</v>
      </c>
      <c r="P98"/>
      <c r="Q98"/>
      <c r="R98"/>
    </row>
    <row r="99" spans="1:18" ht="16.5">
      <c r="A99" s="369" t="s">
        <v>381</v>
      </c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>
        <v>3703200</v>
      </c>
      <c r="M99" s="361"/>
      <c r="N99" s="361"/>
      <c r="O99" s="361">
        <v>3703200</v>
      </c>
      <c r="P99"/>
      <c r="Q99"/>
      <c r="R99"/>
    </row>
    <row r="100" spans="1:18" ht="16.5">
      <c r="A100" s="360">
        <v>2011734005</v>
      </c>
      <c r="B100" s="361"/>
      <c r="C100" s="361"/>
      <c r="D100" s="361">
        <v>375348.39</v>
      </c>
      <c r="E100" s="361">
        <v>2400</v>
      </c>
      <c r="F100" s="361">
        <v>44113</v>
      </c>
      <c r="G100" s="361">
        <v>16887.219999999998</v>
      </c>
      <c r="H100" s="361"/>
      <c r="I100" s="361">
        <v>3051600</v>
      </c>
      <c r="J100" s="361"/>
      <c r="K100" s="361"/>
      <c r="L100" s="361"/>
      <c r="M100" s="361"/>
      <c r="N100" s="361"/>
      <c r="O100" s="361">
        <v>3490348.61</v>
      </c>
      <c r="P100"/>
      <c r="Q100"/>
      <c r="R100"/>
    </row>
    <row r="101" spans="1:18" ht="16.5">
      <c r="A101" s="368" t="s">
        <v>146</v>
      </c>
      <c r="B101" s="361"/>
      <c r="C101" s="361"/>
      <c r="D101" s="361">
        <v>375348.39</v>
      </c>
      <c r="E101" s="361">
        <v>2400</v>
      </c>
      <c r="F101" s="361">
        <v>44113</v>
      </c>
      <c r="G101" s="361">
        <v>16887.219999999998</v>
      </c>
      <c r="H101" s="361"/>
      <c r="I101" s="361"/>
      <c r="J101" s="361"/>
      <c r="K101" s="361"/>
      <c r="L101" s="361"/>
      <c r="M101" s="361"/>
      <c r="N101" s="361"/>
      <c r="O101" s="361">
        <v>438748.61</v>
      </c>
      <c r="P101"/>
      <c r="Q101"/>
      <c r="R101"/>
    </row>
    <row r="102" spans="1:18" ht="16.5">
      <c r="A102" s="369" t="s">
        <v>147</v>
      </c>
      <c r="B102" s="361"/>
      <c r="C102" s="361"/>
      <c r="D102" s="361"/>
      <c r="E102" s="361"/>
      <c r="F102" s="361"/>
      <c r="G102" s="361">
        <v>1902.46</v>
      </c>
      <c r="H102" s="361"/>
      <c r="I102" s="361"/>
      <c r="J102" s="361"/>
      <c r="K102" s="361"/>
      <c r="L102" s="361"/>
      <c r="M102" s="361"/>
      <c r="N102" s="361"/>
      <c r="O102" s="361">
        <v>1902.46</v>
      </c>
      <c r="P102"/>
      <c r="Q102"/>
      <c r="R102"/>
    </row>
    <row r="103" spans="1:18" ht="16.5">
      <c r="A103" s="369" t="s">
        <v>215</v>
      </c>
      <c r="B103" s="361"/>
      <c r="C103" s="361"/>
      <c r="D103" s="361"/>
      <c r="E103" s="361"/>
      <c r="F103" s="361"/>
      <c r="G103" s="361">
        <v>5518.75</v>
      </c>
      <c r="H103" s="361"/>
      <c r="I103" s="361"/>
      <c r="J103" s="361"/>
      <c r="K103" s="361"/>
      <c r="L103" s="361"/>
      <c r="M103" s="361"/>
      <c r="N103" s="361"/>
      <c r="O103" s="361">
        <v>5518.75</v>
      </c>
      <c r="P103"/>
      <c r="Q103"/>
      <c r="R103"/>
    </row>
    <row r="104" spans="1:18" ht="16.5">
      <c r="A104" s="369" t="s">
        <v>225</v>
      </c>
      <c r="B104" s="361"/>
      <c r="C104" s="361"/>
      <c r="D104" s="361">
        <v>2678</v>
      </c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>
        <v>2678</v>
      </c>
      <c r="P104"/>
      <c r="Q104"/>
      <c r="R104"/>
    </row>
    <row r="105" spans="1:18" ht="16.5">
      <c r="A105" s="369" t="s">
        <v>231</v>
      </c>
      <c r="B105" s="361"/>
      <c r="C105" s="361"/>
      <c r="D105" s="361">
        <v>5735</v>
      </c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>
        <v>5735</v>
      </c>
      <c r="P105"/>
      <c r="Q105"/>
      <c r="R105"/>
    </row>
    <row r="106" spans="1:18" ht="16.5">
      <c r="A106" s="369" t="s">
        <v>233</v>
      </c>
      <c r="B106" s="361"/>
      <c r="C106" s="361"/>
      <c r="D106" s="361">
        <v>7776</v>
      </c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>
        <v>7776</v>
      </c>
      <c r="P106"/>
      <c r="Q106"/>
      <c r="R106"/>
    </row>
    <row r="107" spans="1:18" ht="16.5">
      <c r="A107" s="369" t="s">
        <v>235</v>
      </c>
      <c r="B107" s="361"/>
      <c r="C107" s="361"/>
      <c r="D107" s="361">
        <v>4130</v>
      </c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>
        <v>4130</v>
      </c>
      <c r="P107"/>
      <c r="Q107"/>
      <c r="R107"/>
    </row>
    <row r="108" spans="1:18" ht="16.5">
      <c r="A108" s="369" t="s">
        <v>236</v>
      </c>
      <c r="B108" s="361"/>
      <c r="C108" s="361"/>
      <c r="D108" s="361"/>
      <c r="E108" s="361"/>
      <c r="F108" s="361">
        <v>4600</v>
      </c>
      <c r="G108" s="361"/>
      <c r="H108" s="361"/>
      <c r="I108" s="361"/>
      <c r="J108" s="361"/>
      <c r="K108" s="361"/>
      <c r="L108" s="361"/>
      <c r="M108" s="361"/>
      <c r="N108" s="361"/>
      <c r="O108" s="361">
        <v>4600</v>
      </c>
      <c r="P108"/>
      <c r="Q108"/>
      <c r="R108"/>
    </row>
    <row r="109" spans="1:18" ht="16.5">
      <c r="A109" s="369" t="s">
        <v>238</v>
      </c>
      <c r="B109" s="361"/>
      <c r="C109" s="361"/>
      <c r="D109" s="361">
        <v>54800</v>
      </c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>
        <v>54800</v>
      </c>
      <c r="P109"/>
      <c r="Q109"/>
      <c r="R109"/>
    </row>
    <row r="110" spans="1:18" ht="16.5">
      <c r="A110" s="369" t="s">
        <v>239</v>
      </c>
      <c r="B110" s="361"/>
      <c r="C110" s="361"/>
      <c r="D110" s="361">
        <v>79200</v>
      </c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>
        <v>79200</v>
      </c>
      <c r="P110"/>
      <c r="Q110"/>
      <c r="R110"/>
    </row>
    <row r="111" spans="1:18" ht="16.5">
      <c r="A111" s="369" t="s">
        <v>282</v>
      </c>
      <c r="B111" s="361"/>
      <c r="C111" s="361"/>
      <c r="D111" s="361">
        <v>19800</v>
      </c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>
        <v>19800</v>
      </c>
      <c r="P111"/>
      <c r="Q111"/>
      <c r="R111"/>
    </row>
    <row r="112" spans="1:18" ht="16.5">
      <c r="A112" s="369" t="s">
        <v>283</v>
      </c>
      <c r="B112" s="361"/>
      <c r="C112" s="361"/>
      <c r="D112" s="361"/>
      <c r="E112" s="361">
        <v>1200</v>
      </c>
      <c r="F112" s="361"/>
      <c r="G112" s="361"/>
      <c r="H112" s="361"/>
      <c r="I112" s="361"/>
      <c r="J112" s="361"/>
      <c r="K112" s="361"/>
      <c r="L112" s="361"/>
      <c r="M112" s="361"/>
      <c r="N112" s="361"/>
      <c r="O112" s="361">
        <v>1200</v>
      </c>
      <c r="P112"/>
      <c r="Q112"/>
      <c r="R112"/>
    </row>
    <row r="113" spans="1:18" ht="16.5">
      <c r="A113" s="369" t="s">
        <v>285</v>
      </c>
      <c r="B113" s="361"/>
      <c r="C113" s="361"/>
      <c r="D113" s="361"/>
      <c r="E113" s="361"/>
      <c r="F113" s="361">
        <v>2688</v>
      </c>
      <c r="G113" s="361"/>
      <c r="H113" s="361"/>
      <c r="I113" s="361"/>
      <c r="J113" s="361"/>
      <c r="K113" s="361"/>
      <c r="L113" s="361"/>
      <c r="M113" s="361"/>
      <c r="N113" s="361"/>
      <c r="O113" s="361">
        <v>2688</v>
      </c>
      <c r="P113"/>
      <c r="Q113"/>
      <c r="R113"/>
    </row>
    <row r="114" spans="1:18" ht="16.5">
      <c r="A114" s="369" t="s">
        <v>291</v>
      </c>
      <c r="B114" s="361"/>
      <c r="C114" s="361"/>
      <c r="D114" s="361">
        <v>5000</v>
      </c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>
        <v>5000</v>
      </c>
      <c r="P114"/>
      <c r="Q114"/>
      <c r="R114"/>
    </row>
    <row r="115" spans="1:18" ht="16.5">
      <c r="A115" s="369" t="s">
        <v>292</v>
      </c>
      <c r="B115" s="361"/>
      <c r="C115" s="361"/>
      <c r="D115" s="361">
        <v>9389.95</v>
      </c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>
        <v>9389.95</v>
      </c>
      <c r="P115"/>
      <c r="Q115"/>
      <c r="R115"/>
    </row>
    <row r="116" spans="1:18" ht="16.5">
      <c r="A116" s="369" t="s">
        <v>293</v>
      </c>
      <c r="B116" s="361"/>
      <c r="C116" s="361"/>
      <c r="D116" s="361">
        <v>12000</v>
      </c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>
        <v>12000</v>
      </c>
      <c r="P116"/>
      <c r="Q116"/>
      <c r="R116"/>
    </row>
    <row r="117" spans="1:18" ht="16.5">
      <c r="A117" s="369" t="s">
        <v>301</v>
      </c>
      <c r="B117" s="361"/>
      <c r="C117" s="361"/>
      <c r="D117" s="361"/>
      <c r="E117" s="361"/>
      <c r="F117" s="361">
        <v>1989</v>
      </c>
      <c r="G117" s="361"/>
      <c r="H117" s="361"/>
      <c r="I117" s="361"/>
      <c r="J117" s="361"/>
      <c r="K117" s="361"/>
      <c r="L117" s="361"/>
      <c r="M117" s="361"/>
      <c r="N117" s="361"/>
      <c r="O117" s="361">
        <v>1989</v>
      </c>
      <c r="P117"/>
      <c r="Q117"/>
      <c r="R117"/>
    </row>
    <row r="118" spans="1:18" ht="16.5">
      <c r="A118" s="369" t="s">
        <v>302</v>
      </c>
      <c r="B118" s="361"/>
      <c r="C118" s="361"/>
      <c r="D118" s="361">
        <v>1400</v>
      </c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>
        <v>1400</v>
      </c>
      <c r="P118"/>
      <c r="Q118"/>
      <c r="R118"/>
    </row>
    <row r="119" spans="1:18" ht="16.5">
      <c r="A119" s="369" t="s">
        <v>311</v>
      </c>
      <c r="B119" s="361"/>
      <c r="C119" s="361"/>
      <c r="D119" s="361"/>
      <c r="E119" s="361"/>
      <c r="F119" s="361"/>
      <c r="G119" s="361">
        <v>909.5</v>
      </c>
      <c r="H119" s="361"/>
      <c r="I119" s="361"/>
      <c r="J119" s="361"/>
      <c r="K119" s="361"/>
      <c r="L119" s="361"/>
      <c r="M119" s="361"/>
      <c r="N119" s="361"/>
      <c r="O119" s="361">
        <v>909.5</v>
      </c>
      <c r="P119"/>
      <c r="Q119"/>
      <c r="R119"/>
    </row>
    <row r="120" spans="1:18" ht="16.5">
      <c r="A120" s="369" t="s">
        <v>323</v>
      </c>
      <c r="B120" s="361"/>
      <c r="C120" s="361"/>
      <c r="D120" s="361"/>
      <c r="E120" s="361"/>
      <c r="F120" s="361"/>
      <c r="G120" s="361">
        <v>7648.08</v>
      </c>
      <c r="H120" s="361"/>
      <c r="I120" s="361"/>
      <c r="J120" s="361"/>
      <c r="K120" s="361"/>
      <c r="L120" s="361"/>
      <c r="M120" s="361"/>
      <c r="N120" s="361"/>
      <c r="O120" s="361">
        <v>7648.08</v>
      </c>
      <c r="P120"/>
      <c r="Q120"/>
      <c r="R120"/>
    </row>
    <row r="121" spans="1:18" ht="16.5">
      <c r="A121" s="369" t="s">
        <v>333</v>
      </c>
      <c r="B121" s="361"/>
      <c r="C121" s="361"/>
      <c r="D121" s="361"/>
      <c r="E121" s="361"/>
      <c r="F121" s="361">
        <v>2038</v>
      </c>
      <c r="G121" s="361"/>
      <c r="H121" s="361"/>
      <c r="I121" s="361"/>
      <c r="J121" s="361"/>
      <c r="K121" s="361"/>
      <c r="L121" s="361"/>
      <c r="M121" s="361"/>
      <c r="N121" s="361"/>
      <c r="O121" s="361">
        <v>2038</v>
      </c>
      <c r="P121"/>
      <c r="Q121"/>
      <c r="R121"/>
    </row>
    <row r="122" spans="1:18" ht="16.5">
      <c r="A122" s="369" t="s">
        <v>334</v>
      </c>
      <c r="B122" s="361"/>
      <c r="C122" s="361"/>
      <c r="D122" s="361">
        <v>12500</v>
      </c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>
        <v>12500</v>
      </c>
      <c r="P122"/>
      <c r="Q122"/>
      <c r="R122"/>
    </row>
    <row r="123" spans="1:18" ht="16.5">
      <c r="A123" s="369" t="s">
        <v>336</v>
      </c>
      <c r="B123" s="361"/>
      <c r="C123" s="361"/>
      <c r="D123" s="361">
        <v>10400</v>
      </c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>
        <v>10400</v>
      </c>
      <c r="P123"/>
      <c r="Q123"/>
      <c r="R123"/>
    </row>
    <row r="124" spans="1:18" ht="16.5">
      <c r="A124" s="369" t="s">
        <v>337</v>
      </c>
      <c r="B124" s="361"/>
      <c r="C124" s="361"/>
      <c r="D124" s="361">
        <v>10000</v>
      </c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>
        <v>10000</v>
      </c>
      <c r="P124"/>
      <c r="Q124"/>
      <c r="R124"/>
    </row>
    <row r="125" spans="1:18" ht="16.5">
      <c r="A125" s="369" t="s">
        <v>347</v>
      </c>
      <c r="B125" s="361"/>
      <c r="C125" s="361"/>
      <c r="D125" s="361"/>
      <c r="E125" s="361"/>
      <c r="F125" s="361"/>
      <c r="G125" s="361">
        <v>107</v>
      </c>
      <c r="H125" s="361"/>
      <c r="I125" s="361"/>
      <c r="J125" s="361"/>
      <c r="K125" s="361"/>
      <c r="L125" s="361"/>
      <c r="M125" s="361"/>
      <c r="N125" s="361"/>
      <c r="O125" s="361">
        <v>107</v>
      </c>
      <c r="P125"/>
      <c r="Q125"/>
      <c r="R125"/>
    </row>
    <row r="126" spans="1:18" ht="16.5">
      <c r="A126" s="369" t="s">
        <v>352</v>
      </c>
      <c r="B126" s="361"/>
      <c r="C126" s="361"/>
      <c r="D126" s="361">
        <v>2266.26</v>
      </c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>
        <v>2266.26</v>
      </c>
      <c r="P126"/>
      <c r="Q126"/>
      <c r="R126"/>
    </row>
    <row r="127" spans="1:18" ht="16.5">
      <c r="A127" s="369" t="s">
        <v>353</v>
      </c>
      <c r="B127" s="361"/>
      <c r="C127" s="361"/>
      <c r="D127" s="361">
        <v>1982.18</v>
      </c>
      <c r="E127" s="361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>
        <v>1982.18</v>
      </c>
      <c r="P127"/>
      <c r="Q127"/>
      <c r="R127"/>
    </row>
    <row r="128" spans="1:18" ht="16.5">
      <c r="A128" s="369" t="s">
        <v>354</v>
      </c>
      <c r="B128" s="361"/>
      <c r="C128" s="361"/>
      <c r="D128" s="361"/>
      <c r="E128" s="361"/>
      <c r="F128" s="361">
        <v>2050</v>
      </c>
      <c r="G128" s="361"/>
      <c r="H128" s="361"/>
      <c r="I128" s="361"/>
      <c r="J128" s="361"/>
      <c r="K128" s="361"/>
      <c r="L128" s="361"/>
      <c r="M128" s="361"/>
      <c r="N128" s="361"/>
      <c r="O128" s="361">
        <v>2050</v>
      </c>
      <c r="P128"/>
      <c r="Q128"/>
      <c r="R128"/>
    </row>
    <row r="129" spans="1:18" ht="16.5">
      <c r="A129" s="369" t="s">
        <v>355</v>
      </c>
      <c r="B129" s="361"/>
      <c r="C129" s="361"/>
      <c r="D129" s="361">
        <v>77263</v>
      </c>
      <c r="E129" s="361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>
        <v>77263</v>
      </c>
      <c r="P129"/>
      <c r="Q129"/>
      <c r="R129"/>
    </row>
    <row r="130" spans="1:18" ht="16.5">
      <c r="A130" s="369" t="s">
        <v>356</v>
      </c>
      <c r="B130" s="361"/>
      <c r="C130" s="361"/>
      <c r="D130" s="361"/>
      <c r="E130" s="361"/>
      <c r="F130" s="361">
        <v>3580</v>
      </c>
      <c r="G130" s="361"/>
      <c r="H130" s="361"/>
      <c r="I130" s="361"/>
      <c r="J130" s="361"/>
      <c r="K130" s="361"/>
      <c r="L130" s="361"/>
      <c r="M130" s="361"/>
      <c r="N130" s="361"/>
      <c r="O130" s="361">
        <v>3580</v>
      </c>
      <c r="P130"/>
      <c r="Q130"/>
      <c r="R130"/>
    </row>
    <row r="131" spans="1:18" ht="16.5">
      <c r="A131" s="369" t="s">
        <v>357</v>
      </c>
      <c r="B131" s="361"/>
      <c r="C131" s="361"/>
      <c r="D131" s="361">
        <v>13450</v>
      </c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>
        <v>13450</v>
      </c>
      <c r="P131"/>
      <c r="Q131"/>
      <c r="R131"/>
    </row>
    <row r="132" spans="1:18" ht="16.5">
      <c r="A132" s="369" t="s">
        <v>358</v>
      </c>
      <c r="B132" s="361"/>
      <c r="C132" s="361"/>
      <c r="D132" s="361">
        <v>3578</v>
      </c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>
        <v>3578</v>
      </c>
      <c r="P132"/>
      <c r="Q132"/>
      <c r="R132"/>
    </row>
    <row r="133" spans="1:18" ht="16.5">
      <c r="A133" s="369" t="s">
        <v>359</v>
      </c>
      <c r="B133" s="361"/>
      <c r="C133" s="361"/>
      <c r="D133" s="361"/>
      <c r="E133" s="361"/>
      <c r="F133" s="361">
        <v>27168</v>
      </c>
      <c r="G133" s="361"/>
      <c r="H133" s="361"/>
      <c r="I133" s="361"/>
      <c r="J133" s="361"/>
      <c r="K133" s="361"/>
      <c r="L133" s="361"/>
      <c r="M133" s="361"/>
      <c r="N133" s="361"/>
      <c r="O133" s="361">
        <v>27168</v>
      </c>
      <c r="P133"/>
      <c r="Q133"/>
      <c r="R133"/>
    </row>
    <row r="134" spans="1:18" ht="16.5">
      <c r="A134" s="369" t="s">
        <v>362</v>
      </c>
      <c r="B134" s="361"/>
      <c r="C134" s="361"/>
      <c r="D134" s="361"/>
      <c r="E134" s="361">
        <v>1200</v>
      </c>
      <c r="F134" s="361"/>
      <c r="G134" s="361"/>
      <c r="H134" s="361"/>
      <c r="I134" s="361"/>
      <c r="J134" s="361"/>
      <c r="K134" s="361"/>
      <c r="L134" s="361"/>
      <c r="M134" s="361"/>
      <c r="N134" s="361"/>
      <c r="O134" s="361">
        <v>1200</v>
      </c>
      <c r="P134"/>
      <c r="Q134"/>
      <c r="R134"/>
    </row>
    <row r="135" spans="1:18" ht="16.5">
      <c r="A135" s="369" t="s">
        <v>391</v>
      </c>
      <c r="B135" s="361"/>
      <c r="C135" s="361"/>
      <c r="D135" s="361"/>
      <c r="E135" s="361"/>
      <c r="F135" s="361"/>
      <c r="G135" s="361">
        <v>801.43</v>
      </c>
      <c r="H135" s="361"/>
      <c r="I135" s="361"/>
      <c r="J135" s="361"/>
      <c r="K135" s="361"/>
      <c r="L135" s="361"/>
      <c r="M135" s="361"/>
      <c r="N135" s="361"/>
      <c r="O135" s="361">
        <v>801.43</v>
      </c>
      <c r="P135"/>
      <c r="Q135"/>
      <c r="R135"/>
    </row>
    <row r="136" spans="1:18" ht="16.5">
      <c r="A136" s="369" t="s">
        <v>392</v>
      </c>
      <c r="B136" s="361"/>
      <c r="C136" s="361"/>
      <c r="D136" s="361">
        <v>42000</v>
      </c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>
        <v>42000</v>
      </c>
      <c r="P136"/>
      <c r="Q136"/>
      <c r="R136"/>
    </row>
    <row r="137" spans="1:18" ht="16.5">
      <c r="A137" s="368" t="s">
        <v>305</v>
      </c>
      <c r="B137" s="361"/>
      <c r="C137" s="361"/>
      <c r="D137" s="361"/>
      <c r="E137" s="361"/>
      <c r="F137" s="361"/>
      <c r="G137" s="361"/>
      <c r="H137" s="361"/>
      <c r="I137" s="361">
        <v>3051600</v>
      </c>
      <c r="J137" s="361"/>
      <c r="K137" s="361"/>
      <c r="L137" s="361"/>
      <c r="M137" s="361"/>
      <c r="N137" s="361"/>
      <c r="O137" s="361">
        <v>3051600</v>
      </c>
      <c r="P137"/>
      <c r="Q137"/>
      <c r="R137"/>
    </row>
    <row r="138" spans="1:18" ht="16.5">
      <c r="A138" s="369" t="s">
        <v>307</v>
      </c>
      <c r="B138" s="361"/>
      <c r="C138" s="361"/>
      <c r="D138" s="361"/>
      <c r="E138" s="361"/>
      <c r="F138" s="361"/>
      <c r="G138" s="361"/>
      <c r="H138" s="361"/>
      <c r="I138" s="361">
        <v>3051600</v>
      </c>
      <c r="J138" s="361"/>
      <c r="K138" s="361"/>
      <c r="L138" s="361"/>
      <c r="M138" s="361"/>
      <c r="N138" s="361"/>
      <c r="O138" s="361">
        <v>3051600</v>
      </c>
      <c r="P138"/>
      <c r="Q138"/>
      <c r="R138"/>
    </row>
    <row r="139" spans="1:18" ht="16.5">
      <c r="A139" s="360" t="s">
        <v>20</v>
      </c>
      <c r="B139" s="361">
        <v>961570</v>
      </c>
      <c r="C139" s="361">
        <v>4566460</v>
      </c>
      <c r="D139" s="361">
        <v>834125.39</v>
      </c>
      <c r="E139" s="361">
        <v>765840</v>
      </c>
      <c r="F139" s="361">
        <v>220394.4</v>
      </c>
      <c r="G139" s="361">
        <v>17634.010000000002</v>
      </c>
      <c r="H139" s="361">
        <v>33578836.98</v>
      </c>
      <c r="I139" s="361">
        <v>23272200</v>
      </c>
      <c r="J139" s="361">
        <v>39470200</v>
      </c>
      <c r="K139" s="361">
        <v>4594100</v>
      </c>
      <c r="L139" s="361">
        <v>5778500</v>
      </c>
      <c r="M139" s="361">
        <v>441500</v>
      </c>
      <c r="N139" s="361">
        <v>2579150</v>
      </c>
      <c r="O139" s="361">
        <v>117080510.78000003</v>
      </c>
      <c r="P139"/>
      <c r="Q139"/>
      <c r="R139"/>
    </row>
    <row r="140" spans="1:18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4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O250"/>
  <sheetViews>
    <sheetView zoomScalePageLayoutView="0" workbookViewId="0" topLeftCell="A1">
      <selection activeCell="F11" sqref="F11"/>
    </sheetView>
  </sheetViews>
  <sheetFormatPr defaultColWidth="15.7109375" defaultRowHeight="15"/>
  <cols>
    <col min="1" max="1" width="15.7109375" style="300" customWidth="1"/>
    <col min="2" max="11" width="11.57421875" style="123" customWidth="1"/>
    <col min="12" max="16384" width="15.7109375" style="300" customWidth="1"/>
  </cols>
  <sheetData>
    <row r="1" ht="16.5">
      <c r="A1" s="210" t="s">
        <v>403</v>
      </c>
    </row>
    <row r="2" spans="1:11" ht="16.5">
      <c r="A2" s="286" t="s">
        <v>25</v>
      </c>
      <c r="B2" s="356" t="s">
        <v>1</v>
      </c>
      <c r="C2" s="356" t="s">
        <v>2</v>
      </c>
      <c r="D2" s="356" t="s">
        <v>98</v>
      </c>
      <c r="E2" s="356" t="s">
        <v>3</v>
      </c>
      <c r="F2" s="356" t="s">
        <v>93</v>
      </c>
      <c r="G2" s="356" t="s">
        <v>69</v>
      </c>
      <c r="H2" s="356" t="s">
        <v>4</v>
      </c>
      <c r="I2" s="356" t="s">
        <v>85</v>
      </c>
      <c r="J2" s="356" t="s">
        <v>128</v>
      </c>
      <c r="K2" s="356" t="s">
        <v>20</v>
      </c>
    </row>
    <row r="3" spans="1:11" ht="16.5">
      <c r="A3" s="224">
        <v>2011717026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6.5">
      <c r="A4" s="272" t="s">
        <v>376</v>
      </c>
      <c r="B4" s="263"/>
      <c r="C4" s="263"/>
      <c r="D4" s="263"/>
      <c r="E4" s="263"/>
      <c r="F4" s="263"/>
      <c r="G4" s="263"/>
      <c r="H4" s="263"/>
      <c r="I4" s="263">
        <v>579150</v>
      </c>
      <c r="J4" s="263"/>
      <c r="K4" s="263">
        <v>579150</v>
      </c>
    </row>
    <row r="5" spans="1:11" ht="16.5">
      <c r="A5" s="273" t="s">
        <v>377</v>
      </c>
      <c r="B5" s="264"/>
      <c r="C5" s="264"/>
      <c r="D5" s="264"/>
      <c r="E5" s="264"/>
      <c r="F5" s="264"/>
      <c r="G5" s="264"/>
      <c r="H5" s="264"/>
      <c r="I5" s="264">
        <v>1771600</v>
      </c>
      <c r="J5" s="264"/>
      <c r="K5" s="264">
        <v>1771600</v>
      </c>
    </row>
    <row r="6" spans="1:11" ht="16.5">
      <c r="A6" s="224">
        <v>2011717041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</row>
    <row r="7" spans="1:11" ht="16.5">
      <c r="A7" s="272" t="s">
        <v>315</v>
      </c>
      <c r="B7" s="263"/>
      <c r="C7" s="263"/>
      <c r="D7" s="263"/>
      <c r="E7" s="263"/>
      <c r="F7" s="263"/>
      <c r="G7" s="263"/>
      <c r="H7" s="263"/>
      <c r="I7" s="263">
        <v>494350</v>
      </c>
      <c r="J7" s="263"/>
      <c r="K7" s="263">
        <v>494350</v>
      </c>
    </row>
    <row r="8" spans="1:11" ht="16.5">
      <c r="A8" s="273" t="s">
        <v>382</v>
      </c>
      <c r="B8" s="264"/>
      <c r="C8" s="264"/>
      <c r="D8" s="264"/>
      <c r="E8" s="264"/>
      <c r="F8" s="264"/>
      <c r="G8" s="264"/>
      <c r="H8" s="264"/>
      <c r="I8" s="264">
        <v>175550</v>
      </c>
      <c r="J8" s="264"/>
      <c r="K8" s="264">
        <v>175550</v>
      </c>
    </row>
    <row r="9" spans="1:11" ht="16.5">
      <c r="A9" s="224">
        <v>2011730027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</row>
    <row r="10" spans="1:11" ht="16.5">
      <c r="A10" s="273" t="s">
        <v>220</v>
      </c>
      <c r="B10" s="264"/>
      <c r="C10" s="264"/>
      <c r="D10" s="264"/>
      <c r="E10" s="264"/>
      <c r="F10" s="264"/>
      <c r="G10" s="264"/>
      <c r="H10" s="264"/>
      <c r="I10" s="264">
        <v>39470200</v>
      </c>
      <c r="J10" s="264"/>
      <c r="K10" s="264">
        <v>39470200</v>
      </c>
    </row>
    <row r="11" spans="1:11" ht="16.5">
      <c r="A11" s="224">
        <v>2011730028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</row>
    <row r="12" spans="1:11" ht="16.5">
      <c r="A12" s="273" t="s">
        <v>243</v>
      </c>
      <c r="B12" s="264"/>
      <c r="C12" s="264"/>
      <c r="D12" s="264"/>
      <c r="E12" s="264"/>
      <c r="F12" s="264"/>
      <c r="G12" s="264"/>
      <c r="H12" s="264"/>
      <c r="I12" s="264">
        <v>14379300</v>
      </c>
      <c r="J12" s="264"/>
      <c r="K12" s="264">
        <v>14379300</v>
      </c>
    </row>
    <row r="13" spans="1:11" ht="16.5">
      <c r="A13" s="224">
        <v>2011730042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</row>
    <row r="14" spans="1:11" ht="16.5">
      <c r="A14" s="273" t="s">
        <v>363</v>
      </c>
      <c r="B14" s="264"/>
      <c r="C14" s="264"/>
      <c r="D14" s="264"/>
      <c r="E14" s="264"/>
      <c r="F14" s="264">
        <v>105380</v>
      </c>
      <c r="G14" s="264"/>
      <c r="H14" s="264">
        <v>639.79</v>
      </c>
      <c r="I14" s="264"/>
      <c r="J14" s="264"/>
      <c r="K14" s="264">
        <v>106019.79</v>
      </c>
    </row>
    <row r="15" spans="1:11" ht="16.5">
      <c r="A15" s="224">
        <v>2011733010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</row>
    <row r="16" spans="1:11" ht="16.5">
      <c r="A16" s="273" t="s">
        <v>134</v>
      </c>
      <c r="B16" s="264">
        <v>33578836.98</v>
      </c>
      <c r="C16" s="264">
        <v>4566460</v>
      </c>
      <c r="D16" s="264">
        <v>961570</v>
      </c>
      <c r="E16" s="264">
        <v>745700</v>
      </c>
      <c r="F16" s="264"/>
      <c r="G16" s="264"/>
      <c r="H16" s="264"/>
      <c r="I16" s="264"/>
      <c r="J16" s="264"/>
      <c r="K16" s="264">
        <v>39852566.98</v>
      </c>
    </row>
    <row r="17" spans="1:11" ht="16.5">
      <c r="A17" s="224">
        <v>2011734001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</row>
    <row r="18" spans="1:11" ht="16.5">
      <c r="A18" s="272" t="s">
        <v>211</v>
      </c>
      <c r="B18" s="263"/>
      <c r="C18" s="263"/>
      <c r="D18" s="263"/>
      <c r="E18" s="263">
        <v>17740</v>
      </c>
      <c r="F18" s="263">
        <v>175062</v>
      </c>
      <c r="G18" s="263">
        <v>7248.4</v>
      </c>
      <c r="H18" s="263">
        <v>107</v>
      </c>
      <c r="I18" s="263"/>
      <c r="J18" s="263"/>
      <c r="K18" s="263">
        <v>200157.4</v>
      </c>
    </row>
    <row r="19" spans="1:11" ht="16.5">
      <c r="A19" s="273" t="s">
        <v>385</v>
      </c>
      <c r="B19" s="264"/>
      <c r="C19" s="264"/>
      <c r="D19" s="264"/>
      <c r="E19" s="264"/>
      <c r="F19" s="264"/>
      <c r="G19" s="264"/>
      <c r="H19" s="264"/>
      <c r="I19" s="264">
        <v>5841300</v>
      </c>
      <c r="J19" s="264"/>
      <c r="K19" s="264">
        <v>5841300</v>
      </c>
    </row>
    <row r="20" spans="1:11" ht="16.5">
      <c r="A20" s="224">
        <v>2011734002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</row>
    <row r="21" spans="1:11" ht="16.5">
      <c r="A21" s="273" t="s">
        <v>138</v>
      </c>
      <c r="B21" s="264"/>
      <c r="C21" s="264"/>
      <c r="D21" s="264"/>
      <c r="E21" s="264"/>
      <c r="F21" s="264">
        <v>178335</v>
      </c>
      <c r="G21" s="264">
        <v>169033</v>
      </c>
      <c r="H21" s="264"/>
      <c r="I21" s="264"/>
      <c r="J21" s="264"/>
      <c r="K21" s="264">
        <v>347368</v>
      </c>
    </row>
    <row r="22" spans="1:11" ht="16.5">
      <c r="A22" s="224">
        <v>2011734003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</row>
    <row r="23" spans="1:11" ht="16.5">
      <c r="A23" s="273" t="s">
        <v>276</v>
      </c>
      <c r="B23" s="264"/>
      <c r="C23" s="264"/>
      <c r="D23" s="264"/>
      <c r="E23" s="264"/>
      <c r="F23" s="264"/>
      <c r="G23" s="264"/>
      <c r="H23" s="264"/>
      <c r="I23" s="264"/>
      <c r="J23" s="264">
        <v>3795000</v>
      </c>
      <c r="K23" s="264">
        <v>3795000</v>
      </c>
    </row>
    <row r="24" spans="1:11" ht="16.5">
      <c r="A24" s="224">
        <v>2011734004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</row>
    <row r="25" spans="1:11" ht="16.5">
      <c r="A25" s="273" t="s">
        <v>312</v>
      </c>
      <c r="B25" s="264"/>
      <c r="C25" s="264"/>
      <c r="D25" s="264"/>
      <c r="E25" s="264"/>
      <c r="F25" s="264"/>
      <c r="G25" s="264"/>
      <c r="H25" s="264"/>
      <c r="I25" s="264">
        <v>5778500</v>
      </c>
      <c r="J25" s="264">
        <v>799100</v>
      </c>
      <c r="K25" s="264">
        <v>6577600</v>
      </c>
    </row>
    <row r="26" spans="1:11" ht="16.5">
      <c r="A26" s="224">
        <v>2011734005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</row>
    <row r="27" spans="1:11" ht="16.5">
      <c r="A27" s="272" t="s">
        <v>146</v>
      </c>
      <c r="B27" s="263"/>
      <c r="C27" s="263"/>
      <c r="D27" s="263"/>
      <c r="E27" s="263">
        <v>2400</v>
      </c>
      <c r="F27" s="263">
        <v>375348.39</v>
      </c>
      <c r="G27" s="263">
        <v>44113</v>
      </c>
      <c r="H27" s="263">
        <v>16887.219999999998</v>
      </c>
      <c r="I27" s="263"/>
      <c r="J27" s="263"/>
      <c r="K27" s="263">
        <v>438748.61</v>
      </c>
    </row>
    <row r="28" spans="1:11" ht="16.5">
      <c r="A28" s="273" t="s">
        <v>305</v>
      </c>
      <c r="B28" s="264"/>
      <c r="C28" s="264"/>
      <c r="D28" s="264"/>
      <c r="E28" s="264"/>
      <c r="F28" s="264"/>
      <c r="G28" s="264"/>
      <c r="H28" s="264"/>
      <c r="I28" s="264">
        <v>3051600</v>
      </c>
      <c r="J28" s="264"/>
      <c r="K28" s="264">
        <v>3051600</v>
      </c>
    </row>
    <row r="29" spans="1:11" ht="16.5">
      <c r="A29" s="225" t="s">
        <v>20</v>
      </c>
      <c r="B29" s="242">
        <v>33578836.98</v>
      </c>
      <c r="C29" s="242">
        <v>4566460</v>
      </c>
      <c r="D29" s="242">
        <v>961570</v>
      </c>
      <c r="E29" s="242">
        <v>765840</v>
      </c>
      <c r="F29" s="242">
        <v>834125.39</v>
      </c>
      <c r="G29" s="242">
        <v>220394.4</v>
      </c>
      <c r="H29" s="242">
        <v>17634.01</v>
      </c>
      <c r="I29" s="242">
        <v>71541550</v>
      </c>
      <c r="J29" s="242">
        <v>4594100</v>
      </c>
      <c r="K29" s="242">
        <v>117080510.78</v>
      </c>
    </row>
    <row r="249" ht="16.5">
      <c r="O249" s="300">
        <v>989697592.07</v>
      </c>
    </row>
    <row r="250" ht="16.5">
      <c r="O250" s="300">
        <v>-872617081.2900001</v>
      </c>
    </row>
  </sheetData>
  <sheetProtection/>
  <printOptions/>
  <pageMargins left="0.11811023622047245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S6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2.57421875" style="235" customWidth="1"/>
    <col min="2" max="2" width="15.57421875" style="0" customWidth="1"/>
    <col min="3" max="3" width="12.421875" style="0" customWidth="1"/>
    <col min="4" max="4" width="12.421875" style="0" bestFit="1" customWidth="1"/>
    <col min="5" max="5" width="15.421875" style="0" bestFit="1" customWidth="1"/>
    <col min="6" max="6" width="18.57421875" style="0" bestFit="1" customWidth="1"/>
    <col min="7" max="7" width="13.28125" style="0" bestFit="1" customWidth="1"/>
    <col min="8" max="8" width="14.421875" style="0" bestFit="1" customWidth="1"/>
    <col min="9" max="9" width="15.57421875" style="0" bestFit="1" customWidth="1"/>
    <col min="10" max="10" width="16.8515625" style="0" bestFit="1" customWidth="1"/>
    <col min="11" max="11" width="15.7109375" style="0" bestFit="1" customWidth="1"/>
    <col min="12" max="12" width="17.7109375" style="0" bestFit="1" customWidth="1"/>
    <col min="13" max="13" width="19.140625" style="0" bestFit="1" customWidth="1"/>
    <col min="14" max="14" width="15.57421875" style="0" bestFit="1" customWidth="1"/>
    <col min="15" max="15" width="25.140625" style="0" bestFit="1" customWidth="1"/>
    <col min="16" max="16" width="23.140625" style="0" bestFit="1" customWidth="1"/>
    <col min="17" max="17" width="24.421875" style="0" bestFit="1" customWidth="1"/>
    <col min="18" max="18" width="19.28125" style="0" bestFit="1" customWidth="1"/>
    <col min="19" max="19" width="16.8515625" style="0" bestFit="1" customWidth="1"/>
    <col min="20" max="20" width="15.28125" style="0" bestFit="1" customWidth="1"/>
    <col min="21" max="21" width="15.57421875" style="0" bestFit="1" customWidth="1"/>
    <col min="22" max="22" width="19.140625" style="0" bestFit="1" customWidth="1"/>
    <col min="23" max="23" width="18.8515625" style="0" bestFit="1" customWidth="1"/>
    <col min="24" max="24" width="19.140625" style="0" bestFit="1" customWidth="1"/>
    <col min="25" max="25" width="18.8515625" style="0" bestFit="1" customWidth="1"/>
    <col min="26" max="26" width="16.8515625" style="0" bestFit="1" customWidth="1"/>
  </cols>
  <sheetData>
    <row r="3" spans="1:2" ht="14.25">
      <c r="A3" s="2" t="s">
        <v>33</v>
      </c>
      <c r="B3" s="2" t="s">
        <v>21</v>
      </c>
    </row>
    <row r="4" spans="1:19" ht="14.25">
      <c r="A4"/>
      <c r="B4" t="s">
        <v>18</v>
      </c>
      <c r="F4" t="s">
        <v>88</v>
      </c>
      <c r="G4" t="s">
        <v>16</v>
      </c>
      <c r="J4" t="s">
        <v>89</v>
      </c>
      <c r="K4" t="s">
        <v>127</v>
      </c>
      <c r="M4" t="s">
        <v>130</v>
      </c>
      <c r="N4" t="s">
        <v>224</v>
      </c>
      <c r="R4" t="s">
        <v>398</v>
      </c>
      <c r="S4" t="s">
        <v>20</v>
      </c>
    </row>
    <row r="5" spans="1:17" ht="14.25">
      <c r="A5" s="2" t="s">
        <v>19</v>
      </c>
      <c r="B5" t="s">
        <v>93</v>
      </c>
      <c r="C5" t="s">
        <v>3</v>
      </c>
      <c r="D5" t="s">
        <v>69</v>
      </c>
      <c r="E5" t="s">
        <v>4</v>
      </c>
      <c r="G5" t="s">
        <v>98</v>
      </c>
      <c r="H5" t="s">
        <v>2</v>
      </c>
      <c r="I5" t="s">
        <v>1</v>
      </c>
      <c r="K5" t="s">
        <v>423</v>
      </c>
      <c r="L5" t="s">
        <v>424</v>
      </c>
      <c r="N5" t="s">
        <v>85</v>
      </c>
      <c r="O5" t="s">
        <v>421</v>
      </c>
      <c r="P5" t="s">
        <v>422</v>
      </c>
      <c r="Q5" t="s">
        <v>425</v>
      </c>
    </row>
    <row r="6" spans="1:19" ht="14.25">
      <c r="A6" s="231" t="s">
        <v>13</v>
      </c>
      <c r="B6" s="98">
        <v>42000</v>
      </c>
      <c r="C6" s="98"/>
      <c r="D6" s="98"/>
      <c r="E6" s="98"/>
      <c r="F6" s="98">
        <v>42000</v>
      </c>
      <c r="G6" s="98"/>
      <c r="H6" s="98">
        <v>1722920</v>
      </c>
      <c r="I6" s="98">
        <v>5090474</v>
      </c>
      <c r="J6" s="98">
        <v>6813394</v>
      </c>
      <c r="K6" s="98">
        <v>1285000</v>
      </c>
      <c r="L6" s="98">
        <v>1560000</v>
      </c>
      <c r="M6" s="98">
        <v>2845000</v>
      </c>
      <c r="N6" s="98"/>
      <c r="O6" s="98"/>
      <c r="P6" s="98"/>
      <c r="Q6" s="98"/>
      <c r="R6" s="98"/>
      <c r="S6" s="98">
        <v>9700394</v>
      </c>
    </row>
    <row r="7" spans="1:19" ht="14.25">
      <c r="A7" s="231" t="s">
        <v>100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>
        <v>1560000</v>
      </c>
      <c r="M7" s="98">
        <v>1560000</v>
      </c>
      <c r="N7" s="98"/>
      <c r="O7" s="98"/>
      <c r="P7" s="98"/>
      <c r="Q7" s="98"/>
      <c r="R7" s="98"/>
      <c r="S7" s="98">
        <v>1560000</v>
      </c>
    </row>
    <row r="8" spans="1:19" ht="14.25">
      <c r="A8" s="231" t="s">
        <v>96</v>
      </c>
      <c r="B8" s="98"/>
      <c r="C8" s="98"/>
      <c r="D8" s="98"/>
      <c r="E8" s="98"/>
      <c r="F8" s="98"/>
      <c r="G8" s="98"/>
      <c r="H8" s="98"/>
      <c r="I8" s="98"/>
      <c r="J8" s="98"/>
      <c r="K8" s="98">
        <v>1285000</v>
      </c>
      <c r="L8" s="98"/>
      <c r="M8" s="98">
        <v>1285000</v>
      </c>
      <c r="N8" s="98"/>
      <c r="O8" s="98"/>
      <c r="P8" s="98"/>
      <c r="Q8" s="98"/>
      <c r="R8" s="98"/>
      <c r="S8" s="98">
        <v>1285000</v>
      </c>
    </row>
    <row r="9" spans="1:19" ht="14.25">
      <c r="A9" s="231" t="s">
        <v>12</v>
      </c>
      <c r="B9" s="98">
        <v>42000</v>
      </c>
      <c r="C9" s="98"/>
      <c r="D9" s="98"/>
      <c r="E9" s="98"/>
      <c r="F9" s="98">
        <v>42000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>
        <v>42000</v>
      </c>
    </row>
    <row r="10" spans="1:19" ht="14.25">
      <c r="A10" s="231" t="s">
        <v>135</v>
      </c>
      <c r="B10" s="98"/>
      <c r="C10" s="98"/>
      <c r="D10" s="98"/>
      <c r="E10" s="98"/>
      <c r="F10" s="98"/>
      <c r="G10" s="98"/>
      <c r="H10" s="98">
        <v>1722920</v>
      </c>
      <c r="I10" s="98">
        <v>5090474</v>
      </c>
      <c r="J10" s="98">
        <v>6813394</v>
      </c>
      <c r="K10" s="98"/>
      <c r="L10" s="98"/>
      <c r="M10" s="98"/>
      <c r="N10" s="98"/>
      <c r="O10" s="98"/>
      <c r="P10" s="98"/>
      <c r="Q10" s="98"/>
      <c r="R10" s="98"/>
      <c r="S10" s="98">
        <v>6813394</v>
      </c>
    </row>
    <row r="11" spans="1:19" ht="14.25">
      <c r="A11" s="231" t="s">
        <v>8</v>
      </c>
      <c r="B11" s="98"/>
      <c r="C11" s="98"/>
      <c r="D11" s="98"/>
      <c r="E11" s="98"/>
      <c r="F11" s="98"/>
      <c r="G11" s="98"/>
      <c r="H11" s="98"/>
      <c r="I11" s="98">
        <v>214720</v>
      </c>
      <c r="J11" s="98">
        <v>214720</v>
      </c>
      <c r="K11" s="98"/>
      <c r="L11" s="98"/>
      <c r="M11" s="98"/>
      <c r="N11" s="98"/>
      <c r="O11" s="98"/>
      <c r="P11" s="98"/>
      <c r="Q11" s="98"/>
      <c r="R11" s="98"/>
      <c r="S11" s="98">
        <v>214720</v>
      </c>
    </row>
    <row r="12" spans="1:19" ht="14.25">
      <c r="A12" s="4" t="s">
        <v>135</v>
      </c>
      <c r="B12" s="98"/>
      <c r="C12" s="98"/>
      <c r="D12" s="98"/>
      <c r="E12" s="98"/>
      <c r="F12" s="98"/>
      <c r="G12" s="98"/>
      <c r="H12" s="98"/>
      <c r="I12" s="98">
        <v>214720</v>
      </c>
      <c r="J12" s="98">
        <v>214720</v>
      </c>
      <c r="K12" s="98"/>
      <c r="L12" s="98"/>
      <c r="M12" s="98"/>
      <c r="N12" s="98"/>
      <c r="O12" s="98"/>
      <c r="P12" s="98"/>
      <c r="Q12" s="98"/>
      <c r="R12" s="98"/>
      <c r="S12" s="98">
        <v>214720</v>
      </c>
    </row>
    <row r="13" spans="1:19" ht="14.25">
      <c r="A13" s="231" t="s">
        <v>9</v>
      </c>
      <c r="B13" s="98">
        <v>0</v>
      </c>
      <c r="C13" s="98"/>
      <c r="D13" s="98"/>
      <c r="E13" s="98"/>
      <c r="F13" s="98">
        <v>0</v>
      </c>
      <c r="G13" s="98">
        <v>215760</v>
      </c>
      <c r="H13" s="98"/>
      <c r="I13" s="98">
        <v>491260</v>
      </c>
      <c r="J13" s="98">
        <v>707020</v>
      </c>
      <c r="K13" s="98">
        <v>603400</v>
      </c>
      <c r="L13" s="98">
        <v>954300</v>
      </c>
      <c r="M13" s="98">
        <v>1557700</v>
      </c>
      <c r="N13" s="98"/>
      <c r="O13" s="98"/>
      <c r="P13" s="98"/>
      <c r="Q13" s="98">
        <v>370850</v>
      </c>
      <c r="R13" s="98">
        <v>370850</v>
      </c>
      <c r="S13" s="98">
        <v>2635570</v>
      </c>
    </row>
    <row r="14" spans="1:19" ht="14.25">
      <c r="A14" s="4" t="s">
        <v>100</v>
      </c>
      <c r="B14" s="98"/>
      <c r="C14" s="98"/>
      <c r="D14" s="98"/>
      <c r="E14" s="98"/>
      <c r="F14" s="98"/>
      <c r="G14" s="98"/>
      <c r="H14" s="98"/>
      <c r="I14" s="98"/>
      <c r="J14" s="98"/>
      <c r="K14" s="98">
        <v>173400</v>
      </c>
      <c r="L14" s="98">
        <v>954300</v>
      </c>
      <c r="M14" s="98">
        <v>1127700</v>
      </c>
      <c r="N14" s="98"/>
      <c r="O14" s="98"/>
      <c r="P14" s="98"/>
      <c r="Q14" s="98"/>
      <c r="R14" s="98"/>
      <c r="S14" s="98">
        <v>1127700</v>
      </c>
    </row>
    <row r="15" spans="1:19" ht="14.25">
      <c r="A15" s="4" t="s">
        <v>96</v>
      </c>
      <c r="B15" s="98"/>
      <c r="C15" s="98"/>
      <c r="D15" s="98"/>
      <c r="E15" s="98"/>
      <c r="F15" s="98"/>
      <c r="G15" s="98"/>
      <c r="H15" s="98"/>
      <c r="I15" s="98"/>
      <c r="J15" s="98"/>
      <c r="K15" s="98">
        <v>430000</v>
      </c>
      <c r="L15" s="98"/>
      <c r="M15" s="98">
        <v>430000</v>
      </c>
      <c r="N15" s="98"/>
      <c r="O15" s="98"/>
      <c r="P15" s="98"/>
      <c r="Q15" s="98"/>
      <c r="R15" s="98"/>
      <c r="S15" s="98">
        <v>430000</v>
      </c>
    </row>
    <row r="16" spans="1:19" ht="14.25">
      <c r="A16" s="4" t="s">
        <v>22</v>
      </c>
      <c r="B16" s="98">
        <v>0</v>
      </c>
      <c r="C16" s="98"/>
      <c r="D16" s="98"/>
      <c r="E16" s="98"/>
      <c r="F16" s="98">
        <v>0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>
        <v>0</v>
      </c>
    </row>
    <row r="17" spans="1:19" ht="14.25">
      <c r="A17" s="4" t="s">
        <v>135</v>
      </c>
      <c r="B17" s="98"/>
      <c r="C17" s="98"/>
      <c r="D17" s="98"/>
      <c r="E17" s="98"/>
      <c r="F17" s="98"/>
      <c r="G17" s="98">
        <v>215760</v>
      </c>
      <c r="H17" s="98"/>
      <c r="I17" s="98">
        <v>491260</v>
      </c>
      <c r="J17" s="98">
        <v>707020</v>
      </c>
      <c r="K17" s="98"/>
      <c r="L17" s="98"/>
      <c r="M17" s="98"/>
      <c r="N17" s="98"/>
      <c r="O17" s="98"/>
      <c r="P17" s="98"/>
      <c r="Q17" s="98"/>
      <c r="R17" s="98"/>
      <c r="S17" s="98">
        <v>707020</v>
      </c>
    </row>
    <row r="18" spans="1:19" ht="14.25">
      <c r="A18" s="4" t="s">
        <v>317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>
        <v>370850</v>
      </c>
      <c r="R18" s="98">
        <v>370850</v>
      </c>
      <c r="S18" s="98">
        <v>370850</v>
      </c>
    </row>
    <row r="19" spans="1:19" ht="14.25">
      <c r="A19" s="231" t="s">
        <v>17</v>
      </c>
      <c r="B19" s="98"/>
      <c r="C19" s="98"/>
      <c r="D19" s="98"/>
      <c r="E19" s="98"/>
      <c r="F19" s="98"/>
      <c r="G19" s="98">
        <v>67900</v>
      </c>
      <c r="H19" s="98"/>
      <c r="I19" s="98">
        <v>357860</v>
      </c>
      <c r="J19" s="98">
        <v>425760</v>
      </c>
      <c r="K19" s="98"/>
      <c r="L19" s="98"/>
      <c r="M19" s="98"/>
      <c r="N19" s="98">
        <v>14379300</v>
      </c>
      <c r="O19" s="98"/>
      <c r="P19" s="98"/>
      <c r="Q19" s="98"/>
      <c r="R19" s="98">
        <v>14379300</v>
      </c>
      <c r="S19" s="98">
        <v>14805060</v>
      </c>
    </row>
    <row r="20" spans="1:19" ht="14.25">
      <c r="A20" s="4" t="s">
        <v>135</v>
      </c>
      <c r="B20" s="98"/>
      <c r="C20" s="98"/>
      <c r="D20" s="98"/>
      <c r="E20" s="98"/>
      <c r="F20" s="98"/>
      <c r="G20" s="98">
        <v>67900</v>
      </c>
      <c r="H20" s="98"/>
      <c r="I20" s="98">
        <v>357860</v>
      </c>
      <c r="J20" s="98">
        <v>425760</v>
      </c>
      <c r="K20" s="98"/>
      <c r="L20" s="98"/>
      <c r="M20" s="98"/>
      <c r="N20" s="98"/>
      <c r="O20" s="98"/>
      <c r="P20" s="98"/>
      <c r="Q20" s="98"/>
      <c r="R20" s="98"/>
      <c r="S20" s="98">
        <v>425760</v>
      </c>
    </row>
    <row r="21" spans="1:19" ht="14.25">
      <c r="A21" s="4" t="s">
        <v>244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>
        <v>14379300</v>
      </c>
      <c r="O21" s="98"/>
      <c r="P21" s="98"/>
      <c r="Q21" s="98"/>
      <c r="R21" s="98">
        <v>14379300</v>
      </c>
      <c r="S21" s="98">
        <v>14379300</v>
      </c>
    </row>
    <row r="22" spans="1:19" ht="14.25">
      <c r="A22" s="231" t="s">
        <v>6</v>
      </c>
      <c r="B22" s="98">
        <v>161882</v>
      </c>
      <c r="C22" s="98">
        <v>17740</v>
      </c>
      <c r="D22" s="98">
        <v>7248.4</v>
      </c>
      <c r="E22" s="98"/>
      <c r="F22" s="98">
        <v>186870.4</v>
      </c>
      <c r="G22" s="98">
        <v>123770</v>
      </c>
      <c r="H22" s="98">
        <v>162800</v>
      </c>
      <c r="I22" s="98">
        <v>4307748.66</v>
      </c>
      <c r="J22" s="98">
        <v>4594318.66</v>
      </c>
      <c r="K22" s="98">
        <v>320000</v>
      </c>
      <c r="L22" s="98">
        <v>701000</v>
      </c>
      <c r="M22" s="98">
        <v>1021000</v>
      </c>
      <c r="N22" s="98">
        <v>5841300</v>
      </c>
      <c r="O22" s="98"/>
      <c r="P22" s="98">
        <v>150000</v>
      </c>
      <c r="Q22" s="98"/>
      <c r="R22" s="98">
        <v>5991300</v>
      </c>
      <c r="S22" s="98">
        <v>11793489.06</v>
      </c>
    </row>
    <row r="23" spans="1:19" ht="14.25">
      <c r="A23" s="4" t="s">
        <v>100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>
        <v>701000</v>
      </c>
      <c r="M23" s="98">
        <v>701000</v>
      </c>
      <c r="N23" s="98"/>
      <c r="O23" s="98"/>
      <c r="P23" s="98"/>
      <c r="Q23" s="98"/>
      <c r="R23" s="98"/>
      <c r="S23" s="98">
        <v>701000</v>
      </c>
    </row>
    <row r="24" spans="1:19" ht="14.25">
      <c r="A24" s="4" t="s">
        <v>96</v>
      </c>
      <c r="B24" s="98"/>
      <c r="C24" s="98"/>
      <c r="D24" s="98"/>
      <c r="E24" s="98"/>
      <c r="F24" s="98"/>
      <c r="G24" s="98"/>
      <c r="H24" s="98"/>
      <c r="I24" s="98"/>
      <c r="J24" s="98"/>
      <c r="K24" s="98">
        <v>320000</v>
      </c>
      <c r="L24" s="98"/>
      <c r="M24" s="98">
        <v>320000</v>
      </c>
      <c r="N24" s="98"/>
      <c r="O24" s="98"/>
      <c r="P24" s="98"/>
      <c r="Q24" s="98"/>
      <c r="R24" s="98"/>
      <c r="S24" s="98">
        <v>320000</v>
      </c>
    </row>
    <row r="25" spans="1:19" ht="14.25">
      <c r="A25" s="4" t="s">
        <v>5</v>
      </c>
      <c r="B25" s="98">
        <v>161882</v>
      </c>
      <c r="C25" s="98">
        <v>17740</v>
      </c>
      <c r="D25" s="98">
        <v>7248.4</v>
      </c>
      <c r="E25" s="98"/>
      <c r="F25" s="98">
        <v>186870.4</v>
      </c>
      <c r="G25" s="98"/>
      <c r="H25" s="98"/>
      <c r="I25" s="98"/>
      <c r="J25" s="98"/>
      <c r="K25" s="98"/>
      <c r="L25" s="98"/>
      <c r="M25" s="98"/>
      <c r="N25" s="98">
        <v>5841300</v>
      </c>
      <c r="O25" s="98"/>
      <c r="P25" s="98"/>
      <c r="Q25" s="98"/>
      <c r="R25" s="98">
        <v>5841300</v>
      </c>
      <c r="S25" s="98">
        <v>6028170.4</v>
      </c>
    </row>
    <row r="26" spans="1:19" ht="14.25">
      <c r="A26" s="4" t="s">
        <v>135</v>
      </c>
      <c r="B26" s="98"/>
      <c r="C26" s="98"/>
      <c r="D26" s="98"/>
      <c r="E26" s="98"/>
      <c r="F26" s="98"/>
      <c r="G26" s="98">
        <v>123770</v>
      </c>
      <c r="H26" s="98">
        <v>162800</v>
      </c>
      <c r="I26" s="98">
        <v>4307748.66</v>
      </c>
      <c r="J26" s="98">
        <v>4594318.66</v>
      </c>
      <c r="K26" s="98"/>
      <c r="L26" s="98"/>
      <c r="M26" s="98"/>
      <c r="N26" s="98"/>
      <c r="O26" s="98"/>
      <c r="P26" s="98"/>
      <c r="Q26" s="98"/>
      <c r="R26" s="98"/>
      <c r="S26" s="98">
        <v>4594318.66</v>
      </c>
    </row>
    <row r="27" spans="1:19" ht="14.25">
      <c r="A27" s="4" t="s">
        <v>317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>
        <v>150000</v>
      </c>
      <c r="Q27" s="98"/>
      <c r="R27" s="98">
        <v>150000</v>
      </c>
      <c r="S27" s="98">
        <v>150000</v>
      </c>
    </row>
    <row r="28" spans="1:19" ht="14.25">
      <c r="A28" s="231" t="s">
        <v>10</v>
      </c>
      <c r="B28" s="98"/>
      <c r="C28" s="98"/>
      <c r="D28" s="98"/>
      <c r="E28" s="98"/>
      <c r="F28" s="98"/>
      <c r="G28" s="98">
        <v>116080</v>
      </c>
      <c r="H28" s="98"/>
      <c r="I28" s="98">
        <v>88500</v>
      </c>
      <c r="J28" s="98">
        <v>204580</v>
      </c>
      <c r="K28" s="98"/>
      <c r="L28" s="98"/>
      <c r="M28" s="98"/>
      <c r="N28" s="98"/>
      <c r="O28" s="98"/>
      <c r="P28" s="98"/>
      <c r="Q28" s="98"/>
      <c r="R28" s="98"/>
      <c r="S28" s="98">
        <v>204580</v>
      </c>
    </row>
    <row r="29" spans="1:19" ht="14.25">
      <c r="A29" s="4" t="s">
        <v>135</v>
      </c>
      <c r="B29" s="98"/>
      <c r="C29" s="98"/>
      <c r="D29" s="98"/>
      <c r="E29" s="98"/>
      <c r="F29" s="98"/>
      <c r="G29" s="98">
        <v>116080</v>
      </c>
      <c r="H29" s="98"/>
      <c r="I29" s="98">
        <v>88500</v>
      </c>
      <c r="J29" s="98">
        <v>204580</v>
      </c>
      <c r="K29" s="98"/>
      <c r="L29" s="98"/>
      <c r="M29" s="98"/>
      <c r="N29" s="98"/>
      <c r="O29" s="98"/>
      <c r="P29" s="98"/>
      <c r="Q29" s="98"/>
      <c r="R29" s="98"/>
      <c r="S29" s="98">
        <v>204580</v>
      </c>
    </row>
    <row r="30" spans="1:19" ht="14.25">
      <c r="A30" s="231" t="s">
        <v>80</v>
      </c>
      <c r="B30" s="98">
        <v>105380</v>
      </c>
      <c r="C30" s="98"/>
      <c r="D30" s="98"/>
      <c r="E30" s="98">
        <v>639.79</v>
      </c>
      <c r="F30" s="98">
        <v>106019.79</v>
      </c>
      <c r="G30" s="98"/>
      <c r="H30" s="98">
        <v>49700</v>
      </c>
      <c r="I30" s="98"/>
      <c r="J30" s="98">
        <v>49700</v>
      </c>
      <c r="K30" s="98"/>
      <c r="L30" s="98"/>
      <c r="M30" s="98"/>
      <c r="N30" s="98"/>
      <c r="O30" s="98">
        <v>39470200</v>
      </c>
      <c r="P30" s="98">
        <v>291500</v>
      </c>
      <c r="Q30" s="98">
        <v>885750</v>
      </c>
      <c r="R30" s="98">
        <v>40647450</v>
      </c>
      <c r="S30" s="98">
        <v>40803169.79</v>
      </c>
    </row>
    <row r="31" spans="1:19" ht="14.25">
      <c r="A31" s="4" t="s">
        <v>135</v>
      </c>
      <c r="B31" s="98"/>
      <c r="C31" s="98"/>
      <c r="D31" s="98"/>
      <c r="E31" s="98"/>
      <c r="F31" s="98"/>
      <c r="G31" s="98"/>
      <c r="H31" s="98">
        <v>49700</v>
      </c>
      <c r="I31" s="98"/>
      <c r="J31" s="98">
        <v>49700</v>
      </c>
      <c r="K31" s="98"/>
      <c r="L31" s="98"/>
      <c r="M31" s="98"/>
      <c r="N31" s="98"/>
      <c r="O31" s="98"/>
      <c r="P31" s="98"/>
      <c r="Q31" s="98"/>
      <c r="R31" s="98"/>
      <c r="S31" s="98">
        <v>49700</v>
      </c>
    </row>
    <row r="32" spans="1:19" ht="14.25">
      <c r="A32" s="4" t="s">
        <v>222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>
        <v>39470200</v>
      </c>
      <c r="P32" s="98"/>
      <c r="Q32" s="98"/>
      <c r="R32" s="98">
        <v>39470200</v>
      </c>
      <c r="S32" s="98">
        <v>39470200</v>
      </c>
    </row>
    <row r="33" spans="1:19" ht="14.25">
      <c r="A33" s="4" t="s">
        <v>343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>
        <v>291500</v>
      </c>
      <c r="Q33" s="98">
        <v>885750</v>
      </c>
      <c r="R33" s="98">
        <v>1177250</v>
      </c>
      <c r="S33" s="98">
        <v>1177250</v>
      </c>
    </row>
    <row r="34" spans="1:19" ht="14.25">
      <c r="A34" s="4" t="s">
        <v>364</v>
      </c>
      <c r="B34" s="98">
        <v>105380</v>
      </c>
      <c r="C34" s="98"/>
      <c r="D34" s="98"/>
      <c r="E34" s="98">
        <v>639.79</v>
      </c>
      <c r="F34" s="98">
        <v>106019.79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>
        <v>106019.79</v>
      </c>
    </row>
    <row r="35" spans="1:19" ht="14.25">
      <c r="A35" s="231" t="s">
        <v>14</v>
      </c>
      <c r="B35" s="98">
        <v>330670.39</v>
      </c>
      <c r="C35" s="98">
        <v>2400</v>
      </c>
      <c r="D35" s="98">
        <v>44113</v>
      </c>
      <c r="E35" s="98"/>
      <c r="F35" s="98">
        <v>377183.39</v>
      </c>
      <c r="G35" s="98"/>
      <c r="H35" s="98">
        <v>394780</v>
      </c>
      <c r="I35" s="98">
        <v>8046160</v>
      </c>
      <c r="J35" s="98">
        <v>8440940</v>
      </c>
      <c r="K35" s="98"/>
      <c r="L35" s="98"/>
      <c r="M35" s="98"/>
      <c r="N35" s="98">
        <v>3051600</v>
      </c>
      <c r="O35" s="98"/>
      <c r="P35" s="98"/>
      <c r="Q35" s="98"/>
      <c r="R35" s="98">
        <v>3051600</v>
      </c>
      <c r="S35" s="98">
        <v>11869723.39</v>
      </c>
    </row>
    <row r="36" spans="1:19" ht="14.25">
      <c r="A36" s="4" t="s">
        <v>12</v>
      </c>
      <c r="B36" s="98">
        <v>330670.39</v>
      </c>
      <c r="C36" s="98">
        <v>2400</v>
      </c>
      <c r="D36" s="98">
        <v>44113</v>
      </c>
      <c r="E36" s="98"/>
      <c r="F36" s="98">
        <v>377183.39</v>
      </c>
      <c r="G36" s="98"/>
      <c r="H36" s="98"/>
      <c r="I36" s="98"/>
      <c r="J36" s="98"/>
      <c r="K36" s="98"/>
      <c r="L36" s="98"/>
      <c r="M36" s="98"/>
      <c r="N36" s="98">
        <v>3051600</v>
      </c>
      <c r="O36" s="98"/>
      <c r="P36" s="98"/>
      <c r="Q36" s="98"/>
      <c r="R36" s="98">
        <v>3051600</v>
      </c>
      <c r="S36" s="98">
        <v>3428783.39</v>
      </c>
    </row>
    <row r="37" spans="1:19" ht="14.25">
      <c r="A37" s="4" t="s">
        <v>135</v>
      </c>
      <c r="B37" s="98"/>
      <c r="C37" s="98"/>
      <c r="D37" s="98"/>
      <c r="E37" s="98"/>
      <c r="F37" s="98"/>
      <c r="G37" s="98"/>
      <c r="H37" s="98">
        <v>394780</v>
      </c>
      <c r="I37" s="98">
        <v>8046160</v>
      </c>
      <c r="J37" s="98">
        <v>8440940</v>
      </c>
      <c r="K37" s="98"/>
      <c r="L37" s="98"/>
      <c r="M37" s="98"/>
      <c r="N37" s="98"/>
      <c r="O37" s="98"/>
      <c r="P37" s="98"/>
      <c r="Q37" s="98"/>
      <c r="R37" s="98"/>
      <c r="S37" s="98">
        <v>8440940</v>
      </c>
    </row>
    <row r="38" spans="1:19" ht="14.25">
      <c r="A38" s="231" t="s">
        <v>15</v>
      </c>
      <c r="B38" s="98">
        <v>2678</v>
      </c>
      <c r="C38" s="98"/>
      <c r="D38" s="98"/>
      <c r="E38" s="98"/>
      <c r="F38" s="98">
        <v>2678</v>
      </c>
      <c r="G38" s="98"/>
      <c r="H38" s="98">
        <v>552180</v>
      </c>
      <c r="I38" s="98">
        <v>4757160</v>
      </c>
      <c r="J38" s="98">
        <v>5309340</v>
      </c>
      <c r="K38" s="98"/>
      <c r="L38" s="98">
        <v>1593200</v>
      </c>
      <c r="M38" s="98">
        <v>1593200</v>
      </c>
      <c r="N38" s="98"/>
      <c r="O38" s="98"/>
      <c r="P38" s="98"/>
      <c r="Q38" s="98">
        <v>1322550</v>
      </c>
      <c r="R38" s="98">
        <v>1322550</v>
      </c>
      <c r="S38" s="98">
        <v>8227768</v>
      </c>
    </row>
    <row r="39" spans="1:19" ht="14.25">
      <c r="A39" s="4" t="s">
        <v>100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>
        <v>1593200</v>
      </c>
      <c r="M39" s="98">
        <v>1593200</v>
      </c>
      <c r="N39" s="98"/>
      <c r="O39" s="98"/>
      <c r="P39" s="98"/>
      <c r="Q39" s="98"/>
      <c r="R39" s="98"/>
      <c r="S39" s="98">
        <v>1593200</v>
      </c>
    </row>
    <row r="40" spans="1:19" ht="14.25">
      <c r="A40" s="4" t="s">
        <v>12</v>
      </c>
      <c r="B40" s="98">
        <v>2678</v>
      </c>
      <c r="C40" s="98"/>
      <c r="D40" s="98"/>
      <c r="E40" s="98"/>
      <c r="F40" s="98">
        <v>2678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>
        <v>2678</v>
      </c>
    </row>
    <row r="41" spans="1:19" ht="14.25">
      <c r="A41" s="4" t="s">
        <v>135</v>
      </c>
      <c r="B41" s="98"/>
      <c r="C41" s="98"/>
      <c r="D41" s="98"/>
      <c r="E41" s="98"/>
      <c r="F41" s="98"/>
      <c r="G41" s="98"/>
      <c r="H41" s="98">
        <v>552180</v>
      </c>
      <c r="I41" s="98">
        <v>4757160</v>
      </c>
      <c r="J41" s="98">
        <v>5309340</v>
      </c>
      <c r="K41" s="98"/>
      <c r="L41" s="98"/>
      <c r="M41" s="98"/>
      <c r="N41" s="98"/>
      <c r="O41" s="98"/>
      <c r="P41" s="98"/>
      <c r="Q41" s="98"/>
      <c r="R41" s="98"/>
      <c r="S41" s="98">
        <v>5309340</v>
      </c>
    </row>
    <row r="42" spans="1:19" ht="14.25">
      <c r="A42" s="4" t="s">
        <v>317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>
        <v>149050</v>
      </c>
      <c r="R42" s="98">
        <v>149050</v>
      </c>
      <c r="S42" s="98">
        <v>149050</v>
      </c>
    </row>
    <row r="43" spans="1:19" ht="14.25">
      <c r="A43" s="4" t="s">
        <v>343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>
        <v>1173500</v>
      </c>
      <c r="R43" s="98">
        <v>1173500</v>
      </c>
      <c r="S43" s="98">
        <v>1173500</v>
      </c>
    </row>
    <row r="44" spans="1:19" ht="14.25">
      <c r="A44" s="231" t="s">
        <v>54</v>
      </c>
      <c r="B44" s="98"/>
      <c r="C44" s="98"/>
      <c r="D44" s="98"/>
      <c r="E44" s="98"/>
      <c r="F44" s="98"/>
      <c r="G44" s="98"/>
      <c r="H44" s="98"/>
      <c r="I44" s="98">
        <v>71780</v>
      </c>
      <c r="J44" s="98">
        <v>71780</v>
      </c>
      <c r="K44" s="98"/>
      <c r="L44" s="98"/>
      <c r="M44" s="98"/>
      <c r="N44" s="98"/>
      <c r="O44" s="98"/>
      <c r="P44" s="98"/>
      <c r="Q44" s="98"/>
      <c r="R44" s="98"/>
      <c r="S44" s="98">
        <v>71780</v>
      </c>
    </row>
    <row r="45" spans="1:19" ht="14.25">
      <c r="A45" s="4" t="s">
        <v>135</v>
      </c>
      <c r="B45" s="98"/>
      <c r="C45" s="98"/>
      <c r="D45" s="98"/>
      <c r="E45" s="98"/>
      <c r="F45" s="98"/>
      <c r="G45" s="98"/>
      <c r="H45" s="98"/>
      <c r="I45" s="98">
        <v>71780</v>
      </c>
      <c r="J45" s="98">
        <v>71780</v>
      </c>
      <c r="K45" s="98"/>
      <c r="L45" s="98"/>
      <c r="M45" s="98"/>
      <c r="N45" s="98"/>
      <c r="O45" s="98"/>
      <c r="P45" s="98"/>
      <c r="Q45" s="98"/>
      <c r="R45" s="98"/>
      <c r="S45" s="98">
        <v>71780</v>
      </c>
    </row>
    <row r="46" spans="1:19" ht="14.25">
      <c r="A46" s="231" t="s">
        <v>11</v>
      </c>
      <c r="B46" s="98">
        <v>57750</v>
      </c>
      <c r="C46" s="98"/>
      <c r="D46" s="98">
        <v>151208</v>
      </c>
      <c r="E46" s="98"/>
      <c r="F46" s="98">
        <v>208958</v>
      </c>
      <c r="G46" s="98">
        <v>438060</v>
      </c>
      <c r="H46" s="98">
        <v>129300</v>
      </c>
      <c r="I46" s="98">
        <v>2825920</v>
      </c>
      <c r="J46" s="98">
        <v>3393280</v>
      </c>
      <c r="K46" s="98">
        <v>1670000</v>
      </c>
      <c r="L46" s="98">
        <v>500000</v>
      </c>
      <c r="M46" s="98">
        <v>2170000</v>
      </c>
      <c r="N46" s="98"/>
      <c r="O46" s="98"/>
      <c r="P46" s="98"/>
      <c r="Q46" s="98"/>
      <c r="R46" s="98"/>
      <c r="S46" s="98">
        <v>5772238</v>
      </c>
    </row>
    <row r="47" spans="1:19" ht="14.25">
      <c r="A47" s="4" t="s">
        <v>100</v>
      </c>
      <c r="B47" s="98"/>
      <c r="C47" s="98"/>
      <c r="D47" s="98"/>
      <c r="E47" s="98"/>
      <c r="F47" s="98"/>
      <c r="G47" s="98"/>
      <c r="H47" s="98"/>
      <c r="I47" s="98"/>
      <c r="J47" s="98"/>
      <c r="K47" s="98">
        <v>300000</v>
      </c>
      <c r="L47" s="98">
        <v>500000</v>
      </c>
      <c r="M47" s="98">
        <v>800000</v>
      </c>
      <c r="N47" s="98"/>
      <c r="O47" s="98"/>
      <c r="P47" s="98"/>
      <c r="Q47" s="98"/>
      <c r="R47" s="98"/>
      <c r="S47" s="98">
        <v>800000</v>
      </c>
    </row>
    <row r="48" spans="1:19" ht="14.25">
      <c r="A48" s="4" t="s">
        <v>96</v>
      </c>
      <c r="B48" s="98"/>
      <c r="C48" s="98"/>
      <c r="D48" s="98"/>
      <c r="E48" s="98"/>
      <c r="F48" s="98"/>
      <c r="G48" s="98"/>
      <c r="H48" s="98"/>
      <c r="I48" s="98"/>
      <c r="J48" s="98"/>
      <c r="K48" s="98">
        <v>1370000</v>
      </c>
      <c r="L48" s="98"/>
      <c r="M48" s="98">
        <v>1370000</v>
      </c>
      <c r="N48" s="98"/>
      <c r="O48" s="98"/>
      <c r="P48" s="98"/>
      <c r="Q48" s="98"/>
      <c r="R48" s="98"/>
      <c r="S48" s="98">
        <v>1370000</v>
      </c>
    </row>
    <row r="49" spans="1:19" ht="14.25">
      <c r="A49" s="4" t="s">
        <v>22</v>
      </c>
      <c r="B49" s="98">
        <v>57750</v>
      </c>
      <c r="C49" s="98"/>
      <c r="D49" s="98">
        <v>151208</v>
      </c>
      <c r="E49" s="98"/>
      <c r="F49" s="98">
        <v>208958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>
        <v>208958</v>
      </c>
    </row>
    <row r="50" spans="1:19" ht="14.25">
      <c r="A50" s="4" t="s">
        <v>135</v>
      </c>
      <c r="B50" s="98"/>
      <c r="C50" s="98"/>
      <c r="D50" s="98"/>
      <c r="E50" s="98"/>
      <c r="F50" s="98"/>
      <c r="G50" s="98">
        <v>438060</v>
      </c>
      <c r="H50" s="98">
        <v>129300</v>
      </c>
      <c r="I50" s="98">
        <v>2825920</v>
      </c>
      <c r="J50" s="98">
        <v>3393280</v>
      </c>
      <c r="K50" s="98"/>
      <c r="L50" s="98"/>
      <c r="M50" s="98"/>
      <c r="N50" s="98"/>
      <c r="O50" s="98"/>
      <c r="P50" s="98"/>
      <c r="Q50" s="98"/>
      <c r="R50" s="98"/>
      <c r="S50" s="98">
        <v>3393280</v>
      </c>
    </row>
    <row r="51" spans="1:19" ht="14.25">
      <c r="A51" s="231" t="s">
        <v>81</v>
      </c>
      <c r="B51" s="98"/>
      <c r="C51" s="98"/>
      <c r="D51" s="98"/>
      <c r="E51" s="98"/>
      <c r="F51" s="98"/>
      <c r="G51" s="98"/>
      <c r="H51" s="98"/>
      <c r="I51" s="98">
        <v>357520</v>
      </c>
      <c r="J51" s="98">
        <v>357520</v>
      </c>
      <c r="K51" s="98"/>
      <c r="L51" s="98"/>
      <c r="M51" s="98"/>
      <c r="N51" s="98"/>
      <c r="O51" s="98"/>
      <c r="P51" s="98"/>
      <c r="Q51" s="98"/>
      <c r="R51" s="98"/>
      <c r="S51" s="98">
        <v>357520</v>
      </c>
    </row>
    <row r="52" spans="1:19" ht="14.25">
      <c r="A52" s="4" t="s">
        <v>135</v>
      </c>
      <c r="B52" s="98"/>
      <c r="C52" s="98"/>
      <c r="D52" s="98"/>
      <c r="E52" s="98"/>
      <c r="F52" s="98"/>
      <c r="G52" s="98"/>
      <c r="H52" s="98"/>
      <c r="I52" s="98">
        <v>357520</v>
      </c>
      <c r="J52" s="98">
        <v>357520</v>
      </c>
      <c r="K52" s="98"/>
      <c r="L52" s="98"/>
      <c r="M52" s="98"/>
      <c r="N52" s="98"/>
      <c r="O52" s="98"/>
      <c r="P52" s="98"/>
      <c r="Q52" s="98"/>
      <c r="R52" s="98"/>
      <c r="S52" s="98">
        <v>357520</v>
      </c>
    </row>
    <row r="53" spans="1:19" ht="14.25">
      <c r="A53" s="231" t="s">
        <v>82</v>
      </c>
      <c r="B53" s="98">
        <v>45600</v>
      </c>
      <c r="C53" s="98"/>
      <c r="D53" s="98">
        <v>17825</v>
      </c>
      <c r="E53" s="98"/>
      <c r="F53" s="98">
        <v>63425</v>
      </c>
      <c r="G53" s="98"/>
      <c r="H53" s="98">
        <v>317480</v>
      </c>
      <c r="I53" s="98">
        <v>1443302.9</v>
      </c>
      <c r="J53" s="98">
        <v>1760782.9</v>
      </c>
      <c r="K53" s="98">
        <v>280000</v>
      </c>
      <c r="L53" s="98"/>
      <c r="M53" s="98">
        <v>280000</v>
      </c>
      <c r="N53" s="98"/>
      <c r="O53" s="98"/>
      <c r="P53" s="98"/>
      <c r="Q53" s="98"/>
      <c r="R53" s="98"/>
      <c r="S53" s="98">
        <v>2104207.9</v>
      </c>
    </row>
    <row r="54" spans="1:19" ht="14.25">
      <c r="A54" s="4" t="s">
        <v>96</v>
      </c>
      <c r="B54" s="98"/>
      <c r="C54" s="98"/>
      <c r="D54" s="98"/>
      <c r="E54" s="98"/>
      <c r="F54" s="98"/>
      <c r="G54" s="98"/>
      <c r="H54" s="98"/>
      <c r="I54" s="98"/>
      <c r="J54" s="98"/>
      <c r="K54" s="98">
        <v>280000</v>
      </c>
      <c r="L54" s="98"/>
      <c r="M54" s="98">
        <v>280000</v>
      </c>
      <c r="N54" s="98"/>
      <c r="O54" s="98"/>
      <c r="P54" s="98"/>
      <c r="Q54" s="98"/>
      <c r="R54" s="98"/>
      <c r="S54" s="98">
        <v>280000</v>
      </c>
    </row>
    <row r="55" spans="1:19" ht="14.25">
      <c r="A55" s="4" t="s">
        <v>22</v>
      </c>
      <c r="B55" s="98">
        <v>45600</v>
      </c>
      <c r="C55" s="98"/>
      <c r="D55" s="98">
        <v>17825</v>
      </c>
      <c r="E55" s="98"/>
      <c r="F55" s="98">
        <v>63425</v>
      </c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>
        <v>63425</v>
      </c>
    </row>
    <row r="56" spans="1:19" ht="14.25">
      <c r="A56" s="4" t="s">
        <v>135</v>
      </c>
      <c r="B56" s="98"/>
      <c r="C56" s="98"/>
      <c r="D56" s="98"/>
      <c r="E56" s="98"/>
      <c r="F56" s="98"/>
      <c r="G56" s="98"/>
      <c r="H56" s="98">
        <v>317480</v>
      </c>
      <c r="I56" s="98">
        <v>1443302.9</v>
      </c>
      <c r="J56" s="98">
        <v>1760782.9</v>
      </c>
      <c r="K56" s="98"/>
      <c r="L56" s="98"/>
      <c r="M56" s="98"/>
      <c r="N56" s="98"/>
      <c r="O56" s="98"/>
      <c r="P56" s="98"/>
      <c r="Q56" s="98"/>
      <c r="R56" s="98"/>
      <c r="S56" s="98">
        <v>1760782.9</v>
      </c>
    </row>
    <row r="57" spans="1:19" ht="14.25">
      <c r="A57" s="231" t="s">
        <v>7</v>
      </c>
      <c r="B57" s="98">
        <v>88165</v>
      </c>
      <c r="C57" s="98">
        <v>745700</v>
      </c>
      <c r="D57" s="98"/>
      <c r="E57" s="98">
        <v>16994.219999999998</v>
      </c>
      <c r="F57" s="98">
        <v>850859.22</v>
      </c>
      <c r="G57" s="98"/>
      <c r="H57" s="98">
        <v>1237300</v>
      </c>
      <c r="I57" s="98">
        <v>5526431.42</v>
      </c>
      <c r="J57" s="98">
        <v>6763731.42</v>
      </c>
      <c r="K57" s="98">
        <v>435700</v>
      </c>
      <c r="L57" s="98">
        <v>470000</v>
      </c>
      <c r="M57" s="98">
        <v>905700</v>
      </c>
      <c r="N57" s="98"/>
      <c r="O57" s="98"/>
      <c r="P57" s="98"/>
      <c r="Q57" s="98"/>
      <c r="R57" s="98"/>
      <c r="S57" s="98">
        <v>8520290.64</v>
      </c>
    </row>
    <row r="58" spans="1:19" ht="14.25">
      <c r="A58" s="4" t="s">
        <v>100</v>
      </c>
      <c r="B58" s="98"/>
      <c r="C58" s="98"/>
      <c r="D58" s="98"/>
      <c r="E58" s="98"/>
      <c r="F58" s="98"/>
      <c r="G58" s="98"/>
      <c r="H58" s="98"/>
      <c r="I58" s="98"/>
      <c r="J58" s="98"/>
      <c r="K58" s="98">
        <v>325700</v>
      </c>
      <c r="L58" s="98">
        <v>470000</v>
      </c>
      <c r="M58" s="98">
        <v>795700</v>
      </c>
      <c r="N58" s="98"/>
      <c r="O58" s="98"/>
      <c r="P58" s="98"/>
      <c r="Q58" s="98"/>
      <c r="R58" s="98"/>
      <c r="S58" s="98">
        <v>795700</v>
      </c>
    </row>
    <row r="59" spans="1:19" ht="14.25">
      <c r="A59" s="4" t="s">
        <v>96</v>
      </c>
      <c r="B59" s="98"/>
      <c r="C59" s="98"/>
      <c r="D59" s="98"/>
      <c r="E59" s="98"/>
      <c r="F59" s="98"/>
      <c r="G59" s="98"/>
      <c r="H59" s="98"/>
      <c r="I59" s="98"/>
      <c r="J59" s="98"/>
      <c r="K59" s="98">
        <v>110000</v>
      </c>
      <c r="L59" s="98"/>
      <c r="M59" s="98">
        <v>110000</v>
      </c>
      <c r="N59" s="98"/>
      <c r="O59" s="98"/>
      <c r="P59" s="98"/>
      <c r="Q59" s="98"/>
      <c r="R59" s="98"/>
      <c r="S59" s="98">
        <v>110000</v>
      </c>
    </row>
    <row r="60" spans="1:19" ht="14.25">
      <c r="A60" s="4" t="s">
        <v>12</v>
      </c>
      <c r="B60" s="98"/>
      <c r="C60" s="98"/>
      <c r="D60" s="98"/>
      <c r="E60" s="98">
        <v>16887.219999999998</v>
      </c>
      <c r="F60" s="98">
        <v>16887.219999999998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>
        <v>16887.219999999998</v>
      </c>
    </row>
    <row r="61" spans="1:19" ht="14.25">
      <c r="A61" s="4" t="s">
        <v>5</v>
      </c>
      <c r="B61" s="98">
        <v>13180</v>
      </c>
      <c r="C61" s="98"/>
      <c r="D61" s="98"/>
      <c r="E61" s="98">
        <v>107</v>
      </c>
      <c r="F61" s="98">
        <v>13287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>
        <v>13287</v>
      </c>
    </row>
    <row r="62" spans="1:19" ht="14.25">
      <c r="A62" s="4" t="s">
        <v>22</v>
      </c>
      <c r="B62" s="98">
        <v>74985</v>
      </c>
      <c r="C62" s="98"/>
      <c r="D62" s="98"/>
      <c r="E62" s="98"/>
      <c r="F62" s="98">
        <v>74985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>
        <v>74985</v>
      </c>
    </row>
    <row r="63" spans="1:19" ht="14.25">
      <c r="A63" s="4" t="s">
        <v>135</v>
      </c>
      <c r="B63" s="98"/>
      <c r="C63" s="98">
        <v>745700</v>
      </c>
      <c r="D63" s="98"/>
      <c r="E63" s="98"/>
      <c r="F63" s="98">
        <v>745700</v>
      </c>
      <c r="G63" s="98"/>
      <c r="H63" s="98">
        <v>1237300</v>
      </c>
      <c r="I63" s="98">
        <v>5526431.42</v>
      </c>
      <c r="J63" s="98">
        <v>6763731.42</v>
      </c>
      <c r="K63" s="98"/>
      <c r="L63" s="98"/>
      <c r="M63" s="98"/>
      <c r="N63" s="98"/>
      <c r="O63" s="98"/>
      <c r="P63" s="98"/>
      <c r="Q63" s="98"/>
      <c r="R63" s="98"/>
      <c r="S63" s="98">
        <v>7509431.42</v>
      </c>
    </row>
    <row r="64" spans="1:19" ht="14.25">
      <c r="A64" s="231" t="s">
        <v>20</v>
      </c>
      <c r="B64" s="98">
        <v>834125.39</v>
      </c>
      <c r="C64" s="98">
        <v>765840</v>
      </c>
      <c r="D64" s="98">
        <v>220394.4</v>
      </c>
      <c r="E64" s="98">
        <v>17634.01</v>
      </c>
      <c r="F64" s="98">
        <v>1837993.8</v>
      </c>
      <c r="G64" s="98">
        <v>961570</v>
      </c>
      <c r="H64" s="98">
        <v>4566460</v>
      </c>
      <c r="I64" s="98">
        <v>33578836.98</v>
      </c>
      <c r="J64" s="98">
        <v>39106866.98</v>
      </c>
      <c r="K64" s="98">
        <v>4594100</v>
      </c>
      <c r="L64" s="98">
        <v>5778500</v>
      </c>
      <c r="M64" s="98">
        <v>10372600</v>
      </c>
      <c r="N64" s="98">
        <v>23272200</v>
      </c>
      <c r="O64" s="98">
        <v>39470200</v>
      </c>
      <c r="P64" s="98">
        <v>441500</v>
      </c>
      <c r="Q64" s="98">
        <v>2579150</v>
      </c>
      <c r="R64" s="98">
        <v>65763050</v>
      </c>
      <c r="S64" s="98">
        <v>117080510.78000002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3:O60"/>
  <sheetViews>
    <sheetView zoomScalePageLayoutView="0" workbookViewId="0" topLeftCell="A1">
      <selection activeCell="A1" sqref="A1:IV16384"/>
    </sheetView>
  </sheetViews>
  <sheetFormatPr defaultColWidth="28.28125" defaultRowHeight="15"/>
  <cols>
    <col min="1" max="1" width="67.8515625" style="0" customWidth="1"/>
    <col min="2" max="2" width="15.57421875" style="0" customWidth="1"/>
    <col min="3" max="3" width="11.7109375" style="0" bestFit="1" customWidth="1"/>
    <col min="4" max="4" width="12.421875" style="0" bestFit="1" customWidth="1"/>
    <col min="5" max="5" width="10.8515625" style="0" bestFit="1" customWidth="1"/>
    <col min="6" max="6" width="11.140625" style="0" bestFit="1" customWidth="1"/>
    <col min="7" max="7" width="15.421875" style="0" bestFit="1" customWidth="1"/>
    <col min="8" max="8" width="15.00390625" style="0" bestFit="1" customWidth="1"/>
    <col min="9" max="9" width="15.140625" style="0" bestFit="1" customWidth="1"/>
    <col min="10" max="10" width="25.140625" style="0" bestFit="1" customWidth="1"/>
    <col min="11" max="11" width="15.7109375" style="0" bestFit="1" customWidth="1"/>
    <col min="12" max="12" width="17.7109375" style="0" bestFit="1" customWidth="1"/>
    <col min="13" max="13" width="23.140625" style="0" bestFit="1" customWidth="1"/>
    <col min="14" max="14" width="24.421875" style="0" bestFit="1" customWidth="1"/>
    <col min="15" max="15" width="15.00390625" style="0" bestFit="1" customWidth="1"/>
    <col min="16" max="16" width="18.421875" style="0" bestFit="1" customWidth="1"/>
    <col min="17" max="17" width="23.00390625" style="0" bestFit="1" customWidth="1"/>
    <col min="18" max="18" width="22.421875" style="0" bestFit="1" customWidth="1"/>
    <col min="19" max="19" width="27.00390625" style="0" bestFit="1" customWidth="1"/>
    <col min="20" max="20" width="14.8515625" style="0" bestFit="1" customWidth="1"/>
    <col min="21" max="21" width="19.421875" style="0" bestFit="1" customWidth="1"/>
    <col min="22" max="22" width="25.7109375" style="0" bestFit="1" customWidth="1"/>
    <col min="23" max="23" width="30.421875" style="0" bestFit="1" customWidth="1"/>
    <col min="24" max="24" width="22.7109375" style="0" bestFit="1" customWidth="1"/>
    <col min="25" max="25" width="27.421875" style="0" bestFit="1" customWidth="1"/>
    <col min="26" max="26" width="35.28125" style="0" bestFit="1" customWidth="1"/>
    <col min="27" max="27" width="39.8515625" style="0" bestFit="1" customWidth="1"/>
    <col min="28" max="28" width="37.421875" style="0" bestFit="1" customWidth="1"/>
    <col min="29" max="29" width="41.8515625" style="0" bestFit="1" customWidth="1"/>
    <col min="30" max="30" width="32.421875" style="0" bestFit="1" customWidth="1"/>
    <col min="31" max="31" width="36.8515625" style="0" bestFit="1" customWidth="1"/>
    <col min="32" max="32" width="48.421875" style="0" bestFit="1" customWidth="1"/>
    <col min="33" max="33" width="52.8515625" style="0" bestFit="1" customWidth="1"/>
    <col min="34" max="34" width="39.421875" style="0" bestFit="1" customWidth="1"/>
    <col min="35" max="35" width="44.140625" style="0" bestFit="1" customWidth="1"/>
    <col min="36" max="36" width="16.421875" style="0" bestFit="1" customWidth="1"/>
    <col min="37" max="37" width="21.00390625" style="0" bestFit="1" customWidth="1"/>
    <col min="38" max="38" width="15.421875" style="0" bestFit="1" customWidth="1"/>
    <col min="39" max="39" width="17.421875" style="0" bestFit="1" customWidth="1"/>
    <col min="40" max="40" width="30.8515625" style="0" bestFit="1" customWidth="1"/>
    <col min="41" max="41" width="35.421875" style="0" bestFit="1" customWidth="1"/>
    <col min="42" max="42" width="15.421875" style="0" bestFit="1" customWidth="1"/>
    <col min="43" max="43" width="14.8515625" style="0" bestFit="1" customWidth="1"/>
    <col min="44" max="44" width="19.140625" style="0" bestFit="1" customWidth="1"/>
    <col min="45" max="45" width="23.7109375" style="0" bestFit="1" customWidth="1"/>
    <col min="46" max="46" width="15.7109375" style="0" bestFit="1" customWidth="1"/>
    <col min="47" max="47" width="20.28125" style="0" bestFit="1" customWidth="1"/>
    <col min="48" max="48" width="17.7109375" style="0" bestFit="1" customWidth="1"/>
    <col min="49" max="49" width="22.421875" style="0" bestFit="1" customWidth="1"/>
    <col min="50" max="50" width="17.140625" style="0" bestFit="1" customWidth="1"/>
    <col min="51" max="51" width="21.7109375" style="0" bestFit="1" customWidth="1"/>
    <col min="52" max="52" width="19.421875" style="0" bestFit="1" customWidth="1"/>
    <col min="53" max="53" width="24.00390625" style="0" bestFit="1" customWidth="1"/>
    <col min="54" max="54" width="21.140625" style="0" bestFit="1" customWidth="1"/>
    <col min="55" max="55" width="25.7109375" style="0" bestFit="1" customWidth="1"/>
    <col min="56" max="56" width="25.8515625" style="0" bestFit="1" customWidth="1"/>
    <col min="57" max="57" width="30.421875" style="0" bestFit="1" customWidth="1"/>
    <col min="58" max="58" width="22.421875" style="0" bestFit="1" customWidth="1"/>
    <col min="59" max="59" width="27.00390625" style="0" bestFit="1" customWidth="1"/>
    <col min="60" max="60" width="31.421875" style="0" bestFit="1" customWidth="1"/>
    <col min="61" max="61" width="36.00390625" style="0" bestFit="1" customWidth="1"/>
    <col min="62" max="62" width="21.00390625" style="0" bestFit="1" customWidth="1"/>
    <col min="63" max="63" width="25.57421875" style="0" bestFit="1" customWidth="1"/>
    <col min="64" max="64" width="15.00390625" style="0" bestFit="1" customWidth="1"/>
    <col min="65" max="65" width="19.57421875" style="0" bestFit="1" customWidth="1"/>
    <col min="66" max="66" width="31.421875" style="0" bestFit="1" customWidth="1"/>
    <col min="67" max="67" width="36.140625" style="0" bestFit="1" customWidth="1"/>
    <col min="68" max="68" width="17.00390625" style="0" bestFit="1" customWidth="1"/>
    <col min="69" max="69" width="21.57421875" style="0" bestFit="1" customWidth="1"/>
    <col min="70" max="70" width="11.421875" style="0" bestFit="1" customWidth="1"/>
    <col min="71" max="71" width="16.00390625" style="0" bestFit="1" customWidth="1"/>
    <col min="72" max="72" width="13.8515625" style="0" bestFit="1" customWidth="1"/>
    <col min="73" max="73" width="18.421875" style="0" bestFit="1" customWidth="1"/>
    <col min="74" max="74" width="15.7109375" style="0" bestFit="1" customWidth="1"/>
    <col min="75" max="75" width="20.28125" style="0" bestFit="1" customWidth="1"/>
    <col min="76" max="76" width="31.421875" style="0" bestFit="1" customWidth="1"/>
    <col min="77" max="77" width="36.00390625" style="0" bestFit="1" customWidth="1"/>
    <col min="78" max="78" width="22.140625" style="0" bestFit="1" customWidth="1"/>
    <col min="79" max="79" width="26.7109375" style="0" bestFit="1" customWidth="1"/>
    <col min="80" max="80" width="19.57421875" style="0" bestFit="1" customWidth="1"/>
    <col min="81" max="81" width="24.140625" style="0" bestFit="1" customWidth="1"/>
    <col min="82" max="82" width="27.00390625" style="0" bestFit="1" customWidth="1"/>
    <col min="83" max="83" width="31.57421875" style="0" bestFit="1" customWidth="1"/>
    <col min="84" max="84" width="19.421875" style="0" bestFit="1" customWidth="1"/>
    <col min="85" max="85" width="24.00390625" style="0" bestFit="1" customWidth="1"/>
    <col min="86" max="86" width="39.7109375" style="0" bestFit="1" customWidth="1"/>
    <col min="87" max="87" width="44.421875" style="0" bestFit="1" customWidth="1"/>
    <col min="88" max="88" width="25.28125" style="0" bestFit="1" customWidth="1"/>
    <col min="89" max="89" width="29.8515625" style="0" bestFit="1" customWidth="1"/>
    <col min="90" max="90" width="30.28125" style="0" bestFit="1" customWidth="1"/>
    <col min="91" max="91" width="34.8515625" style="0" bestFit="1" customWidth="1"/>
    <col min="92" max="92" width="30.57421875" style="0" bestFit="1" customWidth="1"/>
    <col min="93" max="93" width="35.28125" style="0" bestFit="1" customWidth="1"/>
    <col min="94" max="94" width="28.57421875" style="0" bestFit="1" customWidth="1"/>
    <col min="95" max="95" width="33.140625" style="0" bestFit="1" customWidth="1"/>
    <col min="96" max="96" width="19.140625" style="0" bestFit="1" customWidth="1"/>
    <col min="97" max="97" width="23.7109375" style="0" bestFit="1" customWidth="1"/>
    <col min="98" max="98" width="49.140625" style="0" bestFit="1" customWidth="1"/>
    <col min="99" max="99" width="53.57421875" style="0" bestFit="1" customWidth="1"/>
    <col min="100" max="100" width="51.8515625" style="0" bestFit="1" customWidth="1"/>
    <col min="101" max="101" width="56.421875" style="0" bestFit="1" customWidth="1"/>
    <col min="102" max="102" width="40.7109375" style="0" bestFit="1" customWidth="1"/>
    <col min="103" max="103" width="45.28125" style="0" bestFit="1" customWidth="1"/>
    <col min="104" max="104" width="55.7109375" style="0" bestFit="1" customWidth="1"/>
    <col min="105" max="105" width="60.421875" style="0" bestFit="1" customWidth="1"/>
    <col min="106" max="106" width="34.8515625" style="0" bestFit="1" customWidth="1"/>
    <col min="107" max="107" width="39.421875" style="0" bestFit="1" customWidth="1"/>
    <col min="108" max="108" width="46.421875" style="0" bestFit="1" customWidth="1"/>
    <col min="109" max="109" width="51.00390625" style="0" bestFit="1" customWidth="1"/>
    <col min="110" max="110" width="63.28125" style="0" bestFit="1" customWidth="1"/>
    <col min="111" max="111" width="67.8515625" style="0" bestFit="1" customWidth="1"/>
    <col min="112" max="112" width="87.140625" style="0" bestFit="1" customWidth="1"/>
    <col min="113" max="113" width="91.7109375" style="0" bestFit="1" customWidth="1"/>
    <col min="114" max="114" width="41.8515625" style="0" bestFit="1" customWidth="1"/>
    <col min="115" max="115" width="46.421875" style="0" bestFit="1" customWidth="1"/>
    <col min="116" max="116" width="10.57421875" style="0" customWidth="1"/>
    <col min="117" max="117" width="15.140625" style="0" customWidth="1"/>
    <col min="118" max="118" width="39.7109375" style="0" bestFit="1" customWidth="1"/>
    <col min="119" max="119" width="44.421875" style="0" bestFit="1" customWidth="1"/>
    <col min="120" max="120" width="30.28125" style="0" bestFit="1" customWidth="1"/>
    <col min="121" max="121" width="34.8515625" style="0" bestFit="1" customWidth="1"/>
    <col min="122" max="122" width="33.421875" style="0" bestFit="1" customWidth="1"/>
    <col min="123" max="123" width="38.00390625" style="0" bestFit="1" customWidth="1"/>
    <col min="124" max="124" width="32.140625" style="0" bestFit="1" customWidth="1"/>
    <col min="125" max="125" width="36.57421875" style="0" bestFit="1" customWidth="1"/>
    <col min="126" max="126" width="20.421875" style="0" bestFit="1" customWidth="1"/>
    <col min="127" max="127" width="25.00390625" style="0" bestFit="1" customWidth="1"/>
    <col min="128" max="128" width="30.140625" style="0" bestFit="1" customWidth="1"/>
    <col min="129" max="129" width="34.7109375" style="0" bestFit="1" customWidth="1"/>
    <col min="130" max="130" width="37.421875" style="0" bestFit="1" customWidth="1"/>
    <col min="131" max="131" width="8.421875" style="0" bestFit="1" customWidth="1"/>
    <col min="132" max="132" width="42.140625" style="0" bestFit="1" customWidth="1"/>
    <col min="133" max="133" width="21.00390625" style="0" bestFit="1" customWidth="1"/>
    <col min="134" max="134" width="25.57421875" style="0" bestFit="1" customWidth="1"/>
    <col min="135" max="135" width="58.28125" style="0" bestFit="1" customWidth="1"/>
    <col min="136" max="136" width="62.8515625" style="0" bestFit="1" customWidth="1"/>
    <col min="137" max="137" width="35.28125" style="0" bestFit="1" customWidth="1"/>
    <col min="138" max="138" width="39.8515625" style="0" bestFit="1" customWidth="1"/>
    <col min="139" max="139" width="21.7109375" style="0" bestFit="1" customWidth="1"/>
    <col min="140" max="140" width="26.421875" style="0" bestFit="1" customWidth="1"/>
    <col min="141" max="141" width="10.421875" style="0" bestFit="1" customWidth="1"/>
    <col min="142" max="142" width="14.57421875" style="0" bestFit="1" customWidth="1"/>
    <col min="143" max="143" width="63.28125" style="0" bestFit="1" customWidth="1"/>
    <col min="144" max="144" width="67.8515625" style="0" bestFit="1" customWidth="1"/>
    <col min="145" max="145" width="25.57421875" style="0" bestFit="1" customWidth="1"/>
    <col min="146" max="146" width="30.28125" style="0" bestFit="1" customWidth="1"/>
    <col min="147" max="147" width="12.8515625" style="0" bestFit="1" customWidth="1"/>
    <col min="148" max="148" width="17.421875" style="0" bestFit="1" customWidth="1"/>
    <col min="149" max="149" width="12.7109375" style="0" bestFit="1" customWidth="1"/>
    <col min="150" max="150" width="17.421875" style="0" bestFit="1" customWidth="1"/>
    <col min="151" max="151" width="11.421875" style="0" bestFit="1" customWidth="1"/>
    <col min="152" max="152" width="15.8515625" style="0" bestFit="1" customWidth="1"/>
    <col min="153" max="153" width="19.421875" style="0" bestFit="1" customWidth="1"/>
    <col min="154" max="154" width="23.8515625" style="0" bestFit="1" customWidth="1"/>
    <col min="155" max="155" width="40.7109375" style="0" bestFit="1" customWidth="1"/>
    <col min="156" max="156" width="45.28125" style="0" bestFit="1" customWidth="1"/>
    <col min="157" max="157" width="46.421875" style="0" bestFit="1" customWidth="1"/>
    <col min="158" max="158" width="51.00390625" style="0" bestFit="1" customWidth="1"/>
    <col min="159" max="159" width="36.8515625" style="0" bestFit="1" customWidth="1"/>
    <col min="160" max="160" width="41.421875" style="0" bestFit="1" customWidth="1"/>
    <col min="161" max="161" width="24.57421875" style="0" bestFit="1" customWidth="1"/>
    <col min="162" max="162" width="29.140625" style="0" bestFit="1" customWidth="1"/>
    <col min="163" max="163" width="35.8515625" style="0" bestFit="1" customWidth="1"/>
    <col min="164" max="164" width="40.421875" style="0" bestFit="1" customWidth="1"/>
    <col min="165" max="165" width="22.140625" style="0" bestFit="1" customWidth="1"/>
    <col min="166" max="166" width="26.7109375" style="0" bestFit="1" customWidth="1"/>
    <col min="167" max="167" width="22.421875" style="0" bestFit="1" customWidth="1"/>
    <col min="168" max="168" width="27.00390625" style="0" bestFit="1" customWidth="1"/>
    <col min="169" max="169" width="21.421875" style="0" bestFit="1" customWidth="1"/>
    <col min="170" max="170" width="26.140625" style="0" bestFit="1" customWidth="1"/>
    <col min="171" max="171" width="20.421875" style="0" bestFit="1" customWidth="1"/>
    <col min="172" max="172" width="25.00390625" style="0" bestFit="1" customWidth="1"/>
    <col min="173" max="173" width="14.421875" style="0" bestFit="1" customWidth="1"/>
    <col min="174" max="174" width="19.140625" style="0" bestFit="1" customWidth="1"/>
    <col min="175" max="175" width="16.8515625" style="0" bestFit="1" customWidth="1"/>
    <col min="176" max="176" width="21.421875" style="0" bestFit="1" customWidth="1"/>
    <col min="177" max="177" width="43.421875" style="0" bestFit="1" customWidth="1"/>
    <col min="178" max="178" width="48.00390625" style="0" bestFit="1" customWidth="1"/>
    <col min="179" max="179" width="28.8515625" style="0" bestFit="1" customWidth="1"/>
    <col min="180" max="180" width="33.421875" style="0" bestFit="1" customWidth="1"/>
    <col min="181" max="181" width="19.8515625" style="0" bestFit="1" customWidth="1"/>
    <col min="182" max="182" width="24.421875" style="0" bestFit="1" customWidth="1"/>
    <col min="183" max="183" width="34.00390625" style="0" bestFit="1" customWidth="1"/>
    <col min="184" max="184" width="38.57421875" style="0" bestFit="1" customWidth="1"/>
    <col min="185" max="185" width="19.57421875" style="0" bestFit="1" customWidth="1"/>
    <col min="186" max="186" width="24.140625" style="0" bestFit="1" customWidth="1"/>
    <col min="187" max="187" width="13.421875" style="0" bestFit="1" customWidth="1"/>
    <col min="188" max="188" width="18.00390625" style="0" bestFit="1" customWidth="1"/>
    <col min="189" max="189" width="30.8515625" style="0" bestFit="1" customWidth="1"/>
    <col min="190" max="190" width="35.421875" style="0" bestFit="1" customWidth="1"/>
    <col min="191" max="191" width="26.7109375" style="0" bestFit="1" customWidth="1"/>
    <col min="192" max="192" width="31.421875" style="0" bestFit="1" customWidth="1"/>
    <col min="193" max="193" width="32.140625" style="0" bestFit="1" customWidth="1"/>
    <col min="194" max="194" width="36.57421875" style="0" bestFit="1" customWidth="1"/>
    <col min="195" max="195" width="11.421875" style="0" bestFit="1" customWidth="1"/>
    <col min="196" max="196" width="16.00390625" style="0" bestFit="1" customWidth="1"/>
    <col min="197" max="197" width="33.421875" style="0" bestFit="1" customWidth="1"/>
    <col min="198" max="198" width="38.00390625" style="0" bestFit="1" customWidth="1"/>
    <col min="199" max="199" width="21.00390625" style="0" bestFit="1" customWidth="1"/>
    <col min="200" max="200" width="25.57421875" style="0" bestFit="1" customWidth="1"/>
    <col min="201" max="201" width="34.28125" style="0" bestFit="1" customWidth="1"/>
    <col min="202" max="202" width="38.8515625" style="0" bestFit="1" customWidth="1"/>
    <col min="203" max="203" width="18.421875" style="0" bestFit="1" customWidth="1"/>
    <col min="204" max="204" width="23.140625" style="0" bestFit="1" customWidth="1"/>
    <col min="205" max="205" width="21.7109375" style="0" bestFit="1" customWidth="1"/>
    <col min="206" max="206" width="26.421875" style="0" bestFit="1" customWidth="1"/>
    <col min="207" max="207" width="29.28125" style="0" bestFit="1" customWidth="1"/>
    <col min="208" max="208" width="33.8515625" style="0" bestFit="1" customWidth="1"/>
    <col min="209" max="209" width="27.28125" style="0" bestFit="1" customWidth="1"/>
    <col min="210" max="210" width="31.8515625" style="0" bestFit="1" customWidth="1"/>
    <col min="211" max="211" width="10.7109375" style="0" bestFit="1" customWidth="1"/>
    <col min="212" max="212" width="15.28125" style="0" bestFit="1" customWidth="1"/>
    <col min="213" max="213" width="14.8515625" style="0" bestFit="1" customWidth="1"/>
    <col min="214" max="214" width="19.421875" style="0" bestFit="1" customWidth="1"/>
    <col min="215" max="215" width="25.7109375" style="0" bestFit="1" customWidth="1"/>
    <col min="216" max="216" width="30.421875" style="0" bestFit="1" customWidth="1"/>
    <col min="217" max="217" width="22.140625" style="0" bestFit="1" customWidth="1"/>
    <col min="218" max="218" width="26.7109375" style="0" bestFit="1" customWidth="1"/>
    <col min="219" max="219" width="29.57421875" style="0" bestFit="1" customWidth="1"/>
    <col min="220" max="220" width="34.28125" style="0" bestFit="1" customWidth="1"/>
    <col min="221" max="221" width="31.140625" style="0" bestFit="1" customWidth="1"/>
    <col min="222" max="222" width="35.7109375" style="0" bestFit="1" customWidth="1"/>
    <col min="223" max="223" width="19.7109375" style="0" bestFit="1" customWidth="1"/>
    <col min="224" max="224" width="24.28125" style="0" bestFit="1" customWidth="1"/>
    <col min="225" max="225" width="20.8515625" style="0" bestFit="1" customWidth="1"/>
    <col min="226" max="226" width="25.421875" style="0" bestFit="1" customWidth="1"/>
    <col min="227" max="227" width="20.140625" style="0" bestFit="1" customWidth="1"/>
    <col min="228" max="228" width="24.57421875" style="0" bestFit="1" customWidth="1"/>
    <col min="229" max="229" width="23.8515625" style="0" bestFit="1" customWidth="1"/>
    <col min="230" max="230" width="28.421875" style="0" bestFit="1" customWidth="1"/>
    <col min="231" max="231" width="25.28125" style="0" bestFit="1" customWidth="1"/>
    <col min="232" max="232" width="29.8515625" style="0" bestFit="1" customWidth="1"/>
    <col min="233" max="233" width="10.421875" style="0" bestFit="1" customWidth="1"/>
    <col min="234" max="234" width="11.8515625" style="0" bestFit="1" customWidth="1"/>
    <col min="235" max="235" width="14.7109375" style="0" bestFit="1" customWidth="1"/>
    <col min="236" max="236" width="19.421875" style="0" bestFit="1" customWidth="1"/>
    <col min="237" max="237" width="36.421875" style="0" bestFit="1" customWidth="1"/>
    <col min="238" max="238" width="41.00390625" style="0" bestFit="1" customWidth="1"/>
    <col min="239" max="239" width="14.57421875" style="0" bestFit="1" customWidth="1"/>
    <col min="240" max="240" width="19.28125" style="0" bestFit="1" customWidth="1"/>
    <col min="241" max="241" width="23.8515625" style="0" bestFit="1" customWidth="1"/>
    <col min="242" max="242" width="28.421875" style="0" bestFit="1" customWidth="1"/>
    <col min="243" max="243" width="24.7109375" style="0" bestFit="1" customWidth="1"/>
    <col min="244" max="244" width="29.28125" style="0" bestFit="1" customWidth="1"/>
    <col min="245" max="245" width="23.57421875" style="0" bestFit="1" customWidth="1"/>
    <col min="246" max="246" width="28.140625" style="0" bestFit="1" customWidth="1"/>
    <col min="247" max="247" width="18.57421875" style="0" bestFit="1" customWidth="1"/>
    <col min="248" max="248" width="23.28125" style="0" bestFit="1" customWidth="1"/>
    <col min="249" max="249" width="28.57421875" style="0" bestFit="1" customWidth="1"/>
    <col min="250" max="250" width="33.140625" style="0" bestFit="1" customWidth="1"/>
    <col min="251" max="251" width="21.57421875" style="0" bestFit="1" customWidth="1"/>
    <col min="252" max="252" width="26.28125" style="0" bestFit="1" customWidth="1"/>
    <col min="253" max="253" width="11.28125" style="0" bestFit="1" customWidth="1"/>
    <col min="254" max="254" width="15.7109375" style="0" bestFit="1" customWidth="1"/>
    <col min="255" max="255" width="23.7109375" style="0" bestFit="1" customWidth="1"/>
  </cols>
  <sheetData>
    <row r="3" spans="1:2" ht="14.25">
      <c r="A3" s="2" t="s">
        <v>33</v>
      </c>
      <c r="B3" s="2" t="s">
        <v>21</v>
      </c>
    </row>
    <row r="4" spans="1:15" ht="14.25">
      <c r="A4" s="2" t="s">
        <v>19</v>
      </c>
      <c r="B4" t="s">
        <v>98</v>
      </c>
      <c r="C4" t="s">
        <v>2</v>
      </c>
      <c r="D4" t="s">
        <v>93</v>
      </c>
      <c r="E4" t="s">
        <v>3</v>
      </c>
      <c r="F4" t="s">
        <v>69</v>
      </c>
      <c r="G4" t="s">
        <v>4</v>
      </c>
      <c r="H4" t="s">
        <v>1</v>
      </c>
      <c r="I4" t="s">
        <v>85</v>
      </c>
      <c r="J4" t="s">
        <v>421</v>
      </c>
      <c r="K4" t="s">
        <v>423</v>
      </c>
      <c r="L4" t="s">
        <v>424</v>
      </c>
      <c r="M4" t="s">
        <v>422</v>
      </c>
      <c r="N4" t="s">
        <v>425</v>
      </c>
      <c r="O4" t="s">
        <v>20</v>
      </c>
    </row>
    <row r="5" spans="1:15" ht="14.25">
      <c r="A5" s="3" t="s">
        <v>100</v>
      </c>
      <c r="B5" s="112"/>
      <c r="C5" s="112"/>
      <c r="D5" s="112"/>
      <c r="E5" s="112"/>
      <c r="F5" s="112"/>
      <c r="G5" s="112"/>
      <c r="H5" s="112"/>
      <c r="I5" s="112"/>
      <c r="J5" s="112"/>
      <c r="K5" s="112">
        <v>799100</v>
      </c>
      <c r="L5" s="112">
        <v>5778500</v>
      </c>
      <c r="M5" s="112"/>
      <c r="N5" s="112"/>
      <c r="O5" s="112">
        <v>6577600</v>
      </c>
    </row>
    <row r="6" spans="1:15" ht="14.25">
      <c r="A6" s="4" t="s">
        <v>13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>
        <v>1560000</v>
      </c>
      <c r="M6" s="112"/>
      <c r="N6" s="112"/>
      <c r="O6" s="112">
        <v>1560000</v>
      </c>
    </row>
    <row r="7" spans="1:15" ht="14.25">
      <c r="A7" s="4" t="s">
        <v>9</v>
      </c>
      <c r="B7" s="112"/>
      <c r="C7" s="112"/>
      <c r="D7" s="112"/>
      <c r="E7" s="112"/>
      <c r="F7" s="112"/>
      <c r="G7" s="112"/>
      <c r="H7" s="112"/>
      <c r="I7" s="112"/>
      <c r="J7" s="112"/>
      <c r="K7" s="112">
        <v>173400</v>
      </c>
      <c r="L7" s="112">
        <v>954300</v>
      </c>
      <c r="M7" s="112"/>
      <c r="N7" s="112"/>
      <c r="O7" s="112">
        <v>1127700</v>
      </c>
    </row>
    <row r="8" spans="1:15" ht="14.25">
      <c r="A8" s="4" t="s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>
        <v>701000</v>
      </c>
      <c r="M8" s="112"/>
      <c r="N8" s="112"/>
      <c r="O8" s="112">
        <v>701000</v>
      </c>
    </row>
    <row r="9" spans="1:15" ht="14.25">
      <c r="A9" s="4" t="s">
        <v>15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>
        <v>1593200</v>
      </c>
      <c r="M9" s="112"/>
      <c r="N9" s="112"/>
      <c r="O9" s="112">
        <v>1593200</v>
      </c>
    </row>
    <row r="10" spans="1:15" ht="14.25">
      <c r="A10" s="4" t="s">
        <v>11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>
        <v>300000</v>
      </c>
      <c r="L10" s="112">
        <v>500000</v>
      </c>
      <c r="M10" s="112"/>
      <c r="N10" s="112"/>
      <c r="O10" s="112">
        <v>800000</v>
      </c>
    </row>
    <row r="11" spans="1:15" ht="14.25">
      <c r="A11" s="4" t="s">
        <v>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>
        <v>325700</v>
      </c>
      <c r="L11" s="112">
        <v>470000</v>
      </c>
      <c r="M11" s="112"/>
      <c r="N11" s="112"/>
      <c r="O11" s="112">
        <v>795700</v>
      </c>
    </row>
    <row r="12" spans="1:15" ht="14.25">
      <c r="A12" s="3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>
        <v>3795000</v>
      </c>
      <c r="L12" s="112"/>
      <c r="M12" s="112"/>
      <c r="N12" s="112"/>
      <c r="O12" s="112">
        <v>3795000</v>
      </c>
    </row>
    <row r="13" spans="1:15" ht="14.25">
      <c r="A13" s="4" t="s">
        <v>13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>
        <v>1285000</v>
      </c>
      <c r="L13" s="112"/>
      <c r="M13" s="112"/>
      <c r="N13" s="112"/>
      <c r="O13" s="112">
        <v>1285000</v>
      </c>
    </row>
    <row r="14" spans="1:15" ht="14.25">
      <c r="A14" s="4" t="s">
        <v>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>
        <v>430000</v>
      </c>
      <c r="L14" s="112"/>
      <c r="M14" s="112"/>
      <c r="N14" s="112"/>
      <c r="O14" s="112">
        <v>430000</v>
      </c>
    </row>
    <row r="15" spans="1:15" ht="14.25">
      <c r="A15" s="4" t="s">
        <v>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>
        <v>320000</v>
      </c>
      <c r="L15" s="112"/>
      <c r="M15" s="112"/>
      <c r="N15" s="112"/>
      <c r="O15" s="112">
        <v>320000</v>
      </c>
    </row>
    <row r="16" spans="1:15" ht="14.25">
      <c r="A16" s="4" t="s">
        <v>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>
        <v>1370000</v>
      </c>
      <c r="L16" s="112"/>
      <c r="M16" s="112"/>
      <c r="N16" s="112"/>
      <c r="O16" s="112">
        <v>1370000</v>
      </c>
    </row>
    <row r="17" spans="1:15" ht="14.25">
      <c r="A17" s="4" t="s">
        <v>82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>
        <v>280000</v>
      </c>
      <c r="L17" s="112"/>
      <c r="M17" s="112"/>
      <c r="N17" s="112"/>
      <c r="O17" s="112">
        <v>280000</v>
      </c>
    </row>
    <row r="18" spans="1:15" ht="14.25">
      <c r="A18" s="4" t="s">
        <v>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>
        <v>110000</v>
      </c>
      <c r="L18" s="112"/>
      <c r="M18" s="112"/>
      <c r="N18" s="112"/>
      <c r="O18" s="112">
        <v>110000</v>
      </c>
    </row>
    <row r="19" spans="1:15" ht="14.25">
      <c r="A19" s="3" t="s">
        <v>12</v>
      </c>
      <c r="B19" s="112"/>
      <c r="C19" s="112"/>
      <c r="D19" s="112">
        <v>375348.39</v>
      </c>
      <c r="E19" s="112">
        <v>2400</v>
      </c>
      <c r="F19" s="112">
        <v>44113</v>
      </c>
      <c r="G19" s="112">
        <v>16887.219999999998</v>
      </c>
      <c r="H19" s="112"/>
      <c r="I19" s="112">
        <v>3051600</v>
      </c>
      <c r="J19" s="112"/>
      <c r="K19" s="112"/>
      <c r="L19" s="112"/>
      <c r="M19" s="112"/>
      <c r="N19" s="112"/>
      <c r="O19" s="112">
        <v>3490348.6100000003</v>
      </c>
    </row>
    <row r="20" spans="1:15" ht="14.25">
      <c r="A20" s="4" t="s">
        <v>13</v>
      </c>
      <c r="B20" s="112"/>
      <c r="C20" s="112"/>
      <c r="D20" s="112">
        <v>42000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>
        <v>42000</v>
      </c>
    </row>
    <row r="21" spans="1:15" ht="14.25">
      <c r="A21" s="4" t="s">
        <v>14</v>
      </c>
      <c r="B21" s="112"/>
      <c r="C21" s="112"/>
      <c r="D21" s="112">
        <v>330670.39</v>
      </c>
      <c r="E21" s="112">
        <v>2400</v>
      </c>
      <c r="F21" s="112">
        <v>44113</v>
      </c>
      <c r="G21" s="112"/>
      <c r="H21" s="112"/>
      <c r="I21" s="112">
        <v>3051600</v>
      </c>
      <c r="J21" s="112"/>
      <c r="K21" s="112"/>
      <c r="L21" s="112"/>
      <c r="M21" s="112"/>
      <c r="N21" s="112"/>
      <c r="O21" s="112">
        <v>3428783.39</v>
      </c>
    </row>
    <row r="22" spans="1:15" ht="14.25">
      <c r="A22" s="4" t="s">
        <v>15</v>
      </c>
      <c r="B22" s="112"/>
      <c r="C22" s="112"/>
      <c r="D22" s="112">
        <v>2678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>
        <v>2678</v>
      </c>
    </row>
    <row r="23" spans="1:15" ht="14.25">
      <c r="A23" s="4" t="s">
        <v>7</v>
      </c>
      <c r="B23" s="112"/>
      <c r="C23" s="112"/>
      <c r="D23" s="112"/>
      <c r="E23" s="112"/>
      <c r="F23" s="112"/>
      <c r="G23" s="112">
        <v>16887.219999999998</v>
      </c>
      <c r="H23" s="112"/>
      <c r="I23" s="112"/>
      <c r="J23" s="112"/>
      <c r="K23" s="112"/>
      <c r="L23" s="112"/>
      <c r="M23" s="112"/>
      <c r="N23" s="112"/>
      <c r="O23" s="112">
        <v>16887.219999999998</v>
      </c>
    </row>
    <row r="24" spans="1:15" ht="14.25">
      <c r="A24" s="3" t="s">
        <v>5</v>
      </c>
      <c r="B24" s="112"/>
      <c r="C24" s="112"/>
      <c r="D24" s="112">
        <v>175062</v>
      </c>
      <c r="E24" s="112">
        <v>17740</v>
      </c>
      <c r="F24" s="112">
        <v>7248.4</v>
      </c>
      <c r="G24" s="112">
        <v>107</v>
      </c>
      <c r="H24" s="112"/>
      <c r="I24" s="112">
        <v>5841300</v>
      </c>
      <c r="J24" s="112"/>
      <c r="K24" s="112"/>
      <c r="L24" s="112"/>
      <c r="M24" s="112"/>
      <c r="N24" s="112"/>
      <c r="O24" s="112">
        <v>6041457.4</v>
      </c>
    </row>
    <row r="25" spans="1:15" ht="14.25">
      <c r="A25" s="4" t="s">
        <v>6</v>
      </c>
      <c r="B25" s="112"/>
      <c r="C25" s="112"/>
      <c r="D25" s="112">
        <v>161882</v>
      </c>
      <c r="E25" s="112">
        <v>17740</v>
      </c>
      <c r="F25" s="112">
        <v>7248.4</v>
      </c>
      <c r="G25" s="112"/>
      <c r="H25" s="112"/>
      <c r="I25" s="112">
        <v>5841300</v>
      </c>
      <c r="J25" s="112"/>
      <c r="K25" s="112"/>
      <c r="L25" s="112"/>
      <c r="M25" s="112"/>
      <c r="N25" s="112"/>
      <c r="O25" s="112">
        <v>6028170.4</v>
      </c>
    </row>
    <row r="26" spans="1:15" ht="14.25">
      <c r="A26" s="4" t="s">
        <v>7</v>
      </c>
      <c r="B26" s="112"/>
      <c r="C26" s="112"/>
      <c r="D26" s="112">
        <v>13180</v>
      </c>
      <c r="E26" s="112"/>
      <c r="F26" s="112"/>
      <c r="G26" s="112">
        <v>107</v>
      </c>
      <c r="H26" s="112"/>
      <c r="I26" s="112"/>
      <c r="J26" s="112"/>
      <c r="K26" s="112"/>
      <c r="L26" s="112"/>
      <c r="M26" s="112"/>
      <c r="N26" s="112"/>
      <c r="O26" s="112">
        <v>13287</v>
      </c>
    </row>
    <row r="27" spans="1:15" ht="14.25">
      <c r="A27" s="3" t="s">
        <v>22</v>
      </c>
      <c r="B27" s="112"/>
      <c r="C27" s="112"/>
      <c r="D27" s="112">
        <v>178335</v>
      </c>
      <c r="E27" s="112"/>
      <c r="F27" s="112">
        <v>169033</v>
      </c>
      <c r="G27" s="112"/>
      <c r="H27" s="112"/>
      <c r="I27" s="112"/>
      <c r="J27" s="112"/>
      <c r="K27" s="112"/>
      <c r="L27" s="112"/>
      <c r="M27" s="112"/>
      <c r="N27" s="112"/>
      <c r="O27" s="112">
        <v>347368</v>
      </c>
    </row>
    <row r="28" spans="1:15" ht="14.25">
      <c r="A28" s="4" t="s">
        <v>9</v>
      </c>
      <c r="B28" s="112"/>
      <c r="C28" s="112"/>
      <c r="D28" s="112">
        <v>0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>
        <v>0</v>
      </c>
    </row>
    <row r="29" spans="1:15" ht="14.25">
      <c r="A29" s="4" t="s">
        <v>11</v>
      </c>
      <c r="B29" s="112"/>
      <c r="C29" s="112"/>
      <c r="D29" s="112">
        <v>57750</v>
      </c>
      <c r="E29" s="112"/>
      <c r="F29" s="112">
        <v>151208</v>
      </c>
      <c r="G29" s="112"/>
      <c r="H29" s="112"/>
      <c r="I29" s="112"/>
      <c r="J29" s="112"/>
      <c r="K29" s="112"/>
      <c r="L29" s="112"/>
      <c r="M29" s="112"/>
      <c r="N29" s="112"/>
      <c r="O29" s="112">
        <v>208958</v>
      </c>
    </row>
    <row r="30" spans="1:15" ht="14.25">
      <c r="A30" s="4" t="s">
        <v>82</v>
      </c>
      <c r="B30" s="112"/>
      <c r="C30" s="112"/>
      <c r="D30" s="112">
        <v>45600</v>
      </c>
      <c r="E30" s="112"/>
      <c r="F30" s="112">
        <v>17825</v>
      </c>
      <c r="G30" s="112"/>
      <c r="H30" s="112"/>
      <c r="I30" s="112"/>
      <c r="J30" s="112"/>
      <c r="K30" s="112"/>
      <c r="L30" s="112"/>
      <c r="M30" s="112"/>
      <c r="N30" s="112"/>
      <c r="O30" s="112">
        <v>63425</v>
      </c>
    </row>
    <row r="31" spans="1:15" ht="14.25">
      <c r="A31" s="4" t="s">
        <v>7</v>
      </c>
      <c r="B31" s="112"/>
      <c r="C31" s="112"/>
      <c r="D31" s="112">
        <v>74985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>
        <v>74985</v>
      </c>
    </row>
    <row r="32" spans="1:15" ht="14.25">
      <c r="A32" s="3" t="s">
        <v>135</v>
      </c>
      <c r="B32" s="112">
        <v>961570</v>
      </c>
      <c r="C32" s="112">
        <v>4566460</v>
      </c>
      <c r="D32" s="112"/>
      <c r="E32" s="112">
        <v>745700</v>
      </c>
      <c r="F32" s="112"/>
      <c r="G32" s="112"/>
      <c r="H32" s="112">
        <v>33578836.98</v>
      </c>
      <c r="I32" s="112"/>
      <c r="J32" s="112"/>
      <c r="K32" s="112"/>
      <c r="L32" s="112"/>
      <c r="M32" s="112"/>
      <c r="N32" s="112"/>
      <c r="O32" s="112">
        <v>39852566.98</v>
      </c>
    </row>
    <row r="33" spans="1:15" ht="14.25">
      <c r="A33" s="4" t="s">
        <v>13</v>
      </c>
      <c r="B33" s="112"/>
      <c r="C33" s="112">
        <v>1722920</v>
      </c>
      <c r="D33" s="112"/>
      <c r="E33" s="112"/>
      <c r="F33" s="112"/>
      <c r="G33" s="112"/>
      <c r="H33" s="112">
        <v>5090474</v>
      </c>
      <c r="I33" s="112"/>
      <c r="J33" s="112"/>
      <c r="K33" s="112"/>
      <c r="L33" s="112"/>
      <c r="M33" s="112"/>
      <c r="N33" s="112"/>
      <c r="O33" s="112">
        <v>6813394</v>
      </c>
    </row>
    <row r="34" spans="1:15" ht="14.25">
      <c r="A34" s="4" t="s">
        <v>8</v>
      </c>
      <c r="B34" s="112"/>
      <c r="C34" s="112"/>
      <c r="D34" s="112"/>
      <c r="E34" s="112"/>
      <c r="F34" s="112"/>
      <c r="G34" s="112"/>
      <c r="H34" s="112">
        <v>214720</v>
      </c>
      <c r="I34" s="112"/>
      <c r="J34" s="112"/>
      <c r="K34" s="112"/>
      <c r="L34" s="112"/>
      <c r="M34" s="112"/>
      <c r="N34" s="112"/>
      <c r="O34" s="112">
        <v>214720</v>
      </c>
    </row>
    <row r="35" spans="1:15" ht="14.25">
      <c r="A35" s="4" t="s">
        <v>9</v>
      </c>
      <c r="B35" s="112">
        <v>215760</v>
      </c>
      <c r="C35" s="112"/>
      <c r="D35" s="112"/>
      <c r="E35" s="112"/>
      <c r="F35" s="112"/>
      <c r="G35" s="112"/>
      <c r="H35" s="112">
        <v>491260</v>
      </c>
      <c r="I35" s="112"/>
      <c r="J35" s="112"/>
      <c r="K35" s="112"/>
      <c r="L35" s="112"/>
      <c r="M35" s="112"/>
      <c r="N35" s="112"/>
      <c r="O35" s="112">
        <v>707020</v>
      </c>
    </row>
    <row r="36" spans="1:15" ht="14.25">
      <c r="A36" s="4" t="s">
        <v>17</v>
      </c>
      <c r="B36" s="112">
        <v>67900</v>
      </c>
      <c r="C36" s="112"/>
      <c r="D36" s="112"/>
      <c r="E36" s="112"/>
      <c r="F36" s="112"/>
      <c r="G36" s="112"/>
      <c r="H36" s="112">
        <v>357860</v>
      </c>
      <c r="I36" s="112"/>
      <c r="J36" s="112"/>
      <c r="K36" s="112"/>
      <c r="L36" s="112"/>
      <c r="M36" s="112"/>
      <c r="N36" s="112"/>
      <c r="O36" s="112">
        <v>425760</v>
      </c>
    </row>
    <row r="37" spans="1:15" ht="14.25">
      <c r="A37" s="4" t="s">
        <v>6</v>
      </c>
      <c r="B37" s="112">
        <v>123770</v>
      </c>
      <c r="C37" s="112">
        <v>162800</v>
      </c>
      <c r="D37" s="112"/>
      <c r="E37" s="112"/>
      <c r="F37" s="112"/>
      <c r="G37" s="112"/>
      <c r="H37" s="112">
        <v>4307748.66</v>
      </c>
      <c r="I37" s="112"/>
      <c r="J37" s="112"/>
      <c r="K37" s="112"/>
      <c r="L37" s="112"/>
      <c r="M37" s="112"/>
      <c r="N37" s="112"/>
      <c r="O37" s="112">
        <v>4594318.66</v>
      </c>
    </row>
    <row r="38" spans="1:15" ht="14.25">
      <c r="A38" s="4" t="s">
        <v>10</v>
      </c>
      <c r="B38" s="112">
        <v>116080</v>
      </c>
      <c r="C38" s="112"/>
      <c r="D38" s="112"/>
      <c r="E38" s="112"/>
      <c r="F38" s="112"/>
      <c r="G38" s="112"/>
      <c r="H38" s="112">
        <v>88500</v>
      </c>
      <c r="I38" s="112"/>
      <c r="J38" s="112"/>
      <c r="K38" s="112"/>
      <c r="L38" s="112"/>
      <c r="M38" s="112"/>
      <c r="N38" s="112"/>
      <c r="O38" s="112">
        <v>204580</v>
      </c>
    </row>
    <row r="39" spans="1:15" ht="14.25">
      <c r="A39" s="4" t="s">
        <v>80</v>
      </c>
      <c r="B39" s="112"/>
      <c r="C39" s="112">
        <v>49700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>
        <v>49700</v>
      </c>
    </row>
    <row r="40" spans="1:15" ht="14.25">
      <c r="A40" s="4" t="s">
        <v>14</v>
      </c>
      <c r="B40" s="112"/>
      <c r="C40" s="112">
        <v>394780</v>
      </c>
      <c r="D40" s="112"/>
      <c r="E40" s="112"/>
      <c r="F40" s="112"/>
      <c r="G40" s="112"/>
      <c r="H40" s="112">
        <v>8046160</v>
      </c>
      <c r="I40" s="112"/>
      <c r="J40" s="112"/>
      <c r="K40" s="112"/>
      <c r="L40" s="112"/>
      <c r="M40" s="112"/>
      <c r="N40" s="112"/>
      <c r="O40" s="112">
        <v>8440940</v>
      </c>
    </row>
    <row r="41" spans="1:15" ht="14.25">
      <c r="A41" s="4" t="s">
        <v>15</v>
      </c>
      <c r="B41" s="112"/>
      <c r="C41" s="112">
        <v>552180</v>
      </c>
      <c r="D41" s="112"/>
      <c r="E41" s="112"/>
      <c r="F41" s="112"/>
      <c r="G41" s="112"/>
      <c r="H41" s="112">
        <v>4757160</v>
      </c>
      <c r="I41" s="112"/>
      <c r="J41" s="112"/>
      <c r="K41" s="112"/>
      <c r="L41" s="112"/>
      <c r="M41" s="112"/>
      <c r="N41" s="112"/>
      <c r="O41" s="112">
        <v>5309340</v>
      </c>
    </row>
    <row r="42" spans="1:15" ht="14.25">
      <c r="A42" s="4" t="s">
        <v>54</v>
      </c>
      <c r="B42" s="112"/>
      <c r="C42" s="112"/>
      <c r="D42" s="112"/>
      <c r="E42" s="112"/>
      <c r="F42" s="112"/>
      <c r="G42" s="112"/>
      <c r="H42" s="112">
        <v>71780</v>
      </c>
      <c r="I42" s="112"/>
      <c r="J42" s="112"/>
      <c r="K42" s="112"/>
      <c r="L42" s="112"/>
      <c r="M42" s="112"/>
      <c r="N42" s="112"/>
      <c r="O42" s="112">
        <v>71780</v>
      </c>
    </row>
    <row r="43" spans="1:15" ht="14.25">
      <c r="A43" s="4" t="s">
        <v>11</v>
      </c>
      <c r="B43" s="112">
        <v>438060</v>
      </c>
      <c r="C43" s="112">
        <v>129300</v>
      </c>
      <c r="D43" s="112"/>
      <c r="E43" s="112"/>
      <c r="F43" s="112"/>
      <c r="G43" s="112"/>
      <c r="H43" s="112">
        <v>2825920</v>
      </c>
      <c r="I43" s="112"/>
      <c r="J43" s="112"/>
      <c r="K43" s="112"/>
      <c r="L43" s="112"/>
      <c r="M43" s="112"/>
      <c r="N43" s="112"/>
      <c r="O43" s="112">
        <v>3393280</v>
      </c>
    </row>
    <row r="44" spans="1:15" ht="14.25">
      <c r="A44" s="4" t="s">
        <v>81</v>
      </c>
      <c r="B44" s="112"/>
      <c r="C44" s="112"/>
      <c r="D44" s="112"/>
      <c r="E44" s="112"/>
      <c r="F44" s="112"/>
      <c r="G44" s="112"/>
      <c r="H44" s="112">
        <v>357520</v>
      </c>
      <c r="I44" s="112"/>
      <c r="J44" s="112"/>
      <c r="K44" s="112"/>
      <c r="L44" s="112"/>
      <c r="M44" s="112"/>
      <c r="N44" s="112"/>
      <c r="O44" s="112">
        <v>357520</v>
      </c>
    </row>
    <row r="45" spans="1:15" ht="14.25">
      <c r="A45" s="4" t="s">
        <v>82</v>
      </c>
      <c r="B45" s="112"/>
      <c r="C45" s="112">
        <v>317480</v>
      </c>
      <c r="D45" s="112"/>
      <c r="E45" s="112"/>
      <c r="F45" s="112"/>
      <c r="G45" s="112"/>
      <c r="H45" s="112">
        <v>1443302.9</v>
      </c>
      <c r="I45" s="112"/>
      <c r="J45" s="112"/>
      <c r="K45" s="112"/>
      <c r="L45" s="112"/>
      <c r="M45" s="112"/>
      <c r="N45" s="112"/>
      <c r="O45" s="112">
        <v>1760782.9</v>
      </c>
    </row>
    <row r="46" spans="1:15" ht="14.25">
      <c r="A46" s="4" t="s">
        <v>7</v>
      </c>
      <c r="B46" s="112"/>
      <c r="C46" s="112">
        <v>1237300</v>
      </c>
      <c r="D46" s="112"/>
      <c r="E46" s="112">
        <v>745700</v>
      </c>
      <c r="F46" s="112"/>
      <c r="G46" s="112"/>
      <c r="H46" s="112">
        <v>5526431.42</v>
      </c>
      <c r="I46" s="112"/>
      <c r="J46" s="112"/>
      <c r="K46" s="112"/>
      <c r="L46" s="112"/>
      <c r="M46" s="112"/>
      <c r="N46" s="112"/>
      <c r="O46" s="112">
        <v>7509431.42</v>
      </c>
    </row>
    <row r="47" spans="1:15" ht="14.25">
      <c r="A47" s="3" t="s">
        <v>222</v>
      </c>
      <c r="B47" s="112"/>
      <c r="C47" s="112"/>
      <c r="D47" s="112"/>
      <c r="E47" s="112"/>
      <c r="F47" s="112"/>
      <c r="G47" s="112"/>
      <c r="H47" s="112"/>
      <c r="I47" s="112"/>
      <c r="J47" s="112">
        <v>39470200</v>
      </c>
      <c r="K47" s="112"/>
      <c r="L47" s="112"/>
      <c r="M47" s="112"/>
      <c r="N47" s="112"/>
      <c r="O47" s="112">
        <v>39470200</v>
      </c>
    </row>
    <row r="48" spans="1:15" ht="14.25">
      <c r="A48" s="4" t="s">
        <v>80</v>
      </c>
      <c r="B48" s="112"/>
      <c r="C48" s="112"/>
      <c r="D48" s="112"/>
      <c r="E48" s="112"/>
      <c r="F48" s="112"/>
      <c r="G48" s="112"/>
      <c r="H48" s="112"/>
      <c r="I48" s="112"/>
      <c r="J48" s="112">
        <v>39470200</v>
      </c>
      <c r="K48" s="112"/>
      <c r="L48" s="112"/>
      <c r="M48" s="112"/>
      <c r="N48" s="112"/>
      <c r="O48" s="112">
        <v>39470200</v>
      </c>
    </row>
    <row r="49" spans="1:15" ht="14.25">
      <c r="A49" s="3" t="s">
        <v>244</v>
      </c>
      <c r="B49" s="112"/>
      <c r="C49" s="112"/>
      <c r="D49" s="112"/>
      <c r="E49" s="112"/>
      <c r="F49" s="112"/>
      <c r="G49" s="112"/>
      <c r="H49" s="112"/>
      <c r="I49" s="112">
        <v>14379300</v>
      </c>
      <c r="J49" s="112"/>
      <c r="K49" s="112"/>
      <c r="L49" s="112"/>
      <c r="M49" s="112"/>
      <c r="N49" s="112"/>
      <c r="O49" s="112">
        <v>14379300</v>
      </c>
    </row>
    <row r="50" spans="1:15" ht="14.25">
      <c r="A50" s="4" t="s">
        <v>17</v>
      </c>
      <c r="B50" s="112"/>
      <c r="C50" s="112"/>
      <c r="D50" s="112"/>
      <c r="E50" s="112"/>
      <c r="F50" s="112"/>
      <c r="G50" s="112"/>
      <c r="H50" s="112"/>
      <c r="I50" s="112">
        <v>14379300</v>
      </c>
      <c r="J50" s="112"/>
      <c r="K50" s="112"/>
      <c r="L50" s="112"/>
      <c r="M50" s="112"/>
      <c r="N50" s="112"/>
      <c r="O50" s="112">
        <v>14379300</v>
      </c>
    </row>
    <row r="51" spans="1:15" ht="14.25">
      <c r="A51" s="3" t="s">
        <v>317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>
        <v>150000</v>
      </c>
      <c r="N51" s="112">
        <v>519900</v>
      </c>
      <c r="O51" s="112">
        <v>669900</v>
      </c>
    </row>
    <row r="52" spans="1:15" ht="14.25">
      <c r="A52" s="4" t="s">
        <v>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>
        <v>370850</v>
      </c>
      <c r="O52" s="112">
        <v>370850</v>
      </c>
    </row>
    <row r="53" spans="1:15" ht="14.25">
      <c r="A53" s="4" t="s">
        <v>6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>
        <v>150000</v>
      </c>
      <c r="N53" s="112"/>
      <c r="O53" s="112">
        <v>150000</v>
      </c>
    </row>
    <row r="54" spans="1:15" ht="14.25">
      <c r="A54" s="4" t="s">
        <v>15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>
        <v>149050</v>
      </c>
      <c r="O54" s="112">
        <v>149050</v>
      </c>
    </row>
    <row r="55" spans="1:15" ht="14.25">
      <c r="A55" s="3" t="s">
        <v>343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>
        <v>291500</v>
      </c>
      <c r="N55" s="112">
        <v>2059250</v>
      </c>
      <c r="O55" s="112">
        <v>2350750</v>
      </c>
    </row>
    <row r="56" spans="1:15" ht="14.25">
      <c r="A56" s="4" t="s">
        <v>80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>
        <v>291500</v>
      </c>
      <c r="N56" s="112">
        <v>885750</v>
      </c>
      <c r="O56" s="112">
        <v>1177250</v>
      </c>
    </row>
    <row r="57" spans="1:15" ht="14.25">
      <c r="A57" s="4" t="s">
        <v>15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>
        <v>1173500</v>
      </c>
      <c r="O57" s="112">
        <v>1173500</v>
      </c>
    </row>
    <row r="58" spans="1:15" ht="14.25">
      <c r="A58" s="3" t="s">
        <v>364</v>
      </c>
      <c r="B58" s="112"/>
      <c r="C58" s="112"/>
      <c r="D58" s="112">
        <v>105380</v>
      </c>
      <c r="E58" s="112"/>
      <c r="F58" s="112"/>
      <c r="G58" s="112">
        <v>639.79</v>
      </c>
      <c r="H58" s="112"/>
      <c r="I58" s="112"/>
      <c r="J58" s="112"/>
      <c r="K58" s="112"/>
      <c r="L58" s="112"/>
      <c r="M58" s="112"/>
      <c r="N58" s="112"/>
      <c r="O58" s="112">
        <v>106019.79</v>
      </c>
    </row>
    <row r="59" spans="1:15" ht="14.25">
      <c r="A59" s="4" t="s">
        <v>80</v>
      </c>
      <c r="B59" s="112"/>
      <c r="C59" s="112"/>
      <c r="D59" s="112">
        <v>105380</v>
      </c>
      <c r="E59" s="112"/>
      <c r="F59" s="112"/>
      <c r="G59" s="112">
        <v>639.79</v>
      </c>
      <c r="H59" s="112"/>
      <c r="I59" s="112"/>
      <c r="J59" s="112"/>
      <c r="K59" s="112"/>
      <c r="L59" s="112"/>
      <c r="M59" s="112"/>
      <c r="N59" s="112"/>
      <c r="O59" s="112">
        <v>106019.79</v>
      </c>
    </row>
    <row r="60" spans="1:15" ht="14.25">
      <c r="A60" s="3" t="s">
        <v>20</v>
      </c>
      <c r="B60" s="112">
        <v>961570</v>
      </c>
      <c r="C60" s="112">
        <v>4566460</v>
      </c>
      <c r="D60" s="112">
        <v>834125.39</v>
      </c>
      <c r="E60" s="112">
        <v>765840</v>
      </c>
      <c r="F60" s="112">
        <v>220394.4</v>
      </c>
      <c r="G60" s="112">
        <v>17634.01</v>
      </c>
      <c r="H60" s="112">
        <v>33578836.98</v>
      </c>
      <c r="I60" s="112">
        <v>23272200</v>
      </c>
      <c r="J60" s="112">
        <v>39470200</v>
      </c>
      <c r="K60" s="112">
        <v>4594100</v>
      </c>
      <c r="L60" s="112">
        <v>5778500</v>
      </c>
      <c r="M60" s="112">
        <v>441500</v>
      </c>
      <c r="N60" s="112">
        <v>2579150</v>
      </c>
      <c r="O60" s="112">
        <v>117080510.78000002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4.421875" style="300" customWidth="1"/>
    <col min="2" max="11" width="10.140625" style="123" customWidth="1"/>
    <col min="12" max="16384" width="9.00390625" style="300" customWidth="1"/>
  </cols>
  <sheetData>
    <row r="1" ht="16.5">
      <c r="A1" s="210" t="s">
        <v>133</v>
      </c>
    </row>
    <row r="2" spans="1:11" ht="16.5">
      <c r="A2" s="265" t="s">
        <v>25</v>
      </c>
      <c r="B2" s="356" t="s">
        <v>1</v>
      </c>
      <c r="C2" s="356" t="s">
        <v>2</v>
      </c>
      <c r="D2" s="356" t="s">
        <v>98</v>
      </c>
      <c r="E2" s="356" t="s">
        <v>93</v>
      </c>
      <c r="F2" s="356" t="s">
        <v>3</v>
      </c>
      <c r="G2" s="356" t="s">
        <v>69</v>
      </c>
      <c r="H2" s="356" t="s">
        <v>4</v>
      </c>
      <c r="I2" s="356" t="s">
        <v>85</v>
      </c>
      <c r="J2" s="356" t="s">
        <v>128</v>
      </c>
      <c r="K2" s="356" t="s">
        <v>20</v>
      </c>
    </row>
    <row r="3" spans="1:11" ht="16.5">
      <c r="A3" s="109" t="s">
        <v>100</v>
      </c>
      <c r="B3" s="204"/>
      <c r="C3" s="204"/>
      <c r="D3" s="204"/>
      <c r="E3" s="204"/>
      <c r="F3" s="204"/>
      <c r="G3" s="204"/>
      <c r="H3" s="204"/>
      <c r="I3" s="204">
        <v>5778500</v>
      </c>
      <c r="J3" s="204">
        <v>799100</v>
      </c>
      <c r="K3" s="204">
        <v>6577600</v>
      </c>
    </row>
    <row r="4" spans="1:11" ht="16.5">
      <c r="A4" s="104" t="s">
        <v>13</v>
      </c>
      <c r="B4" s="263"/>
      <c r="C4" s="263"/>
      <c r="D4" s="263"/>
      <c r="E4" s="263"/>
      <c r="F4" s="263"/>
      <c r="G4" s="263"/>
      <c r="H4" s="263"/>
      <c r="I4" s="263">
        <v>1560000</v>
      </c>
      <c r="J4" s="263"/>
      <c r="K4" s="263">
        <v>1560000</v>
      </c>
    </row>
    <row r="5" spans="1:11" ht="16.5">
      <c r="A5" s="104" t="s">
        <v>9</v>
      </c>
      <c r="B5" s="263"/>
      <c r="C5" s="263"/>
      <c r="D5" s="263"/>
      <c r="E5" s="263"/>
      <c r="F5" s="263"/>
      <c r="G5" s="263"/>
      <c r="H5" s="263"/>
      <c r="I5" s="263">
        <v>954300</v>
      </c>
      <c r="J5" s="263">
        <v>173400</v>
      </c>
      <c r="K5" s="263">
        <v>1127700</v>
      </c>
    </row>
    <row r="6" spans="1:11" ht="16.5">
      <c r="A6" s="104" t="s">
        <v>6</v>
      </c>
      <c r="B6" s="263"/>
      <c r="C6" s="263"/>
      <c r="D6" s="263"/>
      <c r="E6" s="263"/>
      <c r="F6" s="263"/>
      <c r="G6" s="263"/>
      <c r="H6" s="263"/>
      <c r="I6" s="263">
        <v>701000</v>
      </c>
      <c r="J6" s="263"/>
      <c r="K6" s="263">
        <v>701000</v>
      </c>
    </row>
    <row r="7" spans="1:11" ht="16.5">
      <c r="A7" s="104" t="s">
        <v>15</v>
      </c>
      <c r="B7" s="263"/>
      <c r="C7" s="263"/>
      <c r="D7" s="263"/>
      <c r="E7" s="263"/>
      <c r="F7" s="263"/>
      <c r="G7" s="263"/>
      <c r="H7" s="263"/>
      <c r="I7" s="263">
        <v>1593200</v>
      </c>
      <c r="J7" s="263"/>
      <c r="K7" s="263">
        <v>1593200</v>
      </c>
    </row>
    <row r="8" spans="1:11" ht="16.5">
      <c r="A8" s="104" t="s">
        <v>11</v>
      </c>
      <c r="B8" s="263"/>
      <c r="C8" s="263"/>
      <c r="D8" s="263"/>
      <c r="E8" s="263"/>
      <c r="F8" s="263"/>
      <c r="G8" s="263"/>
      <c r="H8" s="263"/>
      <c r="I8" s="263">
        <v>500000</v>
      </c>
      <c r="J8" s="263">
        <v>300000</v>
      </c>
      <c r="K8" s="263">
        <v>800000</v>
      </c>
    </row>
    <row r="9" spans="1:11" ht="16.5">
      <c r="A9" s="107" t="s">
        <v>7</v>
      </c>
      <c r="B9" s="264"/>
      <c r="C9" s="264"/>
      <c r="D9" s="264"/>
      <c r="E9" s="264"/>
      <c r="F9" s="264"/>
      <c r="G9" s="264"/>
      <c r="H9" s="264"/>
      <c r="I9" s="264">
        <v>470000</v>
      </c>
      <c r="J9" s="264">
        <v>325700</v>
      </c>
      <c r="K9" s="264">
        <v>795700</v>
      </c>
    </row>
    <row r="10" spans="1:11" ht="16.5">
      <c r="A10" s="385" t="s">
        <v>96</v>
      </c>
      <c r="B10" s="386"/>
      <c r="C10" s="386"/>
      <c r="D10" s="386"/>
      <c r="E10" s="386"/>
      <c r="F10" s="386"/>
      <c r="G10" s="386"/>
      <c r="H10" s="386"/>
      <c r="I10" s="386"/>
      <c r="J10" s="386">
        <v>3795000</v>
      </c>
      <c r="K10" s="386">
        <v>3795000</v>
      </c>
    </row>
    <row r="11" spans="1:11" ht="16.5">
      <c r="A11" s="104" t="s">
        <v>13</v>
      </c>
      <c r="B11" s="263"/>
      <c r="C11" s="263"/>
      <c r="D11" s="263"/>
      <c r="E11" s="263"/>
      <c r="F11" s="263"/>
      <c r="G11" s="263"/>
      <c r="H11" s="263"/>
      <c r="I11" s="263"/>
      <c r="J11" s="263">
        <v>1285000</v>
      </c>
      <c r="K11" s="263">
        <v>1285000</v>
      </c>
    </row>
    <row r="12" spans="1:11" ht="16.5">
      <c r="A12" s="104" t="s">
        <v>9</v>
      </c>
      <c r="B12" s="263"/>
      <c r="C12" s="263"/>
      <c r="D12" s="263"/>
      <c r="E12" s="263"/>
      <c r="F12" s="263"/>
      <c r="G12" s="263"/>
      <c r="H12" s="263"/>
      <c r="I12" s="263"/>
      <c r="J12" s="263">
        <v>430000</v>
      </c>
      <c r="K12" s="263">
        <v>430000</v>
      </c>
    </row>
    <row r="13" spans="1:11" ht="16.5">
      <c r="A13" s="104" t="s">
        <v>6</v>
      </c>
      <c r="B13" s="263"/>
      <c r="C13" s="263"/>
      <c r="D13" s="263"/>
      <c r="E13" s="263"/>
      <c r="F13" s="263"/>
      <c r="G13" s="263"/>
      <c r="H13" s="263"/>
      <c r="I13" s="263"/>
      <c r="J13" s="263">
        <v>320000</v>
      </c>
      <c r="K13" s="263">
        <v>320000</v>
      </c>
    </row>
    <row r="14" spans="1:11" ht="16.5">
      <c r="A14" s="104" t="s">
        <v>11</v>
      </c>
      <c r="B14" s="263"/>
      <c r="C14" s="263"/>
      <c r="D14" s="263"/>
      <c r="E14" s="263"/>
      <c r="F14" s="263"/>
      <c r="G14" s="263"/>
      <c r="H14" s="263"/>
      <c r="I14" s="263"/>
      <c r="J14" s="263">
        <v>1370000</v>
      </c>
      <c r="K14" s="263">
        <v>1370000</v>
      </c>
    </row>
    <row r="15" spans="1:11" ht="16.5">
      <c r="A15" s="104" t="s">
        <v>82</v>
      </c>
      <c r="B15" s="263"/>
      <c r="C15" s="263"/>
      <c r="D15" s="263"/>
      <c r="E15" s="263"/>
      <c r="F15" s="263"/>
      <c r="G15" s="263"/>
      <c r="H15" s="263"/>
      <c r="I15" s="263"/>
      <c r="J15" s="263">
        <v>280000</v>
      </c>
      <c r="K15" s="263">
        <v>280000</v>
      </c>
    </row>
    <row r="16" spans="1:11" ht="16.5">
      <c r="A16" s="107" t="s">
        <v>7</v>
      </c>
      <c r="B16" s="264"/>
      <c r="C16" s="264"/>
      <c r="D16" s="264"/>
      <c r="E16" s="264"/>
      <c r="F16" s="264"/>
      <c r="G16" s="264"/>
      <c r="H16" s="264"/>
      <c r="I16" s="264"/>
      <c r="J16" s="264">
        <v>110000</v>
      </c>
      <c r="K16" s="264">
        <v>110000</v>
      </c>
    </row>
    <row r="17" spans="1:11" ht="33">
      <c r="A17" s="109" t="s">
        <v>12</v>
      </c>
      <c r="B17" s="204"/>
      <c r="C17" s="204"/>
      <c r="D17" s="204"/>
      <c r="E17" s="204">
        <v>375348.39</v>
      </c>
      <c r="F17" s="204">
        <v>2400</v>
      </c>
      <c r="G17" s="204">
        <v>44113</v>
      </c>
      <c r="H17" s="204">
        <v>16887.219999999998</v>
      </c>
      <c r="I17" s="204">
        <v>3051600</v>
      </c>
      <c r="J17" s="204"/>
      <c r="K17" s="204">
        <v>3490348.6100000003</v>
      </c>
    </row>
    <row r="18" spans="1:11" ht="16.5">
      <c r="A18" s="104" t="s">
        <v>13</v>
      </c>
      <c r="B18" s="263"/>
      <c r="C18" s="263"/>
      <c r="D18" s="263"/>
      <c r="E18" s="263">
        <v>42000</v>
      </c>
      <c r="F18" s="263"/>
      <c r="G18" s="263"/>
      <c r="H18" s="263"/>
      <c r="I18" s="263"/>
      <c r="J18" s="263"/>
      <c r="K18" s="263">
        <v>42000</v>
      </c>
    </row>
    <row r="19" spans="1:11" ht="16.5">
      <c r="A19" s="104" t="s">
        <v>14</v>
      </c>
      <c r="B19" s="263"/>
      <c r="C19" s="263"/>
      <c r="D19" s="263"/>
      <c r="E19" s="263">
        <v>330670.39</v>
      </c>
      <c r="F19" s="263">
        <v>2400</v>
      </c>
      <c r="G19" s="263">
        <v>44113</v>
      </c>
      <c r="H19" s="263"/>
      <c r="I19" s="263">
        <v>3051600</v>
      </c>
      <c r="J19" s="263"/>
      <c r="K19" s="263">
        <v>3428783.39</v>
      </c>
    </row>
    <row r="20" spans="1:11" ht="16.5">
      <c r="A20" s="104" t="s">
        <v>15</v>
      </c>
      <c r="B20" s="263"/>
      <c r="C20" s="263"/>
      <c r="D20" s="263"/>
      <c r="E20" s="263">
        <v>2678</v>
      </c>
      <c r="F20" s="263"/>
      <c r="G20" s="263"/>
      <c r="H20" s="263"/>
      <c r="I20" s="263"/>
      <c r="J20" s="263"/>
      <c r="K20" s="263">
        <v>2678</v>
      </c>
    </row>
    <row r="21" spans="1:11" ht="16.5">
      <c r="A21" s="107" t="s">
        <v>7</v>
      </c>
      <c r="B21" s="264"/>
      <c r="C21" s="264"/>
      <c r="D21" s="264"/>
      <c r="E21" s="264"/>
      <c r="F21" s="264"/>
      <c r="G21" s="264"/>
      <c r="H21" s="264">
        <v>16887.219999999998</v>
      </c>
      <c r="I21" s="264"/>
      <c r="J21" s="264"/>
      <c r="K21" s="264">
        <v>16887.219999999998</v>
      </c>
    </row>
    <row r="22" spans="1:11" ht="16.5">
      <c r="A22" s="109" t="s">
        <v>5</v>
      </c>
      <c r="B22" s="204"/>
      <c r="C22" s="204"/>
      <c r="D22" s="204"/>
      <c r="E22" s="204">
        <v>175062</v>
      </c>
      <c r="F22" s="204">
        <v>17740</v>
      </c>
      <c r="G22" s="204">
        <v>7248.4</v>
      </c>
      <c r="H22" s="204">
        <v>107</v>
      </c>
      <c r="I22" s="204">
        <v>5841300</v>
      </c>
      <c r="J22" s="204"/>
      <c r="K22" s="204">
        <v>6041457.4</v>
      </c>
    </row>
    <row r="23" spans="1:11" ht="16.5">
      <c r="A23" s="104" t="s">
        <v>6</v>
      </c>
      <c r="B23" s="263"/>
      <c r="C23" s="263"/>
      <c r="D23" s="263"/>
      <c r="E23" s="263">
        <v>161882</v>
      </c>
      <c r="F23" s="263">
        <v>17740</v>
      </c>
      <c r="G23" s="263">
        <v>7248.4</v>
      </c>
      <c r="H23" s="263"/>
      <c r="I23" s="263">
        <v>5841300</v>
      </c>
      <c r="J23" s="263"/>
      <c r="K23" s="263">
        <v>6028170.4</v>
      </c>
    </row>
    <row r="24" spans="1:11" ht="16.5">
      <c r="A24" s="107" t="s">
        <v>7</v>
      </c>
      <c r="B24" s="264"/>
      <c r="C24" s="264"/>
      <c r="D24" s="264"/>
      <c r="E24" s="264">
        <v>13180</v>
      </c>
      <c r="F24" s="264"/>
      <c r="G24" s="264"/>
      <c r="H24" s="264">
        <v>107</v>
      </c>
      <c r="I24" s="264"/>
      <c r="J24" s="264"/>
      <c r="K24" s="264">
        <v>13287</v>
      </c>
    </row>
    <row r="25" spans="1:11" ht="16.5">
      <c r="A25" s="109" t="s">
        <v>22</v>
      </c>
      <c r="B25" s="204"/>
      <c r="C25" s="204"/>
      <c r="D25" s="204"/>
      <c r="E25" s="204">
        <v>178335</v>
      </c>
      <c r="F25" s="204"/>
      <c r="G25" s="204">
        <v>169033</v>
      </c>
      <c r="H25" s="204"/>
      <c r="I25" s="204"/>
      <c r="J25" s="204"/>
      <c r="K25" s="204">
        <v>347368</v>
      </c>
    </row>
    <row r="26" spans="1:11" ht="16.5">
      <c r="A26" s="104" t="s">
        <v>9</v>
      </c>
      <c r="B26" s="263"/>
      <c r="C26" s="263"/>
      <c r="D26" s="263"/>
      <c r="E26" s="263">
        <v>0</v>
      </c>
      <c r="F26" s="263"/>
      <c r="G26" s="263"/>
      <c r="H26" s="263"/>
      <c r="I26" s="263"/>
      <c r="J26" s="263"/>
      <c r="K26" s="263">
        <v>0</v>
      </c>
    </row>
    <row r="27" spans="1:11" ht="16.5">
      <c r="A27" s="104" t="s">
        <v>11</v>
      </c>
      <c r="B27" s="263"/>
      <c r="C27" s="263"/>
      <c r="D27" s="263"/>
      <c r="E27" s="263">
        <v>57750</v>
      </c>
      <c r="F27" s="263"/>
      <c r="G27" s="263">
        <v>151208</v>
      </c>
      <c r="H27" s="263"/>
      <c r="I27" s="263"/>
      <c r="J27" s="263"/>
      <c r="K27" s="263">
        <v>208958</v>
      </c>
    </row>
    <row r="28" spans="1:11" ht="16.5">
      <c r="A28" s="104" t="s">
        <v>82</v>
      </c>
      <c r="B28" s="263"/>
      <c r="C28" s="263"/>
      <c r="D28" s="263"/>
      <c r="E28" s="263">
        <v>45600</v>
      </c>
      <c r="F28" s="263"/>
      <c r="G28" s="263">
        <v>17825</v>
      </c>
      <c r="H28" s="263"/>
      <c r="I28" s="263"/>
      <c r="J28" s="263"/>
      <c r="K28" s="263">
        <v>63425</v>
      </c>
    </row>
    <row r="29" spans="1:11" ht="16.5">
      <c r="A29" s="107" t="s">
        <v>7</v>
      </c>
      <c r="B29" s="264"/>
      <c r="C29" s="264"/>
      <c r="D29" s="264"/>
      <c r="E29" s="264">
        <v>74985</v>
      </c>
      <c r="F29" s="264"/>
      <c r="G29" s="264"/>
      <c r="H29" s="264"/>
      <c r="I29" s="264"/>
      <c r="J29" s="264"/>
      <c r="K29" s="264">
        <v>74985</v>
      </c>
    </row>
    <row r="30" spans="1:11" ht="33">
      <c r="A30" s="109" t="s">
        <v>135</v>
      </c>
      <c r="B30" s="204">
        <v>33578836.98</v>
      </c>
      <c r="C30" s="204">
        <v>4566460</v>
      </c>
      <c r="D30" s="204">
        <v>961570</v>
      </c>
      <c r="E30" s="204"/>
      <c r="F30" s="204">
        <v>745700</v>
      </c>
      <c r="G30" s="204"/>
      <c r="H30" s="204"/>
      <c r="I30" s="204"/>
      <c r="J30" s="204"/>
      <c r="K30" s="204">
        <v>39852566.98</v>
      </c>
    </row>
    <row r="31" spans="1:11" ht="16.5">
      <c r="A31" s="104" t="s">
        <v>13</v>
      </c>
      <c r="B31" s="263">
        <v>5090474</v>
      </c>
      <c r="C31" s="263">
        <v>1722920</v>
      </c>
      <c r="D31" s="263"/>
      <c r="E31" s="263"/>
      <c r="F31" s="263"/>
      <c r="G31" s="263"/>
      <c r="H31" s="263"/>
      <c r="I31" s="263"/>
      <c r="J31" s="263"/>
      <c r="K31" s="263">
        <v>6813394</v>
      </c>
    </row>
    <row r="32" spans="1:11" ht="16.5">
      <c r="A32" s="104" t="s">
        <v>8</v>
      </c>
      <c r="B32" s="263">
        <v>214720</v>
      </c>
      <c r="C32" s="263"/>
      <c r="D32" s="263"/>
      <c r="E32" s="263"/>
      <c r="F32" s="263"/>
      <c r="G32" s="263"/>
      <c r="H32" s="263"/>
      <c r="I32" s="263"/>
      <c r="J32" s="263"/>
      <c r="K32" s="263">
        <v>214720</v>
      </c>
    </row>
    <row r="33" spans="1:11" ht="16.5">
      <c r="A33" s="104" t="s">
        <v>9</v>
      </c>
      <c r="B33" s="263">
        <v>491260</v>
      </c>
      <c r="C33" s="263"/>
      <c r="D33" s="263">
        <v>215760</v>
      </c>
      <c r="E33" s="263"/>
      <c r="F33" s="263"/>
      <c r="G33" s="263"/>
      <c r="H33" s="263"/>
      <c r="I33" s="263"/>
      <c r="J33" s="263"/>
      <c r="K33" s="263">
        <v>707020</v>
      </c>
    </row>
    <row r="34" spans="1:11" ht="16.5">
      <c r="A34" s="104" t="s">
        <v>17</v>
      </c>
      <c r="B34" s="263">
        <v>357860</v>
      </c>
      <c r="C34" s="263"/>
      <c r="D34" s="263">
        <v>67900</v>
      </c>
      <c r="E34" s="263"/>
      <c r="F34" s="263"/>
      <c r="G34" s="263"/>
      <c r="H34" s="263"/>
      <c r="I34" s="263"/>
      <c r="J34" s="263"/>
      <c r="K34" s="263">
        <v>425760</v>
      </c>
    </row>
    <row r="35" spans="1:11" ht="16.5">
      <c r="A35" s="104" t="s">
        <v>6</v>
      </c>
      <c r="B35" s="263">
        <v>4307748.66</v>
      </c>
      <c r="C35" s="263">
        <v>162800</v>
      </c>
      <c r="D35" s="263">
        <v>123770</v>
      </c>
      <c r="E35" s="263"/>
      <c r="F35" s="263"/>
      <c r="G35" s="263"/>
      <c r="H35" s="263"/>
      <c r="I35" s="263"/>
      <c r="J35" s="263"/>
      <c r="K35" s="263">
        <v>4594318.66</v>
      </c>
    </row>
    <row r="36" spans="1:11" ht="16.5">
      <c r="A36" s="104" t="s">
        <v>10</v>
      </c>
      <c r="B36" s="263">
        <v>88500</v>
      </c>
      <c r="C36" s="263"/>
      <c r="D36" s="263">
        <v>116080</v>
      </c>
      <c r="E36" s="263"/>
      <c r="F36" s="263"/>
      <c r="G36" s="263"/>
      <c r="H36" s="263"/>
      <c r="I36" s="263"/>
      <c r="J36" s="263"/>
      <c r="K36" s="263">
        <v>204580</v>
      </c>
    </row>
    <row r="37" spans="1:11" ht="16.5">
      <c r="A37" s="104" t="s">
        <v>80</v>
      </c>
      <c r="B37" s="263"/>
      <c r="C37" s="263">
        <v>49700</v>
      </c>
      <c r="D37" s="263"/>
      <c r="E37" s="263"/>
      <c r="F37" s="263"/>
      <c r="G37" s="263"/>
      <c r="H37" s="263"/>
      <c r="I37" s="263"/>
      <c r="J37" s="263"/>
      <c r="K37" s="263">
        <v>49700</v>
      </c>
    </row>
    <row r="38" spans="1:11" ht="16.5">
      <c r="A38" s="104" t="s">
        <v>14</v>
      </c>
      <c r="B38" s="263">
        <v>8046160</v>
      </c>
      <c r="C38" s="263">
        <v>394780</v>
      </c>
      <c r="D38" s="263"/>
      <c r="E38" s="263"/>
      <c r="F38" s="263"/>
      <c r="G38" s="263"/>
      <c r="H38" s="263"/>
      <c r="I38" s="263"/>
      <c r="J38" s="263"/>
      <c r="K38" s="263">
        <v>8440940</v>
      </c>
    </row>
    <row r="39" spans="1:11" ht="16.5">
      <c r="A39" s="104" t="s">
        <v>15</v>
      </c>
      <c r="B39" s="263">
        <v>4757160</v>
      </c>
      <c r="C39" s="263">
        <v>552180</v>
      </c>
      <c r="D39" s="263"/>
      <c r="E39" s="263"/>
      <c r="F39" s="263"/>
      <c r="G39" s="263"/>
      <c r="H39" s="263"/>
      <c r="I39" s="263"/>
      <c r="J39" s="263"/>
      <c r="K39" s="263">
        <v>5309340</v>
      </c>
    </row>
    <row r="40" spans="1:11" ht="16.5">
      <c r="A40" s="104" t="s">
        <v>54</v>
      </c>
      <c r="B40" s="263">
        <v>71780</v>
      </c>
      <c r="C40" s="263"/>
      <c r="D40" s="263"/>
      <c r="E40" s="263"/>
      <c r="F40" s="263"/>
      <c r="G40" s="263"/>
      <c r="H40" s="263"/>
      <c r="I40" s="263"/>
      <c r="J40" s="263"/>
      <c r="K40" s="263">
        <v>71780</v>
      </c>
    </row>
    <row r="41" spans="1:11" ht="16.5">
      <c r="A41" s="104" t="s">
        <v>11</v>
      </c>
      <c r="B41" s="263">
        <v>2825920</v>
      </c>
      <c r="C41" s="263">
        <v>129300</v>
      </c>
      <c r="D41" s="263">
        <v>438060</v>
      </c>
      <c r="E41" s="263"/>
      <c r="F41" s="263"/>
      <c r="G41" s="263"/>
      <c r="H41" s="263"/>
      <c r="I41" s="263"/>
      <c r="J41" s="263"/>
      <c r="K41" s="263">
        <v>3393280</v>
      </c>
    </row>
    <row r="42" spans="1:11" ht="16.5">
      <c r="A42" s="104" t="s">
        <v>81</v>
      </c>
      <c r="B42" s="263">
        <v>357520</v>
      </c>
      <c r="C42" s="263"/>
      <c r="D42" s="263"/>
      <c r="E42" s="263"/>
      <c r="F42" s="263"/>
      <c r="G42" s="263"/>
      <c r="H42" s="263"/>
      <c r="I42" s="263"/>
      <c r="J42" s="263"/>
      <c r="K42" s="263">
        <v>357520</v>
      </c>
    </row>
    <row r="43" spans="1:11" ht="16.5">
      <c r="A43" s="104" t="s">
        <v>82</v>
      </c>
      <c r="B43" s="263">
        <v>1443302.9</v>
      </c>
      <c r="C43" s="263">
        <v>317480</v>
      </c>
      <c r="D43" s="263"/>
      <c r="E43" s="263"/>
      <c r="F43" s="263"/>
      <c r="G43" s="263"/>
      <c r="H43" s="263"/>
      <c r="I43" s="263"/>
      <c r="J43" s="263"/>
      <c r="K43" s="263">
        <v>1760782.9</v>
      </c>
    </row>
    <row r="44" spans="1:11" ht="16.5">
      <c r="A44" s="104" t="s">
        <v>7</v>
      </c>
      <c r="B44" s="263">
        <v>5526431.42</v>
      </c>
      <c r="C44" s="263">
        <v>1237300</v>
      </c>
      <c r="D44" s="263"/>
      <c r="E44" s="263"/>
      <c r="F44" s="263">
        <v>745700</v>
      </c>
      <c r="G44" s="263"/>
      <c r="H44" s="263"/>
      <c r="I44" s="263"/>
      <c r="J44" s="263"/>
      <c r="K44" s="263">
        <v>7509431.42</v>
      </c>
    </row>
    <row r="45" spans="1:11" ht="16.5">
      <c r="A45" s="104" t="s">
        <v>222</v>
      </c>
      <c r="B45" s="263"/>
      <c r="C45" s="263"/>
      <c r="D45" s="263"/>
      <c r="E45" s="263"/>
      <c r="F45" s="263"/>
      <c r="G45" s="263"/>
      <c r="H45" s="263"/>
      <c r="I45" s="263">
        <v>39470200</v>
      </c>
      <c r="J45" s="263"/>
      <c r="K45" s="263">
        <v>39470200</v>
      </c>
    </row>
    <row r="46" spans="1:11" ht="16.5">
      <c r="A46" s="107" t="s">
        <v>80</v>
      </c>
      <c r="B46" s="264"/>
      <c r="C46" s="264"/>
      <c r="D46" s="264"/>
      <c r="E46" s="264"/>
      <c r="F46" s="264"/>
      <c r="G46" s="264"/>
      <c r="H46" s="264"/>
      <c r="I46" s="264">
        <v>39470200</v>
      </c>
      <c r="J46" s="264"/>
      <c r="K46" s="264">
        <v>39470200</v>
      </c>
    </row>
    <row r="47" spans="1:11" ht="16.5">
      <c r="A47" s="109" t="s">
        <v>244</v>
      </c>
      <c r="B47" s="204"/>
      <c r="C47" s="204"/>
      <c r="D47" s="204"/>
      <c r="E47" s="204"/>
      <c r="F47" s="204"/>
      <c r="G47" s="204"/>
      <c r="H47" s="204"/>
      <c r="I47" s="204">
        <v>14379300</v>
      </c>
      <c r="J47" s="204"/>
      <c r="K47" s="204">
        <v>14379300</v>
      </c>
    </row>
    <row r="48" spans="1:11" ht="16.5">
      <c r="A48" s="107" t="s">
        <v>17</v>
      </c>
      <c r="B48" s="264"/>
      <c r="C48" s="264"/>
      <c r="D48" s="264"/>
      <c r="E48" s="264"/>
      <c r="F48" s="264"/>
      <c r="G48" s="264"/>
      <c r="H48" s="264"/>
      <c r="I48" s="264">
        <v>14379300</v>
      </c>
      <c r="J48" s="264"/>
      <c r="K48" s="264">
        <v>14379300</v>
      </c>
    </row>
    <row r="49" spans="1:11" ht="33">
      <c r="A49" s="109" t="s">
        <v>317</v>
      </c>
      <c r="B49" s="204"/>
      <c r="C49" s="204"/>
      <c r="D49" s="204"/>
      <c r="E49" s="204"/>
      <c r="F49" s="204"/>
      <c r="G49" s="204"/>
      <c r="H49" s="204"/>
      <c r="I49" s="204">
        <v>669900</v>
      </c>
      <c r="J49" s="204"/>
      <c r="K49" s="204">
        <v>669900</v>
      </c>
    </row>
    <row r="50" spans="1:11" ht="16.5">
      <c r="A50" s="104" t="s">
        <v>9</v>
      </c>
      <c r="B50" s="263"/>
      <c r="C50" s="263"/>
      <c r="D50" s="263"/>
      <c r="E50" s="263"/>
      <c r="F50" s="263"/>
      <c r="G50" s="263"/>
      <c r="H50" s="263"/>
      <c r="I50" s="263">
        <v>370850</v>
      </c>
      <c r="J50" s="263"/>
      <c r="K50" s="263">
        <v>370850</v>
      </c>
    </row>
    <row r="51" spans="1:11" ht="16.5">
      <c r="A51" s="104" t="s">
        <v>6</v>
      </c>
      <c r="B51" s="263"/>
      <c r="C51" s="263"/>
      <c r="D51" s="263"/>
      <c r="E51" s="263"/>
      <c r="F51" s="263"/>
      <c r="G51" s="263"/>
      <c r="H51" s="263"/>
      <c r="I51" s="263">
        <v>150000</v>
      </c>
      <c r="J51" s="263"/>
      <c r="K51" s="263">
        <v>150000</v>
      </c>
    </row>
    <row r="52" spans="1:11" ht="16.5">
      <c r="A52" s="107" t="s">
        <v>15</v>
      </c>
      <c r="B52" s="264"/>
      <c r="C52" s="264"/>
      <c r="D52" s="264"/>
      <c r="E52" s="264"/>
      <c r="F52" s="264"/>
      <c r="G52" s="264"/>
      <c r="H52" s="264"/>
      <c r="I52" s="264">
        <v>149050</v>
      </c>
      <c r="J52" s="264"/>
      <c r="K52" s="264">
        <v>149050</v>
      </c>
    </row>
    <row r="53" spans="1:11" ht="33">
      <c r="A53" s="109" t="s">
        <v>343</v>
      </c>
      <c r="B53" s="204"/>
      <c r="C53" s="204"/>
      <c r="D53" s="204"/>
      <c r="E53" s="204"/>
      <c r="F53" s="204"/>
      <c r="G53" s="204"/>
      <c r="H53" s="204"/>
      <c r="I53" s="204">
        <v>2350750</v>
      </c>
      <c r="J53" s="204"/>
      <c r="K53" s="204">
        <v>2350750</v>
      </c>
    </row>
    <row r="54" spans="1:11" ht="16.5">
      <c r="A54" s="104" t="s">
        <v>80</v>
      </c>
      <c r="B54" s="263"/>
      <c r="C54" s="263"/>
      <c r="D54" s="263"/>
      <c r="E54" s="263"/>
      <c r="F54" s="263"/>
      <c r="G54" s="263"/>
      <c r="H54" s="263"/>
      <c r="I54" s="263">
        <v>1177250</v>
      </c>
      <c r="J54" s="263"/>
      <c r="K54" s="263">
        <v>1177250</v>
      </c>
    </row>
    <row r="55" spans="1:11" ht="16.5">
      <c r="A55" s="107" t="s">
        <v>15</v>
      </c>
      <c r="B55" s="264"/>
      <c r="C55" s="264"/>
      <c r="D55" s="264"/>
      <c r="E55" s="264"/>
      <c r="F55" s="264"/>
      <c r="G55" s="264"/>
      <c r="H55" s="264"/>
      <c r="I55" s="264">
        <v>1173500</v>
      </c>
      <c r="J55" s="264"/>
      <c r="K55" s="264">
        <v>1173500</v>
      </c>
    </row>
    <row r="56" spans="1:11" ht="33">
      <c r="A56" s="109" t="s">
        <v>364</v>
      </c>
      <c r="B56" s="204"/>
      <c r="C56" s="204"/>
      <c r="D56" s="204"/>
      <c r="E56" s="204">
        <v>105380</v>
      </c>
      <c r="F56" s="204"/>
      <c r="G56" s="204"/>
      <c r="H56" s="204">
        <v>639.79</v>
      </c>
      <c r="I56" s="204"/>
      <c r="J56" s="204"/>
      <c r="K56" s="204">
        <v>106019.79</v>
      </c>
    </row>
    <row r="57" spans="1:11" ht="16.5">
      <c r="A57" s="107" t="s">
        <v>80</v>
      </c>
      <c r="B57" s="264"/>
      <c r="C57" s="264"/>
      <c r="D57" s="264"/>
      <c r="E57" s="264">
        <v>105380</v>
      </c>
      <c r="F57" s="264"/>
      <c r="G57" s="264"/>
      <c r="H57" s="264">
        <v>639.79</v>
      </c>
      <c r="I57" s="264"/>
      <c r="J57" s="264"/>
      <c r="K57" s="264">
        <v>106019.79</v>
      </c>
    </row>
    <row r="58" spans="1:11" ht="16.5">
      <c r="A58" s="225" t="s">
        <v>20</v>
      </c>
      <c r="B58" s="205">
        <v>33578836.98</v>
      </c>
      <c r="C58" s="205">
        <v>4566460</v>
      </c>
      <c r="D58" s="205">
        <v>961570</v>
      </c>
      <c r="E58" s="205">
        <v>834125.39</v>
      </c>
      <c r="F58" s="205">
        <v>765840</v>
      </c>
      <c r="G58" s="205">
        <v>220394.4</v>
      </c>
      <c r="H58" s="205">
        <v>17634.01</v>
      </c>
      <c r="I58" s="205">
        <v>71541550</v>
      </c>
      <c r="J58" s="205">
        <v>4594100</v>
      </c>
      <c r="K58" s="205">
        <v>117080510.78000002</v>
      </c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2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3" width="18.421875" style="21" customWidth="1"/>
    <col min="4" max="4" width="36.57421875" style="230" customWidth="1"/>
    <col min="5" max="5" width="21.8515625" style="230" customWidth="1"/>
    <col min="6" max="6" width="12.8515625" style="1" bestFit="1" customWidth="1"/>
    <col min="7" max="7" width="7.57421875" style="1" customWidth="1"/>
    <col min="8" max="8" width="13.28125" style="1" bestFit="1" customWidth="1"/>
    <col min="9" max="9" width="30.00390625" style="1" bestFit="1" customWidth="1"/>
    <col min="10" max="10" width="21.421875" style="1" bestFit="1" customWidth="1"/>
    <col min="11" max="11" width="12.00390625" style="1" bestFit="1" customWidth="1"/>
    <col min="12" max="12" width="6.421875" style="1" customWidth="1"/>
    <col min="13" max="13" width="25.28125" style="1" customWidth="1"/>
    <col min="14" max="16384" width="9.00390625" style="1" customWidth="1"/>
  </cols>
  <sheetData>
    <row r="1" spans="1:13" ht="21">
      <c r="A1" s="21" t="s">
        <v>23</v>
      </c>
      <c r="B1" s="21" t="s">
        <v>24</v>
      </c>
      <c r="C1" s="21" t="s">
        <v>191</v>
      </c>
      <c r="D1" s="230" t="s">
        <v>25</v>
      </c>
      <c r="E1" s="230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32</v>
      </c>
      <c r="K1" s="1" t="s">
        <v>31</v>
      </c>
      <c r="L1" s="1" t="s">
        <v>0</v>
      </c>
      <c r="M1" s="49" t="s">
        <v>58</v>
      </c>
    </row>
    <row r="2" spans="1:13" s="86" customFormat="1" ht="42">
      <c r="A2" s="228">
        <v>2011733010</v>
      </c>
      <c r="B2" s="229" t="s">
        <v>134</v>
      </c>
      <c r="C2" s="310" t="s">
        <v>192</v>
      </c>
      <c r="D2" s="220" t="s">
        <v>135</v>
      </c>
      <c r="E2" s="238" t="s">
        <v>136</v>
      </c>
      <c r="F2" s="226" t="s">
        <v>6</v>
      </c>
      <c r="G2" s="226" t="s">
        <v>137</v>
      </c>
      <c r="H2" s="227">
        <v>16885</v>
      </c>
      <c r="I2" s="226" t="s">
        <v>98</v>
      </c>
      <c r="J2" s="226" t="s">
        <v>98</v>
      </c>
      <c r="K2" s="226" t="s">
        <v>16</v>
      </c>
      <c r="L2" s="226">
        <v>10</v>
      </c>
      <c r="M2" s="226"/>
    </row>
    <row r="3" spans="1:13" s="86" customFormat="1" ht="42">
      <c r="A3" s="275">
        <v>2011733010</v>
      </c>
      <c r="B3" s="276" t="s">
        <v>134</v>
      </c>
      <c r="C3" s="310" t="s">
        <v>192</v>
      </c>
      <c r="D3" s="277" t="s">
        <v>135</v>
      </c>
      <c r="E3" s="277" t="s">
        <v>136</v>
      </c>
      <c r="F3" s="285" t="s">
        <v>9</v>
      </c>
      <c r="G3" s="285" t="s">
        <v>137</v>
      </c>
      <c r="H3" s="278">
        <v>107880</v>
      </c>
      <c r="I3" s="285" t="s">
        <v>98</v>
      </c>
      <c r="J3" s="285" t="s">
        <v>98</v>
      </c>
      <c r="K3" s="285" t="s">
        <v>16</v>
      </c>
      <c r="L3" s="285">
        <v>10</v>
      </c>
      <c r="M3" s="285"/>
    </row>
    <row r="4" spans="1:13" s="86" customFormat="1" ht="42">
      <c r="A4" s="275">
        <v>2011733010</v>
      </c>
      <c r="B4" s="276" t="s">
        <v>134</v>
      </c>
      <c r="C4" s="310" t="s">
        <v>192</v>
      </c>
      <c r="D4" s="277" t="s">
        <v>135</v>
      </c>
      <c r="E4" s="277" t="s">
        <v>136</v>
      </c>
      <c r="F4" s="285" t="s">
        <v>17</v>
      </c>
      <c r="G4" s="285" t="s">
        <v>137</v>
      </c>
      <c r="H4" s="278">
        <v>33950</v>
      </c>
      <c r="I4" s="285" t="s">
        <v>98</v>
      </c>
      <c r="J4" s="285" t="s">
        <v>98</v>
      </c>
      <c r="K4" s="285" t="s">
        <v>16</v>
      </c>
      <c r="L4" s="285">
        <v>10</v>
      </c>
      <c r="M4" s="285"/>
    </row>
    <row r="5" spans="1:13" s="86" customFormat="1" ht="42">
      <c r="A5" s="275">
        <v>2011733010</v>
      </c>
      <c r="B5" s="276" t="s">
        <v>134</v>
      </c>
      <c r="C5" s="310" t="s">
        <v>192</v>
      </c>
      <c r="D5" s="277" t="s">
        <v>135</v>
      </c>
      <c r="E5" s="277" t="s">
        <v>136</v>
      </c>
      <c r="F5" s="285" t="s">
        <v>10</v>
      </c>
      <c r="G5" s="285" t="s">
        <v>137</v>
      </c>
      <c r="H5" s="278">
        <v>58040</v>
      </c>
      <c r="I5" s="285" t="s">
        <v>98</v>
      </c>
      <c r="J5" s="285" t="s">
        <v>98</v>
      </c>
      <c r="K5" s="285" t="s">
        <v>16</v>
      </c>
      <c r="L5" s="285">
        <v>10</v>
      </c>
      <c r="M5" s="285"/>
    </row>
    <row r="6" spans="1:13" s="86" customFormat="1" ht="42">
      <c r="A6" s="275">
        <v>2011733010</v>
      </c>
      <c r="B6" s="276" t="s">
        <v>134</v>
      </c>
      <c r="C6" s="310" t="s">
        <v>192</v>
      </c>
      <c r="D6" s="277" t="s">
        <v>135</v>
      </c>
      <c r="E6" s="277" t="s">
        <v>136</v>
      </c>
      <c r="F6" s="285" t="s">
        <v>11</v>
      </c>
      <c r="G6" s="285" t="s">
        <v>137</v>
      </c>
      <c r="H6" s="278">
        <v>208640</v>
      </c>
      <c r="I6" s="285" t="s">
        <v>98</v>
      </c>
      <c r="J6" s="285" t="s">
        <v>98</v>
      </c>
      <c r="K6" s="285" t="s">
        <v>16</v>
      </c>
      <c r="L6" s="285">
        <v>10</v>
      </c>
      <c r="M6" s="285"/>
    </row>
    <row r="7" spans="1:13" s="86" customFormat="1" ht="21">
      <c r="A7" s="287">
        <v>2011734002</v>
      </c>
      <c r="B7" s="288" t="s">
        <v>138</v>
      </c>
      <c r="C7" s="310" t="s">
        <v>193</v>
      </c>
      <c r="D7" s="289" t="s">
        <v>22</v>
      </c>
      <c r="E7" s="289" t="s">
        <v>136</v>
      </c>
      <c r="F7" s="290" t="s">
        <v>11</v>
      </c>
      <c r="G7" s="290" t="s">
        <v>139</v>
      </c>
      <c r="H7" s="291">
        <v>7500</v>
      </c>
      <c r="I7" s="290" t="s">
        <v>120</v>
      </c>
      <c r="J7" s="290" t="s">
        <v>93</v>
      </c>
      <c r="K7" s="290" t="s">
        <v>18</v>
      </c>
      <c r="L7" s="290">
        <v>10</v>
      </c>
      <c r="M7" s="290"/>
    </row>
    <row r="8" spans="1:13" s="86" customFormat="1" ht="21">
      <c r="A8" s="287">
        <v>2011734002</v>
      </c>
      <c r="B8" s="288" t="s">
        <v>138</v>
      </c>
      <c r="C8" s="310" t="s">
        <v>193</v>
      </c>
      <c r="D8" s="289" t="s">
        <v>22</v>
      </c>
      <c r="E8" s="289" t="s">
        <v>136</v>
      </c>
      <c r="F8" s="290" t="s">
        <v>9</v>
      </c>
      <c r="G8" s="290" t="s">
        <v>139</v>
      </c>
      <c r="H8" s="291">
        <v>0</v>
      </c>
      <c r="I8" s="290" t="s">
        <v>120</v>
      </c>
      <c r="J8" s="290" t="s">
        <v>93</v>
      </c>
      <c r="K8" s="290" t="s">
        <v>18</v>
      </c>
      <c r="L8" s="290">
        <v>10</v>
      </c>
      <c r="M8" s="353" t="s">
        <v>300</v>
      </c>
    </row>
    <row r="9" spans="1:13" s="86" customFormat="1" ht="42">
      <c r="A9" s="275">
        <v>2011733010</v>
      </c>
      <c r="B9" s="276" t="s">
        <v>134</v>
      </c>
      <c r="C9" s="310" t="s">
        <v>192</v>
      </c>
      <c r="D9" s="277" t="s">
        <v>135</v>
      </c>
      <c r="E9" s="277" t="s">
        <v>136</v>
      </c>
      <c r="F9" s="285" t="s">
        <v>7</v>
      </c>
      <c r="G9" s="285" t="s">
        <v>143</v>
      </c>
      <c r="H9" s="278">
        <v>112000</v>
      </c>
      <c r="I9" s="285" t="s">
        <v>131</v>
      </c>
      <c r="J9" s="285" t="s">
        <v>3</v>
      </c>
      <c r="K9" s="285" t="s">
        <v>18</v>
      </c>
      <c r="L9" s="285">
        <v>10</v>
      </c>
      <c r="M9" s="285"/>
    </row>
    <row r="10" spans="1:13" s="86" customFormat="1" ht="42">
      <c r="A10" s="275">
        <v>2011733010</v>
      </c>
      <c r="B10" s="276" t="s">
        <v>134</v>
      </c>
      <c r="C10" s="310" t="s">
        <v>192</v>
      </c>
      <c r="D10" s="277" t="s">
        <v>135</v>
      </c>
      <c r="E10" s="277" t="s">
        <v>136</v>
      </c>
      <c r="F10" s="285" t="s">
        <v>7</v>
      </c>
      <c r="G10" s="285" t="s">
        <v>144</v>
      </c>
      <c r="H10" s="278">
        <v>12500</v>
      </c>
      <c r="I10" s="285" t="s">
        <v>110</v>
      </c>
      <c r="J10" s="285" t="s">
        <v>3</v>
      </c>
      <c r="K10" s="285" t="s">
        <v>18</v>
      </c>
      <c r="L10" s="285">
        <v>10</v>
      </c>
      <c r="M10" s="285"/>
    </row>
    <row r="11" spans="1:13" s="86" customFormat="1" ht="42">
      <c r="A11" s="275">
        <v>2011733010</v>
      </c>
      <c r="B11" s="276" t="s">
        <v>134</v>
      </c>
      <c r="C11" s="310" t="s">
        <v>192</v>
      </c>
      <c r="D11" s="277" t="s">
        <v>135</v>
      </c>
      <c r="E11" s="277" t="s">
        <v>136</v>
      </c>
      <c r="F11" s="285" t="s">
        <v>7</v>
      </c>
      <c r="G11" s="285" t="s">
        <v>145</v>
      </c>
      <c r="H11" s="278">
        <v>64800</v>
      </c>
      <c r="I11" s="285" t="s">
        <v>110</v>
      </c>
      <c r="J11" s="285" t="s">
        <v>3</v>
      </c>
      <c r="K11" s="285" t="s">
        <v>18</v>
      </c>
      <c r="L11" s="285">
        <v>10</v>
      </c>
      <c r="M11" s="285"/>
    </row>
    <row r="12" spans="1:13" s="86" customFormat="1" ht="21">
      <c r="A12" s="287">
        <v>2011734005</v>
      </c>
      <c r="B12" s="288" t="s">
        <v>146</v>
      </c>
      <c r="C12" s="310" t="s">
        <v>193</v>
      </c>
      <c r="D12" s="289" t="s">
        <v>12</v>
      </c>
      <c r="E12" s="289" t="s">
        <v>136</v>
      </c>
      <c r="F12" s="290" t="s">
        <v>7</v>
      </c>
      <c r="G12" s="290" t="s">
        <v>147</v>
      </c>
      <c r="H12" s="291">
        <v>1902.46</v>
      </c>
      <c r="I12" s="290" t="s">
        <v>83</v>
      </c>
      <c r="J12" s="290" t="s">
        <v>4</v>
      </c>
      <c r="K12" s="290" t="s">
        <v>18</v>
      </c>
      <c r="L12" s="290">
        <v>10</v>
      </c>
      <c r="M12" s="290"/>
    </row>
    <row r="13" spans="1:13" s="86" customFormat="1" ht="21">
      <c r="A13" s="287">
        <v>2011734002</v>
      </c>
      <c r="B13" s="288" t="s">
        <v>138</v>
      </c>
      <c r="C13" s="310" t="s">
        <v>193</v>
      </c>
      <c r="D13" s="289" t="s">
        <v>22</v>
      </c>
      <c r="E13" s="289" t="s">
        <v>136</v>
      </c>
      <c r="F13" s="290" t="s">
        <v>7</v>
      </c>
      <c r="G13" s="290" t="s">
        <v>148</v>
      </c>
      <c r="H13" s="291">
        <v>2250</v>
      </c>
      <c r="I13" s="290" t="s">
        <v>129</v>
      </c>
      <c r="J13" s="290" t="s">
        <v>93</v>
      </c>
      <c r="K13" s="290" t="s">
        <v>18</v>
      </c>
      <c r="L13" s="290">
        <v>10</v>
      </c>
      <c r="M13" s="290"/>
    </row>
    <row r="14" spans="1:13" s="86" customFormat="1" ht="42">
      <c r="A14" s="275">
        <v>2011733010</v>
      </c>
      <c r="B14" s="276" t="s">
        <v>134</v>
      </c>
      <c r="C14" s="310" t="s">
        <v>192</v>
      </c>
      <c r="D14" s="277" t="s">
        <v>135</v>
      </c>
      <c r="E14" s="277" t="s">
        <v>136</v>
      </c>
      <c r="F14" s="285" t="s">
        <v>7</v>
      </c>
      <c r="G14" s="285" t="s">
        <v>173</v>
      </c>
      <c r="H14" s="278">
        <v>158800</v>
      </c>
      <c r="I14" s="285" t="s">
        <v>121</v>
      </c>
      <c r="J14" s="285" t="s">
        <v>3</v>
      </c>
      <c r="K14" s="285" t="s">
        <v>18</v>
      </c>
      <c r="L14" s="285">
        <v>10</v>
      </c>
      <c r="M14" s="285"/>
    </row>
    <row r="15" spans="1:13" s="86" customFormat="1" ht="42">
      <c r="A15" s="275">
        <v>2011733010</v>
      </c>
      <c r="B15" s="276" t="s">
        <v>134</v>
      </c>
      <c r="C15" s="310" t="s">
        <v>192</v>
      </c>
      <c r="D15" s="277" t="s">
        <v>135</v>
      </c>
      <c r="E15" s="277" t="s">
        <v>136</v>
      </c>
      <c r="F15" s="285" t="s">
        <v>7</v>
      </c>
      <c r="G15" s="285" t="s">
        <v>173</v>
      </c>
      <c r="H15" s="278">
        <v>19000</v>
      </c>
      <c r="I15" s="285" t="s">
        <v>132</v>
      </c>
      <c r="J15" s="285" t="s">
        <v>3</v>
      </c>
      <c r="K15" s="285" t="s">
        <v>18</v>
      </c>
      <c r="L15" s="285">
        <v>10</v>
      </c>
      <c r="M15" s="285"/>
    </row>
    <row r="16" spans="1:13" s="86" customFormat="1" ht="42">
      <c r="A16" s="275">
        <v>2011733010</v>
      </c>
      <c r="B16" s="276" t="s">
        <v>134</v>
      </c>
      <c r="C16" s="310" t="s">
        <v>192</v>
      </c>
      <c r="D16" s="277" t="s">
        <v>135</v>
      </c>
      <c r="E16" s="277" t="s">
        <v>136</v>
      </c>
      <c r="F16" s="285" t="s">
        <v>13</v>
      </c>
      <c r="G16" s="285" t="s">
        <v>184</v>
      </c>
      <c r="H16" s="278">
        <v>2163670</v>
      </c>
      <c r="I16" s="285" t="s">
        <v>65</v>
      </c>
      <c r="J16" s="285" t="s">
        <v>1</v>
      </c>
      <c r="K16" s="285" t="s">
        <v>16</v>
      </c>
      <c r="L16" s="285">
        <v>10</v>
      </c>
      <c r="M16" s="290"/>
    </row>
    <row r="17" spans="1:13" s="86" customFormat="1" ht="42">
      <c r="A17" s="275">
        <v>2011733010</v>
      </c>
      <c r="B17" s="276" t="s">
        <v>134</v>
      </c>
      <c r="C17" s="310" t="s">
        <v>192</v>
      </c>
      <c r="D17" s="277" t="s">
        <v>135</v>
      </c>
      <c r="E17" s="277" t="s">
        <v>136</v>
      </c>
      <c r="F17" s="285" t="s">
        <v>14</v>
      </c>
      <c r="G17" s="285" t="s">
        <v>184</v>
      </c>
      <c r="H17" s="278">
        <v>3460560</v>
      </c>
      <c r="I17" s="285" t="s">
        <v>65</v>
      </c>
      <c r="J17" s="285" t="s">
        <v>1</v>
      </c>
      <c r="K17" s="285" t="s">
        <v>16</v>
      </c>
      <c r="L17" s="285">
        <v>10</v>
      </c>
      <c r="M17" s="290"/>
    </row>
    <row r="18" spans="1:13" s="86" customFormat="1" ht="42">
      <c r="A18" s="275">
        <v>2011733010</v>
      </c>
      <c r="B18" s="276" t="s">
        <v>134</v>
      </c>
      <c r="C18" s="310" t="s">
        <v>192</v>
      </c>
      <c r="D18" s="277" t="s">
        <v>135</v>
      </c>
      <c r="E18" s="277" t="s">
        <v>136</v>
      </c>
      <c r="F18" s="285" t="s">
        <v>15</v>
      </c>
      <c r="G18" s="285" t="s">
        <v>184</v>
      </c>
      <c r="H18" s="278">
        <v>1983180</v>
      </c>
      <c r="I18" s="285" t="s">
        <v>65</v>
      </c>
      <c r="J18" s="285" t="s">
        <v>1</v>
      </c>
      <c r="K18" s="285" t="s">
        <v>16</v>
      </c>
      <c r="L18" s="285">
        <v>10</v>
      </c>
      <c r="M18" s="290"/>
    </row>
    <row r="19" spans="1:13" s="86" customFormat="1" ht="42">
      <c r="A19" s="275">
        <v>2011733010</v>
      </c>
      <c r="B19" s="276" t="s">
        <v>134</v>
      </c>
      <c r="C19" s="310" t="s">
        <v>192</v>
      </c>
      <c r="D19" s="277" t="s">
        <v>135</v>
      </c>
      <c r="E19" s="277" t="s">
        <v>136</v>
      </c>
      <c r="F19" s="285" t="s">
        <v>81</v>
      </c>
      <c r="G19" s="285" t="s">
        <v>184</v>
      </c>
      <c r="H19" s="278">
        <v>136360</v>
      </c>
      <c r="I19" s="285" t="s">
        <v>65</v>
      </c>
      <c r="J19" s="285" t="s">
        <v>1</v>
      </c>
      <c r="K19" s="285" t="s">
        <v>16</v>
      </c>
      <c r="L19" s="285">
        <v>10</v>
      </c>
      <c r="M19" s="290"/>
    </row>
    <row r="20" spans="1:13" s="86" customFormat="1" ht="42">
      <c r="A20" s="275">
        <v>2011733010</v>
      </c>
      <c r="B20" s="276" t="s">
        <v>134</v>
      </c>
      <c r="C20" s="310" t="s">
        <v>192</v>
      </c>
      <c r="D20" s="277" t="s">
        <v>135</v>
      </c>
      <c r="E20" s="277" t="s">
        <v>136</v>
      </c>
      <c r="F20" s="285" t="s">
        <v>54</v>
      </c>
      <c r="G20" s="285" t="s">
        <v>184</v>
      </c>
      <c r="H20" s="278">
        <v>35890</v>
      </c>
      <c r="I20" s="285" t="s">
        <v>65</v>
      </c>
      <c r="J20" s="285" t="s">
        <v>1</v>
      </c>
      <c r="K20" s="285" t="s">
        <v>16</v>
      </c>
      <c r="L20" s="285">
        <v>10</v>
      </c>
      <c r="M20" s="290"/>
    </row>
    <row r="21" spans="1:13" s="86" customFormat="1" ht="42">
      <c r="A21" s="275">
        <v>2011733010</v>
      </c>
      <c r="B21" s="276" t="s">
        <v>134</v>
      </c>
      <c r="C21" s="310" t="s">
        <v>192</v>
      </c>
      <c r="D21" s="277" t="s">
        <v>135</v>
      </c>
      <c r="E21" s="277" t="s">
        <v>136</v>
      </c>
      <c r="F21" s="285" t="s">
        <v>9</v>
      </c>
      <c r="G21" s="285" t="s">
        <v>184</v>
      </c>
      <c r="H21" s="278">
        <v>222330</v>
      </c>
      <c r="I21" s="285" t="s">
        <v>65</v>
      </c>
      <c r="J21" s="285" t="s">
        <v>1</v>
      </c>
      <c r="K21" s="285" t="s">
        <v>16</v>
      </c>
      <c r="L21" s="285">
        <v>10</v>
      </c>
      <c r="M21" s="290"/>
    </row>
    <row r="22" spans="1:13" s="86" customFormat="1" ht="42">
      <c r="A22" s="275">
        <v>2011733010</v>
      </c>
      <c r="B22" s="276" t="s">
        <v>134</v>
      </c>
      <c r="C22" s="310" t="s">
        <v>192</v>
      </c>
      <c r="D22" s="277" t="s">
        <v>135</v>
      </c>
      <c r="E22" s="277" t="s">
        <v>136</v>
      </c>
      <c r="F22" s="285" t="s">
        <v>10</v>
      </c>
      <c r="G22" s="285" t="s">
        <v>184</v>
      </c>
      <c r="H22" s="278">
        <v>49800</v>
      </c>
      <c r="I22" s="285" t="s">
        <v>65</v>
      </c>
      <c r="J22" s="285" t="s">
        <v>1</v>
      </c>
      <c r="K22" s="285" t="s">
        <v>16</v>
      </c>
      <c r="L22" s="285">
        <v>10</v>
      </c>
      <c r="M22" s="290"/>
    </row>
    <row r="23" spans="1:13" s="86" customFormat="1" ht="42">
      <c r="A23" s="275">
        <v>2011733010</v>
      </c>
      <c r="B23" s="276" t="s">
        <v>134</v>
      </c>
      <c r="C23" s="310" t="s">
        <v>192</v>
      </c>
      <c r="D23" s="277" t="s">
        <v>135</v>
      </c>
      <c r="E23" s="277" t="s">
        <v>136</v>
      </c>
      <c r="F23" s="285" t="s">
        <v>11</v>
      </c>
      <c r="G23" s="285" t="s">
        <v>184</v>
      </c>
      <c r="H23" s="278">
        <v>1193180</v>
      </c>
      <c r="I23" s="285" t="s">
        <v>65</v>
      </c>
      <c r="J23" s="285" t="s">
        <v>1</v>
      </c>
      <c r="K23" s="285" t="s">
        <v>16</v>
      </c>
      <c r="L23" s="285">
        <v>10</v>
      </c>
      <c r="M23" s="290"/>
    </row>
    <row r="24" spans="1:13" s="86" customFormat="1" ht="42">
      <c r="A24" s="275">
        <v>2011733010</v>
      </c>
      <c r="B24" s="276" t="s">
        <v>134</v>
      </c>
      <c r="C24" s="310" t="s">
        <v>192</v>
      </c>
      <c r="D24" s="277" t="s">
        <v>135</v>
      </c>
      <c r="E24" s="277" t="s">
        <v>136</v>
      </c>
      <c r="F24" s="285" t="s">
        <v>82</v>
      </c>
      <c r="G24" s="285" t="s">
        <v>184</v>
      </c>
      <c r="H24" s="278">
        <v>668440</v>
      </c>
      <c r="I24" s="285" t="s">
        <v>65</v>
      </c>
      <c r="J24" s="285" t="s">
        <v>1</v>
      </c>
      <c r="K24" s="285" t="s">
        <v>16</v>
      </c>
      <c r="L24" s="285">
        <v>10</v>
      </c>
      <c r="M24" s="290"/>
    </row>
    <row r="25" spans="1:13" s="86" customFormat="1" ht="42">
      <c r="A25" s="275">
        <v>2011733010</v>
      </c>
      <c r="B25" s="276" t="s">
        <v>134</v>
      </c>
      <c r="C25" s="310" t="s">
        <v>192</v>
      </c>
      <c r="D25" s="277" t="s">
        <v>135</v>
      </c>
      <c r="E25" s="277" t="s">
        <v>136</v>
      </c>
      <c r="F25" s="285" t="s">
        <v>8</v>
      </c>
      <c r="G25" s="285" t="s">
        <v>184</v>
      </c>
      <c r="H25" s="278">
        <v>107360</v>
      </c>
      <c r="I25" s="285" t="s">
        <v>65</v>
      </c>
      <c r="J25" s="285" t="s">
        <v>1</v>
      </c>
      <c r="K25" s="285" t="s">
        <v>16</v>
      </c>
      <c r="L25" s="285">
        <v>10</v>
      </c>
      <c r="M25" s="290"/>
    </row>
    <row r="26" spans="1:13" s="86" customFormat="1" ht="42">
      <c r="A26" s="275">
        <v>2011733010</v>
      </c>
      <c r="B26" s="276" t="s">
        <v>134</v>
      </c>
      <c r="C26" s="310" t="s">
        <v>192</v>
      </c>
      <c r="D26" s="277" t="s">
        <v>135</v>
      </c>
      <c r="E26" s="277" t="s">
        <v>136</v>
      </c>
      <c r="F26" s="285" t="s">
        <v>6</v>
      </c>
      <c r="G26" s="285" t="s">
        <v>184</v>
      </c>
      <c r="H26" s="278">
        <v>1655190</v>
      </c>
      <c r="I26" s="285" t="s">
        <v>65</v>
      </c>
      <c r="J26" s="285" t="s">
        <v>1</v>
      </c>
      <c r="K26" s="285" t="s">
        <v>16</v>
      </c>
      <c r="L26" s="285">
        <v>10</v>
      </c>
      <c r="M26" s="290"/>
    </row>
    <row r="27" spans="1:13" s="86" customFormat="1" ht="42">
      <c r="A27" s="275">
        <v>2011733010</v>
      </c>
      <c r="B27" s="276" t="s">
        <v>134</v>
      </c>
      <c r="C27" s="310" t="s">
        <v>192</v>
      </c>
      <c r="D27" s="277" t="s">
        <v>135</v>
      </c>
      <c r="E27" s="277" t="s">
        <v>136</v>
      </c>
      <c r="F27" s="285" t="s">
        <v>17</v>
      </c>
      <c r="G27" s="285" t="s">
        <v>184</v>
      </c>
      <c r="H27" s="278">
        <v>150930</v>
      </c>
      <c r="I27" s="285" t="s">
        <v>65</v>
      </c>
      <c r="J27" s="285" t="s">
        <v>1</v>
      </c>
      <c r="K27" s="285" t="s">
        <v>16</v>
      </c>
      <c r="L27" s="285">
        <v>10</v>
      </c>
      <c r="M27" s="290"/>
    </row>
    <row r="28" spans="1:13" s="86" customFormat="1" ht="42">
      <c r="A28" s="275">
        <v>2011733010</v>
      </c>
      <c r="B28" s="276" t="s">
        <v>134</v>
      </c>
      <c r="C28" s="310" t="s">
        <v>192</v>
      </c>
      <c r="D28" s="277" t="s">
        <v>135</v>
      </c>
      <c r="E28" s="277" t="s">
        <v>136</v>
      </c>
      <c r="F28" s="285" t="s">
        <v>7</v>
      </c>
      <c r="G28" s="285" t="s">
        <v>184</v>
      </c>
      <c r="H28" s="278">
        <f>14395897.42-11826890</f>
        <v>2569007.42</v>
      </c>
      <c r="I28" s="285" t="s">
        <v>65</v>
      </c>
      <c r="J28" s="285" t="s">
        <v>1</v>
      </c>
      <c r="K28" s="285" t="s">
        <v>16</v>
      </c>
      <c r="L28" s="285">
        <v>10</v>
      </c>
      <c r="M28" s="290"/>
    </row>
    <row r="29" spans="1:13" s="86" customFormat="1" ht="42">
      <c r="A29" s="275">
        <v>2011733010</v>
      </c>
      <c r="B29" s="276" t="s">
        <v>134</v>
      </c>
      <c r="C29" s="310" t="s">
        <v>192</v>
      </c>
      <c r="D29" s="277" t="s">
        <v>135</v>
      </c>
      <c r="E29" s="277" t="s">
        <v>136</v>
      </c>
      <c r="F29" s="285" t="s">
        <v>13</v>
      </c>
      <c r="G29" s="285" t="s">
        <v>184</v>
      </c>
      <c r="H29" s="278">
        <v>163300</v>
      </c>
      <c r="I29" s="285" t="s">
        <v>66</v>
      </c>
      <c r="J29" s="285" t="s">
        <v>1</v>
      </c>
      <c r="K29" s="285" t="s">
        <v>16</v>
      </c>
      <c r="L29" s="285">
        <v>10</v>
      </c>
      <c r="M29" s="290"/>
    </row>
    <row r="30" spans="1:13" s="86" customFormat="1" ht="42">
      <c r="A30" s="275">
        <v>2011733010</v>
      </c>
      <c r="B30" s="276" t="s">
        <v>134</v>
      </c>
      <c r="C30" s="310" t="s">
        <v>192</v>
      </c>
      <c r="D30" s="277" t="s">
        <v>135</v>
      </c>
      <c r="E30" s="277" t="s">
        <v>136</v>
      </c>
      <c r="F30" s="285" t="s">
        <v>13</v>
      </c>
      <c r="G30" s="285" t="s">
        <v>184</v>
      </c>
      <c r="H30" s="278">
        <v>153400</v>
      </c>
      <c r="I30" s="285" t="s">
        <v>125</v>
      </c>
      <c r="J30" s="285" t="s">
        <v>1</v>
      </c>
      <c r="K30" s="285" t="s">
        <v>16</v>
      </c>
      <c r="L30" s="285">
        <v>10</v>
      </c>
      <c r="M30" s="290"/>
    </row>
    <row r="31" spans="1:13" s="86" customFormat="1" ht="42">
      <c r="A31" s="275">
        <v>2011733010</v>
      </c>
      <c r="B31" s="276" t="s">
        <v>134</v>
      </c>
      <c r="C31" s="310" t="s">
        <v>192</v>
      </c>
      <c r="D31" s="277" t="s">
        <v>135</v>
      </c>
      <c r="E31" s="277" t="s">
        <v>136</v>
      </c>
      <c r="F31" s="285" t="s">
        <v>13</v>
      </c>
      <c r="G31" s="285" t="s">
        <v>184</v>
      </c>
      <c r="H31" s="278">
        <v>35000</v>
      </c>
      <c r="I31" s="285" t="s">
        <v>122</v>
      </c>
      <c r="J31" s="285" t="s">
        <v>1</v>
      </c>
      <c r="K31" s="285" t="s">
        <v>16</v>
      </c>
      <c r="L31" s="285">
        <v>10</v>
      </c>
      <c r="M31" s="290"/>
    </row>
    <row r="32" spans="1:13" s="86" customFormat="1" ht="42">
      <c r="A32" s="275">
        <v>2011733010</v>
      </c>
      <c r="B32" s="276" t="s">
        <v>134</v>
      </c>
      <c r="C32" s="310" t="s">
        <v>192</v>
      </c>
      <c r="D32" s="277" t="s">
        <v>135</v>
      </c>
      <c r="E32" s="277" t="s">
        <v>136</v>
      </c>
      <c r="F32" s="285" t="s">
        <v>14</v>
      </c>
      <c r="G32" s="285" t="s">
        <v>184</v>
      </c>
      <c r="H32" s="278">
        <v>263200</v>
      </c>
      <c r="I32" s="285" t="s">
        <v>66</v>
      </c>
      <c r="J32" s="285" t="s">
        <v>1</v>
      </c>
      <c r="K32" s="285" t="s">
        <v>16</v>
      </c>
      <c r="L32" s="285">
        <v>10</v>
      </c>
      <c r="M32" s="290"/>
    </row>
    <row r="33" spans="1:13" s="86" customFormat="1" ht="42">
      <c r="A33" s="275">
        <v>2011733010</v>
      </c>
      <c r="B33" s="276" t="s">
        <v>134</v>
      </c>
      <c r="C33" s="310" t="s">
        <v>192</v>
      </c>
      <c r="D33" s="277" t="s">
        <v>135</v>
      </c>
      <c r="E33" s="277" t="s">
        <v>136</v>
      </c>
      <c r="F33" s="285" t="s">
        <v>14</v>
      </c>
      <c r="G33" s="285" t="s">
        <v>184</v>
      </c>
      <c r="H33" s="278">
        <v>252000</v>
      </c>
      <c r="I33" s="285" t="s">
        <v>125</v>
      </c>
      <c r="J33" s="285" t="s">
        <v>1</v>
      </c>
      <c r="K33" s="285" t="s">
        <v>16</v>
      </c>
      <c r="L33" s="285">
        <v>10</v>
      </c>
      <c r="M33" s="290"/>
    </row>
    <row r="34" spans="1:13" s="86" customFormat="1" ht="42">
      <c r="A34" s="275">
        <v>2011733010</v>
      </c>
      <c r="B34" s="276" t="s">
        <v>134</v>
      </c>
      <c r="C34" s="310" t="s">
        <v>192</v>
      </c>
      <c r="D34" s="277" t="s">
        <v>135</v>
      </c>
      <c r="E34" s="277" t="s">
        <v>136</v>
      </c>
      <c r="F34" s="285" t="s">
        <v>14</v>
      </c>
      <c r="G34" s="285" t="s">
        <v>184</v>
      </c>
      <c r="H34" s="278">
        <v>45500</v>
      </c>
      <c r="I34" s="285" t="s">
        <v>122</v>
      </c>
      <c r="J34" s="285" t="s">
        <v>1</v>
      </c>
      <c r="K34" s="285" t="s">
        <v>16</v>
      </c>
      <c r="L34" s="285">
        <v>10</v>
      </c>
      <c r="M34" s="290"/>
    </row>
    <row r="35" spans="1:13" s="86" customFormat="1" ht="42">
      <c r="A35" s="275">
        <v>2011733010</v>
      </c>
      <c r="B35" s="276" t="s">
        <v>134</v>
      </c>
      <c r="C35" s="310" t="s">
        <v>192</v>
      </c>
      <c r="D35" s="277" t="s">
        <v>135</v>
      </c>
      <c r="E35" s="277" t="s">
        <v>136</v>
      </c>
      <c r="F35" s="285" t="s">
        <v>15</v>
      </c>
      <c r="G35" s="285" t="s">
        <v>184</v>
      </c>
      <c r="H35" s="278">
        <v>189500</v>
      </c>
      <c r="I35" s="285" t="s">
        <v>66</v>
      </c>
      <c r="J35" s="285" t="s">
        <v>1</v>
      </c>
      <c r="K35" s="285" t="s">
        <v>16</v>
      </c>
      <c r="L35" s="285">
        <v>10</v>
      </c>
      <c r="M35" s="290"/>
    </row>
    <row r="36" spans="1:13" s="86" customFormat="1" ht="42">
      <c r="A36" s="275">
        <v>2011733010</v>
      </c>
      <c r="B36" s="276" t="s">
        <v>134</v>
      </c>
      <c r="C36" s="310" t="s">
        <v>192</v>
      </c>
      <c r="D36" s="277" t="s">
        <v>135</v>
      </c>
      <c r="E36" s="277" t="s">
        <v>136</v>
      </c>
      <c r="F36" s="285" t="s">
        <v>15</v>
      </c>
      <c r="G36" s="285" t="s">
        <v>184</v>
      </c>
      <c r="H36" s="278">
        <v>157200</v>
      </c>
      <c r="I36" s="285" t="s">
        <v>125</v>
      </c>
      <c r="J36" s="285" t="s">
        <v>1</v>
      </c>
      <c r="K36" s="285" t="s">
        <v>16</v>
      </c>
      <c r="L36" s="285">
        <v>10</v>
      </c>
      <c r="M36" s="290"/>
    </row>
    <row r="37" spans="1:13" s="86" customFormat="1" ht="42">
      <c r="A37" s="275">
        <v>2011733010</v>
      </c>
      <c r="B37" s="276" t="s">
        <v>134</v>
      </c>
      <c r="C37" s="310" t="s">
        <v>192</v>
      </c>
      <c r="D37" s="277" t="s">
        <v>135</v>
      </c>
      <c r="E37" s="277" t="s">
        <v>136</v>
      </c>
      <c r="F37" s="285" t="s">
        <v>15</v>
      </c>
      <c r="G37" s="285" t="s">
        <v>184</v>
      </c>
      <c r="H37" s="278">
        <v>3500</v>
      </c>
      <c r="I37" s="285" t="s">
        <v>122</v>
      </c>
      <c r="J37" s="285" t="s">
        <v>1</v>
      </c>
      <c r="K37" s="285" t="s">
        <v>16</v>
      </c>
      <c r="L37" s="285">
        <v>10</v>
      </c>
      <c r="M37" s="290"/>
    </row>
    <row r="38" spans="1:13" s="86" customFormat="1" ht="42">
      <c r="A38" s="275">
        <v>2011733010</v>
      </c>
      <c r="B38" s="276" t="s">
        <v>134</v>
      </c>
      <c r="C38" s="310" t="s">
        <v>192</v>
      </c>
      <c r="D38" s="277" t="s">
        <v>135</v>
      </c>
      <c r="E38" s="277" t="s">
        <v>136</v>
      </c>
      <c r="F38" s="285" t="s">
        <v>15</v>
      </c>
      <c r="G38" s="285" t="s">
        <v>184</v>
      </c>
      <c r="H38" s="278">
        <v>26800</v>
      </c>
      <c r="I38" s="285" t="s">
        <v>123</v>
      </c>
      <c r="J38" s="285" t="s">
        <v>1</v>
      </c>
      <c r="K38" s="285" t="s">
        <v>16</v>
      </c>
      <c r="L38" s="285">
        <v>10</v>
      </c>
      <c r="M38" s="290"/>
    </row>
    <row r="39" spans="1:13" s="86" customFormat="1" ht="42">
      <c r="A39" s="275">
        <v>2011733010</v>
      </c>
      <c r="B39" s="276" t="s">
        <v>134</v>
      </c>
      <c r="C39" s="310" t="s">
        <v>192</v>
      </c>
      <c r="D39" s="277" t="s">
        <v>135</v>
      </c>
      <c r="E39" s="277" t="s">
        <v>136</v>
      </c>
      <c r="F39" s="285" t="s">
        <v>15</v>
      </c>
      <c r="G39" s="285" t="s">
        <v>184</v>
      </c>
      <c r="H39" s="278">
        <v>21200</v>
      </c>
      <c r="I39" s="285" t="s">
        <v>124</v>
      </c>
      <c r="J39" s="285" t="s">
        <v>1</v>
      </c>
      <c r="K39" s="285" t="s">
        <v>16</v>
      </c>
      <c r="L39" s="285">
        <v>10</v>
      </c>
      <c r="M39" s="290"/>
    </row>
    <row r="40" spans="1:13" s="86" customFormat="1" ht="42">
      <c r="A40" s="275">
        <v>2011733010</v>
      </c>
      <c r="B40" s="276" t="s">
        <v>134</v>
      </c>
      <c r="C40" s="310" t="s">
        <v>192</v>
      </c>
      <c r="D40" s="277" t="s">
        <v>135</v>
      </c>
      <c r="E40" s="277" t="s">
        <v>136</v>
      </c>
      <c r="F40" s="285" t="s">
        <v>81</v>
      </c>
      <c r="G40" s="285" t="s">
        <v>184</v>
      </c>
      <c r="H40" s="278">
        <v>11200</v>
      </c>
      <c r="I40" s="285" t="s">
        <v>66</v>
      </c>
      <c r="J40" s="285" t="s">
        <v>1</v>
      </c>
      <c r="K40" s="285" t="s">
        <v>16</v>
      </c>
      <c r="L40" s="285">
        <v>10</v>
      </c>
      <c r="M40" s="290"/>
    </row>
    <row r="41" spans="1:13" s="86" customFormat="1" ht="42">
      <c r="A41" s="275">
        <v>2011733010</v>
      </c>
      <c r="B41" s="276" t="s">
        <v>134</v>
      </c>
      <c r="C41" s="310" t="s">
        <v>192</v>
      </c>
      <c r="D41" s="277" t="s">
        <v>135</v>
      </c>
      <c r="E41" s="277" t="s">
        <v>136</v>
      </c>
      <c r="F41" s="285" t="s">
        <v>81</v>
      </c>
      <c r="G41" s="285" t="s">
        <v>184</v>
      </c>
      <c r="H41" s="278">
        <v>11200</v>
      </c>
      <c r="I41" s="285" t="s">
        <v>125</v>
      </c>
      <c r="J41" s="285" t="s">
        <v>1</v>
      </c>
      <c r="K41" s="285" t="s">
        <v>16</v>
      </c>
      <c r="L41" s="285">
        <v>10</v>
      </c>
      <c r="M41" s="290"/>
    </row>
    <row r="42" spans="1:13" ht="42">
      <c r="A42" s="275">
        <v>2011733010</v>
      </c>
      <c r="B42" s="276" t="s">
        <v>134</v>
      </c>
      <c r="C42" s="310" t="s">
        <v>192</v>
      </c>
      <c r="D42" s="277" t="s">
        <v>135</v>
      </c>
      <c r="E42" s="277" t="s">
        <v>136</v>
      </c>
      <c r="F42" s="285" t="s">
        <v>81</v>
      </c>
      <c r="G42" s="285" t="s">
        <v>184</v>
      </c>
      <c r="H42" s="278">
        <v>10000</v>
      </c>
      <c r="I42" s="285" t="s">
        <v>123</v>
      </c>
      <c r="J42" s="285" t="s">
        <v>1</v>
      </c>
      <c r="K42" s="285" t="s">
        <v>16</v>
      </c>
      <c r="L42" s="285">
        <v>10</v>
      </c>
      <c r="M42" s="290"/>
    </row>
    <row r="43" spans="1:13" ht="42">
      <c r="A43" s="275">
        <v>2011733010</v>
      </c>
      <c r="B43" s="276" t="s">
        <v>134</v>
      </c>
      <c r="C43" s="310" t="s">
        <v>192</v>
      </c>
      <c r="D43" s="277" t="s">
        <v>135</v>
      </c>
      <c r="E43" s="277" t="s">
        <v>136</v>
      </c>
      <c r="F43" s="285" t="s">
        <v>81</v>
      </c>
      <c r="G43" s="285" t="s">
        <v>184</v>
      </c>
      <c r="H43" s="278">
        <v>10000</v>
      </c>
      <c r="I43" s="285" t="s">
        <v>124</v>
      </c>
      <c r="J43" s="285" t="s">
        <v>1</v>
      </c>
      <c r="K43" s="285" t="s">
        <v>16</v>
      </c>
      <c r="L43" s="285">
        <v>10</v>
      </c>
      <c r="M43" s="292"/>
    </row>
    <row r="44" spans="1:13" ht="42">
      <c r="A44" s="275">
        <v>2011733010</v>
      </c>
      <c r="B44" s="276" t="s">
        <v>134</v>
      </c>
      <c r="C44" s="310" t="s">
        <v>192</v>
      </c>
      <c r="D44" s="277" t="s">
        <v>135</v>
      </c>
      <c r="E44" s="277" t="s">
        <v>136</v>
      </c>
      <c r="F44" s="285" t="s">
        <v>11</v>
      </c>
      <c r="G44" s="285" t="s">
        <v>184</v>
      </c>
      <c r="H44" s="278">
        <v>95600</v>
      </c>
      <c r="I44" s="285" t="s">
        <v>66</v>
      </c>
      <c r="J44" s="285" t="s">
        <v>1</v>
      </c>
      <c r="K44" s="285" t="s">
        <v>16</v>
      </c>
      <c r="L44" s="285">
        <v>10</v>
      </c>
      <c r="M44" s="292"/>
    </row>
    <row r="45" spans="1:13" ht="42">
      <c r="A45" s="275">
        <v>2011733010</v>
      </c>
      <c r="B45" s="276" t="s">
        <v>134</v>
      </c>
      <c r="C45" s="310" t="s">
        <v>192</v>
      </c>
      <c r="D45" s="277" t="s">
        <v>135</v>
      </c>
      <c r="E45" s="277" t="s">
        <v>136</v>
      </c>
      <c r="F45" s="285" t="s">
        <v>11</v>
      </c>
      <c r="G45" s="285" t="s">
        <v>184</v>
      </c>
      <c r="H45" s="278">
        <v>84400</v>
      </c>
      <c r="I45" s="285" t="s">
        <v>125</v>
      </c>
      <c r="J45" s="285" t="s">
        <v>1</v>
      </c>
      <c r="K45" s="285" t="s">
        <v>16</v>
      </c>
      <c r="L45" s="285">
        <v>10</v>
      </c>
      <c r="M45" s="292"/>
    </row>
    <row r="46" spans="1:13" ht="42">
      <c r="A46" s="275">
        <v>2011733010</v>
      </c>
      <c r="B46" s="276" t="s">
        <v>134</v>
      </c>
      <c r="C46" s="310" t="s">
        <v>192</v>
      </c>
      <c r="D46" s="277" t="s">
        <v>135</v>
      </c>
      <c r="E46" s="277" t="s">
        <v>136</v>
      </c>
      <c r="F46" s="285" t="s">
        <v>11</v>
      </c>
      <c r="G46" s="285" t="s">
        <v>184</v>
      </c>
      <c r="H46" s="278">
        <v>15600</v>
      </c>
      <c r="I46" s="285" t="s">
        <v>123</v>
      </c>
      <c r="J46" s="285" t="s">
        <v>1</v>
      </c>
      <c r="K46" s="285" t="s">
        <v>16</v>
      </c>
      <c r="L46" s="285">
        <v>10</v>
      </c>
      <c r="M46" s="292"/>
    </row>
    <row r="47" spans="1:13" ht="42">
      <c r="A47" s="275">
        <v>2011733010</v>
      </c>
      <c r="B47" s="276" t="s">
        <v>134</v>
      </c>
      <c r="C47" s="310" t="s">
        <v>192</v>
      </c>
      <c r="D47" s="277" t="s">
        <v>135</v>
      </c>
      <c r="E47" s="277" t="s">
        <v>136</v>
      </c>
      <c r="F47" s="285" t="s">
        <v>11</v>
      </c>
      <c r="G47" s="285" t="s">
        <v>184</v>
      </c>
      <c r="H47" s="278">
        <v>15600</v>
      </c>
      <c r="I47" s="285" t="s">
        <v>124</v>
      </c>
      <c r="J47" s="285" t="s">
        <v>1</v>
      </c>
      <c r="K47" s="285" t="s">
        <v>16</v>
      </c>
      <c r="L47" s="285">
        <v>10</v>
      </c>
      <c r="M47" s="292"/>
    </row>
    <row r="48" spans="1:13" ht="42">
      <c r="A48" s="275">
        <v>2011733010</v>
      </c>
      <c r="B48" s="276" t="s">
        <v>134</v>
      </c>
      <c r="C48" s="310" t="s">
        <v>192</v>
      </c>
      <c r="D48" s="277" t="s">
        <v>135</v>
      </c>
      <c r="E48" s="277" t="s">
        <v>136</v>
      </c>
      <c r="F48" s="285" t="s">
        <v>9</v>
      </c>
      <c r="G48" s="285" t="s">
        <v>184</v>
      </c>
      <c r="H48" s="278">
        <v>9900</v>
      </c>
      <c r="I48" s="285" t="s">
        <v>66</v>
      </c>
      <c r="J48" s="285" t="s">
        <v>1</v>
      </c>
      <c r="K48" s="285" t="s">
        <v>16</v>
      </c>
      <c r="L48" s="285">
        <v>10</v>
      </c>
      <c r="M48" s="292"/>
    </row>
    <row r="49" spans="1:13" ht="42">
      <c r="A49" s="275">
        <v>2011733010</v>
      </c>
      <c r="B49" s="276" t="s">
        <v>134</v>
      </c>
      <c r="C49" s="310" t="s">
        <v>192</v>
      </c>
      <c r="D49" s="277" t="s">
        <v>135</v>
      </c>
      <c r="E49" s="277" t="s">
        <v>136</v>
      </c>
      <c r="F49" s="285" t="s">
        <v>9</v>
      </c>
      <c r="G49" s="285" t="s">
        <v>184</v>
      </c>
      <c r="H49" s="278">
        <v>9900</v>
      </c>
      <c r="I49" s="285" t="s">
        <v>125</v>
      </c>
      <c r="J49" s="285" t="s">
        <v>1</v>
      </c>
      <c r="K49" s="285" t="s">
        <v>16</v>
      </c>
      <c r="L49" s="285">
        <v>10</v>
      </c>
      <c r="M49" s="292"/>
    </row>
    <row r="50" spans="1:13" ht="42">
      <c r="A50" s="275">
        <v>2011733010</v>
      </c>
      <c r="B50" s="276" t="s">
        <v>134</v>
      </c>
      <c r="C50" s="310" t="s">
        <v>192</v>
      </c>
      <c r="D50" s="277" t="s">
        <v>135</v>
      </c>
      <c r="E50" s="277" t="s">
        <v>136</v>
      </c>
      <c r="F50" s="285" t="s">
        <v>9</v>
      </c>
      <c r="G50" s="285" t="s">
        <v>184</v>
      </c>
      <c r="H50" s="278">
        <v>3500</v>
      </c>
      <c r="I50" s="285" t="s">
        <v>122</v>
      </c>
      <c r="J50" s="285" t="s">
        <v>1</v>
      </c>
      <c r="K50" s="285" t="s">
        <v>16</v>
      </c>
      <c r="L50" s="285">
        <v>10</v>
      </c>
      <c r="M50" s="292"/>
    </row>
    <row r="51" spans="1:13" ht="42">
      <c r="A51" s="275">
        <v>2011733010</v>
      </c>
      <c r="B51" s="276" t="s">
        <v>134</v>
      </c>
      <c r="C51" s="310" t="s">
        <v>192</v>
      </c>
      <c r="D51" s="277" t="s">
        <v>135</v>
      </c>
      <c r="E51" s="277" t="s">
        <v>136</v>
      </c>
      <c r="F51" s="285" t="s">
        <v>82</v>
      </c>
      <c r="G51" s="285" t="s">
        <v>184</v>
      </c>
      <c r="H51" s="278">
        <v>35000</v>
      </c>
      <c r="I51" s="285" t="s">
        <v>122</v>
      </c>
      <c r="J51" s="285" t="s">
        <v>1</v>
      </c>
      <c r="K51" s="285" t="s">
        <v>16</v>
      </c>
      <c r="L51" s="285">
        <v>10</v>
      </c>
      <c r="M51" s="292"/>
    </row>
    <row r="52" spans="1:13" ht="42">
      <c r="A52" s="275">
        <v>2011733010</v>
      </c>
      <c r="B52" s="276" t="s">
        <v>134</v>
      </c>
      <c r="C52" s="310" t="s">
        <v>192</v>
      </c>
      <c r="D52" s="277" t="s">
        <v>135</v>
      </c>
      <c r="E52" s="277" t="s">
        <v>136</v>
      </c>
      <c r="F52" s="285" t="s">
        <v>82</v>
      </c>
      <c r="G52" s="285" t="s">
        <v>184</v>
      </c>
      <c r="H52" s="278">
        <v>5600</v>
      </c>
      <c r="I52" s="285" t="s">
        <v>123</v>
      </c>
      <c r="J52" s="285" t="s">
        <v>1</v>
      </c>
      <c r="K52" s="285" t="s">
        <v>16</v>
      </c>
      <c r="L52" s="285">
        <v>10</v>
      </c>
      <c r="M52" s="292"/>
    </row>
    <row r="53" spans="1:13" ht="42">
      <c r="A53" s="275">
        <v>2011733010</v>
      </c>
      <c r="B53" s="276" t="s">
        <v>134</v>
      </c>
      <c r="C53" s="310" t="s">
        <v>192</v>
      </c>
      <c r="D53" s="277" t="s">
        <v>135</v>
      </c>
      <c r="E53" s="277" t="s">
        <v>136</v>
      </c>
      <c r="F53" s="285" t="s">
        <v>82</v>
      </c>
      <c r="G53" s="285" t="s">
        <v>184</v>
      </c>
      <c r="H53" s="278">
        <v>5600</v>
      </c>
      <c r="I53" s="285" t="s">
        <v>124</v>
      </c>
      <c r="J53" s="285" t="s">
        <v>1</v>
      </c>
      <c r="K53" s="285" t="s">
        <v>16</v>
      </c>
      <c r="L53" s="285">
        <v>10</v>
      </c>
      <c r="M53" s="292"/>
    </row>
    <row r="54" spans="1:13" ht="42">
      <c r="A54" s="275">
        <v>2011733010</v>
      </c>
      <c r="B54" s="276" t="s">
        <v>134</v>
      </c>
      <c r="C54" s="310" t="s">
        <v>192</v>
      </c>
      <c r="D54" s="277" t="s">
        <v>135</v>
      </c>
      <c r="E54" s="277" t="s">
        <v>136</v>
      </c>
      <c r="F54" s="285" t="s">
        <v>6</v>
      </c>
      <c r="G54" s="285" t="s">
        <v>184</v>
      </c>
      <c r="H54" s="278">
        <v>228578.33</v>
      </c>
      <c r="I54" s="285" t="s">
        <v>66</v>
      </c>
      <c r="J54" s="285" t="s">
        <v>1</v>
      </c>
      <c r="K54" s="285" t="s">
        <v>16</v>
      </c>
      <c r="L54" s="285">
        <v>10</v>
      </c>
      <c r="M54" s="292"/>
    </row>
    <row r="55" spans="1:13" ht="42">
      <c r="A55" s="275">
        <v>2011733010</v>
      </c>
      <c r="B55" s="276" t="s">
        <v>134</v>
      </c>
      <c r="C55" s="310" t="s">
        <v>192</v>
      </c>
      <c r="D55" s="277" t="s">
        <v>135</v>
      </c>
      <c r="E55" s="277" t="s">
        <v>136</v>
      </c>
      <c r="F55" s="285" t="s">
        <v>6</v>
      </c>
      <c r="G55" s="285" t="s">
        <v>184</v>
      </c>
      <c r="H55" s="278">
        <v>213078.33</v>
      </c>
      <c r="I55" s="285" t="s">
        <v>125</v>
      </c>
      <c r="J55" s="285" t="s">
        <v>1</v>
      </c>
      <c r="K55" s="285" t="s">
        <v>16</v>
      </c>
      <c r="L55" s="285">
        <v>10</v>
      </c>
      <c r="M55" s="292"/>
    </row>
    <row r="56" spans="1:13" ht="42">
      <c r="A56" s="275">
        <v>2011733010</v>
      </c>
      <c r="B56" s="276" t="s">
        <v>134</v>
      </c>
      <c r="C56" s="310" t="s">
        <v>192</v>
      </c>
      <c r="D56" s="277" t="s">
        <v>135</v>
      </c>
      <c r="E56" s="277" t="s">
        <v>136</v>
      </c>
      <c r="F56" s="285" t="s">
        <v>6</v>
      </c>
      <c r="G56" s="285" t="s">
        <v>184</v>
      </c>
      <c r="H56" s="278">
        <v>14000</v>
      </c>
      <c r="I56" s="285" t="s">
        <v>122</v>
      </c>
      <c r="J56" s="285" t="s">
        <v>1</v>
      </c>
      <c r="K56" s="285" t="s">
        <v>16</v>
      </c>
      <c r="L56" s="285">
        <v>10</v>
      </c>
      <c r="M56" s="292"/>
    </row>
    <row r="57" spans="1:13" ht="42">
      <c r="A57" s="275">
        <v>2011733010</v>
      </c>
      <c r="B57" s="276" t="s">
        <v>134</v>
      </c>
      <c r="C57" s="310" t="s">
        <v>192</v>
      </c>
      <c r="D57" s="277" t="s">
        <v>135</v>
      </c>
      <c r="E57" s="277" t="s">
        <v>136</v>
      </c>
      <c r="F57" s="285" t="s">
        <v>6</v>
      </c>
      <c r="G57" s="285" t="s">
        <v>184</v>
      </c>
      <c r="H57" s="278">
        <v>47400</v>
      </c>
      <c r="I57" s="285" t="s">
        <v>123</v>
      </c>
      <c r="J57" s="285" t="s">
        <v>1</v>
      </c>
      <c r="K57" s="285" t="s">
        <v>16</v>
      </c>
      <c r="L57" s="285">
        <v>10</v>
      </c>
      <c r="M57" s="292"/>
    </row>
    <row r="58" spans="1:13" ht="42">
      <c r="A58" s="275">
        <v>2011733010</v>
      </c>
      <c r="B58" s="276" t="s">
        <v>134</v>
      </c>
      <c r="C58" s="310" t="s">
        <v>192</v>
      </c>
      <c r="D58" s="277" t="s">
        <v>135</v>
      </c>
      <c r="E58" s="277" t="s">
        <v>136</v>
      </c>
      <c r="F58" s="285" t="s">
        <v>6</v>
      </c>
      <c r="G58" s="285" t="s">
        <v>184</v>
      </c>
      <c r="H58" s="278">
        <v>41800</v>
      </c>
      <c r="I58" s="285" t="s">
        <v>124</v>
      </c>
      <c r="J58" s="285" t="s">
        <v>1</v>
      </c>
      <c r="K58" s="285" t="s">
        <v>16</v>
      </c>
      <c r="L58" s="285">
        <v>10</v>
      </c>
      <c r="M58" s="292"/>
    </row>
    <row r="59" spans="1:13" ht="42">
      <c r="A59" s="275">
        <v>2011733010</v>
      </c>
      <c r="B59" s="276" t="s">
        <v>134</v>
      </c>
      <c r="C59" s="310" t="s">
        <v>192</v>
      </c>
      <c r="D59" s="277" t="s">
        <v>135</v>
      </c>
      <c r="E59" s="277" t="s">
        <v>136</v>
      </c>
      <c r="F59" s="285" t="s">
        <v>17</v>
      </c>
      <c r="G59" s="285" t="s">
        <v>184</v>
      </c>
      <c r="H59" s="278">
        <v>16800</v>
      </c>
      <c r="I59" s="285" t="s">
        <v>66</v>
      </c>
      <c r="J59" s="285" t="s">
        <v>1</v>
      </c>
      <c r="K59" s="285" t="s">
        <v>16</v>
      </c>
      <c r="L59" s="285">
        <v>10</v>
      </c>
      <c r="M59" s="292"/>
    </row>
    <row r="60" spans="1:13" ht="42">
      <c r="A60" s="275">
        <v>2011733010</v>
      </c>
      <c r="B60" s="276" t="s">
        <v>134</v>
      </c>
      <c r="C60" s="310" t="s">
        <v>192</v>
      </c>
      <c r="D60" s="277" t="s">
        <v>135</v>
      </c>
      <c r="E60" s="277" t="s">
        <v>136</v>
      </c>
      <c r="F60" s="285" t="s">
        <v>17</v>
      </c>
      <c r="G60" s="285" t="s">
        <v>184</v>
      </c>
      <c r="H60" s="278">
        <v>11200</v>
      </c>
      <c r="I60" s="285" t="s">
        <v>125</v>
      </c>
      <c r="J60" s="285" t="s">
        <v>1</v>
      </c>
      <c r="K60" s="285" t="s">
        <v>16</v>
      </c>
      <c r="L60" s="285">
        <v>10</v>
      </c>
      <c r="M60" s="292"/>
    </row>
    <row r="61" spans="1:13" ht="42">
      <c r="A61" s="275">
        <v>2011733010</v>
      </c>
      <c r="B61" s="276" t="s">
        <v>134</v>
      </c>
      <c r="C61" s="310" t="s">
        <v>192</v>
      </c>
      <c r="D61" s="277" t="s">
        <v>135</v>
      </c>
      <c r="E61" s="277" t="s">
        <v>136</v>
      </c>
      <c r="F61" s="285" t="s">
        <v>7</v>
      </c>
      <c r="G61" s="285" t="s">
        <v>184</v>
      </c>
      <c r="H61" s="278">
        <v>16800</v>
      </c>
      <c r="I61" s="285" t="s">
        <v>66</v>
      </c>
      <c r="J61" s="285" t="s">
        <v>1</v>
      </c>
      <c r="K61" s="285" t="s">
        <v>16</v>
      </c>
      <c r="L61" s="285">
        <v>10</v>
      </c>
      <c r="M61" s="292"/>
    </row>
    <row r="62" spans="1:13" ht="42">
      <c r="A62" s="275">
        <v>2011733010</v>
      </c>
      <c r="B62" s="276" t="s">
        <v>134</v>
      </c>
      <c r="C62" s="310" t="s">
        <v>192</v>
      </c>
      <c r="D62" s="277" t="s">
        <v>135</v>
      </c>
      <c r="E62" s="277" t="s">
        <v>136</v>
      </c>
      <c r="F62" s="285" t="s">
        <v>7</v>
      </c>
      <c r="G62" s="285" t="s">
        <v>184</v>
      </c>
      <c r="H62" s="278">
        <v>16800</v>
      </c>
      <c r="I62" s="285" t="s">
        <v>125</v>
      </c>
      <c r="J62" s="285" t="s">
        <v>1</v>
      </c>
      <c r="K62" s="285" t="s">
        <v>16</v>
      </c>
      <c r="L62" s="285">
        <v>10</v>
      </c>
      <c r="M62" s="292"/>
    </row>
    <row r="63" spans="1:13" ht="42">
      <c r="A63" s="275">
        <v>2011733010</v>
      </c>
      <c r="B63" s="276" t="s">
        <v>134</v>
      </c>
      <c r="C63" s="310" t="s">
        <v>192</v>
      </c>
      <c r="D63" s="277" t="s">
        <v>135</v>
      </c>
      <c r="E63" s="277" t="s">
        <v>136</v>
      </c>
      <c r="F63" s="285" t="s">
        <v>7</v>
      </c>
      <c r="G63" s="285" t="s">
        <v>184</v>
      </c>
      <c r="H63" s="278">
        <f>7000+21000+7000+10500+3500+17500+10500</f>
        <v>77000</v>
      </c>
      <c r="I63" s="285" t="s">
        <v>122</v>
      </c>
      <c r="J63" s="285" t="s">
        <v>1</v>
      </c>
      <c r="K63" s="285" t="s">
        <v>16</v>
      </c>
      <c r="L63" s="285">
        <v>10</v>
      </c>
      <c r="M63" s="292"/>
    </row>
    <row r="64" spans="1:13" ht="42">
      <c r="A64" s="275">
        <v>2011733010</v>
      </c>
      <c r="B64" s="276" t="s">
        <v>134</v>
      </c>
      <c r="C64" s="310" t="s">
        <v>192</v>
      </c>
      <c r="D64" s="277" t="s">
        <v>135</v>
      </c>
      <c r="E64" s="277" t="s">
        <v>136</v>
      </c>
      <c r="F64" s="285" t="s">
        <v>7</v>
      </c>
      <c r="G64" s="285" t="s">
        <v>184</v>
      </c>
      <c r="H64" s="278">
        <f>5600+5600+5600</f>
        <v>16800</v>
      </c>
      <c r="I64" s="285" t="s">
        <v>123</v>
      </c>
      <c r="J64" s="285" t="s">
        <v>1</v>
      </c>
      <c r="K64" s="285" t="s">
        <v>16</v>
      </c>
      <c r="L64" s="285">
        <v>10</v>
      </c>
      <c r="M64" s="292"/>
    </row>
    <row r="65" spans="1:13" ht="42">
      <c r="A65" s="275">
        <v>2011733010</v>
      </c>
      <c r="B65" s="276" t="s">
        <v>134</v>
      </c>
      <c r="C65" s="310" t="s">
        <v>192</v>
      </c>
      <c r="D65" s="277" t="s">
        <v>135</v>
      </c>
      <c r="E65" s="277" t="s">
        <v>136</v>
      </c>
      <c r="F65" s="285" t="s">
        <v>7</v>
      </c>
      <c r="G65" s="285" t="s">
        <v>184</v>
      </c>
      <c r="H65" s="278">
        <f>5600+5600+5600</f>
        <v>16800</v>
      </c>
      <c r="I65" s="285" t="s">
        <v>124</v>
      </c>
      <c r="J65" s="285" t="s">
        <v>1</v>
      </c>
      <c r="K65" s="285" t="s">
        <v>16</v>
      </c>
      <c r="L65" s="285">
        <v>10</v>
      </c>
      <c r="M65" s="292"/>
    </row>
    <row r="66" spans="1:13" s="86" customFormat="1" ht="42">
      <c r="A66" s="275">
        <v>2011733010</v>
      </c>
      <c r="B66" s="276" t="s">
        <v>134</v>
      </c>
      <c r="C66" s="310" t="s">
        <v>192</v>
      </c>
      <c r="D66" s="277" t="s">
        <v>135</v>
      </c>
      <c r="E66" s="277" t="s">
        <v>136</v>
      </c>
      <c r="F66" s="285" t="s">
        <v>13</v>
      </c>
      <c r="G66" s="285" t="s">
        <v>190</v>
      </c>
      <c r="H66" s="278">
        <v>833660</v>
      </c>
      <c r="I66" s="285" t="s">
        <v>2</v>
      </c>
      <c r="J66" s="285" t="s">
        <v>2</v>
      </c>
      <c r="K66" s="285" t="s">
        <v>16</v>
      </c>
      <c r="L66" s="285">
        <v>10</v>
      </c>
      <c r="M66" s="292"/>
    </row>
    <row r="67" spans="1:13" s="86" customFormat="1" ht="42">
      <c r="A67" s="275">
        <v>2011733010</v>
      </c>
      <c r="B67" s="276" t="s">
        <v>134</v>
      </c>
      <c r="C67" s="310" t="s">
        <v>192</v>
      </c>
      <c r="D67" s="277" t="s">
        <v>135</v>
      </c>
      <c r="E67" s="277" t="s">
        <v>136</v>
      </c>
      <c r="F67" s="285" t="s">
        <v>14</v>
      </c>
      <c r="G67" s="285" t="s">
        <v>190</v>
      </c>
      <c r="H67" s="278">
        <v>191020</v>
      </c>
      <c r="I67" s="285" t="s">
        <v>2</v>
      </c>
      <c r="J67" s="285" t="s">
        <v>2</v>
      </c>
      <c r="K67" s="285" t="s">
        <v>16</v>
      </c>
      <c r="L67" s="285">
        <v>10</v>
      </c>
      <c r="M67" s="292"/>
    </row>
    <row r="68" spans="1:13" s="86" customFormat="1" ht="42">
      <c r="A68" s="275">
        <v>2011733010</v>
      </c>
      <c r="B68" s="276" t="s">
        <v>134</v>
      </c>
      <c r="C68" s="310" t="s">
        <v>192</v>
      </c>
      <c r="D68" s="277" t="s">
        <v>135</v>
      </c>
      <c r="E68" s="277" t="s">
        <v>136</v>
      </c>
      <c r="F68" s="285" t="s">
        <v>15</v>
      </c>
      <c r="G68" s="285" t="s">
        <v>190</v>
      </c>
      <c r="H68" s="278">
        <v>267650</v>
      </c>
      <c r="I68" s="285" t="s">
        <v>2</v>
      </c>
      <c r="J68" s="285" t="s">
        <v>2</v>
      </c>
      <c r="K68" s="285" t="s">
        <v>16</v>
      </c>
      <c r="L68" s="285">
        <v>10</v>
      </c>
      <c r="M68" s="292"/>
    </row>
    <row r="69" spans="1:13" s="86" customFormat="1" ht="42">
      <c r="A69" s="275">
        <v>2011733010</v>
      </c>
      <c r="B69" s="276" t="s">
        <v>134</v>
      </c>
      <c r="C69" s="310" t="s">
        <v>192</v>
      </c>
      <c r="D69" s="277" t="s">
        <v>135</v>
      </c>
      <c r="E69" s="277" t="s">
        <v>136</v>
      </c>
      <c r="F69" s="285" t="s">
        <v>11</v>
      </c>
      <c r="G69" s="285" t="s">
        <v>190</v>
      </c>
      <c r="H69" s="278">
        <v>62540</v>
      </c>
      <c r="I69" s="285" t="s">
        <v>2</v>
      </c>
      <c r="J69" s="285" t="s">
        <v>2</v>
      </c>
      <c r="K69" s="285" t="s">
        <v>16</v>
      </c>
      <c r="L69" s="285">
        <v>10</v>
      </c>
      <c r="M69" s="292"/>
    </row>
    <row r="70" spans="1:13" s="86" customFormat="1" ht="42">
      <c r="A70" s="275">
        <v>2011733010</v>
      </c>
      <c r="B70" s="276" t="s">
        <v>134</v>
      </c>
      <c r="C70" s="310" t="s">
        <v>192</v>
      </c>
      <c r="D70" s="277" t="s">
        <v>135</v>
      </c>
      <c r="E70" s="277" t="s">
        <v>136</v>
      </c>
      <c r="F70" s="285" t="s">
        <v>82</v>
      </c>
      <c r="G70" s="285" t="s">
        <v>190</v>
      </c>
      <c r="H70" s="278">
        <v>153630</v>
      </c>
      <c r="I70" s="285" t="s">
        <v>2</v>
      </c>
      <c r="J70" s="285" t="s">
        <v>2</v>
      </c>
      <c r="K70" s="285" t="s">
        <v>16</v>
      </c>
      <c r="L70" s="285">
        <v>10</v>
      </c>
      <c r="M70" s="292"/>
    </row>
    <row r="71" spans="1:13" s="86" customFormat="1" ht="42">
      <c r="A71" s="275">
        <v>2011733010</v>
      </c>
      <c r="B71" s="276" t="s">
        <v>134</v>
      </c>
      <c r="C71" s="310" t="s">
        <v>192</v>
      </c>
      <c r="D71" s="277" t="s">
        <v>135</v>
      </c>
      <c r="E71" s="277" t="s">
        <v>136</v>
      </c>
      <c r="F71" s="285" t="s">
        <v>6</v>
      </c>
      <c r="G71" s="285" t="s">
        <v>190</v>
      </c>
      <c r="H71" s="278">
        <v>80050</v>
      </c>
      <c r="I71" s="285" t="s">
        <v>2</v>
      </c>
      <c r="J71" s="285" t="s">
        <v>2</v>
      </c>
      <c r="K71" s="285" t="s">
        <v>16</v>
      </c>
      <c r="L71" s="285">
        <v>10</v>
      </c>
      <c r="M71" s="292"/>
    </row>
    <row r="72" spans="1:13" s="86" customFormat="1" ht="42">
      <c r="A72" s="275">
        <v>2011733010</v>
      </c>
      <c r="B72" s="276" t="s">
        <v>134</v>
      </c>
      <c r="C72" s="310" t="s">
        <v>192</v>
      </c>
      <c r="D72" s="277" t="s">
        <v>135</v>
      </c>
      <c r="E72" s="277" t="s">
        <v>136</v>
      </c>
      <c r="F72" s="285" t="s">
        <v>80</v>
      </c>
      <c r="G72" s="285" t="s">
        <v>190</v>
      </c>
      <c r="H72" s="278">
        <v>23710</v>
      </c>
      <c r="I72" s="285" t="s">
        <v>2</v>
      </c>
      <c r="J72" s="285" t="s">
        <v>2</v>
      </c>
      <c r="K72" s="285" t="s">
        <v>16</v>
      </c>
      <c r="L72" s="285">
        <v>10</v>
      </c>
      <c r="M72" s="292"/>
    </row>
    <row r="73" spans="1:13" s="86" customFormat="1" ht="42">
      <c r="A73" s="275">
        <v>2011733010</v>
      </c>
      <c r="B73" s="276" t="s">
        <v>134</v>
      </c>
      <c r="C73" s="310" t="s">
        <v>192</v>
      </c>
      <c r="D73" s="277" t="s">
        <v>135</v>
      </c>
      <c r="E73" s="277" t="s">
        <v>136</v>
      </c>
      <c r="F73" s="285" t="s">
        <v>7</v>
      </c>
      <c r="G73" s="285" t="s">
        <v>190</v>
      </c>
      <c r="H73" s="278">
        <f>2212370-1612260</f>
        <v>600110</v>
      </c>
      <c r="I73" s="285" t="s">
        <v>2</v>
      </c>
      <c r="J73" s="285" t="s">
        <v>2</v>
      </c>
      <c r="K73" s="285" t="s">
        <v>16</v>
      </c>
      <c r="L73" s="285">
        <v>10</v>
      </c>
      <c r="M73" s="292"/>
    </row>
    <row r="74" spans="1:13" s="86" customFormat="1" ht="21">
      <c r="A74" s="310">
        <v>2011734005</v>
      </c>
      <c r="B74" s="311" t="s">
        <v>146</v>
      </c>
      <c r="C74" s="311" t="s">
        <v>193</v>
      </c>
      <c r="D74" s="312" t="s">
        <v>12</v>
      </c>
      <c r="E74" s="312" t="s">
        <v>136</v>
      </c>
      <c r="F74" s="313" t="s">
        <v>7</v>
      </c>
      <c r="G74" s="313" t="s">
        <v>215</v>
      </c>
      <c r="H74" s="314">
        <f>5518.75-3895.57</f>
        <v>1623.1799999999998</v>
      </c>
      <c r="I74" s="313" t="s">
        <v>83</v>
      </c>
      <c r="J74" s="313" t="s">
        <v>4</v>
      </c>
      <c r="K74" s="313" t="s">
        <v>18</v>
      </c>
      <c r="L74" s="313">
        <v>11</v>
      </c>
      <c r="M74" s="315"/>
    </row>
    <row r="75" spans="1:13" s="86" customFormat="1" ht="21">
      <c r="A75" s="310">
        <v>2011734005</v>
      </c>
      <c r="B75" s="311" t="s">
        <v>146</v>
      </c>
      <c r="C75" s="311" t="s">
        <v>193</v>
      </c>
      <c r="D75" s="312" t="s">
        <v>12</v>
      </c>
      <c r="E75" s="312" t="s">
        <v>136</v>
      </c>
      <c r="F75" s="313" t="s">
        <v>7</v>
      </c>
      <c r="G75" s="313" t="s">
        <v>215</v>
      </c>
      <c r="H75" s="314">
        <v>3895.57</v>
      </c>
      <c r="I75" s="313" t="s">
        <v>210</v>
      </c>
      <c r="J75" s="313" t="s">
        <v>4</v>
      </c>
      <c r="K75" s="313" t="s">
        <v>18</v>
      </c>
      <c r="L75" s="313">
        <v>11</v>
      </c>
      <c r="M75" s="315"/>
    </row>
    <row r="76" spans="1:13" s="86" customFormat="1" ht="21">
      <c r="A76" s="310">
        <v>2011734001</v>
      </c>
      <c r="B76" s="311" t="s">
        <v>211</v>
      </c>
      <c r="C76" s="311" t="s">
        <v>193</v>
      </c>
      <c r="D76" s="312" t="s">
        <v>5</v>
      </c>
      <c r="E76" s="312" t="s">
        <v>136</v>
      </c>
      <c r="F76" s="313" t="s">
        <v>7</v>
      </c>
      <c r="G76" s="313" t="s">
        <v>216</v>
      </c>
      <c r="H76" s="314">
        <v>107</v>
      </c>
      <c r="I76" s="313" t="s">
        <v>83</v>
      </c>
      <c r="J76" s="313" t="s">
        <v>4</v>
      </c>
      <c r="K76" s="313" t="s">
        <v>18</v>
      </c>
      <c r="L76" s="313">
        <v>11</v>
      </c>
      <c r="M76" s="315"/>
    </row>
    <row r="77" spans="1:13" s="86" customFormat="1" ht="21">
      <c r="A77" s="310">
        <v>2011734001</v>
      </c>
      <c r="B77" s="311" t="s">
        <v>211</v>
      </c>
      <c r="C77" s="311" t="s">
        <v>193</v>
      </c>
      <c r="D77" s="312" t="s">
        <v>5</v>
      </c>
      <c r="E77" s="312" t="s">
        <v>136</v>
      </c>
      <c r="F77" s="313" t="s">
        <v>6</v>
      </c>
      <c r="G77" s="313" t="s">
        <v>212</v>
      </c>
      <c r="H77" s="314">
        <v>7248.4</v>
      </c>
      <c r="I77" s="313" t="s">
        <v>213</v>
      </c>
      <c r="J77" s="313" t="s">
        <v>69</v>
      </c>
      <c r="K77" s="313" t="s">
        <v>18</v>
      </c>
      <c r="L77" s="313">
        <v>11</v>
      </c>
      <c r="M77" s="315"/>
    </row>
    <row r="78" spans="1:13" s="86" customFormat="1" ht="21">
      <c r="A78" s="310">
        <v>2011734001</v>
      </c>
      <c r="B78" s="311" t="s">
        <v>211</v>
      </c>
      <c r="C78" s="311" t="s">
        <v>193</v>
      </c>
      <c r="D78" s="312" t="s">
        <v>5</v>
      </c>
      <c r="E78" s="312" t="s">
        <v>136</v>
      </c>
      <c r="F78" s="313" t="s">
        <v>6</v>
      </c>
      <c r="G78" s="313" t="s">
        <v>214</v>
      </c>
      <c r="H78" s="314">
        <v>40</v>
      </c>
      <c r="I78" s="313" t="s">
        <v>217</v>
      </c>
      <c r="J78" s="313" t="s">
        <v>93</v>
      </c>
      <c r="K78" s="313" t="s">
        <v>18</v>
      </c>
      <c r="L78" s="313">
        <v>11</v>
      </c>
      <c r="M78" s="315"/>
    </row>
    <row r="79" spans="1:13" s="86" customFormat="1" ht="21">
      <c r="A79" s="310">
        <v>2011734001</v>
      </c>
      <c r="B79" s="311" t="s">
        <v>211</v>
      </c>
      <c r="C79" s="311" t="s">
        <v>193</v>
      </c>
      <c r="D79" s="312" t="s">
        <v>5</v>
      </c>
      <c r="E79" s="312" t="s">
        <v>136</v>
      </c>
      <c r="F79" s="313" t="s">
        <v>6</v>
      </c>
      <c r="G79" s="313" t="s">
        <v>214</v>
      </c>
      <c r="H79" s="314">
        <v>2642</v>
      </c>
      <c r="I79" s="313" t="s">
        <v>218</v>
      </c>
      <c r="J79" s="313" t="s">
        <v>93</v>
      </c>
      <c r="K79" s="313" t="s">
        <v>18</v>
      </c>
      <c r="L79" s="313">
        <v>11</v>
      </c>
      <c r="M79" s="315"/>
    </row>
    <row r="80" spans="1:13" s="86" customFormat="1" ht="21">
      <c r="A80" s="310">
        <v>2011734001</v>
      </c>
      <c r="B80" s="311" t="s">
        <v>211</v>
      </c>
      <c r="C80" s="311" t="s">
        <v>193</v>
      </c>
      <c r="D80" s="312" t="s">
        <v>5</v>
      </c>
      <c r="E80" s="312" t="s">
        <v>136</v>
      </c>
      <c r="F80" s="313" t="s">
        <v>6</v>
      </c>
      <c r="G80" s="313" t="s">
        <v>214</v>
      </c>
      <c r="H80" s="314">
        <v>500</v>
      </c>
      <c r="I80" s="313" t="s">
        <v>219</v>
      </c>
      <c r="J80" s="313" t="s">
        <v>93</v>
      </c>
      <c r="K80" s="313" t="s">
        <v>18</v>
      </c>
      <c r="L80" s="313">
        <v>11</v>
      </c>
      <c r="M80" s="315"/>
    </row>
    <row r="81" spans="1:13" s="86" customFormat="1" ht="42">
      <c r="A81" s="310">
        <v>2011730027</v>
      </c>
      <c r="B81" s="311" t="s">
        <v>220</v>
      </c>
      <c r="C81" s="311" t="s">
        <v>221</v>
      </c>
      <c r="D81" s="312" t="s">
        <v>222</v>
      </c>
      <c r="E81" s="312" t="s">
        <v>223</v>
      </c>
      <c r="F81" s="313" t="s">
        <v>80</v>
      </c>
      <c r="G81" s="313" t="s">
        <v>226</v>
      </c>
      <c r="H81" s="314">
        <v>39470200</v>
      </c>
      <c r="I81" s="312" t="s">
        <v>223</v>
      </c>
      <c r="J81" s="290" t="s">
        <v>421</v>
      </c>
      <c r="K81" s="313" t="s">
        <v>224</v>
      </c>
      <c r="L81" s="313">
        <v>11</v>
      </c>
      <c r="M81" s="315"/>
    </row>
    <row r="82" spans="1:13" s="86" customFormat="1" ht="21">
      <c r="A82" s="310">
        <v>2011734005</v>
      </c>
      <c r="B82" s="311" t="s">
        <v>146</v>
      </c>
      <c r="C82" s="311" t="s">
        <v>193</v>
      </c>
      <c r="D82" s="312" t="s">
        <v>12</v>
      </c>
      <c r="E82" s="312" t="s">
        <v>136</v>
      </c>
      <c r="F82" s="313" t="s">
        <v>15</v>
      </c>
      <c r="G82" s="313" t="s">
        <v>225</v>
      </c>
      <c r="H82" s="314">
        <v>2562</v>
      </c>
      <c r="I82" s="313" t="s">
        <v>218</v>
      </c>
      <c r="J82" s="313" t="s">
        <v>93</v>
      </c>
      <c r="K82" s="313" t="s">
        <v>18</v>
      </c>
      <c r="L82" s="313">
        <v>11</v>
      </c>
      <c r="M82" s="315"/>
    </row>
    <row r="83" spans="1:13" s="86" customFormat="1" ht="21">
      <c r="A83" s="310">
        <v>2011734005</v>
      </c>
      <c r="B83" s="311" t="s">
        <v>146</v>
      </c>
      <c r="C83" s="311" t="s">
        <v>193</v>
      </c>
      <c r="D83" s="312" t="s">
        <v>12</v>
      </c>
      <c r="E83" s="312" t="s">
        <v>136</v>
      </c>
      <c r="F83" s="313" t="s">
        <v>15</v>
      </c>
      <c r="G83" s="313" t="s">
        <v>225</v>
      </c>
      <c r="H83" s="314">
        <v>116</v>
      </c>
      <c r="I83" s="313" t="s">
        <v>217</v>
      </c>
      <c r="J83" s="313" t="s">
        <v>93</v>
      </c>
      <c r="K83" s="313" t="s">
        <v>18</v>
      </c>
      <c r="L83" s="313">
        <v>11</v>
      </c>
      <c r="M83" s="315"/>
    </row>
    <row r="84" spans="1:13" s="86" customFormat="1" ht="21">
      <c r="A84" s="310">
        <v>2011734001</v>
      </c>
      <c r="B84" s="311" t="s">
        <v>211</v>
      </c>
      <c r="C84" s="311" t="s">
        <v>193</v>
      </c>
      <c r="D84" s="312" t="s">
        <v>5</v>
      </c>
      <c r="E84" s="312" t="s">
        <v>136</v>
      </c>
      <c r="F84" s="313" t="s">
        <v>7</v>
      </c>
      <c r="G84" s="313" t="s">
        <v>227</v>
      </c>
      <c r="H84" s="314">
        <v>5600</v>
      </c>
      <c r="I84" s="313" t="s">
        <v>129</v>
      </c>
      <c r="J84" s="313" t="s">
        <v>93</v>
      </c>
      <c r="K84" s="313" t="s">
        <v>18</v>
      </c>
      <c r="L84" s="313">
        <v>11</v>
      </c>
      <c r="M84" s="315"/>
    </row>
    <row r="85" spans="1:13" s="86" customFormat="1" ht="21">
      <c r="A85" s="310">
        <v>2011734001</v>
      </c>
      <c r="B85" s="311" t="s">
        <v>211</v>
      </c>
      <c r="C85" s="311" t="s">
        <v>193</v>
      </c>
      <c r="D85" s="312" t="s">
        <v>5</v>
      </c>
      <c r="E85" s="312" t="s">
        <v>136</v>
      </c>
      <c r="F85" s="313" t="s">
        <v>6</v>
      </c>
      <c r="G85" s="313" t="s">
        <v>228</v>
      </c>
      <c r="H85" s="314">
        <v>4878</v>
      </c>
      <c r="I85" s="313" t="s">
        <v>218</v>
      </c>
      <c r="J85" s="313" t="s">
        <v>93</v>
      </c>
      <c r="K85" s="313" t="s">
        <v>18</v>
      </c>
      <c r="L85" s="313">
        <v>11</v>
      </c>
      <c r="M85" s="315"/>
    </row>
    <row r="86" spans="1:13" s="86" customFormat="1" ht="21">
      <c r="A86" s="310">
        <v>2011734001</v>
      </c>
      <c r="B86" s="311" t="s">
        <v>211</v>
      </c>
      <c r="C86" s="311" t="s">
        <v>193</v>
      </c>
      <c r="D86" s="312" t="s">
        <v>5</v>
      </c>
      <c r="E86" s="312" t="s">
        <v>136</v>
      </c>
      <c r="F86" s="313" t="s">
        <v>6</v>
      </c>
      <c r="G86" s="313" t="s">
        <v>228</v>
      </c>
      <c r="H86" s="314">
        <v>160</v>
      </c>
      <c r="I86" s="313" t="s">
        <v>217</v>
      </c>
      <c r="J86" s="313" t="s">
        <v>93</v>
      </c>
      <c r="K86" s="313" t="s">
        <v>18</v>
      </c>
      <c r="L86" s="313">
        <v>11</v>
      </c>
      <c r="M86" s="315"/>
    </row>
    <row r="87" spans="1:13" s="86" customFormat="1" ht="21">
      <c r="A87" s="310">
        <v>2011734001</v>
      </c>
      <c r="B87" s="311" t="s">
        <v>211</v>
      </c>
      <c r="C87" s="311" t="s">
        <v>193</v>
      </c>
      <c r="D87" s="312" t="s">
        <v>5</v>
      </c>
      <c r="E87" s="312" t="s">
        <v>136</v>
      </c>
      <c r="F87" s="313" t="s">
        <v>6</v>
      </c>
      <c r="G87" s="313" t="s">
        <v>229</v>
      </c>
      <c r="H87" s="314">
        <v>4150</v>
      </c>
      <c r="I87" s="313" t="s">
        <v>230</v>
      </c>
      <c r="J87" s="313" t="s">
        <v>3</v>
      </c>
      <c r="K87" s="313" t="s">
        <v>18</v>
      </c>
      <c r="L87" s="313">
        <v>11</v>
      </c>
      <c r="M87" s="315"/>
    </row>
    <row r="88" spans="1:13" s="86" customFormat="1" ht="21">
      <c r="A88" s="310">
        <v>2011734005</v>
      </c>
      <c r="B88" s="311" t="s">
        <v>146</v>
      </c>
      <c r="C88" s="311" t="s">
        <v>193</v>
      </c>
      <c r="D88" s="312" t="s">
        <v>12</v>
      </c>
      <c r="E88" s="312" t="s">
        <v>136</v>
      </c>
      <c r="F88" s="313" t="s">
        <v>14</v>
      </c>
      <c r="G88" s="313" t="s">
        <v>231</v>
      </c>
      <c r="H88" s="314">
        <v>5735</v>
      </c>
      <c r="I88" s="313" t="s">
        <v>232</v>
      </c>
      <c r="J88" s="313" t="s">
        <v>93</v>
      </c>
      <c r="K88" s="313" t="s">
        <v>18</v>
      </c>
      <c r="L88" s="313">
        <v>11</v>
      </c>
      <c r="M88" s="315"/>
    </row>
    <row r="89" spans="1:13" s="86" customFormat="1" ht="21">
      <c r="A89" s="310">
        <v>2011734005</v>
      </c>
      <c r="B89" s="311" t="s">
        <v>146</v>
      </c>
      <c r="C89" s="311" t="s">
        <v>193</v>
      </c>
      <c r="D89" s="312" t="s">
        <v>12</v>
      </c>
      <c r="E89" s="312" t="s">
        <v>136</v>
      </c>
      <c r="F89" s="313" t="s">
        <v>14</v>
      </c>
      <c r="G89" s="313" t="s">
        <v>233</v>
      </c>
      <c r="H89" s="314">
        <f>2456+2000</f>
        <v>4456</v>
      </c>
      <c r="I89" s="313" t="s">
        <v>218</v>
      </c>
      <c r="J89" s="313" t="s">
        <v>93</v>
      </c>
      <c r="K89" s="313" t="s">
        <v>18</v>
      </c>
      <c r="L89" s="313">
        <v>11</v>
      </c>
      <c r="M89" s="315"/>
    </row>
    <row r="90" spans="1:13" s="86" customFormat="1" ht="21">
      <c r="A90" s="310">
        <v>2011734005</v>
      </c>
      <c r="B90" s="311" t="s">
        <v>146</v>
      </c>
      <c r="C90" s="311" t="s">
        <v>193</v>
      </c>
      <c r="D90" s="312" t="s">
        <v>12</v>
      </c>
      <c r="E90" s="312" t="s">
        <v>136</v>
      </c>
      <c r="F90" s="313" t="s">
        <v>14</v>
      </c>
      <c r="G90" s="313" t="s">
        <v>233</v>
      </c>
      <c r="H90" s="314">
        <v>320</v>
      </c>
      <c r="I90" s="313" t="s">
        <v>217</v>
      </c>
      <c r="J90" s="313" t="s">
        <v>93</v>
      </c>
      <c r="K90" s="313" t="s">
        <v>18</v>
      </c>
      <c r="L90" s="313">
        <v>11</v>
      </c>
      <c r="M90" s="315"/>
    </row>
    <row r="91" spans="1:13" s="86" customFormat="1" ht="21">
      <c r="A91" s="310">
        <v>2011734005</v>
      </c>
      <c r="B91" s="311" t="s">
        <v>146</v>
      </c>
      <c r="C91" s="311" t="s">
        <v>193</v>
      </c>
      <c r="D91" s="312" t="s">
        <v>12</v>
      </c>
      <c r="E91" s="312" t="s">
        <v>136</v>
      </c>
      <c r="F91" s="313" t="s">
        <v>14</v>
      </c>
      <c r="G91" s="313" t="s">
        <v>233</v>
      </c>
      <c r="H91" s="314">
        <v>3000</v>
      </c>
      <c r="I91" s="313" t="s">
        <v>234</v>
      </c>
      <c r="J91" s="313" t="s">
        <v>93</v>
      </c>
      <c r="K91" s="313" t="s">
        <v>18</v>
      </c>
      <c r="L91" s="313">
        <v>11</v>
      </c>
      <c r="M91" s="315"/>
    </row>
    <row r="92" spans="1:13" s="86" customFormat="1" ht="21">
      <c r="A92" s="310">
        <v>2011734005</v>
      </c>
      <c r="B92" s="311" t="s">
        <v>146</v>
      </c>
      <c r="C92" s="311" t="s">
        <v>193</v>
      </c>
      <c r="D92" s="312" t="s">
        <v>12</v>
      </c>
      <c r="E92" s="312" t="s">
        <v>136</v>
      </c>
      <c r="F92" s="313" t="s">
        <v>14</v>
      </c>
      <c r="G92" s="313" t="s">
        <v>235</v>
      </c>
      <c r="H92" s="314">
        <v>80</v>
      </c>
      <c r="I92" s="313" t="s">
        <v>217</v>
      </c>
      <c r="J92" s="313" t="s">
        <v>93</v>
      </c>
      <c r="K92" s="313" t="s">
        <v>18</v>
      </c>
      <c r="L92" s="313">
        <v>11</v>
      </c>
      <c r="M92" s="315"/>
    </row>
    <row r="93" spans="1:13" s="86" customFormat="1" ht="21">
      <c r="A93" s="310">
        <v>2011734005</v>
      </c>
      <c r="B93" s="311" t="s">
        <v>146</v>
      </c>
      <c r="C93" s="311" t="s">
        <v>193</v>
      </c>
      <c r="D93" s="312" t="s">
        <v>12</v>
      </c>
      <c r="E93" s="312" t="s">
        <v>136</v>
      </c>
      <c r="F93" s="313" t="s">
        <v>14</v>
      </c>
      <c r="G93" s="313" t="s">
        <v>235</v>
      </c>
      <c r="H93" s="314">
        <v>1500</v>
      </c>
      <c r="I93" s="313" t="s">
        <v>219</v>
      </c>
      <c r="J93" s="313" t="s">
        <v>93</v>
      </c>
      <c r="K93" s="313" t="s">
        <v>18</v>
      </c>
      <c r="L93" s="313">
        <v>11</v>
      </c>
      <c r="M93" s="315"/>
    </row>
    <row r="94" spans="1:13" s="86" customFormat="1" ht="21">
      <c r="A94" s="310">
        <v>2011734005</v>
      </c>
      <c r="B94" s="311" t="s">
        <v>146</v>
      </c>
      <c r="C94" s="311" t="s">
        <v>193</v>
      </c>
      <c r="D94" s="312" t="s">
        <v>12</v>
      </c>
      <c r="E94" s="312" t="s">
        <v>136</v>
      </c>
      <c r="F94" s="313" t="s">
        <v>14</v>
      </c>
      <c r="G94" s="313" t="s">
        <v>235</v>
      </c>
      <c r="H94" s="314">
        <v>2550</v>
      </c>
      <c r="I94" s="313" t="s">
        <v>218</v>
      </c>
      <c r="J94" s="313" t="s">
        <v>93</v>
      </c>
      <c r="K94" s="313" t="s">
        <v>18</v>
      </c>
      <c r="L94" s="313">
        <v>11</v>
      </c>
      <c r="M94" s="315"/>
    </row>
    <row r="95" spans="1:13" s="86" customFormat="1" ht="21">
      <c r="A95" s="310">
        <v>2011734005</v>
      </c>
      <c r="B95" s="311" t="s">
        <v>146</v>
      </c>
      <c r="C95" s="311" t="s">
        <v>193</v>
      </c>
      <c r="D95" s="312" t="s">
        <v>12</v>
      </c>
      <c r="E95" s="312" t="s">
        <v>136</v>
      </c>
      <c r="F95" s="313" t="s">
        <v>14</v>
      </c>
      <c r="G95" s="313" t="s">
        <v>236</v>
      </c>
      <c r="H95" s="314">
        <v>4600</v>
      </c>
      <c r="I95" s="313" t="s">
        <v>237</v>
      </c>
      <c r="J95" s="313" t="s">
        <v>69</v>
      </c>
      <c r="K95" s="313" t="s">
        <v>18</v>
      </c>
      <c r="L95" s="313">
        <v>11</v>
      </c>
      <c r="M95" s="315"/>
    </row>
    <row r="96" spans="1:13" s="86" customFormat="1" ht="21">
      <c r="A96" s="310">
        <v>2011734005</v>
      </c>
      <c r="B96" s="311" t="s">
        <v>146</v>
      </c>
      <c r="C96" s="311" t="s">
        <v>193</v>
      </c>
      <c r="D96" s="312" t="s">
        <v>12</v>
      </c>
      <c r="E96" s="312" t="s">
        <v>136</v>
      </c>
      <c r="F96" s="313" t="s">
        <v>14</v>
      </c>
      <c r="G96" s="313" t="s">
        <v>238</v>
      </c>
      <c r="H96" s="314">
        <v>54800</v>
      </c>
      <c r="I96" s="313" t="s">
        <v>232</v>
      </c>
      <c r="J96" s="313" t="s">
        <v>93</v>
      </c>
      <c r="K96" s="313" t="s">
        <v>18</v>
      </c>
      <c r="L96" s="313">
        <v>11</v>
      </c>
      <c r="M96" s="315"/>
    </row>
    <row r="97" spans="1:13" s="86" customFormat="1" ht="21">
      <c r="A97" s="310">
        <v>2011734005</v>
      </c>
      <c r="B97" s="311" t="s">
        <v>146</v>
      </c>
      <c r="C97" s="311" t="s">
        <v>193</v>
      </c>
      <c r="D97" s="312" t="s">
        <v>12</v>
      </c>
      <c r="E97" s="312" t="s">
        <v>136</v>
      </c>
      <c r="F97" s="313" t="s">
        <v>14</v>
      </c>
      <c r="G97" s="313" t="s">
        <v>239</v>
      </c>
      <c r="H97" s="314">
        <v>79200</v>
      </c>
      <c r="I97" s="313" t="s">
        <v>240</v>
      </c>
      <c r="J97" s="313" t="s">
        <v>93</v>
      </c>
      <c r="K97" s="313" t="s">
        <v>18</v>
      </c>
      <c r="L97" s="313">
        <v>11</v>
      </c>
      <c r="M97" s="315"/>
    </row>
    <row r="98" spans="1:13" s="86" customFormat="1" ht="21">
      <c r="A98" s="310">
        <v>2011734002</v>
      </c>
      <c r="B98" s="311" t="s">
        <v>138</v>
      </c>
      <c r="C98" s="311" t="s">
        <v>193</v>
      </c>
      <c r="D98" s="312" t="s">
        <v>22</v>
      </c>
      <c r="E98" s="312" t="s">
        <v>136</v>
      </c>
      <c r="F98" s="313" t="s">
        <v>82</v>
      </c>
      <c r="G98" s="313" t="s">
        <v>241</v>
      </c>
      <c r="H98" s="314">
        <v>3985</v>
      </c>
      <c r="I98" s="313" t="s">
        <v>242</v>
      </c>
      <c r="J98" s="313" t="s">
        <v>69</v>
      </c>
      <c r="K98" s="313" t="s">
        <v>18</v>
      </c>
      <c r="L98" s="313">
        <v>11</v>
      </c>
      <c r="M98" s="315"/>
    </row>
    <row r="99" spans="1:13" s="86" customFormat="1" ht="21">
      <c r="A99" s="310">
        <v>2011730028</v>
      </c>
      <c r="B99" s="311" t="s">
        <v>243</v>
      </c>
      <c r="C99" s="311" t="s">
        <v>221</v>
      </c>
      <c r="D99" s="312" t="s">
        <v>244</v>
      </c>
      <c r="E99" s="312" t="s">
        <v>245</v>
      </c>
      <c r="F99" s="313" t="s">
        <v>17</v>
      </c>
      <c r="G99" s="313" t="s">
        <v>246</v>
      </c>
      <c r="H99" s="314">
        <v>14379300</v>
      </c>
      <c r="I99" s="312" t="s">
        <v>244</v>
      </c>
      <c r="J99" s="313" t="s">
        <v>85</v>
      </c>
      <c r="K99" s="313" t="s">
        <v>224</v>
      </c>
      <c r="L99" s="313">
        <v>11</v>
      </c>
      <c r="M99" s="315"/>
    </row>
    <row r="100" spans="1:13" s="86" customFormat="1" ht="21">
      <c r="A100" s="310">
        <v>2011734002</v>
      </c>
      <c r="B100" s="311" t="s">
        <v>138</v>
      </c>
      <c r="C100" s="311" t="s">
        <v>193</v>
      </c>
      <c r="D100" s="312" t="s">
        <v>22</v>
      </c>
      <c r="E100" s="312" t="s">
        <v>136</v>
      </c>
      <c r="F100" s="313" t="s">
        <v>82</v>
      </c>
      <c r="G100" s="313" t="s">
        <v>247</v>
      </c>
      <c r="H100" s="314">
        <f>68400-22800</f>
        <v>45600</v>
      </c>
      <c r="I100" s="313" t="s">
        <v>240</v>
      </c>
      <c r="J100" s="313" t="s">
        <v>93</v>
      </c>
      <c r="K100" s="313" t="s">
        <v>18</v>
      </c>
      <c r="L100" s="313">
        <v>11</v>
      </c>
      <c r="M100" s="315" t="s">
        <v>399</v>
      </c>
    </row>
    <row r="101" spans="1:13" s="86" customFormat="1" ht="21">
      <c r="A101" s="310">
        <v>2011734002</v>
      </c>
      <c r="B101" s="311" t="s">
        <v>138</v>
      </c>
      <c r="C101" s="311" t="s">
        <v>193</v>
      </c>
      <c r="D101" s="312" t="s">
        <v>22</v>
      </c>
      <c r="E101" s="312" t="s">
        <v>136</v>
      </c>
      <c r="F101" s="313" t="s">
        <v>11</v>
      </c>
      <c r="G101" s="313" t="s">
        <v>259</v>
      </c>
      <c r="H101" s="314">
        <v>78640</v>
      </c>
      <c r="I101" s="313" t="s">
        <v>260</v>
      </c>
      <c r="J101" s="313" t="s">
        <v>69</v>
      </c>
      <c r="K101" s="313" t="s">
        <v>18</v>
      </c>
      <c r="L101" s="313">
        <v>11</v>
      </c>
      <c r="M101" s="315"/>
    </row>
    <row r="102" spans="1:13" s="86" customFormat="1" ht="21">
      <c r="A102" s="310">
        <v>2011734002</v>
      </c>
      <c r="B102" s="311" t="s">
        <v>138</v>
      </c>
      <c r="C102" s="311" t="s">
        <v>193</v>
      </c>
      <c r="D102" s="312" t="s">
        <v>22</v>
      </c>
      <c r="E102" s="312" t="s">
        <v>136</v>
      </c>
      <c r="F102" s="313" t="s">
        <v>82</v>
      </c>
      <c r="G102" s="313" t="s">
        <v>261</v>
      </c>
      <c r="H102" s="314">
        <v>10362</v>
      </c>
      <c r="I102" s="313" t="s">
        <v>242</v>
      </c>
      <c r="J102" s="313" t="s">
        <v>69</v>
      </c>
      <c r="K102" s="313" t="s">
        <v>18</v>
      </c>
      <c r="L102" s="313">
        <v>11</v>
      </c>
      <c r="M102" s="315"/>
    </row>
    <row r="103" spans="1:13" s="86" customFormat="1" ht="21">
      <c r="A103" s="310">
        <v>2011734002</v>
      </c>
      <c r="B103" s="311" t="s">
        <v>138</v>
      </c>
      <c r="C103" s="311" t="s">
        <v>193</v>
      </c>
      <c r="D103" s="312" t="s">
        <v>22</v>
      </c>
      <c r="E103" s="312" t="s">
        <v>136</v>
      </c>
      <c r="F103" s="313" t="s">
        <v>82</v>
      </c>
      <c r="G103" s="313" t="s">
        <v>262</v>
      </c>
      <c r="H103" s="314">
        <v>220</v>
      </c>
      <c r="I103" s="313" t="s">
        <v>242</v>
      </c>
      <c r="J103" s="313" t="s">
        <v>69</v>
      </c>
      <c r="K103" s="313" t="s">
        <v>18</v>
      </c>
      <c r="L103" s="313">
        <v>11</v>
      </c>
      <c r="M103" s="315"/>
    </row>
    <row r="104" spans="1:13" s="86" customFormat="1" ht="42">
      <c r="A104" s="310">
        <v>2011733010</v>
      </c>
      <c r="B104" s="311" t="s">
        <v>134</v>
      </c>
      <c r="C104" s="310" t="s">
        <v>192</v>
      </c>
      <c r="D104" s="312" t="s">
        <v>135</v>
      </c>
      <c r="E104" s="312" t="s">
        <v>136</v>
      </c>
      <c r="F104" s="313" t="s">
        <v>7</v>
      </c>
      <c r="G104" s="313" t="s">
        <v>263</v>
      </c>
      <c r="H104" s="314">
        <v>120000</v>
      </c>
      <c r="I104" s="313" t="s">
        <v>131</v>
      </c>
      <c r="J104" s="313" t="s">
        <v>3</v>
      </c>
      <c r="K104" s="313" t="s">
        <v>18</v>
      </c>
      <c r="L104" s="313">
        <v>11</v>
      </c>
      <c r="M104" s="315"/>
    </row>
    <row r="105" spans="1:13" s="86" customFormat="1" ht="21">
      <c r="A105" s="310">
        <v>2011734002</v>
      </c>
      <c r="B105" s="311" t="s">
        <v>138</v>
      </c>
      <c r="C105" s="311" t="s">
        <v>193</v>
      </c>
      <c r="D105" s="312" t="s">
        <v>22</v>
      </c>
      <c r="E105" s="312" t="s">
        <v>136</v>
      </c>
      <c r="F105" s="313" t="s">
        <v>7</v>
      </c>
      <c r="G105" s="313" t="s">
        <v>264</v>
      </c>
      <c r="H105" s="314">
        <v>72735</v>
      </c>
      <c r="I105" s="313" t="s">
        <v>240</v>
      </c>
      <c r="J105" s="313" t="s">
        <v>93</v>
      </c>
      <c r="K105" s="313" t="s">
        <v>18</v>
      </c>
      <c r="L105" s="313">
        <v>11</v>
      </c>
      <c r="M105" s="315"/>
    </row>
    <row r="106" spans="1:13" s="86" customFormat="1" ht="21">
      <c r="A106" s="310">
        <v>2011734003</v>
      </c>
      <c r="B106" s="311" t="s">
        <v>276</v>
      </c>
      <c r="C106" s="311" t="s">
        <v>193</v>
      </c>
      <c r="D106" s="312" t="s">
        <v>96</v>
      </c>
      <c r="E106" s="312" t="s">
        <v>278</v>
      </c>
      <c r="F106" s="313" t="s">
        <v>7</v>
      </c>
      <c r="G106" s="313" t="s">
        <v>277</v>
      </c>
      <c r="H106" s="314">
        <v>110000</v>
      </c>
      <c r="I106" s="312" t="s">
        <v>278</v>
      </c>
      <c r="J106" s="313" t="s">
        <v>423</v>
      </c>
      <c r="K106" s="313" t="s">
        <v>127</v>
      </c>
      <c r="L106" s="313">
        <v>11</v>
      </c>
      <c r="M106" s="315"/>
    </row>
    <row r="107" spans="1:13" s="86" customFormat="1" ht="21">
      <c r="A107" s="310">
        <v>2011734003</v>
      </c>
      <c r="B107" s="311" t="s">
        <v>276</v>
      </c>
      <c r="C107" s="311" t="s">
        <v>193</v>
      </c>
      <c r="D107" s="312" t="s">
        <v>96</v>
      </c>
      <c r="E107" s="312" t="s">
        <v>278</v>
      </c>
      <c r="F107" s="313" t="s">
        <v>11</v>
      </c>
      <c r="G107" s="313" t="s">
        <v>277</v>
      </c>
      <c r="H107" s="314">
        <v>1250000</v>
      </c>
      <c r="I107" s="312" t="s">
        <v>278</v>
      </c>
      <c r="J107" s="313" t="s">
        <v>423</v>
      </c>
      <c r="K107" s="313" t="s">
        <v>127</v>
      </c>
      <c r="L107" s="313">
        <v>11</v>
      </c>
      <c r="M107" s="315"/>
    </row>
    <row r="108" spans="1:13" s="86" customFormat="1" ht="21">
      <c r="A108" s="310">
        <v>2011734003</v>
      </c>
      <c r="B108" s="311" t="s">
        <v>276</v>
      </c>
      <c r="C108" s="311" t="s">
        <v>193</v>
      </c>
      <c r="D108" s="312" t="s">
        <v>96</v>
      </c>
      <c r="E108" s="312" t="s">
        <v>278</v>
      </c>
      <c r="F108" s="313" t="s">
        <v>9</v>
      </c>
      <c r="G108" s="313" t="s">
        <v>277</v>
      </c>
      <c r="H108" s="314">
        <v>320000</v>
      </c>
      <c r="I108" s="312" t="s">
        <v>278</v>
      </c>
      <c r="J108" s="313" t="s">
        <v>423</v>
      </c>
      <c r="K108" s="313" t="s">
        <v>127</v>
      </c>
      <c r="L108" s="313">
        <v>11</v>
      </c>
      <c r="M108" s="315"/>
    </row>
    <row r="109" spans="1:13" s="86" customFormat="1" ht="42">
      <c r="A109" s="310">
        <v>2011733010</v>
      </c>
      <c r="B109" s="311" t="s">
        <v>134</v>
      </c>
      <c r="C109" s="310" t="s">
        <v>192</v>
      </c>
      <c r="D109" s="312" t="s">
        <v>135</v>
      </c>
      <c r="E109" s="312" t="s">
        <v>136</v>
      </c>
      <c r="F109" s="313" t="s">
        <v>6</v>
      </c>
      <c r="G109" s="313" t="s">
        <v>279</v>
      </c>
      <c r="H109" s="314">
        <v>106885</v>
      </c>
      <c r="I109" s="313" t="s">
        <v>98</v>
      </c>
      <c r="J109" s="313" t="s">
        <v>98</v>
      </c>
      <c r="K109" s="313" t="s">
        <v>16</v>
      </c>
      <c r="L109" s="313">
        <v>11</v>
      </c>
      <c r="M109" s="313"/>
    </row>
    <row r="110" spans="1:13" s="86" customFormat="1" ht="42">
      <c r="A110" s="310">
        <v>2011733010</v>
      </c>
      <c r="B110" s="311" t="s">
        <v>134</v>
      </c>
      <c r="C110" s="310" t="s">
        <v>192</v>
      </c>
      <c r="D110" s="312" t="s">
        <v>135</v>
      </c>
      <c r="E110" s="312" t="s">
        <v>136</v>
      </c>
      <c r="F110" s="313" t="s">
        <v>9</v>
      </c>
      <c r="G110" s="313" t="s">
        <v>279</v>
      </c>
      <c r="H110" s="314">
        <v>107880</v>
      </c>
      <c r="I110" s="313" t="s">
        <v>98</v>
      </c>
      <c r="J110" s="313" t="s">
        <v>98</v>
      </c>
      <c r="K110" s="313" t="s">
        <v>16</v>
      </c>
      <c r="L110" s="313">
        <v>11</v>
      </c>
      <c r="M110" s="313"/>
    </row>
    <row r="111" spans="1:13" s="86" customFormat="1" ht="42">
      <c r="A111" s="310">
        <v>2011733010</v>
      </c>
      <c r="B111" s="311" t="s">
        <v>134</v>
      </c>
      <c r="C111" s="310" t="s">
        <v>192</v>
      </c>
      <c r="D111" s="312" t="s">
        <v>135</v>
      </c>
      <c r="E111" s="312" t="s">
        <v>136</v>
      </c>
      <c r="F111" s="313" t="s">
        <v>17</v>
      </c>
      <c r="G111" s="313" t="s">
        <v>279</v>
      </c>
      <c r="H111" s="314">
        <v>33950</v>
      </c>
      <c r="I111" s="313" t="s">
        <v>98</v>
      </c>
      <c r="J111" s="313" t="s">
        <v>98</v>
      </c>
      <c r="K111" s="313" t="s">
        <v>16</v>
      </c>
      <c r="L111" s="313">
        <v>11</v>
      </c>
      <c r="M111" s="313"/>
    </row>
    <row r="112" spans="1:13" s="86" customFormat="1" ht="42">
      <c r="A112" s="310">
        <v>2011733010</v>
      </c>
      <c r="B112" s="311" t="s">
        <v>134</v>
      </c>
      <c r="C112" s="310" t="s">
        <v>192</v>
      </c>
      <c r="D112" s="312" t="s">
        <v>135</v>
      </c>
      <c r="E112" s="312" t="s">
        <v>136</v>
      </c>
      <c r="F112" s="313" t="s">
        <v>10</v>
      </c>
      <c r="G112" s="313" t="s">
        <v>279</v>
      </c>
      <c r="H112" s="314">
        <v>58040</v>
      </c>
      <c r="I112" s="313" t="s">
        <v>98</v>
      </c>
      <c r="J112" s="313" t="s">
        <v>98</v>
      </c>
      <c r="K112" s="313" t="s">
        <v>16</v>
      </c>
      <c r="L112" s="313">
        <v>11</v>
      </c>
      <c r="M112" s="313"/>
    </row>
    <row r="113" spans="1:13" s="86" customFormat="1" ht="42">
      <c r="A113" s="310">
        <v>2011733010</v>
      </c>
      <c r="B113" s="311" t="s">
        <v>134</v>
      </c>
      <c r="C113" s="310" t="s">
        <v>192</v>
      </c>
      <c r="D113" s="312" t="s">
        <v>135</v>
      </c>
      <c r="E113" s="312" t="s">
        <v>136</v>
      </c>
      <c r="F113" s="313" t="s">
        <v>11</v>
      </c>
      <c r="G113" s="313" t="s">
        <v>279</v>
      </c>
      <c r="H113" s="314">
        <v>229420</v>
      </c>
      <c r="I113" s="313" t="s">
        <v>98</v>
      </c>
      <c r="J113" s="313" t="s">
        <v>98</v>
      </c>
      <c r="K113" s="313" t="s">
        <v>16</v>
      </c>
      <c r="L113" s="313">
        <v>11</v>
      </c>
      <c r="M113" s="313"/>
    </row>
    <row r="114" spans="1:13" s="86" customFormat="1" ht="21">
      <c r="A114" s="310">
        <v>2011734002</v>
      </c>
      <c r="B114" s="311" t="s">
        <v>138</v>
      </c>
      <c r="C114" s="310" t="s">
        <v>193</v>
      </c>
      <c r="D114" s="312" t="s">
        <v>22</v>
      </c>
      <c r="E114" s="312" t="s">
        <v>136</v>
      </c>
      <c r="F114" s="313" t="s">
        <v>11</v>
      </c>
      <c r="G114" s="313" t="s">
        <v>280</v>
      </c>
      <c r="H114" s="314">
        <v>8250</v>
      </c>
      <c r="I114" s="313" t="s">
        <v>120</v>
      </c>
      <c r="J114" s="313" t="s">
        <v>93</v>
      </c>
      <c r="K114" s="313" t="s">
        <v>18</v>
      </c>
      <c r="L114" s="313">
        <v>11</v>
      </c>
      <c r="M114" s="313"/>
    </row>
    <row r="115" spans="1:13" s="86" customFormat="1" ht="21">
      <c r="A115" s="310">
        <v>2011734005</v>
      </c>
      <c r="B115" s="311" t="s">
        <v>146</v>
      </c>
      <c r="C115" s="311" t="s">
        <v>193</v>
      </c>
      <c r="D115" s="312" t="s">
        <v>12</v>
      </c>
      <c r="E115" s="312" t="s">
        <v>136</v>
      </c>
      <c r="F115" s="313" t="s">
        <v>14</v>
      </c>
      <c r="G115" s="313" t="s">
        <v>282</v>
      </c>
      <c r="H115" s="314">
        <v>19800</v>
      </c>
      <c r="I115" s="313" t="s">
        <v>240</v>
      </c>
      <c r="J115" s="313" t="s">
        <v>93</v>
      </c>
      <c r="K115" s="313" t="s">
        <v>18</v>
      </c>
      <c r="L115" s="313">
        <v>11</v>
      </c>
      <c r="M115" s="315"/>
    </row>
    <row r="116" spans="1:13" s="86" customFormat="1" ht="21">
      <c r="A116" s="310">
        <v>2011734005</v>
      </c>
      <c r="B116" s="311" t="s">
        <v>146</v>
      </c>
      <c r="C116" s="311" t="s">
        <v>193</v>
      </c>
      <c r="D116" s="312" t="s">
        <v>12</v>
      </c>
      <c r="E116" s="312" t="s">
        <v>136</v>
      </c>
      <c r="F116" s="313" t="s">
        <v>14</v>
      </c>
      <c r="G116" s="313" t="s">
        <v>283</v>
      </c>
      <c r="H116" s="314">
        <v>1200</v>
      </c>
      <c r="I116" s="313" t="s">
        <v>284</v>
      </c>
      <c r="J116" s="313" t="s">
        <v>3</v>
      </c>
      <c r="K116" s="313" t="s">
        <v>18</v>
      </c>
      <c r="L116" s="313">
        <v>11</v>
      </c>
      <c r="M116" s="315"/>
    </row>
    <row r="117" spans="1:13" s="86" customFormat="1" ht="21">
      <c r="A117" s="310">
        <v>2011734005</v>
      </c>
      <c r="B117" s="311" t="s">
        <v>146</v>
      </c>
      <c r="C117" s="311" t="s">
        <v>193</v>
      </c>
      <c r="D117" s="312" t="s">
        <v>12</v>
      </c>
      <c r="E117" s="312" t="s">
        <v>136</v>
      </c>
      <c r="F117" s="313" t="s">
        <v>14</v>
      </c>
      <c r="G117" s="313" t="s">
        <v>285</v>
      </c>
      <c r="H117" s="314">
        <v>2688</v>
      </c>
      <c r="I117" s="313" t="s">
        <v>286</v>
      </c>
      <c r="J117" s="313" t="s">
        <v>69</v>
      </c>
      <c r="K117" s="313" t="s">
        <v>18</v>
      </c>
      <c r="L117" s="313">
        <v>11</v>
      </c>
      <c r="M117" s="315"/>
    </row>
    <row r="118" spans="1:13" s="86" customFormat="1" ht="21">
      <c r="A118" s="310">
        <v>2011734001</v>
      </c>
      <c r="B118" s="311" t="s">
        <v>211</v>
      </c>
      <c r="C118" s="311" t="s">
        <v>193</v>
      </c>
      <c r="D118" s="312" t="s">
        <v>5</v>
      </c>
      <c r="E118" s="312" t="s">
        <v>136</v>
      </c>
      <c r="F118" s="313" t="s">
        <v>6</v>
      </c>
      <c r="G118" s="313" t="s">
        <v>287</v>
      </c>
      <c r="H118" s="314">
        <v>5990</v>
      </c>
      <c r="I118" s="313" t="s">
        <v>230</v>
      </c>
      <c r="J118" s="313" t="s">
        <v>3</v>
      </c>
      <c r="K118" s="313" t="s">
        <v>18</v>
      </c>
      <c r="L118" s="313">
        <v>11</v>
      </c>
      <c r="M118" s="315"/>
    </row>
    <row r="119" spans="1:13" s="86" customFormat="1" ht="21">
      <c r="A119" s="310">
        <v>2011734001</v>
      </c>
      <c r="B119" s="311" t="s">
        <v>211</v>
      </c>
      <c r="C119" s="311" t="s">
        <v>193</v>
      </c>
      <c r="D119" s="312" t="s">
        <v>5</v>
      </c>
      <c r="E119" s="312" t="s">
        <v>136</v>
      </c>
      <c r="F119" s="313" t="s">
        <v>6</v>
      </c>
      <c r="G119" s="313" t="s">
        <v>288</v>
      </c>
      <c r="H119" s="314">
        <f>540+560</f>
        <v>1100</v>
      </c>
      <c r="I119" s="313" t="s">
        <v>217</v>
      </c>
      <c r="J119" s="313" t="s">
        <v>93</v>
      </c>
      <c r="K119" s="313" t="s">
        <v>18</v>
      </c>
      <c r="L119" s="313">
        <v>11</v>
      </c>
      <c r="M119" s="315"/>
    </row>
    <row r="120" spans="1:13" s="86" customFormat="1" ht="21">
      <c r="A120" s="310">
        <v>2011734001</v>
      </c>
      <c r="B120" s="311" t="s">
        <v>211</v>
      </c>
      <c r="C120" s="311" t="s">
        <v>193</v>
      </c>
      <c r="D120" s="312" t="s">
        <v>5</v>
      </c>
      <c r="E120" s="312" t="s">
        <v>136</v>
      </c>
      <c r="F120" s="313" t="s">
        <v>6</v>
      </c>
      <c r="G120" s="313" t="s">
        <v>288</v>
      </c>
      <c r="H120" s="314">
        <f>3460+2502</f>
        <v>5962</v>
      </c>
      <c r="I120" s="313" t="s">
        <v>218</v>
      </c>
      <c r="J120" s="313" t="s">
        <v>93</v>
      </c>
      <c r="K120" s="313" t="s">
        <v>18</v>
      </c>
      <c r="L120" s="313">
        <v>11</v>
      </c>
      <c r="M120" s="315"/>
    </row>
    <row r="121" spans="1:13" s="86" customFormat="1" ht="21">
      <c r="A121" s="310">
        <v>2011734001</v>
      </c>
      <c r="B121" s="311" t="s">
        <v>211</v>
      </c>
      <c r="C121" s="311" t="s">
        <v>193</v>
      </c>
      <c r="D121" s="312" t="s">
        <v>5</v>
      </c>
      <c r="E121" s="312" t="s">
        <v>136</v>
      </c>
      <c r="F121" s="313" t="s">
        <v>6</v>
      </c>
      <c r="G121" s="313" t="s">
        <v>289</v>
      </c>
      <c r="H121" s="314">
        <v>400</v>
      </c>
      <c r="I121" s="313" t="s">
        <v>218</v>
      </c>
      <c r="J121" s="313" t="s">
        <v>93</v>
      </c>
      <c r="K121" s="313" t="s">
        <v>18</v>
      </c>
      <c r="L121" s="313">
        <v>11</v>
      </c>
      <c r="M121" s="315"/>
    </row>
    <row r="122" spans="1:13" s="86" customFormat="1" ht="21">
      <c r="A122" s="310">
        <v>2011734001</v>
      </c>
      <c r="B122" s="311" t="s">
        <v>211</v>
      </c>
      <c r="C122" s="311" t="s">
        <v>193</v>
      </c>
      <c r="D122" s="312" t="s">
        <v>5</v>
      </c>
      <c r="E122" s="312" t="s">
        <v>136</v>
      </c>
      <c r="F122" s="313" t="s">
        <v>6</v>
      </c>
      <c r="G122" s="313" t="s">
        <v>290</v>
      </c>
      <c r="H122" s="314">
        <f>2710+1100</f>
        <v>3810</v>
      </c>
      <c r="I122" s="313" t="s">
        <v>218</v>
      </c>
      <c r="J122" s="313" t="s">
        <v>93</v>
      </c>
      <c r="K122" s="313" t="s">
        <v>18</v>
      </c>
      <c r="L122" s="313">
        <v>11</v>
      </c>
      <c r="M122" s="315"/>
    </row>
    <row r="123" spans="1:13" s="86" customFormat="1" ht="21">
      <c r="A123" s="310">
        <v>2011734001</v>
      </c>
      <c r="B123" s="311" t="s">
        <v>211</v>
      </c>
      <c r="C123" s="311" t="s">
        <v>193</v>
      </c>
      <c r="D123" s="312" t="s">
        <v>5</v>
      </c>
      <c r="E123" s="312" t="s">
        <v>136</v>
      </c>
      <c r="F123" s="313" t="s">
        <v>6</v>
      </c>
      <c r="G123" s="313" t="s">
        <v>290</v>
      </c>
      <c r="H123" s="314">
        <v>720</v>
      </c>
      <c r="I123" s="313" t="s">
        <v>217</v>
      </c>
      <c r="J123" s="313" t="s">
        <v>93</v>
      </c>
      <c r="K123" s="313" t="s">
        <v>18</v>
      </c>
      <c r="L123" s="313">
        <v>11</v>
      </c>
      <c r="M123" s="315"/>
    </row>
    <row r="124" spans="1:13" s="86" customFormat="1" ht="21">
      <c r="A124" s="310">
        <v>2011734005</v>
      </c>
      <c r="B124" s="311" t="s">
        <v>146</v>
      </c>
      <c r="C124" s="311" t="s">
        <v>193</v>
      </c>
      <c r="D124" s="312" t="s">
        <v>12</v>
      </c>
      <c r="E124" s="312" t="s">
        <v>136</v>
      </c>
      <c r="F124" s="313" t="s">
        <v>14</v>
      </c>
      <c r="G124" s="313" t="s">
        <v>291</v>
      </c>
      <c r="H124" s="314">
        <v>1000</v>
      </c>
      <c r="I124" s="313" t="s">
        <v>218</v>
      </c>
      <c r="J124" s="313" t="s">
        <v>93</v>
      </c>
      <c r="K124" s="313" t="s">
        <v>18</v>
      </c>
      <c r="L124" s="313">
        <v>11</v>
      </c>
      <c r="M124" s="315"/>
    </row>
    <row r="125" spans="1:13" s="86" customFormat="1" ht="21">
      <c r="A125" s="310">
        <v>2011734005</v>
      </c>
      <c r="B125" s="311" t="s">
        <v>146</v>
      </c>
      <c r="C125" s="311" t="s">
        <v>193</v>
      </c>
      <c r="D125" s="312" t="s">
        <v>12</v>
      </c>
      <c r="E125" s="312" t="s">
        <v>136</v>
      </c>
      <c r="F125" s="313" t="s">
        <v>14</v>
      </c>
      <c r="G125" s="313" t="s">
        <v>291</v>
      </c>
      <c r="H125" s="314">
        <v>4000</v>
      </c>
      <c r="I125" s="313" t="s">
        <v>234</v>
      </c>
      <c r="J125" s="313" t="s">
        <v>93</v>
      </c>
      <c r="K125" s="313" t="s">
        <v>18</v>
      </c>
      <c r="L125" s="313">
        <v>11</v>
      </c>
      <c r="M125" s="315"/>
    </row>
    <row r="126" spans="1:13" s="86" customFormat="1" ht="21">
      <c r="A126" s="310">
        <v>2011734005</v>
      </c>
      <c r="B126" s="311" t="s">
        <v>146</v>
      </c>
      <c r="C126" s="311" t="s">
        <v>193</v>
      </c>
      <c r="D126" s="312" t="s">
        <v>12</v>
      </c>
      <c r="E126" s="312" t="s">
        <v>136</v>
      </c>
      <c r="F126" s="313" t="s">
        <v>14</v>
      </c>
      <c r="G126" s="313" t="s">
        <v>292</v>
      </c>
      <c r="H126" s="314">
        <f>200+3730+2829.95</f>
        <v>6759.95</v>
      </c>
      <c r="I126" s="313" t="s">
        <v>218</v>
      </c>
      <c r="J126" s="313" t="s">
        <v>93</v>
      </c>
      <c r="K126" s="313" t="s">
        <v>18</v>
      </c>
      <c r="L126" s="313">
        <v>11</v>
      </c>
      <c r="M126" s="315"/>
    </row>
    <row r="127" spans="1:13" s="86" customFormat="1" ht="21">
      <c r="A127" s="310">
        <v>2011734005</v>
      </c>
      <c r="B127" s="311" t="s">
        <v>146</v>
      </c>
      <c r="C127" s="311" t="s">
        <v>193</v>
      </c>
      <c r="D127" s="312" t="s">
        <v>12</v>
      </c>
      <c r="E127" s="312" t="s">
        <v>136</v>
      </c>
      <c r="F127" s="313" t="s">
        <v>14</v>
      </c>
      <c r="G127" s="313" t="s">
        <v>292</v>
      </c>
      <c r="H127" s="314">
        <v>2200</v>
      </c>
      <c r="I127" s="313" t="s">
        <v>219</v>
      </c>
      <c r="J127" s="313" t="s">
        <v>93</v>
      </c>
      <c r="K127" s="313" t="s">
        <v>18</v>
      </c>
      <c r="L127" s="313">
        <v>11</v>
      </c>
      <c r="M127" s="315"/>
    </row>
    <row r="128" spans="1:13" s="86" customFormat="1" ht="21">
      <c r="A128" s="310">
        <v>2011734005</v>
      </c>
      <c r="B128" s="311" t="s">
        <v>146</v>
      </c>
      <c r="C128" s="311" t="s">
        <v>193</v>
      </c>
      <c r="D128" s="312" t="s">
        <v>12</v>
      </c>
      <c r="E128" s="312" t="s">
        <v>136</v>
      </c>
      <c r="F128" s="313" t="s">
        <v>14</v>
      </c>
      <c r="G128" s="313" t="s">
        <v>292</v>
      </c>
      <c r="H128" s="314">
        <f>270+160</f>
        <v>430</v>
      </c>
      <c r="I128" s="313" t="s">
        <v>217</v>
      </c>
      <c r="J128" s="313" t="s">
        <v>93</v>
      </c>
      <c r="K128" s="313" t="s">
        <v>18</v>
      </c>
      <c r="L128" s="313">
        <v>11</v>
      </c>
      <c r="M128" s="315"/>
    </row>
    <row r="129" spans="1:13" s="86" customFormat="1" ht="21">
      <c r="A129" s="310">
        <v>2011734003</v>
      </c>
      <c r="B129" s="311" t="s">
        <v>276</v>
      </c>
      <c r="C129" s="311" t="s">
        <v>193</v>
      </c>
      <c r="D129" s="312" t="s">
        <v>96</v>
      </c>
      <c r="E129" s="312" t="s">
        <v>278</v>
      </c>
      <c r="F129" s="313" t="s">
        <v>11</v>
      </c>
      <c r="G129" s="313" t="s">
        <v>281</v>
      </c>
      <c r="H129" s="314">
        <v>65000</v>
      </c>
      <c r="I129" s="312" t="s">
        <v>278</v>
      </c>
      <c r="J129" s="313" t="s">
        <v>423</v>
      </c>
      <c r="K129" s="313" t="s">
        <v>127</v>
      </c>
      <c r="L129" s="313">
        <v>11</v>
      </c>
      <c r="M129" s="315"/>
    </row>
    <row r="130" spans="1:13" s="86" customFormat="1" ht="21">
      <c r="A130" s="310">
        <v>2011734005</v>
      </c>
      <c r="B130" s="311" t="s">
        <v>146</v>
      </c>
      <c r="C130" s="311" t="s">
        <v>193</v>
      </c>
      <c r="D130" s="312" t="s">
        <v>12</v>
      </c>
      <c r="E130" s="312" t="s">
        <v>136</v>
      </c>
      <c r="F130" s="313" t="s">
        <v>14</v>
      </c>
      <c r="G130" s="313" t="s">
        <v>293</v>
      </c>
      <c r="H130" s="314">
        <v>12000</v>
      </c>
      <c r="I130" s="313" t="s">
        <v>232</v>
      </c>
      <c r="J130" s="313" t="s">
        <v>93</v>
      </c>
      <c r="K130" s="313" t="s">
        <v>18</v>
      </c>
      <c r="L130" s="313">
        <v>11</v>
      </c>
      <c r="M130" s="315"/>
    </row>
    <row r="131" spans="1:13" s="86" customFormat="1" ht="21">
      <c r="A131" s="310">
        <v>2011734002</v>
      </c>
      <c r="B131" s="311" t="s">
        <v>138</v>
      </c>
      <c r="C131" s="310" t="s">
        <v>193</v>
      </c>
      <c r="D131" s="312" t="s">
        <v>22</v>
      </c>
      <c r="E131" s="312" t="s">
        <v>136</v>
      </c>
      <c r="F131" s="313" t="s">
        <v>82</v>
      </c>
      <c r="G131" s="313" t="s">
        <v>297</v>
      </c>
      <c r="H131" s="314">
        <v>3258</v>
      </c>
      <c r="I131" s="313" t="s">
        <v>242</v>
      </c>
      <c r="J131" s="313" t="s">
        <v>69</v>
      </c>
      <c r="K131" s="313" t="s">
        <v>18</v>
      </c>
      <c r="L131" s="313">
        <v>11</v>
      </c>
      <c r="M131" s="313"/>
    </row>
    <row r="132" spans="1:13" s="86" customFormat="1" ht="21">
      <c r="A132" s="310">
        <v>2011734005</v>
      </c>
      <c r="B132" s="311" t="s">
        <v>146</v>
      </c>
      <c r="C132" s="311" t="s">
        <v>193</v>
      </c>
      <c r="D132" s="312" t="s">
        <v>12</v>
      </c>
      <c r="E132" s="312" t="s">
        <v>136</v>
      </c>
      <c r="F132" s="313" t="s">
        <v>14</v>
      </c>
      <c r="G132" s="313" t="s">
        <v>301</v>
      </c>
      <c r="H132" s="314">
        <v>1989</v>
      </c>
      <c r="I132" s="313" t="s">
        <v>242</v>
      </c>
      <c r="J132" s="313" t="s">
        <v>69</v>
      </c>
      <c r="K132" s="313" t="s">
        <v>18</v>
      </c>
      <c r="L132" s="313">
        <v>11</v>
      </c>
      <c r="M132" s="315"/>
    </row>
    <row r="133" spans="1:13" s="86" customFormat="1" ht="21">
      <c r="A133" s="310">
        <v>2011734005</v>
      </c>
      <c r="B133" s="311" t="s">
        <v>146</v>
      </c>
      <c r="C133" s="311" t="s">
        <v>193</v>
      </c>
      <c r="D133" s="312" t="s">
        <v>12</v>
      </c>
      <c r="E133" s="312" t="s">
        <v>136</v>
      </c>
      <c r="F133" s="313" t="s">
        <v>14</v>
      </c>
      <c r="G133" s="313" t="s">
        <v>302</v>
      </c>
      <c r="H133" s="314">
        <v>1400</v>
      </c>
      <c r="I133" s="313" t="s">
        <v>232</v>
      </c>
      <c r="J133" s="313" t="s">
        <v>93</v>
      </c>
      <c r="K133" s="313" t="s">
        <v>18</v>
      </c>
      <c r="L133" s="313">
        <v>11</v>
      </c>
      <c r="M133" s="315"/>
    </row>
    <row r="134" spans="1:13" s="86" customFormat="1" ht="21">
      <c r="A134" s="310">
        <v>2011734001</v>
      </c>
      <c r="B134" s="311" t="s">
        <v>211</v>
      </c>
      <c r="C134" s="311" t="s">
        <v>193</v>
      </c>
      <c r="D134" s="312" t="s">
        <v>5</v>
      </c>
      <c r="E134" s="312" t="s">
        <v>136</v>
      </c>
      <c r="F134" s="313" t="s">
        <v>6</v>
      </c>
      <c r="G134" s="313" t="s">
        <v>303</v>
      </c>
      <c r="H134" s="314">
        <v>7600</v>
      </c>
      <c r="I134" s="313" t="s">
        <v>284</v>
      </c>
      <c r="J134" s="313" t="s">
        <v>3</v>
      </c>
      <c r="K134" s="313" t="s">
        <v>18</v>
      </c>
      <c r="L134" s="313">
        <v>11</v>
      </c>
      <c r="M134" s="315"/>
    </row>
    <row r="135" spans="1:13" s="86" customFormat="1" ht="21">
      <c r="A135" s="310">
        <v>2011734003</v>
      </c>
      <c r="B135" s="311" t="s">
        <v>276</v>
      </c>
      <c r="C135" s="311" t="s">
        <v>193</v>
      </c>
      <c r="D135" s="312" t="s">
        <v>96</v>
      </c>
      <c r="E135" s="312" t="s">
        <v>278</v>
      </c>
      <c r="F135" s="313" t="s">
        <v>13</v>
      </c>
      <c r="G135" s="313" t="s">
        <v>304</v>
      </c>
      <c r="H135" s="314">
        <v>1285000</v>
      </c>
      <c r="I135" s="312" t="s">
        <v>278</v>
      </c>
      <c r="J135" s="313" t="s">
        <v>423</v>
      </c>
      <c r="K135" s="313" t="s">
        <v>127</v>
      </c>
      <c r="L135" s="313">
        <v>11</v>
      </c>
      <c r="M135" s="315"/>
    </row>
    <row r="136" spans="1:13" s="86" customFormat="1" ht="21">
      <c r="A136" s="310">
        <v>2011734003</v>
      </c>
      <c r="B136" s="311" t="s">
        <v>276</v>
      </c>
      <c r="C136" s="311" t="s">
        <v>193</v>
      </c>
      <c r="D136" s="312" t="s">
        <v>96</v>
      </c>
      <c r="E136" s="312" t="s">
        <v>278</v>
      </c>
      <c r="F136" s="313" t="s">
        <v>6</v>
      </c>
      <c r="G136" s="313" t="s">
        <v>304</v>
      </c>
      <c r="H136" s="314">
        <v>320000</v>
      </c>
      <c r="I136" s="312" t="s">
        <v>278</v>
      </c>
      <c r="J136" s="313" t="s">
        <v>423</v>
      </c>
      <c r="K136" s="313" t="s">
        <v>127</v>
      </c>
      <c r="L136" s="313">
        <v>11</v>
      </c>
      <c r="M136" s="315"/>
    </row>
    <row r="137" spans="1:13" s="86" customFormat="1" ht="21">
      <c r="A137" s="310">
        <v>2011734003</v>
      </c>
      <c r="B137" s="311" t="s">
        <v>276</v>
      </c>
      <c r="C137" s="311" t="s">
        <v>193</v>
      </c>
      <c r="D137" s="312" t="s">
        <v>96</v>
      </c>
      <c r="E137" s="312" t="s">
        <v>278</v>
      </c>
      <c r="F137" s="313" t="s">
        <v>82</v>
      </c>
      <c r="G137" s="313" t="s">
        <v>304</v>
      </c>
      <c r="H137" s="314">
        <v>280000</v>
      </c>
      <c r="I137" s="312" t="s">
        <v>278</v>
      </c>
      <c r="J137" s="313" t="s">
        <v>423</v>
      </c>
      <c r="K137" s="313" t="s">
        <v>127</v>
      </c>
      <c r="L137" s="313">
        <v>11</v>
      </c>
      <c r="M137" s="315"/>
    </row>
    <row r="138" spans="1:13" s="86" customFormat="1" ht="42">
      <c r="A138" s="310">
        <v>2011734005</v>
      </c>
      <c r="B138" s="311" t="s">
        <v>305</v>
      </c>
      <c r="C138" s="311" t="s">
        <v>193</v>
      </c>
      <c r="D138" s="312" t="s">
        <v>12</v>
      </c>
      <c r="E138" s="312" t="s">
        <v>306</v>
      </c>
      <c r="F138" s="313" t="s">
        <v>14</v>
      </c>
      <c r="G138" s="313" t="s">
        <v>307</v>
      </c>
      <c r="H138" s="314">
        <v>3051600</v>
      </c>
      <c r="I138" s="312" t="s">
        <v>306</v>
      </c>
      <c r="J138" s="313" t="s">
        <v>85</v>
      </c>
      <c r="K138" s="313" t="s">
        <v>224</v>
      </c>
      <c r="L138" s="313">
        <v>11</v>
      </c>
      <c r="M138" s="315"/>
    </row>
    <row r="139" spans="1:13" s="86" customFormat="1" ht="21">
      <c r="A139" s="310">
        <v>2011734001</v>
      </c>
      <c r="B139" s="311" t="s">
        <v>211</v>
      </c>
      <c r="C139" s="311" t="s">
        <v>193</v>
      </c>
      <c r="D139" s="312" t="s">
        <v>5</v>
      </c>
      <c r="E139" s="312" t="s">
        <v>136</v>
      </c>
      <c r="F139" s="313" t="s">
        <v>7</v>
      </c>
      <c r="G139" s="313" t="s">
        <v>308</v>
      </c>
      <c r="H139" s="314">
        <v>5600</v>
      </c>
      <c r="I139" s="313" t="s">
        <v>129</v>
      </c>
      <c r="J139" s="313" t="s">
        <v>93</v>
      </c>
      <c r="K139" s="313" t="s">
        <v>18</v>
      </c>
      <c r="L139" s="313">
        <v>11</v>
      </c>
      <c r="M139" s="315"/>
    </row>
    <row r="140" spans="1:13" s="86" customFormat="1" ht="42">
      <c r="A140" s="310">
        <v>2011733010</v>
      </c>
      <c r="B140" s="311" t="s">
        <v>134</v>
      </c>
      <c r="C140" s="310" t="s">
        <v>192</v>
      </c>
      <c r="D140" s="312" t="s">
        <v>135</v>
      </c>
      <c r="E140" s="312" t="s">
        <v>136</v>
      </c>
      <c r="F140" s="313" t="s">
        <v>7</v>
      </c>
      <c r="G140" s="313" t="s">
        <v>309</v>
      </c>
      <c r="H140" s="314">
        <v>12500</v>
      </c>
      <c r="I140" s="313" t="s">
        <v>110</v>
      </c>
      <c r="J140" s="313" t="s">
        <v>3</v>
      </c>
      <c r="K140" s="313" t="s">
        <v>18</v>
      </c>
      <c r="L140" s="313">
        <v>11</v>
      </c>
      <c r="M140" s="313"/>
    </row>
    <row r="141" spans="1:13" s="86" customFormat="1" ht="21">
      <c r="A141" s="310">
        <v>2011734002</v>
      </c>
      <c r="B141" s="311" t="s">
        <v>138</v>
      </c>
      <c r="C141" s="310" t="s">
        <v>193</v>
      </c>
      <c r="D141" s="312" t="s">
        <v>22</v>
      </c>
      <c r="E141" s="312" t="s">
        <v>136</v>
      </c>
      <c r="F141" s="313" t="s">
        <v>11</v>
      </c>
      <c r="G141" s="313" t="s">
        <v>310</v>
      </c>
      <c r="H141" s="314">
        <v>3440</v>
      </c>
      <c r="I141" s="313" t="s">
        <v>213</v>
      </c>
      <c r="J141" s="313" t="s">
        <v>69</v>
      </c>
      <c r="K141" s="313" t="s">
        <v>18</v>
      </c>
      <c r="L141" s="313">
        <v>11</v>
      </c>
      <c r="M141" s="313"/>
    </row>
    <row r="142" spans="1:13" s="86" customFormat="1" ht="21">
      <c r="A142" s="310">
        <v>2011734005</v>
      </c>
      <c r="B142" s="311" t="s">
        <v>146</v>
      </c>
      <c r="C142" s="311" t="s">
        <v>193</v>
      </c>
      <c r="D142" s="312" t="s">
        <v>12</v>
      </c>
      <c r="E142" s="312" t="s">
        <v>136</v>
      </c>
      <c r="F142" s="313" t="s">
        <v>7</v>
      </c>
      <c r="G142" s="313" t="s">
        <v>311</v>
      </c>
      <c r="H142" s="314">
        <v>909.5</v>
      </c>
      <c r="I142" s="313" t="s">
        <v>83</v>
      </c>
      <c r="J142" s="313" t="s">
        <v>4</v>
      </c>
      <c r="K142" s="313" t="s">
        <v>18</v>
      </c>
      <c r="L142" s="313">
        <v>11</v>
      </c>
      <c r="M142" s="315"/>
    </row>
    <row r="143" spans="1:13" s="86" customFormat="1" ht="42">
      <c r="A143" s="310">
        <v>2011734004</v>
      </c>
      <c r="B143" s="311" t="s">
        <v>312</v>
      </c>
      <c r="C143" s="311" t="s">
        <v>193</v>
      </c>
      <c r="D143" s="312" t="s">
        <v>100</v>
      </c>
      <c r="E143" s="312" t="s">
        <v>313</v>
      </c>
      <c r="F143" s="313" t="s">
        <v>7</v>
      </c>
      <c r="G143" s="313" t="s">
        <v>314</v>
      </c>
      <c r="H143" s="314">
        <v>70000</v>
      </c>
      <c r="I143" s="312" t="s">
        <v>313</v>
      </c>
      <c r="J143" s="313" t="s">
        <v>424</v>
      </c>
      <c r="K143" s="313" t="s">
        <v>127</v>
      </c>
      <c r="L143" s="313">
        <v>11</v>
      </c>
      <c r="M143" s="315"/>
    </row>
    <row r="144" spans="1:13" s="86" customFormat="1" ht="42">
      <c r="A144" s="310">
        <v>2011734004</v>
      </c>
      <c r="B144" s="311" t="s">
        <v>312</v>
      </c>
      <c r="C144" s="311" t="s">
        <v>193</v>
      </c>
      <c r="D144" s="312" t="s">
        <v>100</v>
      </c>
      <c r="E144" s="312" t="s">
        <v>313</v>
      </c>
      <c r="F144" s="313" t="s">
        <v>11</v>
      </c>
      <c r="G144" s="313" t="s">
        <v>314</v>
      </c>
      <c r="H144" s="314">
        <v>350000</v>
      </c>
      <c r="I144" s="312" t="s">
        <v>313</v>
      </c>
      <c r="J144" s="313" t="s">
        <v>424</v>
      </c>
      <c r="K144" s="313" t="s">
        <v>127</v>
      </c>
      <c r="L144" s="313">
        <v>11</v>
      </c>
      <c r="M144" s="315"/>
    </row>
    <row r="145" spans="1:13" s="86" customFormat="1" ht="42">
      <c r="A145" s="310">
        <v>2011734004</v>
      </c>
      <c r="B145" s="311" t="s">
        <v>312</v>
      </c>
      <c r="C145" s="311" t="s">
        <v>193</v>
      </c>
      <c r="D145" s="312" t="s">
        <v>100</v>
      </c>
      <c r="E145" s="312" t="s">
        <v>313</v>
      </c>
      <c r="F145" s="313" t="s">
        <v>6</v>
      </c>
      <c r="G145" s="313" t="s">
        <v>314</v>
      </c>
      <c r="H145" s="314">
        <v>451000</v>
      </c>
      <c r="I145" s="312" t="s">
        <v>313</v>
      </c>
      <c r="J145" s="313" t="s">
        <v>424</v>
      </c>
      <c r="K145" s="313" t="s">
        <v>127</v>
      </c>
      <c r="L145" s="313">
        <v>11</v>
      </c>
      <c r="M145" s="315"/>
    </row>
    <row r="146" spans="1:13" s="86" customFormat="1" ht="42">
      <c r="A146" s="310">
        <v>2011717041</v>
      </c>
      <c r="B146" s="311" t="s">
        <v>315</v>
      </c>
      <c r="C146" s="311" t="s">
        <v>316</v>
      </c>
      <c r="D146" s="312" t="s">
        <v>317</v>
      </c>
      <c r="E146" s="312" t="s">
        <v>319</v>
      </c>
      <c r="F146" s="313" t="s">
        <v>6</v>
      </c>
      <c r="G146" s="313" t="s">
        <v>318</v>
      </c>
      <c r="H146" s="314">
        <v>150000</v>
      </c>
      <c r="I146" s="313" t="s">
        <v>319</v>
      </c>
      <c r="J146" s="313" t="s">
        <v>422</v>
      </c>
      <c r="K146" s="313" t="s">
        <v>224</v>
      </c>
      <c r="L146" s="313">
        <v>11</v>
      </c>
      <c r="M146" s="315"/>
    </row>
    <row r="147" spans="1:13" s="86" customFormat="1" ht="21">
      <c r="A147" s="310">
        <v>2011734002</v>
      </c>
      <c r="B147" s="311" t="s">
        <v>138</v>
      </c>
      <c r="C147" s="310" t="s">
        <v>193</v>
      </c>
      <c r="D147" s="312" t="s">
        <v>22</v>
      </c>
      <c r="E147" s="312" t="s">
        <v>136</v>
      </c>
      <c r="F147" s="313" t="s">
        <v>11</v>
      </c>
      <c r="G147" s="313" t="s">
        <v>320</v>
      </c>
      <c r="H147" s="314">
        <v>42000</v>
      </c>
      <c r="I147" s="313" t="s">
        <v>240</v>
      </c>
      <c r="J147" s="313" t="s">
        <v>93</v>
      </c>
      <c r="K147" s="313" t="s">
        <v>18</v>
      </c>
      <c r="L147" s="313">
        <v>11</v>
      </c>
      <c r="M147" s="313"/>
    </row>
    <row r="148" spans="1:13" s="86" customFormat="1" ht="21">
      <c r="A148" s="310">
        <v>2011734002</v>
      </c>
      <c r="B148" s="311" t="s">
        <v>138</v>
      </c>
      <c r="C148" s="310" t="s">
        <v>193</v>
      </c>
      <c r="D148" s="312" t="s">
        <v>22</v>
      </c>
      <c r="E148" s="312" t="s">
        <v>136</v>
      </c>
      <c r="F148" s="313" t="s">
        <v>11</v>
      </c>
      <c r="G148" s="313" t="s">
        <v>321</v>
      </c>
      <c r="H148" s="314">
        <v>4280</v>
      </c>
      <c r="I148" s="313" t="s">
        <v>322</v>
      </c>
      <c r="J148" s="313" t="s">
        <v>69</v>
      </c>
      <c r="K148" s="313" t="s">
        <v>18</v>
      </c>
      <c r="L148" s="313">
        <v>11</v>
      </c>
      <c r="M148" s="313"/>
    </row>
    <row r="149" spans="1:13" s="86" customFormat="1" ht="21">
      <c r="A149" s="310">
        <v>2011734005</v>
      </c>
      <c r="B149" s="311" t="s">
        <v>146</v>
      </c>
      <c r="C149" s="311" t="s">
        <v>193</v>
      </c>
      <c r="D149" s="312" t="s">
        <v>12</v>
      </c>
      <c r="E149" s="312" t="s">
        <v>136</v>
      </c>
      <c r="F149" s="313" t="s">
        <v>7</v>
      </c>
      <c r="G149" s="313" t="s">
        <v>323</v>
      </c>
      <c r="H149" s="314">
        <v>7648.08</v>
      </c>
      <c r="I149" s="313" t="s">
        <v>210</v>
      </c>
      <c r="J149" s="313" t="s">
        <v>4</v>
      </c>
      <c r="K149" s="313" t="s">
        <v>18</v>
      </c>
      <c r="L149" s="313">
        <v>11</v>
      </c>
      <c r="M149" s="315"/>
    </row>
    <row r="150" spans="1:13" s="86" customFormat="1" ht="42">
      <c r="A150" s="310">
        <v>2011733010</v>
      </c>
      <c r="B150" s="311" t="s">
        <v>134</v>
      </c>
      <c r="C150" s="310" t="s">
        <v>192</v>
      </c>
      <c r="D150" s="312" t="s">
        <v>135</v>
      </c>
      <c r="E150" s="312" t="s">
        <v>136</v>
      </c>
      <c r="F150" s="313" t="s">
        <v>7</v>
      </c>
      <c r="G150" s="313" t="s">
        <v>324</v>
      </c>
      <c r="H150" s="314">
        <v>64800</v>
      </c>
      <c r="I150" s="313" t="s">
        <v>110</v>
      </c>
      <c r="J150" s="313" t="s">
        <v>3</v>
      </c>
      <c r="K150" s="313" t="s">
        <v>18</v>
      </c>
      <c r="L150" s="313">
        <v>11</v>
      </c>
      <c r="M150" s="313"/>
    </row>
    <row r="151" spans="1:13" s="86" customFormat="1" ht="21">
      <c r="A151" s="310">
        <v>2011734002</v>
      </c>
      <c r="B151" s="311" t="s">
        <v>138</v>
      </c>
      <c r="C151" s="310" t="s">
        <v>193</v>
      </c>
      <c r="D151" s="312" t="s">
        <v>22</v>
      </c>
      <c r="E151" s="312" t="s">
        <v>136</v>
      </c>
      <c r="F151" s="313" t="s">
        <v>11</v>
      </c>
      <c r="G151" s="313" t="s">
        <v>326</v>
      </c>
      <c r="H151" s="314">
        <v>27108</v>
      </c>
      <c r="I151" s="313" t="s">
        <v>322</v>
      </c>
      <c r="J151" s="313" t="s">
        <v>69</v>
      </c>
      <c r="K151" s="313" t="s">
        <v>18</v>
      </c>
      <c r="L151" s="313">
        <v>11</v>
      </c>
      <c r="M151" s="313"/>
    </row>
    <row r="152" spans="1:13" s="86" customFormat="1" ht="21">
      <c r="A152" s="310">
        <v>2011734002</v>
      </c>
      <c r="B152" s="311" t="s">
        <v>138</v>
      </c>
      <c r="C152" s="310" t="s">
        <v>193</v>
      </c>
      <c r="D152" s="312" t="s">
        <v>22</v>
      </c>
      <c r="E152" s="312" t="s">
        <v>136</v>
      </c>
      <c r="F152" s="313" t="s">
        <v>11</v>
      </c>
      <c r="G152" s="313" t="s">
        <v>327</v>
      </c>
      <c r="H152" s="314">
        <v>37740</v>
      </c>
      <c r="I152" s="313" t="s">
        <v>328</v>
      </c>
      <c r="J152" s="313" t="s">
        <v>69</v>
      </c>
      <c r="K152" s="313" t="s">
        <v>18</v>
      </c>
      <c r="L152" s="313">
        <v>11</v>
      </c>
      <c r="M152" s="313"/>
    </row>
    <row r="153" spans="1:13" s="86" customFormat="1" ht="21">
      <c r="A153" s="310">
        <v>2011734005</v>
      </c>
      <c r="B153" s="311" t="s">
        <v>146</v>
      </c>
      <c r="C153" s="311" t="s">
        <v>193</v>
      </c>
      <c r="D153" s="312" t="s">
        <v>12</v>
      </c>
      <c r="E153" s="312" t="s">
        <v>136</v>
      </c>
      <c r="F153" s="313" t="s">
        <v>14</v>
      </c>
      <c r="G153" s="313" t="s">
        <v>333</v>
      </c>
      <c r="H153" s="314">
        <v>2038</v>
      </c>
      <c r="I153" s="313" t="s">
        <v>328</v>
      </c>
      <c r="J153" s="313" t="s">
        <v>69</v>
      </c>
      <c r="K153" s="313" t="s">
        <v>18</v>
      </c>
      <c r="L153" s="313">
        <v>11</v>
      </c>
      <c r="M153" s="315"/>
    </row>
    <row r="154" spans="1:13" s="86" customFormat="1" ht="21">
      <c r="A154" s="310">
        <v>2011734005</v>
      </c>
      <c r="B154" s="311" t="s">
        <v>146</v>
      </c>
      <c r="C154" s="311" t="s">
        <v>193</v>
      </c>
      <c r="D154" s="312" t="s">
        <v>12</v>
      </c>
      <c r="E154" s="312" t="s">
        <v>136</v>
      </c>
      <c r="F154" s="313" t="s">
        <v>14</v>
      </c>
      <c r="G154" s="313" t="s">
        <v>334</v>
      </c>
      <c r="H154" s="314">
        <v>12500</v>
      </c>
      <c r="I154" s="313" t="s">
        <v>335</v>
      </c>
      <c r="J154" s="313" t="s">
        <v>93</v>
      </c>
      <c r="K154" s="313" t="s">
        <v>18</v>
      </c>
      <c r="L154" s="313">
        <v>11</v>
      </c>
      <c r="M154" s="315"/>
    </row>
    <row r="155" spans="1:13" s="86" customFormat="1" ht="21">
      <c r="A155" s="310">
        <v>2011734005</v>
      </c>
      <c r="B155" s="311" t="s">
        <v>146</v>
      </c>
      <c r="C155" s="311" t="s">
        <v>193</v>
      </c>
      <c r="D155" s="312" t="s">
        <v>12</v>
      </c>
      <c r="E155" s="312" t="s">
        <v>136</v>
      </c>
      <c r="F155" s="313" t="s">
        <v>14</v>
      </c>
      <c r="G155" s="313" t="s">
        <v>336</v>
      </c>
      <c r="H155" s="314">
        <f>4400+4400</f>
        <v>8800</v>
      </c>
      <c r="I155" s="313" t="s">
        <v>218</v>
      </c>
      <c r="J155" s="313" t="s">
        <v>93</v>
      </c>
      <c r="K155" s="313" t="s">
        <v>18</v>
      </c>
      <c r="L155" s="313">
        <v>11</v>
      </c>
      <c r="M155" s="315"/>
    </row>
    <row r="156" spans="1:13" s="86" customFormat="1" ht="21">
      <c r="A156" s="310">
        <v>2011734005</v>
      </c>
      <c r="B156" s="311" t="s">
        <v>146</v>
      </c>
      <c r="C156" s="311" t="s">
        <v>193</v>
      </c>
      <c r="D156" s="312" t="s">
        <v>12</v>
      </c>
      <c r="E156" s="312" t="s">
        <v>136</v>
      </c>
      <c r="F156" s="313" t="s">
        <v>14</v>
      </c>
      <c r="G156" s="313" t="s">
        <v>336</v>
      </c>
      <c r="H156" s="314">
        <f>800+800</f>
        <v>1600</v>
      </c>
      <c r="I156" s="313" t="s">
        <v>219</v>
      </c>
      <c r="J156" s="313" t="s">
        <v>93</v>
      </c>
      <c r="K156" s="313" t="s">
        <v>18</v>
      </c>
      <c r="L156" s="313">
        <v>11</v>
      </c>
      <c r="M156" s="315"/>
    </row>
    <row r="157" spans="1:13" s="86" customFormat="1" ht="21">
      <c r="A157" s="310">
        <v>2011734005</v>
      </c>
      <c r="B157" s="311" t="s">
        <v>146</v>
      </c>
      <c r="C157" s="311" t="s">
        <v>193</v>
      </c>
      <c r="D157" s="312" t="s">
        <v>12</v>
      </c>
      <c r="E157" s="312" t="s">
        <v>136</v>
      </c>
      <c r="F157" s="313" t="s">
        <v>14</v>
      </c>
      <c r="G157" s="313" t="s">
        <v>337</v>
      </c>
      <c r="H157" s="314">
        <v>10000</v>
      </c>
      <c r="I157" s="313" t="s">
        <v>234</v>
      </c>
      <c r="J157" s="313" t="s">
        <v>93</v>
      </c>
      <c r="K157" s="313" t="s">
        <v>18</v>
      </c>
      <c r="L157" s="313">
        <v>11</v>
      </c>
      <c r="M157" s="315"/>
    </row>
    <row r="158" spans="1:13" s="86" customFormat="1" ht="21">
      <c r="A158" s="310">
        <v>2011734001</v>
      </c>
      <c r="B158" s="311" t="s">
        <v>211</v>
      </c>
      <c r="C158" s="311" t="s">
        <v>193</v>
      </c>
      <c r="D158" s="312" t="s">
        <v>5</v>
      </c>
      <c r="E158" s="312" t="s">
        <v>136</v>
      </c>
      <c r="F158" s="313" t="s">
        <v>6</v>
      </c>
      <c r="G158" s="313" t="s">
        <v>338</v>
      </c>
      <c r="H158" s="314">
        <f>13880-1300</f>
        <v>12580</v>
      </c>
      <c r="I158" s="313" t="s">
        <v>218</v>
      </c>
      <c r="J158" s="313" t="s">
        <v>93</v>
      </c>
      <c r="K158" s="313" t="s">
        <v>18</v>
      </c>
      <c r="L158" s="313">
        <v>11</v>
      </c>
      <c r="M158" s="315"/>
    </row>
    <row r="159" spans="1:13" s="86" customFormat="1" ht="21">
      <c r="A159" s="310">
        <v>2011734001</v>
      </c>
      <c r="B159" s="311" t="s">
        <v>211</v>
      </c>
      <c r="C159" s="311" t="s">
        <v>193</v>
      </c>
      <c r="D159" s="312" t="s">
        <v>5</v>
      </c>
      <c r="E159" s="312" t="s">
        <v>136</v>
      </c>
      <c r="F159" s="313" t="s">
        <v>6</v>
      </c>
      <c r="G159" s="313" t="s">
        <v>338</v>
      </c>
      <c r="H159" s="314">
        <v>1300</v>
      </c>
      <c r="I159" s="313" t="s">
        <v>219</v>
      </c>
      <c r="J159" s="313" t="s">
        <v>93</v>
      </c>
      <c r="K159" s="313" t="s">
        <v>18</v>
      </c>
      <c r="L159" s="313">
        <v>11</v>
      </c>
      <c r="M159" s="315"/>
    </row>
    <row r="160" spans="1:13" s="86" customFormat="1" ht="21">
      <c r="A160" s="310">
        <v>2011734001</v>
      </c>
      <c r="B160" s="311" t="s">
        <v>211</v>
      </c>
      <c r="C160" s="311" t="s">
        <v>193</v>
      </c>
      <c r="D160" s="312" t="s">
        <v>5</v>
      </c>
      <c r="E160" s="312" t="s">
        <v>136</v>
      </c>
      <c r="F160" s="313" t="s">
        <v>6</v>
      </c>
      <c r="G160" s="313" t="s">
        <v>339</v>
      </c>
      <c r="H160" s="314">
        <v>54100</v>
      </c>
      <c r="I160" s="313" t="s">
        <v>240</v>
      </c>
      <c r="J160" s="313" t="s">
        <v>93</v>
      </c>
      <c r="K160" s="313" t="s">
        <v>18</v>
      </c>
      <c r="L160" s="313">
        <v>11</v>
      </c>
      <c r="M160" s="315"/>
    </row>
    <row r="161" spans="1:13" s="86" customFormat="1" ht="21">
      <c r="A161" s="310">
        <v>2011734001</v>
      </c>
      <c r="B161" s="311" t="s">
        <v>211</v>
      </c>
      <c r="C161" s="311" t="s">
        <v>193</v>
      </c>
      <c r="D161" s="312" t="s">
        <v>5</v>
      </c>
      <c r="E161" s="312" t="s">
        <v>136</v>
      </c>
      <c r="F161" s="313" t="s">
        <v>6</v>
      </c>
      <c r="G161" s="313" t="s">
        <v>340</v>
      </c>
      <c r="H161" s="314">
        <v>69700</v>
      </c>
      <c r="I161" s="313" t="s">
        <v>232</v>
      </c>
      <c r="J161" s="313" t="s">
        <v>93</v>
      </c>
      <c r="K161" s="313" t="s">
        <v>18</v>
      </c>
      <c r="L161" s="313">
        <v>11</v>
      </c>
      <c r="M161" s="315"/>
    </row>
    <row r="162" spans="1:13" s="86" customFormat="1" ht="21">
      <c r="A162" s="310">
        <v>2011734003</v>
      </c>
      <c r="B162" s="311" t="s">
        <v>276</v>
      </c>
      <c r="C162" s="311" t="s">
        <v>193</v>
      </c>
      <c r="D162" s="312" t="s">
        <v>96</v>
      </c>
      <c r="E162" s="312" t="s">
        <v>278</v>
      </c>
      <c r="F162" s="313" t="s">
        <v>9</v>
      </c>
      <c r="G162" s="313" t="s">
        <v>341</v>
      </c>
      <c r="H162" s="314">
        <v>55000</v>
      </c>
      <c r="I162" s="312" t="s">
        <v>278</v>
      </c>
      <c r="J162" s="313" t="s">
        <v>423</v>
      </c>
      <c r="K162" s="313" t="s">
        <v>127</v>
      </c>
      <c r="L162" s="313">
        <v>11</v>
      </c>
      <c r="M162" s="315"/>
    </row>
    <row r="163" spans="1:13" s="86" customFormat="1" ht="21">
      <c r="A163" s="310">
        <v>2011734003</v>
      </c>
      <c r="B163" s="311" t="s">
        <v>276</v>
      </c>
      <c r="C163" s="311" t="s">
        <v>193</v>
      </c>
      <c r="D163" s="312" t="s">
        <v>96</v>
      </c>
      <c r="E163" s="312" t="s">
        <v>278</v>
      </c>
      <c r="F163" s="313" t="s">
        <v>11</v>
      </c>
      <c r="G163" s="313" t="s">
        <v>341</v>
      </c>
      <c r="H163" s="314">
        <v>55000</v>
      </c>
      <c r="I163" s="312" t="s">
        <v>278</v>
      </c>
      <c r="J163" s="313" t="s">
        <v>423</v>
      </c>
      <c r="K163" s="313" t="s">
        <v>127</v>
      </c>
      <c r="L163" s="313">
        <v>11</v>
      </c>
      <c r="M163" s="315"/>
    </row>
    <row r="164" spans="1:13" s="313" customFormat="1" ht="42">
      <c r="A164" s="310">
        <v>2011734004</v>
      </c>
      <c r="B164" s="311" t="s">
        <v>312</v>
      </c>
      <c r="C164" s="311" t="s">
        <v>193</v>
      </c>
      <c r="D164" s="312" t="s">
        <v>100</v>
      </c>
      <c r="E164" s="312" t="s">
        <v>313</v>
      </c>
      <c r="F164" s="313" t="s">
        <v>7</v>
      </c>
      <c r="G164" s="313" t="s">
        <v>342</v>
      </c>
      <c r="H164" s="314">
        <v>325700</v>
      </c>
      <c r="I164" s="312" t="s">
        <v>278</v>
      </c>
      <c r="J164" s="313" t="s">
        <v>423</v>
      </c>
      <c r="K164" s="313" t="s">
        <v>127</v>
      </c>
      <c r="L164" s="313">
        <v>11</v>
      </c>
      <c r="M164" s="315"/>
    </row>
    <row r="165" spans="1:13" s="313" customFormat="1" ht="42">
      <c r="A165" s="310">
        <v>2011734004</v>
      </c>
      <c r="B165" s="311" t="s">
        <v>312</v>
      </c>
      <c r="C165" s="311" t="s">
        <v>193</v>
      </c>
      <c r="D165" s="312" t="s">
        <v>100</v>
      </c>
      <c r="E165" s="312" t="s">
        <v>313</v>
      </c>
      <c r="F165" s="313" t="s">
        <v>11</v>
      </c>
      <c r="G165" s="313" t="s">
        <v>342</v>
      </c>
      <c r="H165" s="314">
        <v>300000</v>
      </c>
      <c r="I165" s="312" t="s">
        <v>278</v>
      </c>
      <c r="J165" s="313" t="s">
        <v>423</v>
      </c>
      <c r="K165" s="313" t="s">
        <v>127</v>
      </c>
      <c r="L165" s="313">
        <v>11</v>
      </c>
      <c r="M165" s="315"/>
    </row>
    <row r="166" spans="1:13" s="313" customFormat="1" ht="42">
      <c r="A166" s="310">
        <v>2011734004</v>
      </c>
      <c r="B166" s="311" t="s">
        <v>312</v>
      </c>
      <c r="C166" s="311" t="s">
        <v>193</v>
      </c>
      <c r="D166" s="312" t="s">
        <v>100</v>
      </c>
      <c r="E166" s="312" t="s">
        <v>313</v>
      </c>
      <c r="F166" s="313" t="s">
        <v>9</v>
      </c>
      <c r="G166" s="313" t="s">
        <v>342</v>
      </c>
      <c r="H166" s="314">
        <v>173400</v>
      </c>
      <c r="I166" s="312" t="s">
        <v>278</v>
      </c>
      <c r="J166" s="313" t="s">
        <v>423</v>
      </c>
      <c r="K166" s="313" t="s">
        <v>127</v>
      </c>
      <c r="L166" s="313">
        <v>11</v>
      </c>
      <c r="M166" s="315"/>
    </row>
    <row r="167" spans="1:13" s="86" customFormat="1" ht="21">
      <c r="A167" s="310">
        <v>2011717026</v>
      </c>
      <c r="B167" s="311" t="s">
        <v>377</v>
      </c>
      <c r="C167" s="311" t="s">
        <v>316</v>
      </c>
      <c r="D167" s="312" t="s">
        <v>343</v>
      </c>
      <c r="E167" s="312" t="s">
        <v>344</v>
      </c>
      <c r="F167" s="313" t="s">
        <v>15</v>
      </c>
      <c r="G167" s="313" t="s">
        <v>345</v>
      </c>
      <c r="H167" s="314">
        <v>135850</v>
      </c>
      <c r="I167" s="312" t="s">
        <v>344</v>
      </c>
      <c r="J167" s="313" t="s">
        <v>425</v>
      </c>
      <c r="K167" s="313" t="s">
        <v>224</v>
      </c>
      <c r="L167" s="313">
        <v>11</v>
      </c>
      <c r="M167" s="315"/>
    </row>
    <row r="168" spans="1:13" s="86" customFormat="1" ht="42">
      <c r="A168" s="310">
        <v>2011734004</v>
      </c>
      <c r="B168" s="311" t="s">
        <v>312</v>
      </c>
      <c r="C168" s="311" t="s">
        <v>193</v>
      </c>
      <c r="D168" s="312" t="s">
        <v>100</v>
      </c>
      <c r="E168" s="312" t="s">
        <v>313</v>
      </c>
      <c r="F168" s="313" t="s">
        <v>9</v>
      </c>
      <c r="G168" s="313" t="s">
        <v>346</v>
      </c>
      <c r="H168" s="314">
        <v>754300</v>
      </c>
      <c r="I168" s="312" t="s">
        <v>313</v>
      </c>
      <c r="J168" s="313" t="s">
        <v>424</v>
      </c>
      <c r="K168" s="313" t="s">
        <v>127</v>
      </c>
      <c r="L168" s="313">
        <v>11</v>
      </c>
      <c r="M168" s="315"/>
    </row>
    <row r="169" spans="1:13" s="86" customFormat="1" ht="21">
      <c r="A169" s="310">
        <v>2011734005</v>
      </c>
      <c r="B169" s="311" t="s">
        <v>146</v>
      </c>
      <c r="C169" s="311" t="s">
        <v>193</v>
      </c>
      <c r="D169" s="312" t="s">
        <v>12</v>
      </c>
      <c r="E169" s="312" t="s">
        <v>136</v>
      </c>
      <c r="F169" s="313" t="s">
        <v>7</v>
      </c>
      <c r="G169" s="313" t="s">
        <v>347</v>
      </c>
      <c r="H169" s="314">
        <v>107</v>
      </c>
      <c r="I169" s="313" t="s">
        <v>83</v>
      </c>
      <c r="J169" s="313" t="s">
        <v>4</v>
      </c>
      <c r="K169" s="313" t="s">
        <v>18</v>
      </c>
      <c r="L169" s="313">
        <v>11</v>
      </c>
      <c r="M169" s="315"/>
    </row>
    <row r="170" spans="1:13" s="86" customFormat="1" ht="21">
      <c r="A170" s="310">
        <v>2011734001</v>
      </c>
      <c r="B170" s="311" t="s">
        <v>211</v>
      </c>
      <c r="C170" s="311" t="s">
        <v>193</v>
      </c>
      <c r="D170" s="312" t="s">
        <v>5</v>
      </c>
      <c r="E170" s="312" t="s">
        <v>136</v>
      </c>
      <c r="F170" s="313" t="s">
        <v>6</v>
      </c>
      <c r="G170" s="313" t="s">
        <v>351</v>
      </c>
      <c r="H170" s="314">
        <v>3990</v>
      </c>
      <c r="I170" s="313" t="s">
        <v>232</v>
      </c>
      <c r="J170" s="313" t="s">
        <v>93</v>
      </c>
      <c r="K170" s="313" t="s">
        <v>18</v>
      </c>
      <c r="L170" s="313">
        <v>11</v>
      </c>
      <c r="M170" s="315"/>
    </row>
    <row r="171" spans="1:13" s="86" customFormat="1" ht="21">
      <c r="A171" s="310">
        <v>2011734005</v>
      </c>
      <c r="B171" s="311" t="s">
        <v>146</v>
      </c>
      <c r="C171" s="311" t="s">
        <v>193</v>
      </c>
      <c r="D171" s="312" t="s">
        <v>12</v>
      </c>
      <c r="E171" s="312" t="s">
        <v>136</v>
      </c>
      <c r="F171" s="313" t="s">
        <v>14</v>
      </c>
      <c r="G171" s="313" t="s">
        <v>352</v>
      </c>
      <c r="H171" s="314">
        <v>2266.26</v>
      </c>
      <c r="I171" s="313" t="s">
        <v>335</v>
      </c>
      <c r="J171" s="313" t="s">
        <v>93</v>
      </c>
      <c r="K171" s="313" t="s">
        <v>18</v>
      </c>
      <c r="L171" s="313">
        <v>11</v>
      </c>
      <c r="M171" s="315"/>
    </row>
    <row r="172" spans="1:13" s="86" customFormat="1" ht="21">
      <c r="A172" s="310">
        <v>2011734005</v>
      </c>
      <c r="B172" s="311" t="s">
        <v>146</v>
      </c>
      <c r="C172" s="311" t="s">
        <v>193</v>
      </c>
      <c r="D172" s="312" t="s">
        <v>12</v>
      </c>
      <c r="E172" s="312" t="s">
        <v>136</v>
      </c>
      <c r="F172" s="313" t="s">
        <v>14</v>
      </c>
      <c r="G172" s="313" t="s">
        <v>353</v>
      </c>
      <c r="H172" s="314">
        <v>1982.18</v>
      </c>
      <c r="I172" s="313" t="s">
        <v>335</v>
      </c>
      <c r="J172" s="313" t="s">
        <v>93</v>
      </c>
      <c r="K172" s="313" t="s">
        <v>18</v>
      </c>
      <c r="L172" s="313">
        <v>11</v>
      </c>
      <c r="M172" s="315"/>
    </row>
    <row r="173" spans="1:13" s="86" customFormat="1" ht="21">
      <c r="A173" s="310">
        <v>2011734005</v>
      </c>
      <c r="B173" s="311" t="s">
        <v>146</v>
      </c>
      <c r="C173" s="311" t="s">
        <v>193</v>
      </c>
      <c r="D173" s="312" t="s">
        <v>12</v>
      </c>
      <c r="E173" s="312" t="s">
        <v>136</v>
      </c>
      <c r="F173" s="313" t="s">
        <v>14</v>
      </c>
      <c r="G173" s="313" t="s">
        <v>354</v>
      </c>
      <c r="H173" s="314">
        <v>2050</v>
      </c>
      <c r="I173" s="313" t="s">
        <v>322</v>
      </c>
      <c r="J173" s="313" t="s">
        <v>69</v>
      </c>
      <c r="K173" s="313" t="s">
        <v>18</v>
      </c>
      <c r="L173" s="313">
        <v>11</v>
      </c>
      <c r="M173" s="315"/>
    </row>
    <row r="174" spans="1:13" s="86" customFormat="1" ht="21">
      <c r="A174" s="310">
        <v>2011734005</v>
      </c>
      <c r="B174" s="311" t="s">
        <v>146</v>
      </c>
      <c r="C174" s="311" t="s">
        <v>193</v>
      </c>
      <c r="D174" s="312" t="s">
        <v>12</v>
      </c>
      <c r="E174" s="312" t="s">
        <v>136</v>
      </c>
      <c r="F174" s="313" t="s">
        <v>14</v>
      </c>
      <c r="G174" s="313" t="s">
        <v>355</v>
      </c>
      <c r="H174" s="314">
        <v>77263</v>
      </c>
      <c r="I174" s="313" t="s">
        <v>232</v>
      </c>
      <c r="J174" s="313" t="s">
        <v>93</v>
      </c>
      <c r="K174" s="313" t="s">
        <v>18</v>
      </c>
      <c r="L174" s="313">
        <v>11</v>
      </c>
      <c r="M174" s="315"/>
    </row>
    <row r="175" spans="1:13" s="86" customFormat="1" ht="21">
      <c r="A175" s="310">
        <v>2011734005</v>
      </c>
      <c r="B175" s="311" t="s">
        <v>146</v>
      </c>
      <c r="C175" s="311" t="s">
        <v>193</v>
      </c>
      <c r="D175" s="312" t="s">
        <v>12</v>
      </c>
      <c r="E175" s="312" t="s">
        <v>136</v>
      </c>
      <c r="F175" s="313" t="s">
        <v>14</v>
      </c>
      <c r="G175" s="313" t="s">
        <v>356</v>
      </c>
      <c r="H175" s="314">
        <v>3580</v>
      </c>
      <c r="I175" s="313" t="s">
        <v>260</v>
      </c>
      <c r="J175" s="313" t="s">
        <v>69</v>
      </c>
      <c r="K175" s="313" t="s">
        <v>18</v>
      </c>
      <c r="L175" s="313">
        <v>11</v>
      </c>
      <c r="M175" s="315"/>
    </row>
    <row r="176" spans="1:13" s="86" customFormat="1" ht="21">
      <c r="A176" s="310">
        <v>2011734005</v>
      </c>
      <c r="B176" s="311" t="s">
        <v>146</v>
      </c>
      <c r="C176" s="311" t="s">
        <v>193</v>
      </c>
      <c r="D176" s="312" t="s">
        <v>12</v>
      </c>
      <c r="E176" s="312" t="s">
        <v>136</v>
      </c>
      <c r="F176" s="313" t="s">
        <v>14</v>
      </c>
      <c r="G176" s="313" t="s">
        <v>357</v>
      </c>
      <c r="H176" s="314">
        <v>13450</v>
      </c>
      <c r="I176" s="313" t="s">
        <v>335</v>
      </c>
      <c r="J176" s="313" t="s">
        <v>93</v>
      </c>
      <c r="K176" s="313" t="s">
        <v>18</v>
      </c>
      <c r="L176" s="313">
        <v>11</v>
      </c>
      <c r="M176" s="315"/>
    </row>
    <row r="177" spans="1:13" s="86" customFormat="1" ht="21">
      <c r="A177" s="310">
        <v>2011734005</v>
      </c>
      <c r="B177" s="311" t="s">
        <v>146</v>
      </c>
      <c r="C177" s="311" t="s">
        <v>193</v>
      </c>
      <c r="D177" s="312" t="s">
        <v>12</v>
      </c>
      <c r="E177" s="312" t="s">
        <v>136</v>
      </c>
      <c r="F177" s="313" t="s">
        <v>14</v>
      </c>
      <c r="G177" s="313" t="s">
        <v>358</v>
      </c>
      <c r="H177" s="314">
        <f>192+2536</f>
        <v>2728</v>
      </c>
      <c r="I177" s="313" t="s">
        <v>218</v>
      </c>
      <c r="J177" s="313" t="s">
        <v>93</v>
      </c>
      <c r="K177" s="313" t="s">
        <v>18</v>
      </c>
      <c r="L177" s="313">
        <v>11</v>
      </c>
      <c r="M177" s="315"/>
    </row>
    <row r="178" spans="1:13" s="86" customFormat="1" ht="21">
      <c r="A178" s="310">
        <v>2011734005</v>
      </c>
      <c r="B178" s="311" t="s">
        <v>146</v>
      </c>
      <c r="C178" s="311" t="s">
        <v>193</v>
      </c>
      <c r="D178" s="312" t="s">
        <v>12</v>
      </c>
      <c r="E178" s="312" t="s">
        <v>136</v>
      </c>
      <c r="F178" s="313" t="s">
        <v>14</v>
      </c>
      <c r="G178" s="313" t="s">
        <v>358</v>
      </c>
      <c r="H178" s="314">
        <v>850</v>
      </c>
      <c r="I178" s="313" t="s">
        <v>219</v>
      </c>
      <c r="J178" s="313" t="s">
        <v>93</v>
      </c>
      <c r="K178" s="313" t="s">
        <v>18</v>
      </c>
      <c r="L178" s="313">
        <v>11</v>
      </c>
      <c r="M178" s="315"/>
    </row>
    <row r="179" spans="1:13" s="86" customFormat="1" ht="21">
      <c r="A179" s="310">
        <v>2011734005</v>
      </c>
      <c r="B179" s="311" t="s">
        <v>146</v>
      </c>
      <c r="C179" s="311" t="s">
        <v>193</v>
      </c>
      <c r="D179" s="312" t="s">
        <v>12</v>
      </c>
      <c r="E179" s="312" t="s">
        <v>136</v>
      </c>
      <c r="F179" s="313" t="s">
        <v>14</v>
      </c>
      <c r="G179" s="313" t="s">
        <v>359</v>
      </c>
      <c r="H179" s="314">
        <v>1915</v>
      </c>
      <c r="I179" s="313" t="s">
        <v>360</v>
      </c>
      <c r="J179" s="313" t="s">
        <v>69</v>
      </c>
      <c r="K179" s="313" t="s">
        <v>18</v>
      </c>
      <c r="L179" s="313">
        <v>11</v>
      </c>
      <c r="M179" s="315"/>
    </row>
    <row r="180" spans="1:13" s="86" customFormat="1" ht="21">
      <c r="A180" s="310">
        <v>2011734005</v>
      </c>
      <c r="B180" s="311" t="s">
        <v>146</v>
      </c>
      <c r="C180" s="311" t="s">
        <v>193</v>
      </c>
      <c r="D180" s="312" t="s">
        <v>12</v>
      </c>
      <c r="E180" s="312" t="s">
        <v>136</v>
      </c>
      <c r="F180" s="313" t="s">
        <v>14</v>
      </c>
      <c r="G180" s="313" t="s">
        <v>359</v>
      </c>
      <c r="H180" s="314">
        <v>1820</v>
      </c>
      <c r="I180" s="313" t="s">
        <v>361</v>
      </c>
      <c r="J180" s="313" t="s">
        <v>69</v>
      </c>
      <c r="K180" s="313" t="s">
        <v>18</v>
      </c>
      <c r="L180" s="313">
        <v>11</v>
      </c>
      <c r="M180" s="315"/>
    </row>
    <row r="181" spans="1:13" s="86" customFormat="1" ht="21">
      <c r="A181" s="310">
        <v>2011734005</v>
      </c>
      <c r="B181" s="311" t="s">
        <v>146</v>
      </c>
      <c r="C181" s="311" t="s">
        <v>193</v>
      </c>
      <c r="D181" s="312" t="s">
        <v>12</v>
      </c>
      <c r="E181" s="312" t="s">
        <v>136</v>
      </c>
      <c r="F181" s="313" t="s">
        <v>14</v>
      </c>
      <c r="G181" s="313" t="s">
        <v>359</v>
      </c>
      <c r="H181" s="314">
        <v>20489</v>
      </c>
      <c r="I181" s="313" t="s">
        <v>328</v>
      </c>
      <c r="J181" s="313" t="s">
        <v>69</v>
      </c>
      <c r="K181" s="313" t="s">
        <v>18</v>
      </c>
      <c r="L181" s="313">
        <v>11</v>
      </c>
      <c r="M181" s="315"/>
    </row>
    <row r="182" spans="1:13" s="86" customFormat="1" ht="21">
      <c r="A182" s="310">
        <v>2011734005</v>
      </c>
      <c r="B182" s="311" t="s">
        <v>146</v>
      </c>
      <c r="C182" s="311" t="s">
        <v>193</v>
      </c>
      <c r="D182" s="312" t="s">
        <v>12</v>
      </c>
      <c r="E182" s="312" t="s">
        <v>136</v>
      </c>
      <c r="F182" s="313" t="s">
        <v>14</v>
      </c>
      <c r="G182" s="313" t="s">
        <v>359</v>
      </c>
      <c r="H182" s="314">
        <v>2944</v>
      </c>
      <c r="I182" s="313" t="s">
        <v>242</v>
      </c>
      <c r="J182" s="313" t="s">
        <v>69</v>
      </c>
      <c r="K182" s="313" t="s">
        <v>18</v>
      </c>
      <c r="L182" s="313">
        <v>11</v>
      </c>
      <c r="M182" s="315"/>
    </row>
    <row r="183" spans="1:13" s="86" customFormat="1" ht="21">
      <c r="A183" s="310">
        <v>2011734005</v>
      </c>
      <c r="B183" s="311" t="s">
        <v>146</v>
      </c>
      <c r="C183" s="311" t="s">
        <v>193</v>
      </c>
      <c r="D183" s="312" t="s">
        <v>12</v>
      </c>
      <c r="E183" s="312" t="s">
        <v>136</v>
      </c>
      <c r="F183" s="313" t="s">
        <v>14</v>
      </c>
      <c r="G183" s="313" t="s">
        <v>362</v>
      </c>
      <c r="H183" s="314">
        <v>1200</v>
      </c>
      <c r="I183" s="313" t="s">
        <v>284</v>
      </c>
      <c r="J183" s="313" t="s">
        <v>3</v>
      </c>
      <c r="K183" s="313" t="s">
        <v>18</v>
      </c>
      <c r="L183" s="313">
        <v>11</v>
      </c>
      <c r="M183" s="315"/>
    </row>
    <row r="184" spans="1:13" s="86" customFormat="1" ht="21">
      <c r="A184" s="310">
        <v>2011730042</v>
      </c>
      <c r="B184" s="311" t="s">
        <v>363</v>
      </c>
      <c r="C184" s="311" t="s">
        <v>221</v>
      </c>
      <c r="D184" s="312" t="s">
        <v>364</v>
      </c>
      <c r="E184" s="312" t="s">
        <v>136</v>
      </c>
      <c r="F184" s="313" t="s">
        <v>80</v>
      </c>
      <c r="G184" s="313" t="s">
        <v>365</v>
      </c>
      <c r="H184" s="314">
        <v>7500</v>
      </c>
      <c r="I184" s="313" t="s">
        <v>366</v>
      </c>
      <c r="J184" s="313" t="s">
        <v>93</v>
      </c>
      <c r="K184" s="313" t="s">
        <v>18</v>
      </c>
      <c r="L184" s="313">
        <v>11</v>
      </c>
      <c r="M184" s="315"/>
    </row>
    <row r="185" spans="1:13" s="86" customFormat="1" ht="21">
      <c r="A185" s="310">
        <v>2011730042</v>
      </c>
      <c r="B185" s="311" t="s">
        <v>363</v>
      </c>
      <c r="C185" s="311" t="s">
        <v>221</v>
      </c>
      <c r="D185" s="312" t="s">
        <v>364</v>
      </c>
      <c r="E185" s="312" t="s">
        <v>136</v>
      </c>
      <c r="F185" s="313" t="s">
        <v>80</v>
      </c>
      <c r="G185" s="313" t="s">
        <v>367</v>
      </c>
      <c r="H185" s="314">
        <v>639.79</v>
      </c>
      <c r="I185" s="313" t="s">
        <v>83</v>
      </c>
      <c r="J185" s="313" t="s">
        <v>4</v>
      </c>
      <c r="K185" s="313" t="s">
        <v>18</v>
      </c>
      <c r="L185" s="313">
        <v>11</v>
      </c>
      <c r="M185" s="315"/>
    </row>
    <row r="186" spans="1:13" s="86" customFormat="1" ht="21">
      <c r="A186" s="310">
        <v>2011730042</v>
      </c>
      <c r="B186" s="311" t="s">
        <v>363</v>
      </c>
      <c r="C186" s="311" t="s">
        <v>221</v>
      </c>
      <c r="D186" s="312" t="s">
        <v>364</v>
      </c>
      <c r="E186" s="312" t="s">
        <v>136</v>
      </c>
      <c r="F186" s="313" t="s">
        <v>80</v>
      </c>
      <c r="G186" s="313" t="s">
        <v>368</v>
      </c>
      <c r="H186" s="314">
        <f>14520+2500</f>
        <v>17020</v>
      </c>
      <c r="I186" s="313" t="s">
        <v>218</v>
      </c>
      <c r="J186" s="313" t="s">
        <v>93</v>
      </c>
      <c r="K186" s="313" t="s">
        <v>18</v>
      </c>
      <c r="L186" s="313">
        <v>11</v>
      </c>
      <c r="M186" s="315"/>
    </row>
    <row r="187" spans="1:13" s="86" customFormat="1" ht="21">
      <c r="A187" s="310">
        <v>2011730042</v>
      </c>
      <c r="B187" s="311" t="s">
        <v>363</v>
      </c>
      <c r="C187" s="311" t="s">
        <v>221</v>
      </c>
      <c r="D187" s="312" t="s">
        <v>364</v>
      </c>
      <c r="E187" s="312" t="s">
        <v>136</v>
      </c>
      <c r="F187" s="313" t="s">
        <v>80</v>
      </c>
      <c r="G187" s="313" t="s">
        <v>368</v>
      </c>
      <c r="H187" s="314">
        <f>8700+71200</f>
        <v>79900</v>
      </c>
      <c r="I187" s="313" t="s">
        <v>219</v>
      </c>
      <c r="J187" s="313" t="s">
        <v>93</v>
      </c>
      <c r="K187" s="313" t="s">
        <v>18</v>
      </c>
      <c r="L187" s="313">
        <v>11</v>
      </c>
      <c r="M187" s="315"/>
    </row>
    <row r="188" spans="1:13" s="86" customFormat="1" ht="21">
      <c r="A188" s="310">
        <v>2011730042</v>
      </c>
      <c r="B188" s="311" t="s">
        <v>363</v>
      </c>
      <c r="C188" s="311" t="s">
        <v>221</v>
      </c>
      <c r="D188" s="312" t="s">
        <v>364</v>
      </c>
      <c r="E188" s="312" t="s">
        <v>136</v>
      </c>
      <c r="F188" s="313" t="s">
        <v>80</v>
      </c>
      <c r="G188" s="313" t="s">
        <v>368</v>
      </c>
      <c r="H188" s="314">
        <v>960</v>
      </c>
      <c r="I188" s="313" t="s">
        <v>217</v>
      </c>
      <c r="J188" s="313" t="s">
        <v>93</v>
      </c>
      <c r="K188" s="313" t="s">
        <v>18</v>
      </c>
      <c r="L188" s="313">
        <v>11</v>
      </c>
      <c r="M188" s="315"/>
    </row>
    <row r="189" spans="1:13" s="86" customFormat="1" ht="21">
      <c r="A189" s="310">
        <v>2011717026</v>
      </c>
      <c r="B189" s="311" t="s">
        <v>377</v>
      </c>
      <c r="C189" s="311" t="s">
        <v>316</v>
      </c>
      <c r="D189" s="312" t="s">
        <v>343</v>
      </c>
      <c r="E189" s="312" t="s">
        <v>344</v>
      </c>
      <c r="F189" s="313" t="s">
        <v>15</v>
      </c>
      <c r="G189" s="313" t="s">
        <v>369</v>
      </c>
      <c r="H189" s="314">
        <v>1037650</v>
      </c>
      <c r="I189" s="312" t="s">
        <v>344</v>
      </c>
      <c r="J189" s="313" t="s">
        <v>425</v>
      </c>
      <c r="K189" s="313" t="s">
        <v>224</v>
      </c>
      <c r="L189" s="313">
        <v>11</v>
      </c>
      <c r="M189" s="315"/>
    </row>
    <row r="190" spans="1:13" s="86" customFormat="1" ht="21">
      <c r="A190" s="310">
        <v>2011717026</v>
      </c>
      <c r="B190" s="311" t="s">
        <v>377</v>
      </c>
      <c r="C190" s="311" t="s">
        <v>316</v>
      </c>
      <c r="D190" s="312" t="s">
        <v>343</v>
      </c>
      <c r="E190" s="312" t="s">
        <v>344</v>
      </c>
      <c r="F190" s="313" t="s">
        <v>80</v>
      </c>
      <c r="G190" s="313" t="s">
        <v>369</v>
      </c>
      <c r="H190" s="314">
        <v>598100</v>
      </c>
      <c r="I190" s="312" t="s">
        <v>344</v>
      </c>
      <c r="J190" s="313" t="s">
        <v>425</v>
      </c>
      <c r="K190" s="313" t="s">
        <v>224</v>
      </c>
      <c r="L190" s="313">
        <v>11</v>
      </c>
      <c r="M190" s="315"/>
    </row>
    <row r="191" spans="1:13" s="86" customFormat="1" ht="63">
      <c r="A191" s="310">
        <v>2011717026</v>
      </c>
      <c r="B191" s="311" t="s">
        <v>376</v>
      </c>
      <c r="C191" s="311" t="s">
        <v>316</v>
      </c>
      <c r="D191" s="312" t="s">
        <v>343</v>
      </c>
      <c r="E191" s="312" t="s">
        <v>370</v>
      </c>
      <c r="F191" s="313" t="s">
        <v>80</v>
      </c>
      <c r="G191" s="313" t="s">
        <v>371</v>
      </c>
      <c r="H191" s="314">
        <v>287650</v>
      </c>
      <c r="I191" s="312" t="s">
        <v>370</v>
      </c>
      <c r="J191" s="313" t="s">
        <v>425</v>
      </c>
      <c r="K191" s="313" t="s">
        <v>224</v>
      </c>
      <c r="L191" s="313">
        <v>11</v>
      </c>
      <c r="M191" s="315"/>
    </row>
    <row r="192" spans="1:13" s="86" customFormat="1" ht="63">
      <c r="A192" s="310">
        <v>2011717041</v>
      </c>
      <c r="B192" s="311" t="s">
        <v>315</v>
      </c>
      <c r="C192" s="311" t="s">
        <v>316</v>
      </c>
      <c r="D192" s="312" t="s">
        <v>317</v>
      </c>
      <c r="E192" s="312" t="s">
        <v>372</v>
      </c>
      <c r="F192" s="313" t="s">
        <v>15</v>
      </c>
      <c r="G192" s="313" t="s">
        <v>373</v>
      </c>
      <c r="H192" s="314">
        <v>149050</v>
      </c>
      <c r="I192" s="312" t="s">
        <v>372</v>
      </c>
      <c r="J192" s="313" t="s">
        <v>425</v>
      </c>
      <c r="K192" s="313" t="s">
        <v>224</v>
      </c>
      <c r="L192" s="313">
        <v>11</v>
      </c>
      <c r="M192" s="315"/>
    </row>
    <row r="193" spans="1:13" s="86" customFormat="1" ht="42">
      <c r="A193" s="310">
        <v>2011734004</v>
      </c>
      <c r="B193" s="311" t="s">
        <v>312</v>
      </c>
      <c r="C193" s="311" t="s">
        <v>193</v>
      </c>
      <c r="D193" s="312" t="s">
        <v>100</v>
      </c>
      <c r="E193" s="312" t="s">
        <v>313</v>
      </c>
      <c r="F193" s="313" t="s">
        <v>9</v>
      </c>
      <c r="G193" s="313" t="s">
        <v>374</v>
      </c>
      <c r="H193" s="314">
        <v>200000</v>
      </c>
      <c r="I193" s="312" t="s">
        <v>313</v>
      </c>
      <c r="J193" s="313" t="s">
        <v>424</v>
      </c>
      <c r="K193" s="313" t="s">
        <v>127</v>
      </c>
      <c r="L193" s="313">
        <v>11</v>
      </c>
      <c r="M193" s="315"/>
    </row>
    <row r="194" spans="1:13" s="86" customFormat="1" ht="42">
      <c r="A194" s="310">
        <v>2011734004</v>
      </c>
      <c r="B194" s="311" t="s">
        <v>312</v>
      </c>
      <c r="C194" s="311" t="s">
        <v>193</v>
      </c>
      <c r="D194" s="312" t="s">
        <v>100</v>
      </c>
      <c r="E194" s="312" t="s">
        <v>313</v>
      </c>
      <c r="F194" s="313" t="s">
        <v>6</v>
      </c>
      <c r="G194" s="313" t="s">
        <v>374</v>
      </c>
      <c r="H194" s="314">
        <v>250000</v>
      </c>
      <c r="I194" s="312" t="s">
        <v>313</v>
      </c>
      <c r="J194" s="313" t="s">
        <v>424</v>
      </c>
      <c r="K194" s="313" t="s">
        <v>127</v>
      </c>
      <c r="L194" s="313">
        <v>11</v>
      </c>
      <c r="M194" s="315"/>
    </row>
    <row r="195" spans="1:13" s="86" customFormat="1" ht="21">
      <c r="A195" s="310">
        <v>2011734003</v>
      </c>
      <c r="B195" s="311" t="s">
        <v>276</v>
      </c>
      <c r="C195" s="311" t="s">
        <v>193</v>
      </c>
      <c r="D195" s="312" t="s">
        <v>96</v>
      </c>
      <c r="E195" s="312" t="s">
        <v>278</v>
      </c>
      <c r="F195" s="313" t="s">
        <v>9</v>
      </c>
      <c r="G195" s="313" t="s">
        <v>375</v>
      </c>
      <c r="H195" s="314">
        <v>55000</v>
      </c>
      <c r="I195" s="312" t="s">
        <v>278</v>
      </c>
      <c r="J195" s="313" t="s">
        <v>423</v>
      </c>
      <c r="K195" s="313" t="s">
        <v>127</v>
      </c>
      <c r="L195" s="313">
        <v>11</v>
      </c>
      <c r="M195" s="315"/>
    </row>
    <row r="196" spans="1:13" s="86" customFormat="1" ht="21">
      <c r="A196" s="310">
        <v>2011717026</v>
      </c>
      <c r="B196" s="311" t="s">
        <v>376</v>
      </c>
      <c r="C196" s="311" t="s">
        <v>316</v>
      </c>
      <c r="D196" s="312" t="s">
        <v>343</v>
      </c>
      <c r="E196" s="312" t="s">
        <v>378</v>
      </c>
      <c r="F196" s="313" t="s">
        <v>80</v>
      </c>
      <c r="G196" s="313" t="s">
        <v>379</v>
      </c>
      <c r="H196" s="314">
        <v>145200</v>
      </c>
      <c r="I196" s="312" t="s">
        <v>378</v>
      </c>
      <c r="J196" s="313" t="s">
        <v>422</v>
      </c>
      <c r="K196" s="313" t="s">
        <v>224</v>
      </c>
      <c r="L196" s="313">
        <v>11</v>
      </c>
      <c r="M196" s="315"/>
    </row>
    <row r="197" spans="1:13" s="86" customFormat="1" ht="21">
      <c r="A197" s="310">
        <v>2011717026</v>
      </c>
      <c r="B197" s="311" t="s">
        <v>376</v>
      </c>
      <c r="C197" s="311" t="s">
        <v>316</v>
      </c>
      <c r="D197" s="312" t="s">
        <v>343</v>
      </c>
      <c r="E197" s="312" t="s">
        <v>380</v>
      </c>
      <c r="F197" s="313" t="s">
        <v>80</v>
      </c>
      <c r="G197" s="313" t="s">
        <v>379</v>
      </c>
      <c r="H197" s="314">
        <v>146300</v>
      </c>
      <c r="I197" s="312" t="s">
        <v>380</v>
      </c>
      <c r="J197" s="313" t="s">
        <v>422</v>
      </c>
      <c r="K197" s="313" t="s">
        <v>224</v>
      </c>
      <c r="L197" s="313">
        <v>11</v>
      </c>
      <c r="M197" s="315"/>
    </row>
    <row r="198" spans="1:13" s="86" customFormat="1" ht="42">
      <c r="A198" s="310">
        <v>2011734004</v>
      </c>
      <c r="B198" s="311" t="s">
        <v>312</v>
      </c>
      <c r="C198" s="311" t="s">
        <v>193</v>
      </c>
      <c r="D198" s="312" t="s">
        <v>100</v>
      </c>
      <c r="E198" s="312" t="s">
        <v>313</v>
      </c>
      <c r="F198" s="313" t="s">
        <v>7</v>
      </c>
      <c r="G198" s="313" t="s">
        <v>381</v>
      </c>
      <c r="H198" s="314">
        <v>400000</v>
      </c>
      <c r="I198" s="312" t="s">
        <v>313</v>
      </c>
      <c r="J198" s="313" t="s">
        <v>424</v>
      </c>
      <c r="K198" s="313" t="s">
        <v>127</v>
      </c>
      <c r="L198" s="313">
        <v>11</v>
      </c>
      <c r="M198" s="315"/>
    </row>
    <row r="199" spans="1:13" s="86" customFormat="1" ht="42">
      <c r="A199" s="310">
        <v>2011734004</v>
      </c>
      <c r="B199" s="311" t="s">
        <v>312</v>
      </c>
      <c r="C199" s="311" t="s">
        <v>193</v>
      </c>
      <c r="D199" s="312" t="s">
        <v>100</v>
      </c>
      <c r="E199" s="312" t="s">
        <v>313</v>
      </c>
      <c r="F199" s="313" t="s">
        <v>13</v>
      </c>
      <c r="G199" s="313" t="s">
        <v>381</v>
      </c>
      <c r="H199" s="314">
        <v>1560000</v>
      </c>
      <c r="I199" s="312" t="s">
        <v>313</v>
      </c>
      <c r="J199" s="313" t="s">
        <v>424</v>
      </c>
      <c r="K199" s="313" t="s">
        <v>127</v>
      </c>
      <c r="L199" s="313">
        <v>11</v>
      </c>
      <c r="M199" s="315"/>
    </row>
    <row r="200" spans="1:13" s="86" customFormat="1" ht="42">
      <c r="A200" s="310">
        <v>2011734004</v>
      </c>
      <c r="B200" s="311" t="s">
        <v>312</v>
      </c>
      <c r="C200" s="311" t="s">
        <v>193</v>
      </c>
      <c r="D200" s="312" t="s">
        <v>100</v>
      </c>
      <c r="E200" s="312" t="s">
        <v>313</v>
      </c>
      <c r="F200" s="313" t="s">
        <v>15</v>
      </c>
      <c r="G200" s="313" t="s">
        <v>381</v>
      </c>
      <c r="H200" s="314">
        <v>1593200</v>
      </c>
      <c r="I200" s="312" t="s">
        <v>313</v>
      </c>
      <c r="J200" s="313" t="s">
        <v>424</v>
      </c>
      <c r="K200" s="313" t="s">
        <v>127</v>
      </c>
      <c r="L200" s="313">
        <v>11</v>
      </c>
      <c r="M200" s="315"/>
    </row>
    <row r="201" spans="1:13" s="86" customFormat="1" ht="42">
      <c r="A201" s="310">
        <v>2011734004</v>
      </c>
      <c r="B201" s="311" t="s">
        <v>312</v>
      </c>
      <c r="C201" s="311" t="s">
        <v>193</v>
      </c>
      <c r="D201" s="312" t="s">
        <v>100</v>
      </c>
      <c r="E201" s="312" t="s">
        <v>313</v>
      </c>
      <c r="F201" s="313" t="s">
        <v>11</v>
      </c>
      <c r="G201" s="313" t="s">
        <v>381</v>
      </c>
      <c r="H201" s="314">
        <v>150000</v>
      </c>
      <c r="I201" s="312" t="s">
        <v>313</v>
      </c>
      <c r="J201" s="313" t="s">
        <v>424</v>
      </c>
      <c r="K201" s="313" t="s">
        <v>127</v>
      </c>
      <c r="L201" s="313">
        <v>11</v>
      </c>
      <c r="M201" s="315"/>
    </row>
    <row r="202" spans="1:13" s="86" customFormat="1" ht="42">
      <c r="A202" s="310">
        <v>2011717041</v>
      </c>
      <c r="B202" s="311" t="s">
        <v>382</v>
      </c>
      <c r="C202" s="311" t="s">
        <v>316</v>
      </c>
      <c r="D202" s="312" t="s">
        <v>317</v>
      </c>
      <c r="E202" s="312" t="s">
        <v>383</v>
      </c>
      <c r="F202" s="313" t="s">
        <v>9</v>
      </c>
      <c r="G202" s="313" t="s">
        <v>384</v>
      </c>
      <c r="H202" s="314">
        <v>175550</v>
      </c>
      <c r="I202" s="312" t="s">
        <v>383</v>
      </c>
      <c r="J202" s="313" t="s">
        <v>425</v>
      </c>
      <c r="K202" s="313" t="s">
        <v>224</v>
      </c>
      <c r="L202" s="313">
        <v>11</v>
      </c>
      <c r="M202" s="315"/>
    </row>
    <row r="203" spans="1:13" s="86" customFormat="1" ht="42">
      <c r="A203" s="310">
        <v>2011734001</v>
      </c>
      <c r="B203" s="311" t="s">
        <v>385</v>
      </c>
      <c r="C203" s="311" t="s">
        <v>193</v>
      </c>
      <c r="D203" s="312" t="s">
        <v>5</v>
      </c>
      <c r="E203" s="312" t="s">
        <v>386</v>
      </c>
      <c r="F203" s="313" t="s">
        <v>6</v>
      </c>
      <c r="G203" s="313" t="s">
        <v>387</v>
      </c>
      <c r="H203" s="314">
        <v>5841300</v>
      </c>
      <c r="I203" s="312" t="s">
        <v>386</v>
      </c>
      <c r="J203" s="313" t="s">
        <v>85</v>
      </c>
      <c r="K203" s="313" t="s">
        <v>224</v>
      </c>
      <c r="L203" s="313">
        <v>11</v>
      </c>
      <c r="M203" s="315"/>
    </row>
    <row r="204" spans="1:13" s="86" customFormat="1" ht="42">
      <c r="A204" s="310">
        <v>2011717041</v>
      </c>
      <c r="B204" s="311" t="s">
        <v>315</v>
      </c>
      <c r="C204" s="311" t="s">
        <v>316</v>
      </c>
      <c r="D204" s="312" t="s">
        <v>317</v>
      </c>
      <c r="E204" s="312" t="s">
        <v>388</v>
      </c>
      <c r="F204" s="313" t="s">
        <v>9</v>
      </c>
      <c r="G204" s="313" t="s">
        <v>389</v>
      </c>
      <c r="H204" s="314">
        <v>195300</v>
      </c>
      <c r="I204" s="312" t="s">
        <v>388</v>
      </c>
      <c r="J204" s="313" t="s">
        <v>425</v>
      </c>
      <c r="K204" s="313" t="s">
        <v>224</v>
      </c>
      <c r="L204" s="313">
        <v>11</v>
      </c>
      <c r="M204" s="315"/>
    </row>
    <row r="205" spans="1:13" s="86" customFormat="1" ht="21">
      <c r="A205" s="310">
        <v>2011734001</v>
      </c>
      <c r="B205" s="311" t="s">
        <v>211</v>
      </c>
      <c r="C205" s="311" t="s">
        <v>193</v>
      </c>
      <c r="D205" s="312" t="s">
        <v>5</v>
      </c>
      <c r="E205" s="312" t="s">
        <v>136</v>
      </c>
      <c r="F205" s="313" t="s">
        <v>7</v>
      </c>
      <c r="G205" s="313" t="s">
        <v>390</v>
      </c>
      <c r="H205" s="314">
        <v>1980</v>
      </c>
      <c r="I205" s="313" t="s">
        <v>129</v>
      </c>
      <c r="J205" s="313" t="s">
        <v>93</v>
      </c>
      <c r="K205" s="313" t="s">
        <v>18</v>
      </c>
      <c r="L205" s="313">
        <v>11</v>
      </c>
      <c r="M205" s="315"/>
    </row>
    <row r="206" spans="1:13" s="86" customFormat="1" ht="21">
      <c r="A206" s="310">
        <v>2011734005</v>
      </c>
      <c r="B206" s="311" t="s">
        <v>146</v>
      </c>
      <c r="C206" s="311" t="s">
        <v>193</v>
      </c>
      <c r="D206" s="312" t="s">
        <v>12</v>
      </c>
      <c r="E206" s="312" t="s">
        <v>136</v>
      </c>
      <c r="F206" s="313" t="s">
        <v>7</v>
      </c>
      <c r="G206" s="313" t="s">
        <v>391</v>
      </c>
      <c r="H206" s="314">
        <v>801.43</v>
      </c>
      <c r="I206" s="313" t="s">
        <v>83</v>
      </c>
      <c r="J206" s="313" t="s">
        <v>4</v>
      </c>
      <c r="K206" s="313" t="s">
        <v>18</v>
      </c>
      <c r="L206" s="313">
        <v>11</v>
      </c>
      <c r="M206" s="315"/>
    </row>
    <row r="207" spans="1:13" s="86" customFormat="1" ht="21">
      <c r="A207" s="310">
        <v>2011734005</v>
      </c>
      <c r="B207" s="311" t="s">
        <v>146</v>
      </c>
      <c r="C207" s="311" t="s">
        <v>193</v>
      </c>
      <c r="D207" s="312" t="s">
        <v>12</v>
      </c>
      <c r="E207" s="312" t="s">
        <v>136</v>
      </c>
      <c r="F207" s="313" t="s">
        <v>13</v>
      </c>
      <c r="G207" s="313" t="s">
        <v>392</v>
      </c>
      <c r="H207" s="314">
        <v>42000</v>
      </c>
      <c r="I207" s="313" t="s">
        <v>240</v>
      </c>
      <c r="J207" s="313" t="s">
        <v>93</v>
      </c>
      <c r="K207" s="313" t="s">
        <v>18</v>
      </c>
      <c r="L207" s="313">
        <v>11</v>
      </c>
      <c r="M207" s="315"/>
    </row>
    <row r="208" spans="1:13" s="86" customFormat="1" ht="42">
      <c r="A208" s="310">
        <v>2011733010</v>
      </c>
      <c r="B208" s="311" t="s">
        <v>134</v>
      </c>
      <c r="C208" s="310" t="s">
        <v>192</v>
      </c>
      <c r="D208" s="312" t="s">
        <v>135</v>
      </c>
      <c r="E208" s="312" t="s">
        <v>136</v>
      </c>
      <c r="F208" s="313" t="s">
        <v>7</v>
      </c>
      <c r="G208" s="313" t="s">
        <v>393</v>
      </c>
      <c r="H208" s="314">
        <v>158800</v>
      </c>
      <c r="I208" s="313" t="s">
        <v>121</v>
      </c>
      <c r="J208" s="313" t="s">
        <v>3</v>
      </c>
      <c r="K208" s="313" t="s">
        <v>18</v>
      </c>
      <c r="L208" s="313">
        <v>11</v>
      </c>
      <c r="M208" s="313"/>
    </row>
    <row r="209" spans="1:13" s="86" customFormat="1" ht="42">
      <c r="A209" s="310">
        <v>2011733010</v>
      </c>
      <c r="B209" s="311" t="s">
        <v>134</v>
      </c>
      <c r="C209" s="310" t="s">
        <v>192</v>
      </c>
      <c r="D209" s="312" t="s">
        <v>135</v>
      </c>
      <c r="E209" s="312" t="s">
        <v>136</v>
      </c>
      <c r="F209" s="313" t="s">
        <v>7</v>
      </c>
      <c r="G209" s="313" t="s">
        <v>393</v>
      </c>
      <c r="H209" s="314">
        <v>22500</v>
      </c>
      <c r="I209" s="313" t="s">
        <v>132</v>
      </c>
      <c r="J209" s="313" t="s">
        <v>3</v>
      </c>
      <c r="K209" s="313" t="s">
        <v>18</v>
      </c>
      <c r="L209" s="313">
        <v>11</v>
      </c>
      <c r="M209" s="313"/>
    </row>
    <row r="210" spans="1:13" s="86" customFormat="1" ht="42">
      <c r="A210" s="310">
        <v>2011733010</v>
      </c>
      <c r="B210" s="311" t="s">
        <v>134</v>
      </c>
      <c r="C210" s="310" t="s">
        <v>192</v>
      </c>
      <c r="D210" s="312" t="s">
        <v>135</v>
      </c>
      <c r="E210" s="312" t="s">
        <v>136</v>
      </c>
      <c r="F210" s="313" t="s">
        <v>13</v>
      </c>
      <c r="G210" s="313" t="s">
        <v>394</v>
      </c>
      <c r="H210" s="314">
        <f>2167960+55444</f>
        <v>2223404</v>
      </c>
      <c r="I210" s="313" t="s">
        <v>65</v>
      </c>
      <c r="J210" s="313" t="s">
        <v>1</v>
      </c>
      <c r="K210" s="313" t="s">
        <v>16</v>
      </c>
      <c r="L210" s="313">
        <v>11</v>
      </c>
      <c r="M210" s="313"/>
    </row>
    <row r="211" spans="1:13" s="86" customFormat="1" ht="42">
      <c r="A211" s="310">
        <v>2011733010</v>
      </c>
      <c r="B211" s="311" t="s">
        <v>134</v>
      </c>
      <c r="C211" s="310" t="s">
        <v>192</v>
      </c>
      <c r="D211" s="312" t="s">
        <v>135</v>
      </c>
      <c r="E211" s="312" t="s">
        <v>136</v>
      </c>
      <c r="F211" s="313" t="s">
        <v>14</v>
      </c>
      <c r="G211" s="313" t="s">
        <v>394</v>
      </c>
      <c r="H211" s="314">
        <f>3462100+2100</f>
        <v>3464200</v>
      </c>
      <c r="I211" s="313" t="s">
        <v>65</v>
      </c>
      <c r="J211" s="313" t="s">
        <v>1</v>
      </c>
      <c r="K211" s="313" t="s">
        <v>16</v>
      </c>
      <c r="L211" s="313">
        <v>11</v>
      </c>
      <c r="M211" s="313"/>
    </row>
    <row r="212" spans="1:13" s="86" customFormat="1" ht="42">
      <c r="A212" s="310">
        <v>2011733010</v>
      </c>
      <c r="B212" s="311" t="s">
        <v>134</v>
      </c>
      <c r="C212" s="310" t="s">
        <v>192</v>
      </c>
      <c r="D212" s="312" t="s">
        <v>135</v>
      </c>
      <c r="E212" s="312" t="s">
        <v>136</v>
      </c>
      <c r="F212" s="313" t="s">
        <v>15</v>
      </c>
      <c r="G212" s="313" t="s">
        <v>394</v>
      </c>
      <c r="H212" s="314">
        <v>1983180</v>
      </c>
      <c r="I212" s="313" t="s">
        <v>65</v>
      </c>
      <c r="J212" s="313" t="s">
        <v>1</v>
      </c>
      <c r="K212" s="313" t="s">
        <v>16</v>
      </c>
      <c r="L212" s="313">
        <v>11</v>
      </c>
      <c r="M212" s="313"/>
    </row>
    <row r="213" spans="1:13" s="86" customFormat="1" ht="42">
      <c r="A213" s="310">
        <v>2011733010</v>
      </c>
      <c r="B213" s="311" t="s">
        <v>134</v>
      </c>
      <c r="C213" s="310" t="s">
        <v>192</v>
      </c>
      <c r="D213" s="312" t="s">
        <v>135</v>
      </c>
      <c r="E213" s="312" t="s">
        <v>136</v>
      </c>
      <c r="F213" s="313" t="s">
        <v>81</v>
      </c>
      <c r="G213" s="313" t="s">
        <v>394</v>
      </c>
      <c r="H213" s="314">
        <v>136360</v>
      </c>
      <c r="I213" s="313" t="s">
        <v>65</v>
      </c>
      <c r="J213" s="313" t="s">
        <v>1</v>
      </c>
      <c r="K213" s="313" t="s">
        <v>16</v>
      </c>
      <c r="L213" s="313">
        <v>11</v>
      </c>
      <c r="M213" s="313"/>
    </row>
    <row r="214" spans="1:13" s="86" customFormat="1" ht="42">
      <c r="A214" s="310">
        <v>2011733010</v>
      </c>
      <c r="B214" s="311" t="s">
        <v>134</v>
      </c>
      <c r="C214" s="310" t="s">
        <v>192</v>
      </c>
      <c r="D214" s="312" t="s">
        <v>135</v>
      </c>
      <c r="E214" s="312" t="s">
        <v>136</v>
      </c>
      <c r="F214" s="313" t="s">
        <v>54</v>
      </c>
      <c r="G214" s="313" t="s">
        <v>394</v>
      </c>
      <c r="H214" s="314">
        <v>35890</v>
      </c>
      <c r="I214" s="313" t="s">
        <v>65</v>
      </c>
      <c r="J214" s="313" t="s">
        <v>1</v>
      </c>
      <c r="K214" s="313" t="s">
        <v>16</v>
      </c>
      <c r="L214" s="313">
        <v>11</v>
      </c>
      <c r="M214" s="313"/>
    </row>
    <row r="215" spans="1:13" s="86" customFormat="1" ht="42">
      <c r="A215" s="310">
        <v>2011733010</v>
      </c>
      <c r="B215" s="311" t="s">
        <v>134</v>
      </c>
      <c r="C215" s="310" t="s">
        <v>192</v>
      </c>
      <c r="D215" s="312" t="s">
        <v>135</v>
      </c>
      <c r="E215" s="312" t="s">
        <v>136</v>
      </c>
      <c r="F215" s="313" t="s">
        <v>9</v>
      </c>
      <c r="G215" s="313" t="s">
        <v>394</v>
      </c>
      <c r="H215" s="314">
        <v>222330</v>
      </c>
      <c r="I215" s="313" t="s">
        <v>65</v>
      </c>
      <c r="J215" s="313" t="s">
        <v>1</v>
      </c>
      <c r="K215" s="313" t="s">
        <v>16</v>
      </c>
      <c r="L215" s="313">
        <v>11</v>
      </c>
      <c r="M215" s="313"/>
    </row>
    <row r="216" spans="1:13" s="86" customFormat="1" ht="42">
      <c r="A216" s="310">
        <v>2011733010</v>
      </c>
      <c r="B216" s="311" t="s">
        <v>134</v>
      </c>
      <c r="C216" s="310" t="s">
        <v>192</v>
      </c>
      <c r="D216" s="312" t="s">
        <v>135</v>
      </c>
      <c r="E216" s="312" t="s">
        <v>136</v>
      </c>
      <c r="F216" s="313" t="s">
        <v>10</v>
      </c>
      <c r="G216" s="313" t="s">
        <v>394</v>
      </c>
      <c r="H216" s="314">
        <v>38700</v>
      </c>
      <c r="I216" s="313" t="s">
        <v>65</v>
      </c>
      <c r="J216" s="313" t="s">
        <v>1</v>
      </c>
      <c r="K216" s="313" t="s">
        <v>16</v>
      </c>
      <c r="L216" s="313">
        <v>11</v>
      </c>
      <c r="M216" s="313"/>
    </row>
    <row r="217" spans="1:13" s="86" customFormat="1" ht="42">
      <c r="A217" s="310">
        <v>2011733010</v>
      </c>
      <c r="B217" s="311" t="s">
        <v>134</v>
      </c>
      <c r="C217" s="310" t="s">
        <v>192</v>
      </c>
      <c r="D217" s="312" t="s">
        <v>135</v>
      </c>
      <c r="E217" s="312" t="s">
        <v>136</v>
      </c>
      <c r="F217" s="313" t="s">
        <v>11</v>
      </c>
      <c r="G217" s="313" t="s">
        <v>394</v>
      </c>
      <c r="H217" s="314">
        <f>1194860+15480</f>
        <v>1210340</v>
      </c>
      <c r="I217" s="313" t="s">
        <v>65</v>
      </c>
      <c r="J217" s="313" t="s">
        <v>1</v>
      </c>
      <c r="K217" s="313" t="s">
        <v>16</v>
      </c>
      <c r="L217" s="313">
        <v>11</v>
      </c>
      <c r="M217" s="313"/>
    </row>
    <row r="218" spans="1:13" s="86" customFormat="1" ht="42">
      <c r="A218" s="310">
        <v>2011733010</v>
      </c>
      <c r="B218" s="311" t="s">
        <v>134</v>
      </c>
      <c r="C218" s="310" t="s">
        <v>192</v>
      </c>
      <c r="D218" s="312" t="s">
        <v>135</v>
      </c>
      <c r="E218" s="312" t="s">
        <v>136</v>
      </c>
      <c r="F218" s="313" t="s">
        <v>82</v>
      </c>
      <c r="G218" s="313" t="s">
        <v>394</v>
      </c>
      <c r="H218" s="314">
        <f>669330+13132.9</f>
        <v>682462.9</v>
      </c>
      <c r="I218" s="313" t="s">
        <v>65</v>
      </c>
      <c r="J218" s="313" t="s">
        <v>1</v>
      </c>
      <c r="K218" s="313" t="s">
        <v>16</v>
      </c>
      <c r="L218" s="313">
        <v>11</v>
      </c>
      <c r="M218" s="313"/>
    </row>
    <row r="219" spans="1:13" s="86" customFormat="1" ht="42">
      <c r="A219" s="310">
        <v>2011733010</v>
      </c>
      <c r="B219" s="311" t="s">
        <v>134</v>
      </c>
      <c r="C219" s="310" t="s">
        <v>192</v>
      </c>
      <c r="D219" s="312" t="s">
        <v>135</v>
      </c>
      <c r="E219" s="312" t="s">
        <v>136</v>
      </c>
      <c r="F219" s="313" t="s">
        <v>8</v>
      </c>
      <c r="G219" s="313" t="s">
        <v>394</v>
      </c>
      <c r="H219" s="314">
        <v>107360</v>
      </c>
      <c r="I219" s="313" t="s">
        <v>65</v>
      </c>
      <c r="J219" s="313" t="s">
        <v>1</v>
      </c>
      <c r="K219" s="313" t="s">
        <v>16</v>
      </c>
      <c r="L219" s="313">
        <v>11</v>
      </c>
      <c r="M219" s="313"/>
    </row>
    <row r="220" spans="1:13" s="86" customFormat="1" ht="42">
      <c r="A220" s="310">
        <v>2011733010</v>
      </c>
      <c r="B220" s="311" t="s">
        <v>134</v>
      </c>
      <c r="C220" s="310" t="s">
        <v>192</v>
      </c>
      <c r="D220" s="312" t="s">
        <v>135</v>
      </c>
      <c r="E220" s="312" t="s">
        <v>136</v>
      </c>
      <c r="F220" s="313" t="s">
        <v>6</v>
      </c>
      <c r="G220" s="313" t="s">
        <v>394</v>
      </c>
      <c r="H220" s="314">
        <f>1657430+36172</f>
        <v>1693602</v>
      </c>
      <c r="I220" s="313" t="s">
        <v>65</v>
      </c>
      <c r="J220" s="313" t="s">
        <v>1</v>
      </c>
      <c r="K220" s="313" t="s">
        <v>16</v>
      </c>
      <c r="L220" s="313">
        <v>11</v>
      </c>
      <c r="M220" s="313"/>
    </row>
    <row r="221" spans="1:13" s="86" customFormat="1" ht="42">
      <c r="A221" s="310">
        <v>2011733010</v>
      </c>
      <c r="B221" s="311" t="s">
        <v>134</v>
      </c>
      <c r="C221" s="310" t="s">
        <v>192</v>
      </c>
      <c r="D221" s="312" t="s">
        <v>135</v>
      </c>
      <c r="E221" s="312" t="s">
        <v>136</v>
      </c>
      <c r="F221" s="313" t="s">
        <v>17</v>
      </c>
      <c r="G221" s="313" t="s">
        <v>394</v>
      </c>
      <c r="H221" s="314">
        <v>150930</v>
      </c>
      <c r="I221" s="313" t="s">
        <v>65</v>
      </c>
      <c r="J221" s="313" t="s">
        <v>1</v>
      </c>
      <c r="K221" s="313" t="s">
        <v>16</v>
      </c>
      <c r="L221" s="313">
        <v>11</v>
      </c>
      <c r="M221" s="313"/>
    </row>
    <row r="222" spans="1:13" s="86" customFormat="1" ht="42">
      <c r="A222" s="310">
        <v>2011733010</v>
      </c>
      <c r="B222" s="311" t="s">
        <v>134</v>
      </c>
      <c r="C222" s="310" t="s">
        <v>192</v>
      </c>
      <c r="D222" s="312" t="s">
        <v>135</v>
      </c>
      <c r="E222" s="312" t="s">
        <v>136</v>
      </c>
      <c r="F222" s="313" t="s">
        <v>7</v>
      </c>
      <c r="G222" s="313" t="s">
        <v>394</v>
      </c>
      <c r="H222" s="314">
        <f>14402130-11826430+93324</f>
        <v>2669024</v>
      </c>
      <c r="I222" s="313" t="s">
        <v>65</v>
      </c>
      <c r="J222" s="313" t="s">
        <v>1</v>
      </c>
      <c r="K222" s="313" t="s">
        <v>16</v>
      </c>
      <c r="L222" s="313">
        <v>11</v>
      </c>
      <c r="M222" s="313"/>
    </row>
    <row r="223" spans="1:13" s="86" customFormat="1" ht="42">
      <c r="A223" s="310">
        <v>2011733010</v>
      </c>
      <c r="B223" s="311" t="s">
        <v>134</v>
      </c>
      <c r="C223" s="310" t="s">
        <v>192</v>
      </c>
      <c r="D223" s="312" t="s">
        <v>135</v>
      </c>
      <c r="E223" s="312" t="s">
        <v>136</v>
      </c>
      <c r="F223" s="313" t="s">
        <v>13</v>
      </c>
      <c r="G223" s="313" t="s">
        <v>394</v>
      </c>
      <c r="H223" s="314">
        <v>163300</v>
      </c>
      <c r="I223" s="313" t="s">
        <v>66</v>
      </c>
      <c r="J223" s="313" t="s">
        <v>1</v>
      </c>
      <c r="K223" s="313" t="s">
        <v>16</v>
      </c>
      <c r="L223" s="313">
        <v>11</v>
      </c>
      <c r="M223" s="313"/>
    </row>
    <row r="224" spans="1:13" s="86" customFormat="1" ht="42">
      <c r="A224" s="310">
        <v>2011733010</v>
      </c>
      <c r="B224" s="311" t="s">
        <v>134</v>
      </c>
      <c r="C224" s="310" t="s">
        <v>192</v>
      </c>
      <c r="D224" s="312" t="s">
        <v>135</v>
      </c>
      <c r="E224" s="312" t="s">
        <v>136</v>
      </c>
      <c r="F224" s="313" t="s">
        <v>13</v>
      </c>
      <c r="G224" s="313" t="s">
        <v>394</v>
      </c>
      <c r="H224" s="314">
        <v>153400</v>
      </c>
      <c r="I224" s="313" t="s">
        <v>125</v>
      </c>
      <c r="J224" s="313" t="s">
        <v>1</v>
      </c>
      <c r="K224" s="313" t="s">
        <v>16</v>
      </c>
      <c r="L224" s="313">
        <v>11</v>
      </c>
      <c r="M224" s="313"/>
    </row>
    <row r="225" spans="1:13" s="86" customFormat="1" ht="42">
      <c r="A225" s="310">
        <v>2011733010</v>
      </c>
      <c r="B225" s="311" t="s">
        <v>134</v>
      </c>
      <c r="C225" s="310" t="s">
        <v>192</v>
      </c>
      <c r="D225" s="312" t="s">
        <v>135</v>
      </c>
      <c r="E225" s="312" t="s">
        <v>136</v>
      </c>
      <c r="F225" s="313" t="s">
        <v>13</v>
      </c>
      <c r="G225" s="313" t="s">
        <v>394</v>
      </c>
      <c r="H225" s="314">
        <v>35000</v>
      </c>
      <c r="I225" s="313" t="s">
        <v>122</v>
      </c>
      <c r="J225" s="313" t="s">
        <v>1</v>
      </c>
      <c r="K225" s="313" t="s">
        <v>16</v>
      </c>
      <c r="L225" s="313">
        <v>11</v>
      </c>
      <c r="M225" s="313"/>
    </row>
    <row r="226" spans="1:13" s="86" customFormat="1" ht="42">
      <c r="A226" s="310">
        <v>2011733010</v>
      </c>
      <c r="B226" s="311" t="s">
        <v>134</v>
      </c>
      <c r="C226" s="310" t="s">
        <v>192</v>
      </c>
      <c r="D226" s="312" t="s">
        <v>135</v>
      </c>
      <c r="E226" s="312" t="s">
        <v>136</v>
      </c>
      <c r="F226" s="313" t="s">
        <v>14</v>
      </c>
      <c r="G226" s="313" t="s">
        <v>394</v>
      </c>
      <c r="H226" s="314">
        <v>263200</v>
      </c>
      <c r="I226" s="313" t="s">
        <v>66</v>
      </c>
      <c r="J226" s="313" t="s">
        <v>1</v>
      </c>
      <c r="K226" s="313" t="s">
        <v>16</v>
      </c>
      <c r="L226" s="313">
        <v>11</v>
      </c>
      <c r="M226" s="313"/>
    </row>
    <row r="227" spans="1:13" s="86" customFormat="1" ht="42">
      <c r="A227" s="310">
        <v>2011733010</v>
      </c>
      <c r="B227" s="311" t="s">
        <v>134</v>
      </c>
      <c r="C227" s="310" t="s">
        <v>192</v>
      </c>
      <c r="D227" s="312" t="s">
        <v>135</v>
      </c>
      <c r="E227" s="312" t="s">
        <v>136</v>
      </c>
      <c r="F227" s="313" t="s">
        <v>14</v>
      </c>
      <c r="G227" s="313" t="s">
        <v>394</v>
      </c>
      <c r="H227" s="314">
        <v>252000</v>
      </c>
      <c r="I227" s="313" t="s">
        <v>125</v>
      </c>
      <c r="J227" s="313" t="s">
        <v>1</v>
      </c>
      <c r="K227" s="313" t="s">
        <v>16</v>
      </c>
      <c r="L227" s="313">
        <v>11</v>
      </c>
      <c r="M227" s="313"/>
    </row>
    <row r="228" spans="1:13" s="86" customFormat="1" ht="42">
      <c r="A228" s="310">
        <v>2011733010</v>
      </c>
      <c r="B228" s="311" t="s">
        <v>134</v>
      </c>
      <c r="C228" s="310" t="s">
        <v>192</v>
      </c>
      <c r="D228" s="312" t="s">
        <v>135</v>
      </c>
      <c r="E228" s="312" t="s">
        <v>136</v>
      </c>
      <c r="F228" s="313" t="s">
        <v>14</v>
      </c>
      <c r="G228" s="313" t="s">
        <v>394</v>
      </c>
      <c r="H228" s="314">
        <v>45500</v>
      </c>
      <c r="I228" s="313" t="s">
        <v>122</v>
      </c>
      <c r="J228" s="313" t="s">
        <v>1</v>
      </c>
      <c r="K228" s="313" t="s">
        <v>16</v>
      </c>
      <c r="L228" s="313">
        <v>11</v>
      </c>
      <c r="M228" s="313"/>
    </row>
    <row r="229" spans="1:13" s="86" customFormat="1" ht="42">
      <c r="A229" s="310">
        <v>2011733010</v>
      </c>
      <c r="B229" s="311" t="s">
        <v>134</v>
      </c>
      <c r="C229" s="310" t="s">
        <v>192</v>
      </c>
      <c r="D229" s="312" t="s">
        <v>135</v>
      </c>
      <c r="E229" s="312" t="s">
        <v>136</v>
      </c>
      <c r="F229" s="313" t="s">
        <v>15</v>
      </c>
      <c r="G229" s="313" t="s">
        <v>394</v>
      </c>
      <c r="H229" s="314">
        <v>189500</v>
      </c>
      <c r="I229" s="313" t="s">
        <v>66</v>
      </c>
      <c r="J229" s="313" t="s">
        <v>1</v>
      </c>
      <c r="K229" s="313" t="s">
        <v>16</v>
      </c>
      <c r="L229" s="313">
        <v>11</v>
      </c>
      <c r="M229" s="313"/>
    </row>
    <row r="230" spans="1:13" s="86" customFormat="1" ht="42">
      <c r="A230" s="310">
        <v>2011733010</v>
      </c>
      <c r="B230" s="311" t="s">
        <v>134</v>
      </c>
      <c r="C230" s="310" t="s">
        <v>192</v>
      </c>
      <c r="D230" s="312" t="s">
        <v>135</v>
      </c>
      <c r="E230" s="312" t="s">
        <v>136</v>
      </c>
      <c r="F230" s="313" t="s">
        <v>15</v>
      </c>
      <c r="G230" s="313" t="s">
        <v>394</v>
      </c>
      <c r="H230" s="314">
        <v>151600</v>
      </c>
      <c r="I230" s="313" t="s">
        <v>125</v>
      </c>
      <c r="J230" s="313" t="s">
        <v>1</v>
      </c>
      <c r="K230" s="313" t="s">
        <v>16</v>
      </c>
      <c r="L230" s="313">
        <v>11</v>
      </c>
      <c r="M230" s="313"/>
    </row>
    <row r="231" spans="1:13" s="86" customFormat="1" ht="42">
      <c r="A231" s="310">
        <v>2011733010</v>
      </c>
      <c r="B231" s="311" t="s">
        <v>134</v>
      </c>
      <c r="C231" s="310" t="s">
        <v>192</v>
      </c>
      <c r="D231" s="312" t="s">
        <v>135</v>
      </c>
      <c r="E231" s="312" t="s">
        <v>136</v>
      </c>
      <c r="F231" s="313" t="s">
        <v>15</v>
      </c>
      <c r="G231" s="313" t="s">
        <v>394</v>
      </c>
      <c r="H231" s="314">
        <v>3500</v>
      </c>
      <c r="I231" s="313" t="s">
        <v>122</v>
      </c>
      <c r="J231" s="313" t="s">
        <v>1</v>
      </c>
      <c r="K231" s="313" t="s">
        <v>16</v>
      </c>
      <c r="L231" s="313">
        <v>11</v>
      </c>
      <c r="M231" s="313"/>
    </row>
    <row r="232" spans="1:13" s="86" customFormat="1" ht="42">
      <c r="A232" s="310">
        <v>2011733010</v>
      </c>
      <c r="B232" s="311" t="s">
        <v>134</v>
      </c>
      <c r="C232" s="310" t="s">
        <v>192</v>
      </c>
      <c r="D232" s="312" t="s">
        <v>135</v>
      </c>
      <c r="E232" s="312" t="s">
        <v>136</v>
      </c>
      <c r="F232" s="313" t="s">
        <v>15</v>
      </c>
      <c r="G232" s="313" t="s">
        <v>394</v>
      </c>
      <c r="H232" s="314">
        <v>26800</v>
      </c>
      <c r="I232" s="313" t="s">
        <v>123</v>
      </c>
      <c r="J232" s="313" t="s">
        <v>1</v>
      </c>
      <c r="K232" s="313" t="s">
        <v>16</v>
      </c>
      <c r="L232" s="313">
        <v>11</v>
      </c>
      <c r="M232" s="313"/>
    </row>
    <row r="233" spans="1:13" s="86" customFormat="1" ht="42">
      <c r="A233" s="310">
        <v>2011733010</v>
      </c>
      <c r="B233" s="311" t="s">
        <v>134</v>
      </c>
      <c r="C233" s="310" t="s">
        <v>192</v>
      </c>
      <c r="D233" s="312" t="s">
        <v>135</v>
      </c>
      <c r="E233" s="312" t="s">
        <v>136</v>
      </c>
      <c r="F233" s="313" t="s">
        <v>15</v>
      </c>
      <c r="G233" s="313" t="s">
        <v>394</v>
      </c>
      <c r="H233" s="314">
        <v>21200</v>
      </c>
      <c r="I233" s="313" t="s">
        <v>124</v>
      </c>
      <c r="J233" s="313" t="s">
        <v>1</v>
      </c>
      <c r="K233" s="313" t="s">
        <v>16</v>
      </c>
      <c r="L233" s="313">
        <v>11</v>
      </c>
      <c r="M233" s="313"/>
    </row>
    <row r="234" spans="1:13" s="86" customFormat="1" ht="42">
      <c r="A234" s="310">
        <v>2011733010</v>
      </c>
      <c r="B234" s="311" t="s">
        <v>134</v>
      </c>
      <c r="C234" s="310" t="s">
        <v>192</v>
      </c>
      <c r="D234" s="312" t="s">
        <v>135</v>
      </c>
      <c r="E234" s="312" t="s">
        <v>136</v>
      </c>
      <c r="F234" s="313" t="s">
        <v>81</v>
      </c>
      <c r="G234" s="313" t="s">
        <v>394</v>
      </c>
      <c r="H234" s="314">
        <v>11200</v>
      </c>
      <c r="I234" s="313" t="s">
        <v>66</v>
      </c>
      <c r="J234" s="313" t="s">
        <v>1</v>
      </c>
      <c r="K234" s="313" t="s">
        <v>16</v>
      </c>
      <c r="L234" s="313">
        <v>11</v>
      </c>
      <c r="M234" s="313"/>
    </row>
    <row r="235" spans="1:13" s="86" customFormat="1" ht="42">
      <c r="A235" s="310">
        <v>2011733010</v>
      </c>
      <c r="B235" s="311" t="s">
        <v>134</v>
      </c>
      <c r="C235" s="310" t="s">
        <v>192</v>
      </c>
      <c r="D235" s="312" t="s">
        <v>135</v>
      </c>
      <c r="E235" s="312" t="s">
        <v>136</v>
      </c>
      <c r="F235" s="313" t="s">
        <v>81</v>
      </c>
      <c r="G235" s="313" t="s">
        <v>394</v>
      </c>
      <c r="H235" s="314">
        <v>11200</v>
      </c>
      <c r="I235" s="313" t="s">
        <v>125</v>
      </c>
      <c r="J235" s="313" t="s">
        <v>1</v>
      </c>
      <c r="K235" s="313" t="s">
        <v>16</v>
      </c>
      <c r="L235" s="313">
        <v>11</v>
      </c>
      <c r="M235" s="313"/>
    </row>
    <row r="236" spans="1:13" s="86" customFormat="1" ht="42">
      <c r="A236" s="310">
        <v>2011733010</v>
      </c>
      <c r="B236" s="311" t="s">
        <v>134</v>
      </c>
      <c r="C236" s="310" t="s">
        <v>192</v>
      </c>
      <c r="D236" s="312" t="s">
        <v>135</v>
      </c>
      <c r="E236" s="312" t="s">
        <v>136</v>
      </c>
      <c r="F236" s="313" t="s">
        <v>81</v>
      </c>
      <c r="G236" s="313" t="s">
        <v>394</v>
      </c>
      <c r="H236" s="314">
        <v>10000</v>
      </c>
      <c r="I236" s="313" t="s">
        <v>123</v>
      </c>
      <c r="J236" s="313" t="s">
        <v>1</v>
      </c>
      <c r="K236" s="313" t="s">
        <v>16</v>
      </c>
      <c r="L236" s="313">
        <v>11</v>
      </c>
      <c r="M236" s="313"/>
    </row>
    <row r="237" spans="1:13" s="86" customFormat="1" ht="42">
      <c r="A237" s="310">
        <v>2011733010</v>
      </c>
      <c r="B237" s="311" t="s">
        <v>134</v>
      </c>
      <c r="C237" s="310" t="s">
        <v>192</v>
      </c>
      <c r="D237" s="312" t="s">
        <v>135</v>
      </c>
      <c r="E237" s="312" t="s">
        <v>136</v>
      </c>
      <c r="F237" s="313" t="s">
        <v>81</v>
      </c>
      <c r="G237" s="313" t="s">
        <v>394</v>
      </c>
      <c r="H237" s="314">
        <v>10000</v>
      </c>
      <c r="I237" s="313" t="s">
        <v>124</v>
      </c>
      <c r="J237" s="313" t="s">
        <v>1</v>
      </c>
      <c r="K237" s="313" t="s">
        <v>16</v>
      </c>
      <c r="L237" s="313">
        <v>11</v>
      </c>
      <c r="M237" s="315"/>
    </row>
    <row r="238" spans="1:13" s="86" customFormat="1" ht="42">
      <c r="A238" s="310">
        <v>2011733010</v>
      </c>
      <c r="B238" s="311" t="s">
        <v>134</v>
      </c>
      <c r="C238" s="310" t="s">
        <v>192</v>
      </c>
      <c r="D238" s="312" t="s">
        <v>135</v>
      </c>
      <c r="E238" s="312" t="s">
        <v>136</v>
      </c>
      <c r="F238" s="313" t="s">
        <v>11</v>
      </c>
      <c r="G238" s="313" t="s">
        <v>394</v>
      </c>
      <c r="H238" s="314">
        <v>95600</v>
      </c>
      <c r="I238" s="313" t="s">
        <v>66</v>
      </c>
      <c r="J238" s="313" t="s">
        <v>1</v>
      </c>
      <c r="K238" s="313" t="s">
        <v>16</v>
      </c>
      <c r="L238" s="313">
        <v>11</v>
      </c>
      <c r="M238" s="315"/>
    </row>
    <row r="239" spans="1:13" s="86" customFormat="1" ht="42">
      <c r="A239" s="310">
        <v>2011733010</v>
      </c>
      <c r="B239" s="311" t="s">
        <v>134</v>
      </c>
      <c r="C239" s="310" t="s">
        <v>192</v>
      </c>
      <c r="D239" s="312" t="s">
        <v>135</v>
      </c>
      <c r="E239" s="312" t="s">
        <v>136</v>
      </c>
      <c r="F239" s="313" t="s">
        <v>11</v>
      </c>
      <c r="G239" s="313" t="s">
        <v>394</v>
      </c>
      <c r="H239" s="314">
        <v>84400</v>
      </c>
      <c r="I239" s="313" t="s">
        <v>125</v>
      </c>
      <c r="J239" s="313" t="s">
        <v>1</v>
      </c>
      <c r="K239" s="313" t="s">
        <v>16</v>
      </c>
      <c r="L239" s="313">
        <v>11</v>
      </c>
      <c r="M239" s="315"/>
    </row>
    <row r="240" spans="1:13" s="86" customFormat="1" ht="42">
      <c r="A240" s="310">
        <v>2011733010</v>
      </c>
      <c r="B240" s="311" t="s">
        <v>134</v>
      </c>
      <c r="C240" s="310" t="s">
        <v>192</v>
      </c>
      <c r="D240" s="312" t="s">
        <v>135</v>
      </c>
      <c r="E240" s="312" t="s">
        <v>136</v>
      </c>
      <c r="F240" s="313" t="s">
        <v>11</v>
      </c>
      <c r="G240" s="313" t="s">
        <v>394</v>
      </c>
      <c r="H240" s="314">
        <v>15600</v>
      </c>
      <c r="I240" s="313" t="s">
        <v>123</v>
      </c>
      <c r="J240" s="313" t="s">
        <v>1</v>
      </c>
      <c r="K240" s="313" t="s">
        <v>16</v>
      </c>
      <c r="L240" s="313">
        <v>11</v>
      </c>
      <c r="M240" s="315"/>
    </row>
    <row r="241" spans="1:13" s="86" customFormat="1" ht="42">
      <c r="A241" s="310">
        <v>2011733010</v>
      </c>
      <c r="B241" s="311" t="s">
        <v>134</v>
      </c>
      <c r="C241" s="310" t="s">
        <v>192</v>
      </c>
      <c r="D241" s="312" t="s">
        <v>135</v>
      </c>
      <c r="E241" s="312" t="s">
        <v>136</v>
      </c>
      <c r="F241" s="313" t="s">
        <v>11</v>
      </c>
      <c r="G241" s="313" t="s">
        <v>394</v>
      </c>
      <c r="H241" s="314">
        <v>15600</v>
      </c>
      <c r="I241" s="313" t="s">
        <v>124</v>
      </c>
      <c r="J241" s="313" t="s">
        <v>1</v>
      </c>
      <c r="K241" s="313" t="s">
        <v>16</v>
      </c>
      <c r="L241" s="313">
        <v>11</v>
      </c>
      <c r="M241" s="315"/>
    </row>
    <row r="242" spans="1:13" s="86" customFormat="1" ht="42">
      <c r="A242" s="310">
        <v>2011733010</v>
      </c>
      <c r="B242" s="311" t="s">
        <v>134</v>
      </c>
      <c r="C242" s="310" t="s">
        <v>192</v>
      </c>
      <c r="D242" s="312" t="s">
        <v>135</v>
      </c>
      <c r="E242" s="312" t="s">
        <v>136</v>
      </c>
      <c r="F242" s="313" t="s">
        <v>9</v>
      </c>
      <c r="G242" s="313" t="s">
        <v>394</v>
      </c>
      <c r="H242" s="314">
        <v>9900</v>
      </c>
      <c r="I242" s="313" t="s">
        <v>66</v>
      </c>
      <c r="J242" s="313" t="s">
        <v>1</v>
      </c>
      <c r="K242" s="313" t="s">
        <v>16</v>
      </c>
      <c r="L242" s="313">
        <v>11</v>
      </c>
      <c r="M242" s="315"/>
    </row>
    <row r="243" spans="1:13" s="86" customFormat="1" ht="42">
      <c r="A243" s="310">
        <v>2011733010</v>
      </c>
      <c r="B243" s="311" t="s">
        <v>134</v>
      </c>
      <c r="C243" s="310" t="s">
        <v>192</v>
      </c>
      <c r="D243" s="312" t="s">
        <v>135</v>
      </c>
      <c r="E243" s="312" t="s">
        <v>136</v>
      </c>
      <c r="F243" s="313" t="s">
        <v>9</v>
      </c>
      <c r="G243" s="313" t="s">
        <v>394</v>
      </c>
      <c r="H243" s="314">
        <v>9900</v>
      </c>
      <c r="I243" s="313" t="s">
        <v>125</v>
      </c>
      <c r="J243" s="313" t="s">
        <v>1</v>
      </c>
      <c r="K243" s="313" t="s">
        <v>16</v>
      </c>
      <c r="L243" s="313">
        <v>11</v>
      </c>
      <c r="M243" s="315"/>
    </row>
    <row r="244" spans="1:13" s="86" customFormat="1" ht="42">
      <c r="A244" s="310">
        <v>2011733010</v>
      </c>
      <c r="B244" s="311" t="s">
        <v>134</v>
      </c>
      <c r="C244" s="310" t="s">
        <v>192</v>
      </c>
      <c r="D244" s="312" t="s">
        <v>135</v>
      </c>
      <c r="E244" s="312" t="s">
        <v>136</v>
      </c>
      <c r="F244" s="313" t="s">
        <v>9</v>
      </c>
      <c r="G244" s="313" t="s">
        <v>394</v>
      </c>
      <c r="H244" s="314">
        <v>3500</v>
      </c>
      <c r="I244" s="313" t="s">
        <v>122</v>
      </c>
      <c r="J244" s="313" t="s">
        <v>1</v>
      </c>
      <c r="K244" s="313" t="s">
        <v>16</v>
      </c>
      <c r="L244" s="313">
        <v>11</v>
      </c>
      <c r="M244" s="315"/>
    </row>
    <row r="245" spans="1:13" s="86" customFormat="1" ht="42">
      <c r="A245" s="310">
        <v>2011733010</v>
      </c>
      <c r="B245" s="311" t="s">
        <v>134</v>
      </c>
      <c r="C245" s="310" t="s">
        <v>192</v>
      </c>
      <c r="D245" s="312" t="s">
        <v>135</v>
      </c>
      <c r="E245" s="312" t="s">
        <v>136</v>
      </c>
      <c r="F245" s="313" t="s">
        <v>82</v>
      </c>
      <c r="G245" s="313" t="s">
        <v>394</v>
      </c>
      <c r="H245" s="314">
        <v>35000</v>
      </c>
      <c r="I245" s="313" t="s">
        <v>122</v>
      </c>
      <c r="J245" s="313" t="s">
        <v>1</v>
      </c>
      <c r="K245" s="313" t="s">
        <v>16</v>
      </c>
      <c r="L245" s="313">
        <v>11</v>
      </c>
      <c r="M245" s="315"/>
    </row>
    <row r="246" spans="1:13" s="86" customFormat="1" ht="42">
      <c r="A246" s="310">
        <v>2011733010</v>
      </c>
      <c r="B246" s="311" t="s">
        <v>134</v>
      </c>
      <c r="C246" s="310" t="s">
        <v>192</v>
      </c>
      <c r="D246" s="312" t="s">
        <v>135</v>
      </c>
      <c r="E246" s="312" t="s">
        <v>136</v>
      </c>
      <c r="F246" s="313" t="s">
        <v>82</v>
      </c>
      <c r="G246" s="313" t="s">
        <v>394</v>
      </c>
      <c r="H246" s="314">
        <v>5600</v>
      </c>
      <c r="I246" s="313" t="s">
        <v>123</v>
      </c>
      <c r="J246" s="313" t="s">
        <v>1</v>
      </c>
      <c r="K246" s="313" t="s">
        <v>16</v>
      </c>
      <c r="L246" s="313">
        <v>11</v>
      </c>
      <c r="M246" s="315"/>
    </row>
    <row r="247" spans="1:13" s="86" customFormat="1" ht="42">
      <c r="A247" s="310">
        <v>2011733010</v>
      </c>
      <c r="B247" s="311" t="s">
        <v>134</v>
      </c>
      <c r="C247" s="310" t="s">
        <v>192</v>
      </c>
      <c r="D247" s="312" t="s">
        <v>135</v>
      </c>
      <c r="E247" s="312" t="s">
        <v>136</v>
      </c>
      <c r="F247" s="313" t="s">
        <v>82</v>
      </c>
      <c r="G247" s="313" t="s">
        <v>394</v>
      </c>
      <c r="H247" s="314">
        <v>5600</v>
      </c>
      <c r="I247" s="313" t="s">
        <v>124</v>
      </c>
      <c r="J247" s="313" t="s">
        <v>1</v>
      </c>
      <c r="K247" s="313" t="s">
        <v>16</v>
      </c>
      <c r="L247" s="313">
        <v>11</v>
      </c>
      <c r="M247" s="315"/>
    </row>
    <row r="248" spans="1:13" s="86" customFormat="1" ht="42">
      <c r="A248" s="310">
        <v>2011733010</v>
      </c>
      <c r="B248" s="311" t="s">
        <v>134</v>
      </c>
      <c r="C248" s="310" t="s">
        <v>192</v>
      </c>
      <c r="D248" s="312" t="s">
        <v>135</v>
      </c>
      <c r="E248" s="312" t="s">
        <v>136</v>
      </c>
      <c r="F248" s="313" t="s">
        <v>6</v>
      </c>
      <c r="G248" s="313" t="s">
        <v>394</v>
      </c>
      <c r="H248" s="314">
        <v>163200</v>
      </c>
      <c r="I248" s="313" t="s">
        <v>66</v>
      </c>
      <c r="J248" s="313" t="s">
        <v>1</v>
      </c>
      <c r="K248" s="313" t="s">
        <v>16</v>
      </c>
      <c r="L248" s="313">
        <v>11</v>
      </c>
      <c r="M248" s="315"/>
    </row>
    <row r="249" spans="1:13" s="86" customFormat="1" ht="42">
      <c r="A249" s="310">
        <v>2011733010</v>
      </c>
      <c r="B249" s="311" t="s">
        <v>134</v>
      </c>
      <c r="C249" s="310" t="s">
        <v>192</v>
      </c>
      <c r="D249" s="312" t="s">
        <v>135</v>
      </c>
      <c r="E249" s="312" t="s">
        <v>136</v>
      </c>
      <c r="F249" s="313" t="s">
        <v>6</v>
      </c>
      <c r="G249" s="313" t="s">
        <v>394</v>
      </c>
      <c r="H249" s="314">
        <v>147700</v>
      </c>
      <c r="I249" s="313" t="s">
        <v>125</v>
      </c>
      <c r="J249" s="313" t="s">
        <v>1</v>
      </c>
      <c r="K249" s="313" t="s">
        <v>16</v>
      </c>
      <c r="L249" s="313">
        <v>11</v>
      </c>
      <c r="M249" s="315"/>
    </row>
    <row r="250" spans="1:13" s="86" customFormat="1" ht="42">
      <c r="A250" s="310">
        <v>2011733010</v>
      </c>
      <c r="B250" s="311" t="s">
        <v>134</v>
      </c>
      <c r="C250" s="310" t="s">
        <v>192</v>
      </c>
      <c r="D250" s="312" t="s">
        <v>135</v>
      </c>
      <c r="E250" s="312" t="s">
        <v>136</v>
      </c>
      <c r="F250" s="313" t="s">
        <v>6</v>
      </c>
      <c r="G250" s="313" t="s">
        <v>394</v>
      </c>
      <c r="H250" s="314">
        <v>14000</v>
      </c>
      <c r="I250" s="313" t="s">
        <v>122</v>
      </c>
      <c r="J250" s="313" t="s">
        <v>1</v>
      </c>
      <c r="K250" s="313" t="s">
        <v>16</v>
      </c>
      <c r="L250" s="313">
        <v>11</v>
      </c>
      <c r="M250" s="315"/>
    </row>
    <row r="251" spans="1:13" s="86" customFormat="1" ht="42">
      <c r="A251" s="310">
        <v>2011733010</v>
      </c>
      <c r="B251" s="311" t="s">
        <v>134</v>
      </c>
      <c r="C251" s="310" t="s">
        <v>192</v>
      </c>
      <c r="D251" s="312" t="s">
        <v>135</v>
      </c>
      <c r="E251" s="312" t="s">
        <v>136</v>
      </c>
      <c r="F251" s="313" t="s">
        <v>6</v>
      </c>
      <c r="G251" s="313" t="s">
        <v>394</v>
      </c>
      <c r="H251" s="314">
        <v>47400</v>
      </c>
      <c r="I251" s="313" t="s">
        <v>123</v>
      </c>
      <c r="J251" s="313" t="s">
        <v>1</v>
      </c>
      <c r="K251" s="313" t="s">
        <v>16</v>
      </c>
      <c r="L251" s="313">
        <v>11</v>
      </c>
      <c r="M251" s="315"/>
    </row>
    <row r="252" spans="1:13" s="86" customFormat="1" ht="42">
      <c r="A252" s="310">
        <v>2011733010</v>
      </c>
      <c r="B252" s="311" t="s">
        <v>134</v>
      </c>
      <c r="C252" s="310" t="s">
        <v>192</v>
      </c>
      <c r="D252" s="312" t="s">
        <v>135</v>
      </c>
      <c r="E252" s="312" t="s">
        <v>136</v>
      </c>
      <c r="F252" s="313" t="s">
        <v>6</v>
      </c>
      <c r="G252" s="313" t="s">
        <v>394</v>
      </c>
      <c r="H252" s="314">
        <v>41800</v>
      </c>
      <c r="I252" s="313" t="s">
        <v>124</v>
      </c>
      <c r="J252" s="313" t="s">
        <v>1</v>
      </c>
      <c r="K252" s="313" t="s">
        <v>16</v>
      </c>
      <c r="L252" s="313">
        <v>11</v>
      </c>
      <c r="M252" s="315"/>
    </row>
    <row r="253" spans="1:13" s="86" customFormat="1" ht="42">
      <c r="A253" s="310">
        <v>2011733010</v>
      </c>
      <c r="B253" s="311" t="s">
        <v>134</v>
      </c>
      <c r="C253" s="310" t="s">
        <v>192</v>
      </c>
      <c r="D253" s="312" t="s">
        <v>135</v>
      </c>
      <c r="E253" s="312" t="s">
        <v>136</v>
      </c>
      <c r="F253" s="313" t="s">
        <v>17</v>
      </c>
      <c r="G253" s="313" t="s">
        <v>394</v>
      </c>
      <c r="H253" s="314">
        <v>16800</v>
      </c>
      <c r="I253" s="313" t="s">
        <v>66</v>
      </c>
      <c r="J253" s="313" t="s">
        <v>1</v>
      </c>
      <c r="K253" s="313" t="s">
        <v>16</v>
      </c>
      <c r="L253" s="313">
        <v>11</v>
      </c>
      <c r="M253" s="315"/>
    </row>
    <row r="254" spans="1:13" s="86" customFormat="1" ht="42">
      <c r="A254" s="310">
        <v>2011733010</v>
      </c>
      <c r="B254" s="311" t="s">
        <v>134</v>
      </c>
      <c r="C254" s="310" t="s">
        <v>192</v>
      </c>
      <c r="D254" s="312" t="s">
        <v>135</v>
      </c>
      <c r="E254" s="312" t="s">
        <v>136</v>
      </c>
      <c r="F254" s="313" t="s">
        <v>17</v>
      </c>
      <c r="G254" s="313" t="s">
        <v>394</v>
      </c>
      <c r="H254" s="314">
        <v>11200</v>
      </c>
      <c r="I254" s="313" t="s">
        <v>125</v>
      </c>
      <c r="J254" s="313" t="s">
        <v>1</v>
      </c>
      <c r="K254" s="313" t="s">
        <v>16</v>
      </c>
      <c r="L254" s="313">
        <v>11</v>
      </c>
      <c r="M254" s="315"/>
    </row>
    <row r="255" spans="1:13" s="86" customFormat="1" ht="42">
      <c r="A255" s="310">
        <v>2011733010</v>
      </c>
      <c r="B255" s="311" t="s">
        <v>134</v>
      </c>
      <c r="C255" s="310" t="s">
        <v>192</v>
      </c>
      <c r="D255" s="312" t="s">
        <v>135</v>
      </c>
      <c r="E255" s="312" t="s">
        <v>136</v>
      </c>
      <c r="F255" s="313" t="s">
        <v>7</v>
      </c>
      <c r="G255" s="313" t="s">
        <v>394</v>
      </c>
      <c r="H255" s="314">
        <v>16800</v>
      </c>
      <c r="I255" s="313" t="s">
        <v>66</v>
      </c>
      <c r="J255" s="313" t="s">
        <v>1</v>
      </c>
      <c r="K255" s="313" t="s">
        <v>16</v>
      </c>
      <c r="L255" s="313">
        <v>11</v>
      </c>
      <c r="M255" s="315"/>
    </row>
    <row r="256" spans="1:13" s="86" customFormat="1" ht="42">
      <c r="A256" s="310">
        <v>2011733010</v>
      </c>
      <c r="B256" s="311" t="s">
        <v>134</v>
      </c>
      <c r="C256" s="310" t="s">
        <v>192</v>
      </c>
      <c r="D256" s="312" t="s">
        <v>135</v>
      </c>
      <c r="E256" s="312" t="s">
        <v>136</v>
      </c>
      <c r="F256" s="313" t="s">
        <v>7</v>
      </c>
      <c r="G256" s="313" t="s">
        <v>394</v>
      </c>
      <c r="H256" s="314">
        <v>16800</v>
      </c>
      <c r="I256" s="313" t="s">
        <v>125</v>
      </c>
      <c r="J256" s="313" t="s">
        <v>1</v>
      </c>
      <c r="K256" s="313" t="s">
        <v>16</v>
      </c>
      <c r="L256" s="313">
        <v>11</v>
      </c>
      <c r="M256" s="315"/>
    </row>
    <row r="257" spans="1:13" s="86" customFormat="1" ht="42">
      <c r="A257" s="310">
        <v>2011733010</v>
      </c>
      <c r="B257" s="311" t="s">
        <v>134</v>
      </c>
      <c r="C257" s="310" t="s">
        <v>192</v>
      </c>
      <c r="D257" s="312" t="s">
        <v>135</v>
      </c>
      <c r="E257" s="312" t="s">
        <v>136</v>
      </c>
      <c r="F257" s="313" t="s">
        <v>7</v>
      </c>
      <c r="G257" s="313" t="s">
        <v>394</v>
      </c>
      <c r="H257" s="314">
        <f>7000+21000+7000+10500+3500+17500+10500</f>
        <v>77000</v>
      </c>
      <c r="I257" s="313" t="s">
        <v>122</v>
      </c>
      <c r="J257" s="313" t="s">
        <v>1</v>
      </c>
      <c r="K257" s="313" t="s">
        <v>16</v>
      </c>
      <c r="L257" s="313">
        <v>11</v>
      </c>
      <c r="M257" s="315"/>
    </row>
    <row r="258" spans="1:13" s="86" customFormat="1" ht="42">
      <c r="A258" s="310">
        <v>2011733010</v>
      </c>
      <c r="B258" s="311" t="s">
        <v>134</v>
      </c>
      <c r="C258" s="310" t="s">
        <v>192</v>
      </c>
      <c r="D258" s="312" t="s">
        <v>135</v>
      </c>
      <c r="E258" s="312" t="s">
        <v>136</v>
      </c>
      <c r="F258" s="313" t="s">
        <v>7</v>
      </c>
      <c r="G258" s="313" t="s">
        <v>394</v>
      </c>
      <c r="H258" s="314">
        <f>5600+5600+5600</f>
        <v>16800</v>
      </c>
      <c r="I258" s="313" t="s">
        <v>123</v>
      </c>
      <c r="J258" s="313" t="s">
        <v>1</v>
      </c>
      <c r="K258" s="313" t="s">
        <v>16</v>
      </c>
      <c r="L258" s="313">
        <v>11</v>
      </c>
      <c r="M258" s="315"/>
    </row>
    <row r="259" spans="1:13" s="86" customFormat="1" ht="42">
      <c r="A259" s="310">
        <v>2011733010</v>
      </c>
      <c r="B259" s="311" t="s">
        <v>134</v>
      </c>
      <c r="C259" s="310" t="s">
        <v>192</v>
      </c>
      <c r="D259" s="312" t="s">
        <v>135</v>
      </c>
      <c r="E259" s="312" t="s">
        <v>136</v>
      </c>
      <c r="F259" s="313" t="s">
        <v>7</v>
      </c>
      <c r="G259" s="313" t="s">
        <v>394</v>
      </c>
      <c r="H259" s="314">
        <f>5600+5600+5600</f>
        <v>16800</v>
      </c>
      <c r="I259" s="313" t="s">
        <v>124</v>
      </c>
      <c r="J259" s="313" t="s">
        <v>1</v>
      </c>
      <c r="K259" s="313" t="s">
        <v>16</v>
      </c>
      <c r="L259" s="313">
        <v>11</v>
      </c>
      <c r="M259" s="315"/>
    </row>
    <row r="260" spans="1:13" s="86" customFormat="1" ht="42">
      <c r="A260" s="310">
        <v>2011733010</v>
      </c>
      <c r="B260" s="311" t="s">
        <v>134</v>
      </c>
      <c r="C260" s="310" t="s">
        <v>192</v>
      </c>
      <c r="D260" s="312" t="s">
        <v>135</v>
      </c>
      <c r="E260" s="312" t="s">
        <v>136</v>
      </c>
      <c r="F260" s="313" t="s">
        <v>13</v>
      </c>
      <c r="G260" s="313" t="s">
        <v>396</v>
      </c>
      <c r="H260" s="314">
        <f>861460+27800</f>
        <v>889260</v>
      </c>
      <c r="I260" s="313" t="s">
        <v>2</v>
      </c>
      <c r="J260" s="313" t="s">
        <v>2</v>
      </c>
      <c r="K260" s="313" t="s">
        <v>16</v>
      </c>
      <c r="L260" s="313">
        <v>11</v>
      </c>
      <c r="M260" s="315"/>
    </row>
    <row r="261" spans="1:13" s="86" customFormat="1" ht="42">
      <c r="A261" s="310">
        <v>2011733010</v>
      </c>
      <c r="B261" s="311" t="s">
        <v>134</v>
      </c>
      <c r="C261" s="310" t="s">
        <v>192</v>
      </c>
      <c r="D261" s="312" t="s">
        <v>135</v>
      </c>
      <c r="E261" s="312" t="s">
        <v>136</v>
      </c>
      <c r="F261" s="313" t="s">
        <v>14</v>
      </c>
      <c r="G261" s="313" t="s">
        <v>396</v>
      </c>
      <c r="H261" s="314">
        <f>197390+6370</f>
        <v>203760</v>
      </c>
      <c r="I261" s="313" t="s">
        <v>2</v>
      </c>
      <c r="J261" s="313" t="s">
        <v>2</v>
      </c>
      <c r="K261" s="313" t="s">
        <v>16</v>
      </c>
      <c r="L261" s="313">
        <v>11</v>
      </c>
      <c r="M261" s="315"/>
    </row>
    <row r="262" spans="1:13" s="86" customFormat="1" ht="42">
      <c r="A262" s="310">
        <v>2011733010</v>
      </c>
      <c r="B262" s="311" t="s">
        <v>134</v>
      </c>
      <c r="C262" s="310" t="s">
        <v>192</v>
      </c>
      <c r="D262" s="312" t="s">
        <v>135</v>
      </c>
      <c r="E262" s="312" t="s">
        <v>136</v>
      </c>
      <c r="F262" s="313" t="s">
        <v>15</v>
      </c>
      <c r="G262" s="313" t="s">
        <v>396</v>
      </c>
      <c r="H262" s="314">
        <f>276090+8440</f>
        <v>284530</v>
      </c>
      <c r="I262" s="313" t="s">
        <v>2</v>
      </c>
      <c r="J262" s="313" t="s">
        <v>2</v>
      </c>
      <c r="K262" s="313" t="s">
        <v>16</v>
      </c>
      <c r="L262" s="313">
        <v>11</v>
      </c>
      <c r="M262" s="315"/>
    </row>
    <row r="263" spans="1:13" s="86" customFormat="1" ht="42">
      <c r="A263" s="310">
        <v>2011733010</v>
      </c>
      <c r="B263" s="311" t="s">
        <v>134</v>
      </c>
      <c r="C263" s="310" t="s">
        <v>192</v>
      </c>
      <c r="D263" s="312" t="s">
        <v>135</v>
      </c>
      <c r="E263" s="312" t="s">
        <v>136</v>
      </c>
      <c r="F263" s="313" t="s">
        <v>11</v>
      </c>
      <c r="G263" s="313" t="s">
        <v>396</v>
      </c>
      <c r="H263" s="314">
        <f>64650+2110</f>
        <v>66760</v>
      </c>
      <c r="I263" s="313" t="s">
        <v>2</v>
      </c>
      <c r="J263" s="313" t="s">
        <v>2</v>
      </c>
      <c r="K263" s="313" t="s">
        <v>16</v>
      </c>
      <c r="L263" s="313">
        <v>11</v>
      </c>
      <c r="M263" s="315"/>
    </row>
    <row r="264" spans="1:13" s="86" customFormat="1" ht="42">
      <c r="A264" s="310">
        <v>2011733010</v>
      </c>
      <c r="B264" s="311" t="s">
        <v>134</v>
      </c>
      <c r="C264" s="310" t="s">
        <v>192</v>
      </c>
      <c r="D264" s="312" t="s">
        <v>135</v>
      </c>
      <c r="E264" s="312" t="s">
        <v>136</v>
      </c>
      <c r="F264" s="313" t="s">
        <v>82</v>
      </c>
      <c r="G264" s="313" t="s">
        <v>396</v>
      </c>
      <c r="H264" s="314">
        <f>158740+5110</f>
        <v>163850</v>
      </c>
      <c r="I264" s="313" t="s">
        <v>2</v>
      </c>
      <c r="J264" s="313" t="s">
        <v>2</v>
      </c>
      <c r="K264" s="313" t="s">
        <v>16</v>
      </c>
      <c r="L264" s="313">
        <v>11</v>
      </c>
      <c r="M264" s="315"/>
    </row>
    <row r="265" spans="1:13" s="86" customFormat="1" ht="42">
      <c r="A265" s="310">
        <v>2011733010</v>
      </c>
      <c r="B265" s="311" t="s">
        <v>134</v>
      </c>
      <c r="C265" s="310" t="s">
        <v>192</v>
      </c>
      <c r="D265" s="312" t="s">
        <v>135</v>
      </c>
      <c r="E265" s="312" t="s">
        <v>136</v>
      </c>
      <c r="F265" s="313" t="s">
        <v>6</v>
      </c>
      <c r="G265" s="313" t="s">
        <v>396</v>
      </c>
      <c r="H265" s="314">
        <f>81400+1350</f>
        <v>82750</v>
      </c>
      <c r="I265" s="313" t="s">
        <v>2</v>
      </c>
      <c r="J265" s="313" t="s">
        <v>2</v>
      </c>
      <c r="K265" s="313" t="s">
        <v>16</v>
      </c>
      <c r="L265" s="313">
        <v>11</v>
      </c>
      <c r="M265" s="315"/>
    </row>
    <row r="266" spans="1:13" s="86" customFormat="1" ht="42">
      <c r="A266" s="310">
        <v>2011733010</v>
      </c>
      <c r="B266" s="311" t="s">
        <v>134</v>
      </c>
      <c r="C266" s="310" t="s">
        <v>192</v>
      </c>
      <c r="D266" s="312" t="s">
        <v>135</v>
      </c>
      <c r="E266" s="312" t="s">
        <v>136</v>
      </c>
      <c r="F266" s="313" t="s">
        <v>80</v>
      </c>
      <c r="G266" s="313" t="s">
        <v>396</v>
      </c>
      <c r="H266" s="314">
        <f>24850+1140</f>
        <v>25990</v>
      </c>
      <c r="I266" s="313" t="s">
        <v>2</v>
      </c>
      <c r="J266" s="313" t="s">
        <v>2</v>
      </c>
      <c r="K266" s="313" t="s">
        <v>16</v>
      </c>
      <c r="L266" s="313">
        <v>11</v>
      </c>
      <c r="M266" s="315"/>
    </row>
    <row r="267" spans="1:13" s="86" customFormat="1" ht="42">
      <c r="A267" s="310">
        <v>2011733010</v>
      </c>
      <c r="B267" s="311" t="s">
        <v>134</v>
      </c>
      <c r="C267" s="310" t="s">
        <v>192</v>
      </c>
      <c r="D267" s="312" t="s">
        <v>135</v>
      </c>
      <c r="E267" s="312" t="s">
        <v>136</v>
      </c>
      <c r="F267" s="313" t="s">
        <v>7</v>
      </c>
      <c r="G267" s="313" t="s">
        <v>396</v>
      </c>
      <c r="H267" s="314">
        <f>2283230-1664580+370+300+1980+6570+8390+930</f>
        <v>637190</v>
      </c>
      <c r="I267" s="313" t="s">
        <v>2</v>
      </c>
      <c r="J267" s="313" t="s">
        <v>2</v>
      </c>
      <c r="K267" s="313" t="s">
        <v>16</v>
      </c>
      <c r="L267" s="313">
        <v>11</v>
      </c>
      <c r="M267" s="315"/>
    </row>
    <row r="268" spans="1:13" ht="21">
      <c r="A268" s="443"/>
      <c r="B268" s="444"/>
      <c r="C268" s="444"/>
      <c r="D268" s="445"/>
      <c r="E268" s="445"/>
      <c r="F268" s="446"/>
      <c r="G268" s="446"/>
      <c r="H268" s="447">
        <f>SUM(H2:H267)</f>
        <v>117080510.78000003</v>
      </c>
      <c r="I268" s="446"/>
      <c r="J268" s="446"/>
      <c r="K268" s="446"/>
      <c r="L268" s="446"/>
      <c r="M268" s="446"/>
    </row>
    <row r="269" ht="21">
      <c r="H269" s="205"/>
    </row>
    <row r="270" ht="21">
      <c r="H270" s="5">
        <v>117080510.78</v>
      </c>
    </row>
    <row r="271" ht="21">
      <c r="H271" s="5"/>
    </row>
    <row r="272" ht="21">
      <c r="H272" s="5">
        <f>H268-H270</f>
        <v>0</v>
      </c>
    </row>
  </sheetData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9.140625" style="0" customWidth="1"/>
    <col min="2" max="2" width="13.140625" style="0" bestFit="1" customWidth="1"/>
    <col min="3" max="3" width="11.57421875" style="0" bestFit="1" customWidth="1"/>
  </cols>
  <sheetData>
    <row r="3" spans="1:2" ht="14.25">
      <c r="A3" s="88" t="s">
        <v>78</v>
      </c>
      <c r="B3" s="89"/>
    </row>
    <row r="4" spans="1:2" ht="14.25">
      <c r="A4" s="88" t="s">
        <v>24</v>
      </c>
      <c r="B4" s="89" t="s">
        <v>77</v>
      </c>
    </row>
    <row r="5" spans="1:2" ht="14.25">
      <c r="A5" s="90" t="s">
        <v>171</v>
      </c>
      <c r="B5" s="91"/>
    </row>
    <row r="6" spans="1:2" ht="14.25">
      <c r="A6" s="387" t="s">
        <v>329</v>
      </c>
      <c r="B6" s="388">
        <v>4424800</v>
      </c>
    </row>
    <row r="7" spans="1:2" ht="14.25">
      <c r="A7" s="92" t="s">
        <v>20</v>
      </c>
      <c r="B7" s="93">
        <v>4424800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0.421875" style="7" customWidth="1"/>
    <col min="2" max="2" width="11.28125" style="7" bestFit="1" customWidth="1"/>
    <col min="3" max="3" width="5.140625" style="7" bestFit="1" customWidth="1"/>
    <col min="4" max="4" width="9.28125" style="7" hidden="1" customWidth="1"/>
    <col min="5" max="5" width="35.421875" style="7" bestFit="1" customWidth="1"/>
    <col min="6" max="6" width="11.57421875" style="7" bestFit="1" customWidth="1"/>
    <col min="7" max="7" width="5.7109375" style="7" bestFit="1" customWidth="1"/>
    <col min="8" max="8" width="9.57421875" style="7" bestFit="1" customWidth="1"/>
    <col min="9" max="9" width="14.140625" style="8" customWidth="1"/>
    <col min="10" max="16384" width="9.00390625" style="7" customWidth="1"/>
  </cols>
  <sheetData>
    <row r="1" spans="1:9" ht="29.25">
      <c r="A1" s="448" t="s">
        <v>172</v>
      </c>
      <c r="B1" s="448"/>
      <c r="C1" s="448"/>
      <c r="D1" s="448"/>
      <c r="E1" s="448"/>
      <c r="F1" s="448"/>
      <c r="G1" s="448"/>
      <c r="H1" s="448"/>
      <c r="I1" s="448"/>
    </row>
    <row r="2" spans="1:9" ht="18">
      <c r="A2" s="7" t="s">
        <v>24</v>
      </c>
      <c r="B2" s="7" t="s">
        <v>27</v>
      </c>
      <c r="C2" s="7" t="s">
        <v>28</v>
      </c>
      <c r="D2" s="7" t="s">
        <v>29</v>
      </c>
      <c r="E2" s="7" t="s">
        <v>30</v>
      </c>
      <c r="F2" s="7" t="s">
        <v>32</v>
      </c>
      <c r="G2" s="7" t="s">
        <v>0</v>
      </c>
      <c r="H2" s="7" t="s">
        <v>35</v>
      </c>
      <c r="I2" s="7" t="s">
        <v>36</v>
      </c>
    </row>
    <row r="3" spans="1:9" ht="18">
      <c r="A3" s="16" t="s">
        <v>329</v>
      </c>
      <c r="B3" s="7" t="s">
        <v>14</v>
      </c>
      <c r="C3" s="7" t="s">
        <v>330</v>
      </c>
      <c r="D3" s="17"/>
      <c r="E3" s="7" t="s">
        <v>331</v>
      </c>
      <c r="F3" s="7" t="s">
        <v>85</v>
      </c>
      <c r="G3" s="7">
        <v>11</v>
      </c>
      <c r="H3" s="16" t="s">
        <v>332</v>
      </c>
      <c r="I3" s="17">
        <v>4424800</v>
      </c>
    </row>
    <row r="4" spans="1:9" ht="18">
      <c r="A4" s="193"/>
      <c r="B4" s="191"/>
      <c r="C4" s="191"/>
      <c r="D4" s="194"/>
      <c r="E4" s="191"/>
      <c r="F4" s="191"/>
      <c r="G4" s="191"/>
      <c r="H4" s="193"/>
      <c r="I4" s="194"/>
    </row>
    <row r="5" spans="1:9" ht="18">
      <c r="A5" s="195"/>
      <c r="B5" s="196"/>
      <c r="C5" s="196"/>
      <c r="D5" s="197"/>
      <c r="E5" s="196"/>
      <c r="F5" s="196"/>
      <c r="G5" s="196"/>
      <c r="H5" s="195"/>
      <c r="I5" s="197"/>
    </row>
    <row r="6" spans="1:9" ht="18">
      <c r="A6" s="200"/>
      <c r="B6" s="201"/>
      <c r="C6" s="201"/>
      <c r="D6" s="202"/>
      <c r="G6" s="201"/>
      <c r="H6" s="200"/>
      <c r="I6" s="202"/>
    </row>
    <row r="7" spans="1:9" ht="18">
      <c r="A7" s="200"/>
      <c r="B7" s="201"/>
      <c r="C7" s="201"/>
      <c r="D7" s="202"/>
      <c r="E7" s="201"/>
      <c r="F7" s="201"/>
      <c r="G7" s="201"/>
      <c r="H7" s="200"/>
      <c r="I7" s="202"/>
    </row>
    <row r="8" spans="1:9" ht="18">
      <c r="A8" s="200"/>
      <c r="B8" s="201"/>
      <c r="C8" s="201"/>
      <c r="D8" s="202"/>
      <c r="E8" s="201"/>
      <c r="F8" s="201"/>
      <c r="G8" s="201"/>
      <c r="H8" s="200"/>
      <c r="I8" s="202"/>
    </row>
    <row r="9" spans="1:9" ht="18">
      <c r="A9" s="195"/>
      <c r="B9" s="199"/>
      <c r="C9" s="199"/>
      <c r="D9" s="197"/>
      <c r="E9" s="199"/>
      <c r="F9" s="199"/>
      <c r="G9" s="199"/>
      <c r="H9" s="195"/>
      <c r="I9" s="197"/>
    </row>
    <row r="10" spans="1:9" ht="18">
      <c r="A10" s="195"/>
      <c r="B10" s="199"/>
      <c r="C10" s="199"/>
      <c r="D10" s="197"/>
      <c r="E10" s="199"/>
      <c r="F10" s="199"/>
      <c r="G10" s="199"/>
      <c r="H10" s="195"/>
      <c r="I10" s="197"/>
    </row>
    <row r="11" spans="1:9" ht="18">
      <c r="A11" s="200"/>
      <c r="B11" s="201"/>
      <c r="C11" s="201"/>
      <c r="D11" s="202"/>
      <c r="E11" s="199"/>
      <c r="F11" s="199"/>
      <c r="G11" s="201"/>
      <c r="H11" s="200"/>
      <c r="I11" s="202"/>
    </row>
    <row r="12" spans="1:9" ht="18">
      <c r="A12" s="200"/>
      <c r="B12" s="201"/>
      <c r="C12" s="201"/>
      <c r="D12" s="202"/>
      <c r="E12" s="244"/>
      <c r="F12" s="244"/>
      <c r="G12" s="244"/>
      <c r="H12" s="223"/>
      <c r="I12" s="202"/>
    </row>
    <row r="13" spans="1:9" ht="18">
      <c r="A13" s="200"/>
      <c r="B13" s="201"/>
      <c r="C13" s="201"/>
      <c r="D13" s="202"/>
      <c r="E13" s="201"/>
      <c r="F13" s="201"/>
      <c r="G13" s="201"/>
      <c r="H13" s="200"/>
      <c r="I13" s="202"/>
    </row>
    <row r="14" spans="1:9" ht="18">
      <c r="A14" s="206"/>
      <c r="B14" s="207"/>
      <c r="C14" s="207"/>
      <c r="D14" s="208"/>
      <c r="E14" s="244"/>
      <c r="F14" s="201"/>
      <c r="G14" s="201"/>
      <c r="H14" s="200"/>
      <c r="I14" s="208"/>
    </row>
    <row r="15" spans="1:9" ht="18">
      <c r="A15" s="206"/>
      <c r="B15" s="207"/>
      <c r="C15" s="207"/>
      <c r="D15" s="208"/>
      <c r="E15" s="201"/>
      <c r="F15" s="201"/>
      <c r="G15" s="201"/>
      <c r="H15" s="200"/>
      <c r="I15" s="208"/>
    </row>
    <row r="16" spans="1:9" ht="18">
      <c r="A16" s="206"/>
      <c r="B16" s="201"/>
      <c r="C16" s="201"/>
      <c r="D16" s="202"/>
      <c r="E16" s="244"/>
      <c r="F16" s="244"/>
      <c r="G16" s="201"/>
      <c r="H16" s="200"/>
      <c r="I16" s="208"/>
    </row>
    <row r="17" spans="1:9" ht="18">
      <c r="A17" s="206"/>
      <c r="B17" s="207"/>
      <c r="C17" s="207"/>
      <c r="D17" s="208"/>
      <c r="E17" s="244"/>
      <c r="F17" s="244"/>
      <c r="G17" s="207"/>
      <c r="H17" s="206"/>
      <c r="I17" s="208"/>
    </row>
    <row r="18" spans="1:9" ht="18">
      <c r="A18" s="217"/>
      <c r="B18" s="209"/>
      <c r="C18" s="209"/>
      <c r="D18" s="218"/>
      <c r="E18" s="244"/>
      <c r="F18" s="207"/>
      <c r="G18" s="207"/>
      <c r="H18" s="206"/>
      <c r="I18" s="208"/>
    </row>
    <row r="19" spans="1:9" ht="18">
      <c r="A19" s="217"/>
      <c r="B19" s="209"/>
      <c r="C19" s="209"/>
      <c r="D19" s="218"/>
      <c r="E19" s="247"/>
      <c r="F19" s="209"/>
      <c r="G19" s="209"/>
      <c r="H19" s="217"/>
      <c r="I19" s="218"/>
    </row>
    <row r="20" spans="1:9" ht="18">
      <c r="A20" s="217"/>
      <c r="B20" s="209"/>
      <c r="C20" s="209"/>
      <c r="D20" s="218"/>
      <c r="E20" s="247"/>
      <c r="F20" s="209"/>
      <c r="G20" s="209"/>
      <c r="H20" s="217"/>
      <c r="I20" s="218"/>
    </row>
    <row r="21" spans="1:9" ht="18">
      <c r="A21" s="217"/>
      <c r="B21" s="219"/>
      <c r="C21" s="219"/>
      <c r="D21" s="218"/>
      <c r="E21" s="247"/>
      <c r="F21" s="247"/>
      <c r="G21" s="219"/>
      <c r="H21" s="217"/>
      <c r="I21" s="218"/>
    </row>
    <row r="22" spans="1:9" ht="18">
      <c r="A22" s="267"/>
      <c r="B22" s="268"/>
      <c r="C22" s="268"/>
      <c r="D22" s="269"/>
      <c r="E22" s="266"/>
      <c r="F22" s="266"/>
      <c r="G22" s="266"/>
      <c r="H22" s="223"/>
      <c r="I22" s="269"/>
    </row>
    <row r="23" spans="1:9" ht="18">
      <c r="A23" s="267"/>
      <c r="B23" s="268"/>
      <c r="C23" s="268"/>
      <c r="D23" s="269"/>
      <c r="E23" s="266"/>
      <c r="F23" s="266"/>
      <c r="G23" s="268"/>
      <c r="H23" s="267"/>
      <c r="I23" s="269"/>
    </row>
    <row r="24" spans="1:9" ht="18">
      <c r="A24" s="267"/>
      <c r="B24" s="268"/>
      <c r="C24" s="268"/>
      <c r="D24" s="269"/>
      <c r="E24" s="268"/>
      <c r="F24" s="268"/>
      <c r="G24" s="268"/>
      <c r="H24" s="267"/>
      <c r="I24" s="269"/>
    </row>
    <row r="25" spans="1:9" ht="18">
      <c r="A25" s="267"/>
      <c r="B25" s="268"/>
      <c r="C25" s="268"/>
      <c r="D25" s="269"/>
      <c r="E25" s="268"/>
      <c r="F25" s="268"/>
      <c r="G25" s="268"/>
      <c r="H25" s="267"/>
      <c r="I25" s="269"/>
    </row>
    <row r="26" spans="1:9" ht="18">
      <c r="A26" s="279"/>
      <c r="B26" s="280"/>
      <c r="C26" s="280"/>
      <c r="D26" s="281"/>
      <c r="E26" s="268"/>
      <c r="F26" s="268"/>
      <c r="G26" s="280"/>
      <c r="H26" s="279"/>
      <c r="I26" s="281"/>
    </row>
    <row r="27" spans="1:9" ht="18">
      <c r="A27" s="279"/>
      <c r="B27" s="280"/>
      <c r="C27" s="280"/>
      <c r="D27" s="281"/>
      <c r="E27" s="268"/>
      <c r="F27" s="268"/>
      <c r="G27" s="280"/>
      <c r="H27" s="279"/>
      <c r="I27" s="281"/>
    </row>
    <row r="28" spans="1:9" ht="18">
      <c r="A28" s="279"/>
      <c r="B28" s="280"/>
      <c r="C28" s="280"/>
      <c r="D28" s="281"/>
      <c r="E28" s="268"/>
      <c r="F28" s="268"/>
      <c r="G28" s="280"/>
      <c r="H28" s="279"/>
      <c r="I28" s="281"/>
    </row>
    <row r="29" spans="1:9" ht="18">
      <c r="A29" s="267"/>
      <c r="B29" s="268"/>
      <c r="C29" s="268"/>
      <c r="D29" s="269"/>
      <c r="E29" s="268"/>
      <c r="F29" s="268"/>
      <c r="G29" s="268"/>
      <c r="H29" s="267"/>
      <c r="I29" s="269"/>
    </row>
    <row r="30" spans="1:9" ht="18">
      <c r="A30" s="279"/>
      <c r="B30" s="280"/>
      <c r="C30" s="280"/>
      <c r="D30" s="281"/>
      <c r="E30" s="268"/>
      <c r="F30" s="268"/>
      <c r="G30" s="280"/>
      <c r="H30" s="279"/>
      <c r="I30" s="281"/>
    </row>
    <row r="31" spans="1:9" ht="18">
      <c r="A31" s="282"/>
      <c r="B31" s="283"/>
      <c r="C31" s="283"/>
      <c r="D31" s="284">
        <f>SUBTOTAL(109,D3:D30)</f>
        <v>0</v>
      </c>
      <c r="E31" s="283"/>
      <c r="F31" s="283"/>
      <c r="G31" s="283"/>
      <c r="H31" s="283"/>
      <c r="I31" s="284">
        <f>SUBTOTAL(109,I3:I30)</f>
        <v>4424800</v>
      </c>
    </row>
  </sheetData>
  <mergeCells count="1">
    <mergeCell ref="A1:I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8.28125" style="212" customWidth="1"/>
    <col min="2" max="2" width="17.8515625" style="212" customWidth="1"/>
    <col min="3" max="3" width="15.421875" style="212" customWidth="1"/>
    <col min="4" max="4" width="17.8515625" style="212" customWidth="1"/>
    <col min="5" max="6" width="9.00390625" style="212" customWidth="1"/>
    <col min="7" max="7" width="23.57421875" style="212" customWidth="1"/>
    <col min="8" max="16384" width="9.00390625" style="212" customWidth="1"/>
  </cols>
  <sheetData>
    <row r="1" ht="23.25">
      <c r="A1" s="212" t="s">
        <v>407</v>
      </c>
    </row>
    <row r="2" spans="1:4" ht="23.25">
      <c r="A2" s="213" t="s">
        <v>76</v>
      </c>
      <c r="B2" s="214" t="s">
        <v>29</v>
      </c>
      <c r="C2" s="214" t="s">
        <v>37</v>
      </c>
      <c r="D2" s="214" t="s">
        <v>50</v>
      </c>
    </row>
    <row r="3" spans="1:7" ht="23.25">
      <c r="A3" s="240" t="s">
        <v>404</v>
      </c>
      <c r="B3" s="241">
        <v>54000</v>
      </c>
      <c r="C3" s="241"/>
      <c r="D3" s="215">
        <f aca="true" t="shared" si="0" ref="D3:D12">B3-C3</f>
        <v>54000</v>
      </c>
      <c r="G3" s="246"/>
    </row>
    <row r="4" spans="1:7" ht="23.25">
      <c r="A4" s="240" t="s">
        <v>405</v>
      </c>
      <c r="B4" s="241">
        <v>40000</v>
      </c>
      <c r="C4" s="241"/>
      <c r="D4" s="215">
        <f t="shared" si="0"/>
        <v>40000</v>
      </c>
      <c r="G4" s="246"/>
    </row>
    <row r="5" spans="1:7" ht="23.25">
      <c r="A5" s="240" t="s">
        <v>329</v>
      </c>
      <c r="B5" s="241">
        <v>4424800</v>
      </c>
      <c r="C5" s="241">
        <v>4424800</v>
      </c>
      <c r="D5" s="215">
        <f t="shared" si="0"/>
        <v>0</v>
      </c>
      <c r="G5" s="246"/>
    </row>
    <row r="6" spans="1:7" ht="23.25">
      <c r="A6" s="240" t="s">
        <v>406</v>
      </c>
      <c r="B6" s="241">
        <f>83200+86800</f>
        <v>170000</v>
      </c>
      <c r="C6" s="241"/>
      <c r="D6" s="215">
        <f t="shared" si="0"/>
        <v>170000</v>
      </c>
      <c r="G6" s="246"/>
    </row>
    <row r="7" spans="1:7" ht="23.25">
      <c r="A7" s="240"/>
      <c r="B7" s="241"/>
      <c r="C7" s="241"/>
      <c r="D7" s="215">
        <f t="shared" si="0"/>
        <v>0</v>
      </c>
      <c r="G7" s="246"/>
    </row>
    <row r="8" spans="1:7" ht="23.25">
      <c r="A8" s="240"/>
      <c r="B8" s="241"/>
      <c r="C8" s="241"/>
      <c r="D8" s="215">
        <f t="shared" si="0"/>
        <v>0</v>
      </c>
      <c r="G8" s="246"/>
    </row>
    <row r="9" spans="1:7" ht="23.25">
      <c r="A9" s="240"/>
      <c r="B9" s="241"/>
      <c r="C9" s="241"/>
      <c r="D9" s="215">
        <f t="shared" si="0"/>
        <v>0</v>
      </c>
      <c r="G9" s="246"/>
    </row>
    <row r="10" spans="1:7" ht="23.25">
      <c r="A10" s="240"/>
      <c r="B10" s="241"/>
      <c r="C10" s="241"/>
      <c r="D10" s="215">
        <f t="shared" si="0"/>
        <v>0</v>
      </c>
      <c r="G10" s="246"/>
    </row>
    <row r="11" spans="1:7" ht="23.25">
      <c r="A11" s="240"/>
      <c r="B11" s="241"/>
      <c r="C11" s="241"/>
      <c r="D11" s="215">
        <f t="shared" si="0"/>
        <v>0</v>
      </c>
      <c r="G11" s="246"/>
    </row>
    <row r="12" spans="1:7" ht="23.25">
      <c r="A12" s="240"/>
      <c r="B12" s="241"/>
      <c r="C12" s="241"/>
      <c r="D12" s="215">
        <f t="shared" si="0"/>
        <v>0</v>
      </c>
      <c r="G12" s="246"/>
    </row>
    <row r="13" spans="1:7" ht="23.25">
      <c r="A13" s="240"/>
      <c r="B13" s="241"/>
      <c r="C13" s="241"/>
      <c r="D13" s="215">
        <f aca="true" t="shared" si="1" ref="D13:D18">B13-C13</f>
        <v>0</v>
      </c>
      <c r="G13" s="246"/>
    </row>
    <row r="14" spans="1:7" ht="23.25">
      <c r="A14" s="240"/>
      <c r="B14" s="241"/>
      <c r="C14" s="241"/>
      <c r="D14" s="215">
        <f t="shared" si="1"/>
        <v>0</v>
      </c>
      <c r="G14" s="246"/>
    </row>
    <row r="15" spans="1:7" ht="23.25">
      <c r="A15" s="240"/>
      <c r="B15" s="241"/>
      <c r="C15" s="241"/>
      <c r="D15" s="215">
        <f t="shared" si="1"/>
        <v>0</v>
      </c>
      <c r="G15" s="246"/>
    </row>
    <row r="16" spans="1:7" ht="23.25">
      <c r="A16" s="240"/>
      <c r="B16" s="241"/>
      <c r="C16" s="241"/>
      <c r="D16" s="215">
        <f t="shared" si="1"/>
        <v>0</v>
      </c>
      <c r="G16" s="246"/>
    </row>
    <row r="17" spans="1:7" ht="23.25">
      <c r="A17" s="240"/>
      <c r="B17" s="241"/>
      <c r="C17" s="241"/>
      <c r="D17" s="215">
        <f t="shared" si="1"/>
        <v>0</v>
      </c>
      <c r="G17" s="246"/>
    </row>
    <row r="18" spans="1:4" ht="23.25">
      <c r="A18" s="240"/>
      <c r="B18" s="241"/>
      <c r="C18" s="241"/>
      <c r="D18" s="215">
        <f t="shared" si="1"/>
        <v>0</v>
      </c>
    </row>
    <row r="19" spans="1:4" ht="23.25">
      <c r="A19" s="94" t="s">
        <v>56</v>
      </c>
      <c r="B19" s="211">
        <f>SUM(B3:B18)</f>
        <v>4688800</v>
      </c>
      <c r="C19" s="211">
        <f>SUM(C3:C18)</f>
        <v>4424800</v>
      </c>
      <c r="D19" s="211">
        <f>SUM(D3:D18)</f>
        <v>264000</v>
      </c>
    </row>
    <row r="20" ht="23.25">
      <c r="B20" s="216"/>
    </row>
    <row r="21" ht="23.25">
      <c r="B21" s="245"/>
    </row>
    <row r="22" ht="23.25">
      <c r="B22" s="216"/>
    </row>
  </sheetData>
  <sheetProtection/>
  <autoFilter ref="A2:E18"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3:N1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7.140625" style="99" bestFit="1" customWidth="1"/>
    <col min="2" max="3" width="9.8515625" style="99" customWidth="1"/>
    <col min="4" max="4" width="11.140625" style="99" bestFit="1" customWidth="1"/>
    <col min="5" max="11" width="9.8515625" style="99" bestFit="1" customWidth="1"/>
    <col min="12" max="13" width="11.140625" style="99" bestFit="1" customWidth="1"/>
    <col min="14" max="14" width="12.00390625" style="99" bestFit="1" customWidth="1"/>
    <col min="15" max="16384" width="9.00390625" style="99" customWidth="1"/>
  </cols>
  <sheetData>
    <row r="3" spans="1:14" ht="23.25">
      <c r="A3" s="389" t="s">
        <v>33</v>
      </c>
      <c r="B3" s="389" t="s">
        <v>0</v>
      </c>
      <c r="C3" s="390"/>
      <c r="D3" s="391"/>
      <c r="E3"/>
      <c r="F3"/>
      <c r="G3"/>
      <c r="H3"/>
      <c r="I3"/>
      <c r="J3"/>
      <c r="K3"/>
      <c r="L3"/>
      <c r="M3"/>
      <c r="N3"/>
    </row>
    <row r="4" spans="1:14" ht="23.25">
      <c r="A4" s="389" t="s">
        <v>30</v>
      </c>
      <c r="B4" s="392">
        <v>10</v>
      </c>
      <c r="C4" s="393">
        <v>11</v>
      </c>
      <c r="D4" s="394" t="s">
        <v>20</v>
      </c>
      <c r="E4"/>
      <c r="F4"/>
      <c r="G4"/>
      <c r="H4"/>
      <c r="I4"/>
      <c r="J4"/>
      <c r="K4"/>
      <c r="L4"/>
      <c r="M4"/>
      <c r="N4"/>
    </row>
    <row r="5" spans="1:14" ht="23.25">
      <c r="A5" s="392" t="s">
        <v>60</v>
      </c>
      <c r="B5" s="395">
        <v>24290.5</v>
      </c>
      <c r="C5" s="396">
        <v>77190.5</v>
      </c>
      <c r="D5" s="397">
        <v>101481</v>
      </c>
      <c r="E5"/>
      <c r="F5"/>
      <c r="G5"/>
      <c r="H5"/>
      <c r="I5"/>
      <c r="J5"/>
      <c r="K5"/>
      <c r="L5"/>
      <c r="M5"/>
      <c r="N5"/>
    </row>
    <row r="6" spans="1:14" ht="23.25">
      <c r="A6" s="398" t="s">
        <v>59</v>
      </c>
      <c r="B6" s="399">
        <v>369120</v>
      </c>
      <c r="C6" s="400">
        <v>129230</v>
      </c>
      <c r="D6" s="401">
        <v>498350</v>
      </c>
      <c r="E6"/>
      <c r="F6"/>
      <c r="G6"/>
      <c r="H6"/>
      <c r="I6"/>
      <c r="J6"/>
      <c r="K6"/>
      <c r="L6"/>
      <c r="M6"/>
      <c r="N6"/>
    </row>
    <row r="7" spans="1:14" ht="23.25">
      <c r="A7" s="398" t="s">
        <v>64</v>
      </c>
      <c r="B7" s="399">
        <v>321996.22</v>
      </c>
      <c r="C7" s="400">
        <v>325323.39</v>
      </c>
      <c r="D7" s="401">
        <v>647319.61</v>
      </c>
      <c r="E7"/>
      <c r="F7"/>
      <c r="G7"/>
      <c r="H7"/>
      <c r="I7"/>
      <c r="J7"/>
      <c r="K7"/>
      <c r="L7"/>
      <c r="M7"/>
      <c r="N7"/>
    </row>
    <row r="8" spans="1:14" ht="23.25">
      <c r="A8" s="398" t="s">
        <v>62</v>
      </c>
      <c r="B8" s="399">
        <v>57287.7</v>
      </c>
      <c r="C8" s="400">
        <v>60912.9</v>
      </c>
      <c r="D8" s="401">
        <v>118200.6</v>
      </c>
      <c r="E8"/>
      <c r="F8"/>
      <c r="G8"/>
      <c r="H8"/>
      <c r="I8"/>
      <c r="J8"/>
      <c r="K8"/>
      <c r="L8"/>
      <c r="M8"/>
      <c r="N8"/>
    </row>
    <row r="9" spans="1:14" ht="23.25">
      <c r="A9" s="398" t="s">
        <v>186</v>
      </c>
      <c r="B9" s="399">
        <v>214664.15</v>
      </c>
      <c r="C9" s="400">
        <v>216882.26</v>
      </c>
      <c r="D9" s="401">
        <v>431546.41000000003</v>
      </c>
      <c r="E9"/>
      <c r="F9"/>
      <c r="G9"/>
      <c r="H9"/>
      <c r="I9"/>
      <c r="J9"/>
      <c r="K9"/>
      <c r="L9"/>
      <c r="M9"/>
      <c r="N9"/>
    </row>
    <row r="10" spans="1:14" ht="23.25">
      <c r="A10" s="402" t="s">
        <v>20</v>
      </c>
      <c r="B10" s="403">
        <v>987358.57</v>
      </c>
      <c r="C10" s="404">
        <v>809539.05</v>
      </c>
      <c r="D10" s="405">
        <v>1796897.62</v>
      </c>
      <c r="E10"/>
      <c r="F10"/>
      <c r="G10"/>
      <c r="H10"/>
      <c r="I10"/>
      <c r="J10"/>
      <c r="K10"/>
      <c r="L10"/>
      <c r="M10"/>
      <c r="N10"/>
    </row>
    <row r="11" spans="1:14" ht="23.2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23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0" ht="23.25">
      <c r="A13"/>
      <c r="B13"/>
      <c r="C13"/>
      <c r="D13"/>
      <c r="E13"/>
      <c r="F13"/>
      <c r="G13"/>
      <c r="H13"/>
      <c r="I13"/>
      <c r="J13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14.421875" style="7" customWidth="1"/>
    <col min="2" max="2" width="14.140625" style="7" customWidth="1"/>
    <col min="3" max="3" width="15.57421875" style="7" customWidth="1"/>
    <col min="4" max="4" width="4.00390625" style="7" hidden="1" customWidth="1"/>
    <col min="5" max="7" width="4.140625" style="7" hidden="1" customWidth="1"/>
    <col min="8" max="8" width="4.421875" style="7" hidden="1" customWidth="1"/>
    <col min="9" max="10" width="4.140625" style="7" hidden="1" customWidth="1"/>
    <col min="11" max="11" width="4.00390625" style="7" hidden="1" customWidth="1"/>
    <col min="12" max="12" width="4.140625" style="7" hidden="1" customWidth="1"/>
    <col min="13" max="13" width="4.00390625" style="7" hidden="1" customWidth="1"/>
    <col min="14" max="14" width="19.57421875" style="7" customWidth="1"/>
    <col min="15" max="16384" width="9.00390625" style="7" customWidth="1"/>
  </cols>
  <sheetData>
    <row r="1" spans="1:14" ht="18">
      <c r="A1" s="452" t="s">
        <v>408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2" spans="1:14" ht="18">
      <c r="A2" s="450" t="s">
        <v>30</v>
      </c>
      <c r="B2" s="114" t="s">
        <v>0</v>
      </c>
      <c r="C2" s="115"/>
      <c r="D2" s="115"/>
      <c r="E2" s="115"/>
      <c r="F2" s="115"/>
      <c r="G2" s="115"/>
      <c r="H2" s="115"/>
      <c r="I2" s="116"/>
      <c r="J2" s="117"/>
      <c r="K2" s="117"/>
      <c r="L2" s="117"/>
      <c r="M2" s="117"/>
      <c r="N2" s="449" t="s">
        <v>20</v>
      </c>
    </row>
    <row r="3" spans="1:14" ht="18">
      <c r="A3" s="451"/>
      <c r="B3" s="118" t="s">
        <v>159</v>
      </c>
      <c r="C3" s="118" t="s">
        <v>160</v>
      </c>
      <c r="D3" s="118" t="s">
        <v>161</v>
      </c>
      <c r="E3" s="118" t="s">
        <v>162</v>
      </c>
      <c r="F3" s="118" t="s">
        <v>163</v>
      </c>
      <c r="G3" s="118" t="s">
        <v>164</v>
      </c>
      <c r="H3" s="118" t="s">
        <v>165</v>
      </c>
      <c r="I3" s="118" t="s">
        <v>166</v>
      </c>
      <c r="J3" s="118" t="s">
        <v>167</v>
      </c>
      <c r="K3" s="118" t="s">
        <v>168</v>
      </c>
      <c r="L3" s="118" t="s">
        <v>169</v>
      </c>
      <c r="M3" s="118" t="s">
        <v>170</v>
      </c>
      <c r="N3" s="449"/>
    </row>
    <row r="4" spans="1:14" ht="18">
      <c r="A4" s="119" t="s">
        <v>60</v>
      </c>
      <c r="B4" s="120">
        <v>24290.5</v>
      </c>
      <c r="C4" s="120">
        <v>77190.5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>
        <f>SUM(B4:M4)</f>
        <v>101481</v>
      </c>
    </row>
    <row r="5" spans="1:14" ht="18" hidden="1">
      <c r="A5" s="119" t="s">
        <v>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>
        <f aca="true" t="shared" si="0" ref="N5:N14">SUM(B5:M5)</f>
        <v>0</v>
      </c>
    </row>
    <row r="6" spans="1:14" ht="18">
      <c r="A6" s="119" t="s">
        <v>59</v>
      </c>
      <c r="B6" s="120">
        <v>369120</v>
      </c>
      <c r="C6" s="120">
        <v>129230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>
        <f t="shared" si="0"/>
        <v>498350</v>
      </c>
    </row>
    <row r="7" spans="1:14" ht="18" hidden="1">
      <c r="A7" s="119" t="s">
        <v>61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>
        <f t="shared" si="0"/>
        <v>0</v>
      </c>
    </row>
    <row r="8" spans="1:14" ht="18" hidden="1">
      <c r="A8" s="119" t="s">
        <v>72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>
        <f t="shared" si="0"/>
        <v>0</v>
      </c>
    </row>
    <row r="9" spans="1:14" ht="18">
      <c r="A9" s="119" t="s">
        <v>64</v>
      </c>
      <c r="B9" s="120">
        <v>321996.22</v>
      </c>
      <c r="C9" s="120">
        <v>325323.39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>
        <f t="shared" si="0"/>
        <v>647319.61</v>
      </c>
    </row>
    <row r="10" spans="1:14" ht="18">
      <c r="A10" s="119" t="s">
        <v>62</v>
      </c>
      <c r="B10" s="120">
        <v>57287.7</v>
      </c>
      <c r="C10" s="120">
        <v>60912.9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>
        <f t="shared" si="0"/>
        <v>118200.6</v>
      </c>
    </row>
    <row r="11" spans="1:14" ht="18">
      <c r="A11" s="119" t="s">
        <v>63</v>
      </c>
      <c r="B11" s="120">
        <v>214664.15</v>
      </c>
      <c r="C11" s="120">
        <v>216882.26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>
        <f>SUM(B11:M11)</f>
        <v>431546.41000000003</v>
      </c>
    </row>
    <row r="12" spans="1:14" ht="18">
      <c r="A12" s="119" t="s">
        <v>67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>
        <f t="shared" si="0"/>
        <v>0</v>
      </c>
    </row>
    <row r="13" spans="1:14" ht="18" hidden="1">
      <c r="A13" s="119" t="s">
        <v>79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>
        <f t="shared" si="0"/>
        <v>0</v>
      </c>
    </row>
    <row r="14" spans="1:14" ht="18">
      <c r="A14" s="119" t="s">
        <v>118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>
        <f t="shared" si="0"/>
        <v>0</v>
      </c>
    </row>
    <row r="15" spans="1:14" ht="20.25">
      <c r="A15" s="121" t="s">
        <v>20</v>
      </c>
      <c r="B15" s="122">
        <f>SUM(B4:B13)</f>
        <v>987358.57</v>
      </c>
      <c r="C15" s="122">
        <f aca="true" t="shared" si="1" ref="C15:M15">SUM(C4:C13)</f>
        <v>809539.05</v>
      </c>
      <c r="D15" s="122">
        <f>SUM(D4:D14)</f>
        <v>0</v>
      </c>
      <c r="E15" s="122">
        <f>SUM(E4:E14)</f>
        <v>0</v>
      </c>
      <c r="F15" s="122">
        <f t="shared" si="1"/>
        <v>0</v>
      </c>
      <c r="G15" s="122">
        <f t="shared" si="1"/>
        <v>0</v>
      </c>
      <c r="H15" s="122">
        <f t="shared" si="1"/>
        <v>0</v>
      </c>
      <c r="I15" s="122">
        <f t="shared" si="1"/>
        <v>0</v>
      </c>
      <c r="J15" s="122">
        <f t="shared" si="1"/>
        <v>0</v>
      </c>
      <c r="K15" s="122">
        <f t="shared" si="1"/>
        <v>0</v>
      </c>
      <c r="L15" s="122">
        <f>SUM(L4:L13)</f>
        <v>0</v>
      </c>
      <c r="M15" s="122">
        <f t="shared" si="1"/>
        <v>0</v>
      </c>
      <c r="N15" s="122">
        <f>SUM(N4:N14)</f>
        <v>1796897.62</v>
      </c>
    </row>
  </sheetData>
  <sheetProtection/>
  <mergeCells count="3">
    <mergeCell ref="N2:N3"/>
    <mergeCell ref="A2:A3"/>
    <mergeCell ref="A1:N1"/>
  </mergeCells>
  <printOptions/>
  <pageMargins left="0.03937007874015748" right="0.03937007874015748" top="0.7480314960629921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6.140625" style="6" customWidth="1"/>
    <col min="2" max="2" width="10.28125" style="6" bestFit="1" customWidth="1"/>
    <col min="3" max="3" width="7.28125" style="6" customWidth="1"/>
    <col min="4" max="4" width="6.421875" style="6" customWidth="1"/>
    <col min="5" max="5" width="7.00390625" style="6" customWidth="1"/>
    <col min="6" max="6" width="6.421875" style="6" customWidth="1"/>
    <col min="7" max="7" width="9.421875" style="6" customWidth="1"/>
    <col min="8" max="8" width="7.8515625" style="6" customWidth="1"/>
    <col min="9" max="9" width="9.8515625" style="6" customWidth="1"/>
    <col min="10" max="10" width="16.00390625" style="6" customWidth="1"/>
    <col min="11" max="11" width="9.421875" style="6" customWidth="1"/>
    <col min="12" max="12" width="10.421875" style="6" customWidth="1"/>
    <col min="13" max="13" width="14.421875" style="6" customWidth="1"/>
    <col min="14" max="14" width="15.57421875" style="6" customWidth="1"/>
    <col min="15" max="16" width="8.421875" style="6" customWidth="1"/>
    <col min="17" max="18" width="8.421875" style="6" bestFit="1" customWidth="1"/>
    <col min="19" max="19" width="10.8515625" style="6" bestFit="1" customWidth="1"/>
    <col min="20" max="20" width="6.8515625" style="6" customWidth="1"/>
    <col min="21" max="21" width="15.421875" style="6" bestFit="1" customWidth="1"/>
    <col min="22" max="22" width="8.421875" style="6" customWidth="1"/>
    <col min="23" max="23" width="16.421875" style="6" bestFit="1" customWidth="1"/>
    <col min="24" max="24" width="10.421875" style="6" bestFit="1" customWidth="1"/>
    <col min="25" max="25" width="21.57421875" style="6" bestFit="1" customWidth="1"/>
    <col min="26" max="26" width="13.421875" style="6" bestFit="1" customWidth="1"/>
    <col min="27" max="28" width="24.421875" style="6" bestFit="1" customWidth="1"/>
    <col min="29" max="29" width="21.421875" style="6" bestFit="1" customWidth="1"/>
    <col min="30" max="30" width="26.8515625" style="6" bestFit="1" customWidth="1"/>
    <col min="31" max="31" width="22.57421875" style="6" bestFit="1" customWidth="1"/>
    <col min="32" max="16384" width="9.00390625" style="6" customWidth="1"/>
  </cols>
  <sheetData>
    <row r="1" ht="23.25">
      <c r="A1" s="62" t="s">
        <v>400</v>
      </c>
    </row>
    <row r="2" spans="1:18" ht="16.5">
      <c r="A2" s="358" t="s">
        <v>33</v>
      </c>
      <c r="B2" s="358" t="s">
        <v>21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/>
      <c r="Q2"/>
      <c r="R2"/>
    </row>
    <row r="3" spans="1:18" ht="16.5">
      <c r="A3" s="358" t="s">
        <v>19</v>
      </c>
      <c r="B3" s="359" t="s">
        <v>98</v>
      </c>
      <c r="C3" s="359" t="s">
        <v>2</v>
      </c>
      <c r="D3" s="359" t="s">
        <v>93</v>
      </c>
      <c r="E3" s="359" t="s">
        <v>3</v>
      </c>
      <c r="F3" s="359" t="s">
        <v>69</v>
      </c>
      <c r="G3" s="359" t="s">
        <v>4</v>
      </c>
      <c r="H3" s="359" t="s">
        <v>1</v>
      </c>
      <c r="I3" s="359" t="s">
        <v>85</v>
      </c>
      <c r="J3" s="359" t="s">
        <v>421</v>
      </c>
      <c r="K3" s="359" t="s">
        <v>423</v>
      </c>
      <c r="L3" s="359" t="s">
        <v>424</v>
      </c>
      <c r="M3" s="359" t="s">
        <v>422</v>
      </c>
      <c r="N3" s="359" t="s">
        <v>425</v>
      </c>
      <c r="O3" s="359" t="s">
        <v>20</v>
      </c>
      <c r="P3"/>
      <c r="Q3"/>
      <c r="R3"/>
    </row>
    <row r="4" spans="1:18" ht="16.5">
      <c r="A4" s="360">
        <v>2011717026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>
        <v>291500</v>
      </c>
      <c r="N4" s="361">
        <v>2059250</v>
      </c>
      <c r="O4" s="361">
        <v>2350750</v>
      </c>
      <c r="P4"/>
      <c r="Q4"/>
      <c r="R4"/>
    </row>
    <row r="5" spans="1:18" ht="16.5">
      <c r="A5" s="368" t="s">
        <v>377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>
        <v>1771600</v>
      </c>
      <c r="O5" s="361">
        <v>1771600</v>
      </c>
      <c r="P5"/>
      <c r="Q5"/>
      <c r="R5"/>
    </row>
    <row r="6" spans="1:18" ht="16.5">
      <c r="A6" s="369" t="s">
        <v>15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>
        <v>1173500</v>
      </c>
      <c r="O6" s="361">
        <v>1173500</v>
      </c>
      <c r="P6"/>
      <c r="Q6"/>
      <c r="R6"/>
    </row>
    <row r="7" spans="1:18" ht="16.5">
      <c r="A7" s="369" t="s">
        <v>80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>
        <v>598100</v>
      </c>
      <c r="O7" s="361">
        <v>598100</v>
      </c>
      <c r="P7"/>
      <c r="Q7"/>
      <c r="R7"/>
    </row>
    <row r="8" spans="1:18" ht="16.5">
      <c r="A8" s="368" t="s">
        <v>376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>
        <v>291500</v>
      </c>
      <c r="N8" s="361">
        <v>287650</v>
      </c>
      <c r="O8" s="361">
        <v>579150</v>
      </c>
      <c r="P8"/>
      <c r="Q8"/>
      <c r="R8"/>
    </row>
    <row r="9" spans="1:18" ht="16.5">
      <c r="A9" s="369" t="s">
        <v>80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>
        <v>291500</v>
      </c>
      <c r="N9" s="361">
        <v>287650</v>
      </c>
      <c r="O9" s="361">
        <v>579150</v>
      </c>
      <c r="P9"/>
      <c r="Q9"/>
      <c r="R9"/>
    </row>
    <row r="10" spans="1:18" ht="16.5">
      <c r="A10" s="360">
        <v>2011717041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>
        <v>150000</v>
      </c>
      <c r="N10" s="361">
        <v>519900</v>
      </c>
      <c r="O10" s="361">
        <v>669900</v>
      </c>
      <c r="P10"/>
      <c r="Q10"/>
      <c r="R10"/>
    </row>
    <row r="11" spans="1:18" ht="16.5">
      <c r="A11" s="368" t="s">
        <v>315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>
        <v>150000</v>
      </c>
      <c r="N11" s="361">
        <v>344350</v>
      </c>
      <c r="O11" s="361">
        <v>494350</v>
      </c>
      <c r="P11"/>
      <c r="Q11"/>
      <c r="R11"/>
    </row>
    <row r="12" spans="1:18" ht="16.5">
      <c r="A12" s="369" t="s">
        <v>9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>
        <v>195300</v>
      </c>
      <c r="O12" s="361">
        <v>195300</v>
      </c>
      <c r="P12"/>
      <c r="Q12"/>
      <c r="R12"/>
    </row>
    <row r="13" spans="1:18" ht="16.5">
      <c r="A13" s="369" t="s">
        <v>6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>
        <v>150000</v>
      </c>
      <c r="N13" s="361"/>
      <c r="O13" s="361">
        <v>150000</v>
      </c>
      <c r="P13"/>
      <c r="Q13"/>
      <c r="R13"/>
    </row>
    <row r="14" spans="1:18" ht="16.5">
      <c r="A14" s="369" t="s">
        <v>15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>
        <v>149050</v>
      </c>
      <c r="O14" s="361">
        <v>149050</v>
      </c>
      <c r="P14"/>
      <c r="Q14"/>
      <c r="R14"/>
    </row>
    <row r="15" spans="1:18" ht="16.5">
      <c r="A15" s="368" t="s">
        <v>382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>
        <v>175550</v>
      </c>
      <c r="O15" s="361">
        <v>175550</v>
      </c>
      <c r="P15"/>
      <c r="Q15"/>
      <c r="R15"/>
    </row>
    <row r="16" spans="1:18" ht="16.5">
      <c r="A16" s="369" t="s">
        <v>9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>
        <v>175550</v>
      </c>
      <c r="O16" s="361">
        <v>175550</v>
      </c>
      <c r="P16"/>
      <c r="Q16"/>
      <c r="R16"/>
    </row>
    <row r="17" spans="1:18" ht="16.5">
      <c r="A17" s="360">
        <v>2011730027</v>
      </c>
      <c r="B17" s="361"/>
      <c r="C17" s="361"/>
      <c r="D17" s="361"/>
      <c r="E17" s="361"/>
      <c r="F17" s="361"/>
      <c r="G17" s="361"/>
      <c r="H17" s="361"/>
      <c r="I17" s="361"/>
      <c r="J17" s="361">
        <v>39470200</v>
      </c>
      <c r="K17" s="361"/>
      <c r="L17" s="361"/>
      <c r="M17" s="361"/>
      <c r="N17" s="361"/>
      <c r="O17" s="361">
        <v>39470200</v>
      </c>
      <c r="P17"/>
      <c r="Q17"/>
      <c r="R17"/>
    </row>
    <row r="18" spans="1:18" ht="16.5">
      <c r="A18" s="368" t="s">
        <v>220</v>
      </c>
      <c r="B18" s="361"/>
      <c r="C18" s="361"/>
      <c r="D18" s="361"/>
      <c r="E18" s="361"/>
      <c r="F18" s="361"/>
      <c r="G18" s="361"/>
      <c r="H18" s="361"/>
      <c r="I18" s="361"/>
      <c r="J18" s="361">
        <v>39470200</v>
      </c>
      <c r="K18" s="361"/>
      <c r="L18" s="361"/>
      <c r="M18" s="361"/>
      <c r="N18" s="361"/>
      <c r="O18" s="361">
        <v>39470200</v>
      </c>
      <c r="P18"/>
      <c r="Q18"/>
      <c r="R18"/>
    </row>
    <row r="19" spans="1:18" ht="16.5">
      <c r="A19" s="369" t="s">
        <v>80</v>
      </c>
      <c r="B19" s="361"/>
      <c r="C19" s="361"/>
      <c r="D19" s="361"/>
      <c r="E19" s="361"/>
      <c r="F19" s="361"/>
      <c r="G19" s="361"/>
      <c r="H19" s="361"/>
      <c r="I19" s="361"/>
      <c r="J19" s="361">
        <v>39470200</v>
      </c>
      <c r="K19" s="361"/>
      <c r="L19" s="361"/>
      <c r="M19" s="361"/>
      <c r="N19" s="361"/>
      <c r="O19" s="361">
        <v>39470200</v>
      </c>
      <c r="P19"/>
      <c r="Q19"/>
      <c r="R19"/>
    </row>
    <row r="20" spans="1:18" ht="16.5">
      <c r="A20" s="360">
        <v>2011730028</v>
      </c>
      <c r="B20" s="361"/>
      <c r="C20" s="361"/>
      <c r="D20" s="361"/>
      <c r="E20" s="361"/>
      <c r="F20" s="361"/>
      <c r="G20" s="361"/>
      <c r="H20" s="361"/>
      <c r="I20" s="361">
        <v>14379300</v>
      </c>
      <c r="J20" s="361"/>
      <c r="K20" s="361"/>
      <c r="L20" s="361"/>
      <c r="M20" s="361"/>
      <c r="N20" s="361"/>
      <c r="O20" s="361">
        <v>14379300</v>
      </c>
      <c r="P20"/>
      <c r="Q20"/>
      <c r="R20"/>
    </row>
    <row r="21" spans="1:18" ht="16.5">
      <c r="A21" s="368" t="s">
        <v>243</v>
      </c>
      <c r="B21" s="361"/>
      <c r="C21" s="361"/>
      <c r="D21" s="361"/>
      <c r="E21" s="361"/>
      <c r="F21" s="361"/>
      <c r="G21" s="361"/>
      <c r="H21" s="361"/>
      <c r="I21" s="361">
        <v>14379300</v>
      </c>
      <c r="J21" s="361"/>
      <c r="K21" s="361"/>
      <c r="L21" s="361"/>
      <c r="M21" s="361"/>
      <c r="N21" s="361"/>
      <c r="O21" s="361">
        <v>14379300</v>
      </c>
      <c r="P21"/>
      <c r="Q21"/>
      <c r="R21"/>
    </row>
    <row r="22" spans="1:18" ht="16.5">
      <c r="A22" s="369" t="s">
        <v>17</v>
      </c>
      <c r="B22" s="361"/>
      <c r="C22" s="361"/>
      <c r="D22" s="361"/>
      <c r="E22" s="361"/>
      <c r="F22" s="361"/>
      <c r="G22" s="361"/>
      <c r="H22" s="361"/>
      <c r="I22" s="361">
        <v>14379300</v>
      </c>
      <c r="J22" s="361"/>
      <c r="K22" s="361"/>
      <c r="L22" s="361"/>
      <c r="M22" s="361"/>
      <c r="N22" s="361"/>
      <c r="O22" s="361">
        <v>14379300</v>
      </c>
      <c r="P22"/>
      <c r="Q22"/>
      <c r="R22"/>
    </row>
    <row r="23" spans="1:18" ht="16.5">
      <c r="A23" s="360">
        <v>2011730042</v>
      </c>
      <c r="B23" s="361"/>
      <c r="C23" s="361"/>
      <c r="D23" s="361">
        <v>105380</v>
      </c>
      <c r="E23" s="361"/>
      <c r="F23" s="361"/>
      <c r="G23" s="361">
        <v>639.79</v>
      </c>
      <c r="H23" s="361"/>
      <c r="I23" s="361"/>
      <c r="J23" s="361"/>
      <c r="K23" s="361"/>
      <c r="L23" s="361"/>
      <c r="M23" s="361"/>
      <c r="N23" s="361"/>
      <c r="O23" s="361">
        <v>106019.79</v>
      </c>
      <c r="P23"/>
      <c r="Q23"/>
      <c r="R23"/>
    </row>
    <row r="24" spans="1:18" ht="16.5">
      <c r="A24" s="368" t="s">
        <v>363</v>
      </c>
      <c r="B24" s="361"/>
      <c r="C24" s="361"/>
      <c r="D24" s="361">
        <v>105380</v>
      </c>
      <c r="E24" s="361"/>
      <c r="F24" s="361"/>
      <c r="G24" s="361">
        <v>639.79</v>
      </c>
      <c r="H24" s="361"/>
      <c r="I24" s="361"/>
      <c r="J24" s="361"/>
      <c r="K24" s="361"/>
      <c r="L24" s="361"/>
      <c r="M24" s="361"/>
      <c r="N24" s="361"/>
      <c r="O24" s="361">
        <v>106019.79</v>
      </c>
      <c r="P24"/>
      <c r="Q24"/>
      <c r="R24"/>
    </row>
    <row r="25" spans="1:18" ht="16.5">
      <c r="A25" s="369" t="s">
        <v>80</v>
      </c>
      <c r="B25" s="361"/>
      <c r="C25" s="361"/>
      <c r="D25" s="361">
        <v>105380</v>
      </c>
      <c r="E25" s="361"/>
      <c r="F25" s="361"/>
      <c r="G25" s="361">
        <v>639.79</v>
      </c>
      <c r="H25" s="361"/>
      <c r="I25" s="361"/>
      <c r="J25" s="361"/>
      <c r="K25" s="361"/>
      <c r="L25" s="361"/>
      <c r="M25" s="361"/>
      <c r="N25" s="361"/>
      <c r="O25" s="361">
        <v>106019.79</v>
      </c>
      <c r="P25"/>
      <c r="Q25"/>
      <c r="R25"/>
    </row>
    <row r="26" spans="1:18" ht="16.5">
      <c r="A26" s="360">
        <v>2011733010</v>
      </c>
      <c r="B26" s="361">
        <v>961570</v>
      </c>
      <c r="C26" s="361">
        <v>4566460</v>
      </c>
      <c r="D26" s="361"/>
      <c r="E26" s="361">
        <v>745700</v>
      </c>
      <c r="F26" s="361"/>
      <c r="G26" s="361"/>
      <c r="H26" s="361">
        <v>33578836.98</v>
      </c>
      <c r="I26" s="361"/>
      <c r="J26" s="361"/>
      <c r="K26" s="361"/>
      <c r="L26" s="361"/>
      <c r="M26" s="361"/>
      <c r="N26" s="361"/>
      <c r="O26" s="361">
        <v>39852566.98</v>
      </c>
      <c r="P26"/>
      <c r="Q26"/>
      <c r="R26"/>
    </row>
    <row r="27" spans="1:18" ht="16.5">
      <c r="A27" s="368" t="s">
        <v>134</v>
      </c>
      <c r="B27" s="361">
        <v>961570</v>
      </c>
      <c r="C27" s="361">
        <v>4566460</v>
      </c>
      <c r="D27" s="361"/>
      <c r="E27" s="361">
        <v>745700</v>
      </c>
      <c r="F27" s="361"/>
      <c r="G27" s="361"/>
      <c r="H27" s="361">
        <v>33578836.98</v>
      </c>
      <c r="I27" s="361"/>
      <c r="J27" s="361"/>
      <c r="K27" s="361"/>
      <c r="L27" s="361"/>
      <c r="M27" s="361"/>
      <c r="N27" s="361"/>
      <c r="O27" s="361">
        <v>39852566.98</v>
      </c>
      <c r="P27"/>
      <c r="Q27"/>
      <c r="R27"/>
    </row>
    <row r="28" spans="1:18" ht="16.5">
      <c r="A28" s="369" t="s">
        <v>13</v>
      </c>
      <c r="B28" s="361"/>
      <c r="C28" s="361">
        <v>1722920</v>
      </c>
      <c r="D28" s="361"/>
      <c r="E28" s="361"/>
      <c r="F28" s="361"/>
      <c r="G28" s="361"/>
      <c r="H28" s="361">
        <v>5090474</v>
      </c>
      <c r="I28" s="361"/>
      <c r="J28" s="361"/>
      <c r="K28" s="361"/>
      <c r="L28" s="361"/>
      <c r="M28" s="361"/>
      <c r="N28" s="361"/>
      <c r="O28" s="361">
        <v>6813394</v>
      </c>
      <c r="P28"/>
      <c r="Q28"/>
      <c r="R28"/>
    </row>
    <row r="29" spans="1:18" ht="16.5">
      <c r="A29" s="369" t="s">
        <v>8</v>
      </c>
      <c r="B29" s="361"/>
      <c r="C29" s="361"/>
      <c r="D29" s="361"/>
      <c r="E29" s="361"/>
      <c r="F29" s="361"/>
      <c r="G29" s="361"/>
      <c r="H29" s="361">
        <v>214720</v>
      </c>
      <c r="I29" s="361"/>
      <c r="J29" s="361"/>
      <c r="K29" s="361"/>
      <c r="L29" s="361"/>
      <c r="M29" s="361"/>
      <c r="N29" s="361"/>
      <c r="O29" s="361">
        <v>214720</v>
      </c>
      <c r="P29"/>
      <c r="Q29"/>
      <c r="R29"/>
    </row>
    <row r="30" spans="1:18" ht="16.5">
      <c r="A30" s="369" t="s">
        <v>9</v>
      </c>
      <c r="B30" s="361">
        <v>215760</v>
      </c>
      <c r="C30" s="361"/>
      <c r="D30" s="361"/>
      <c r="E30" s="361"/>
      <c r="F30" s="361"/>
      <c r="G30" s="361"/>
      <c r="H30" s="361">
        <v>491260</v>
      </c>
      <c r="I30" s="361"/>
      <c r="J30" s="361"/>
      <c r="K30" s="361"/>
      <c r="L30" s="361"/>
      <c r="M30" s="361"/>
      <c r="N30" s="361"/>
      <c r="O30" s="361">
        <v>707020</v>
      </c>
      <c r="P30"/>
      <c r="Q30"/>
      <c r="R30"/>
    </row>
    <row r="31" spans="1:18" ht="16.5">
      <c r="A31" s="369" t="s">
        <v>17</v>
      </c>
      <c r="B31" s="361">
        <v>67900</v>
      </c>
      <c r="C31" s="361"/>
      <c r="D31" s="361"/>
      <c r="E31" s="361"/>
      <c r="F31" s="361"/>
      <c r="G31" s="361"/>
      <c r="H31" s="361">
        <v>357860</v>
      </c>
      <c r="I31" s="361"/>
      <c r="J31" s="361"/>
      <c r="K31" s="361"/>
      <c r="L31" s="361"/>
      <c r="M31" s="361"/>
      <c r="N31" s="361"/>
      <c r="O31" s="361">
        <v>425760</v>
      </c>
      <c r="P31"/>
      <c r="Q31"/>
      <c r="R31"/>
    </row>
    <row r="32" spans="1:18" ht="16.5">
      <c r="A32" s="369" t="s">
        <v>6</v>
      </c>
      <c r="B32" s="361">
        <v>123770</v>
      </c>
      <c r="C32" s="361">
        <v>162800</v>
      </c>
      <c r="D32" s="361"/>
      <c r="E32" s="361"/>
      <c r="F32" s="361"/>
      <c r="G32" s="361"/>
      <c r="H32" s="361">
        <v>4307748.66</v>
      </c>
      <c r="I32" s="361"/>
      <c r="J32" s="361"/>
      <c r="K32" s="361"/>
      <c r="L32" s="361"/>
      <c r="M32" s="361"/>
      <c r="N32" s="361"/>
      <c r="O32" s="361">
        <v>4594318.66</v>
      </c>
      <c r="P32"/>
      <c r="Q32"/>
      <c r="R32"/>
    </row>
    <row r="33" spans="1:18" ht="16.5">
      <c r="A33" s="369" t="s">
        <v>10</v>
      </c>
      <c r="B33" s="361">
        <v>116080</v>
      </c>
      <c r="C33" s="361"/>
      <c r="D33" s="361"/>
      <c r="E33" s="361"/>
      <c r="F33" s="361"/>
      <c r="G33" s="361"/>
      <c r="H33" s="361">
        <v>88500</v>
      </c>
      <c r="I33" s="361"/>
      <c r="J33" s="361"/>
      <c r="K33" s="361"/>
      <c r="L33" s="361"/>
      <c r="M33" s="361"/>
      <c r="N33" s="361"/>
      <c r="O33" s="361">
        <v>204580</v>
      </c>
      <c r="P33"/>
      <c r="Q33"/>
      <c r="R33"/>
    </row>
    <row r="34" spans="1:18" ht="16.5">
      <c r="A34" s="369" t="s">
        <v>14</v>
      </c>
      <c r="B34" s="361"/>
      <c r="C34" s="361">
        <v>394780</v>
      </c>
      <c r="D34" s="361"/>
      <c r="E34" s="361"/>
      <c r="F34" s="361"/>
      <c r="G34" s="361"/>
      <c r="H34" s="361">
        <v>8046160</v>
      </c>
      <c r="I34" s="361"/>
      <c r="J34" s="361"/>
      <c r="K34" s="361"/>
      <c r="L34" s="361"/>
      <c r="M34" s="361"/>
      <c r="N34" s="361"/>
      <c r="O34" s="361">
        <v>8440940</v>
      </c>
      <c r="P34"/>
      <c r="Q34"/>
      <c r="R34"/>
    </row>
    <row r="35" spans="1:18" ht="16.5">
      <c r="A35" s="369" t="s">
        <v>15</v>
      </c>
      <c r="B35" s="361"/>
      <c r="C35" s="361">
        <v>552180</v>
      </c>
      <c r="D35" s="361"/>
      <c r="E35" s="361"/>
      <c r="F35" s="361"/>
      <c r="G35" s="361"/>
      <c r="H35" s="361">
        <v>4757160</v>
      </c>
      <c r="I35" s="361"/>
      <c r="J35" s="361"/>
      <c r="K35" s="361"/>
      <c r="L35" s="361"/>
      <c r="M35" s="361"/>
      <c r="N35" s="361"/>
      <c r="O35" s="361">
        <v>5309340</v>
      </c>
      <c r="P35"/>
      <c r="Q35"/>
      <c r="R35"/>
    </row>
    <row r="36" spans="1:18" ht="16.5">
      <c r="A36" s="369" t="s">
        <v>11</v>
      </c>
      <c r="B36" s="361">
        <v>438060</v>
      </c>
      <c r="C36" s="361">
        <v>129300</v>
      </c>
      <c r="D36" s="361"/>
      <c r="E36" s="361"/>
      <c r="F36" s="361"/>
      <c r="G36" s="361"/>
      <c r="H36" s="361">
        <v>2825920</v>
      </c>
      <c r="I36" s="361"/>
      <c r="J36" s="361"/>
      <c r="K36" s="361"/>
      <c r="L36" s="361"/>
      <c r="M36" s="361"/>
      <c r="N36" s="361"/>
      <c r="O36" s="361">
        <v>3393280</v>
      </c>
      <c r="P36"/>
      <c r="Q36"/>
      <c r="R36"/>
    </row>
    <row r="37" spans="1:18" ht="16.5">
      <c r="A37" s="369" t="s">
        <v>7</v>
      </c>
      <c r="B37" s="361"/>
      <c r="C37" s="361">
        <v>1237300</v>
      </c>
      <c r="D37" s="361"/>
      <c r="E37" s="361">
        <v>745700</v>
      </c>
      <c r="F37" s="361"/>
      <c r="G37" s="361"/>
      <c r="H37" s="361">
        <v>5526431.42</v>
      </c>
      <c r="I37" s="361"/>
      <c r="J37" s="361"/>
      <c r="K37" s="361"/>
      <c r="L37" s="361"/>
      <c r="M37" s="361"/>
      <c r="N37" s="361"/>
      <c r="O37" s="361">
        <v>7509431.42</v>
      </c>
      <c r="P37"/>
      <c r="Q37"/>
      <c r="R37"/>
    </row>
    <row r="38" spans="1:18" ht="16.5">
      <c r="A38" s="369" t="s">
        <v>54</v>
      </c>
      <c r="B38" s="361"/>
      <c r="C38" s="361"/>
      <c r="D38" s="361"/>
      <c r="E38" s="361"/>
      <c r="F38" s="361"/>
      <c r="G38" s="361"/>
      <c r="H38" s="361">
        <v>71780</v>
      </c>
      <c r="I38" s="361"/>
      <c r="J38" s="361"/>
      <c r="K38" s="361"/>
      <c r="L38" s="361"/>
      <c r="M38" s="361"/>
      <c r="N38" s="361"/>
      <c r="O38" s="361">
        <v>71780</v>
      </c>
      <c r="P38"/>
      <c r="Q38"/>
      <c r="R38"/>
    </row>
    <row r="39" spans="1:18" ht="16.5">
      <c r="A39" s="369" t="s">
        <v>81</v>
      </c>
      <c r="B39" s="361"/>
      <c r="C39" s="361"/>
      <c r="D39" s="361"/>
      <c r="E39" s="361"/>
      <c r="F39" s="361"/>
      <c r="G39" s="361"/>
      <c r="H39" s="361">
        <v>357520</v>
      </c>
      <c r="I39" s="361"/>
      <c r="J39" s="361"/>
      <c r="K39" s="361"/>
      <c r="L39" s="361"/>
      <c r="M39" s="361"/>
      <c r="N39" s="361"/>
      <c r="O39" s="361">
        <v>357520</v>
      </c>
      <c r="P39"/>
      <c r="Q39"/>
      <c r="R39"/>
    </row>
    <row r="40" spans="1:18" ht="16.5">
      <c r="A40" s="369" t="s">
        <v>82</v>
      </c>
      <c r="B40" s="361"/>
      <c r="C40" s="361">
        <v>317480</v>
      </c>
      <c r="D40" s="361"/>
      <c r="E40" s="361"/>
      <c r="F40" s="361"/>
      <c r="G40" s="361"/>
      <c r="H40" s="361">
        <v>1443302.9</v>
      </c>
      <c r="I40" s="361"/>
      <c r="J40" s="361"/>
      <c r="K40" s="361"/>
      <c r="L40" s="361"/>
      <c r="M40" s="361"/>
      <c r="N40" s="361"/>
      <c r="O40" s="361">
        <v>1760782.9</v>
      </c>
      <c r="P40"/>
      <c r="Q40"/>
      <c r="R40"/>
    </row>
    <row r="41" spans="1:18" ht="16.5">
      <c r="A41" s="369" t="s">
        <v>80</v>
      </c>
      <c r="B41" s="361"/>
      <c r="C41" s="361">
        <v>49700</v>
      </c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>
        <v>49700</v>
      </c>
      <c r="P41"/>
      <c r="Q41"/>
      <c r="R41"/>
    </row>
    <row r="42" spans="1:18" ht="16.5">
      <c r="A42" s="360">
        <v>2011734001</v>
      </c>
      <c r="B42" s="361"/>
      <c r="C42" s="361"/>
      <c r="D42" s="361">
        <v>175062</v>
      </c>
      <c r="E42" s="361">
        <v>17740</v>
      </c>
      <c r="F42" s="361">
        <v>7248.4</v>
      </c>
      <c r="G42" s="361">
        <v>107</v>
      </c>
      <c r="H42" s="361"/>
      <c r="I42" s="361">
        <v>5841300</v>
      </c>
      <c r="J42" s="361"/>
      <c r="K42" s="361"/>
      <c r="L42" s="361"/>
      <c r="M42" s="361"/>
      <c r="N42" s="361"/>
      <c r="O42" s="361">
        <v>6041457.4</v>
      </c>
      <c r="P42"/>
      <c r="Q42"/>
      <c r="R42"/>
    </row>
    <row r="43" spans="1:18" ht="16.5">
      <c r="A43" s="368" t="s">
        <v>211</v>
      </c>
      <c r="B43" s="361"/>
      <c r="C43" s="361"/>
      <c r="D43" s="361">
        <v>175062</v>
      </c>
      <c r="E43" s="361">
        <v>17740</v>
      </c>
      <c r="F43" s="361">
        <v>7248.4</v>
      </c>
      <c r="G43" s="361">
        <v>107</v>
      </c>
      <c r="H43" s="361"/>
      <c r="I43" s="361"/>
      <c r="J43" s="361"/>
      <c r="K43" s="361"/>
      <c r="L43" s="361"/>
      <c r="M43" s="361"/>
      <c r="N43" s="361"/>
      <c r="O43" s="361">
        <v>200157.4</v>
      </c>
      <c r="P43"/>
      <c r="Q43"/>
      <c r="R43"/>
    </row>
    <row r="44" spans="1:18" ht="16.5">
      <c r="A44" s="369" t="s">
        <v>6</v>
      </c>
      <c r="B44" s="361"/>
      <c r="C44" s="361"/>
      <c r="D44" s="361">
        <v>161882</v>
      </c>
      <c r="E44" s="361">
        <v>17740</v>
      </c>
      <c r="F44" s="361">
        <v>7248.4</v>
      </c>
      <c r="G44" s="361"/>
      <c r="H44" s="361"/>
      <c r="I44" s="361"/>
      <c r="J44" s="361"/>
      <c r="K44" s="361"/>
      <c r="L44" s="361"/>
      <c r="M44" s="361"/>
      <c r="N44" s="361"/>
      <c r="O44" s="361">
        <v>186870.4</v>
      </c>
      <c r="P44"/>
      <c r="Q44"/>
      <c r="R44"/>
    </row>
    <row r="45" spans="1:18" ht="16.5">
      <c r="A45" s="369" t="s">
        <v>7</v>
      </c>
      <c r="B45" s="361"/>
      <c r="C45" s="361"/>
      <c r="D45" s="361">
        <v>13180</v>
      </c>
      <c r="E45" s="361"/>
      <c r="F45" s="361"/>
      <c r="G45" s="361">
        <v>107</v>
      </c>
      <c r="H45" s="361"/>
      <c r="I45" s="361"/>
      <c r="J45" s="361"/>
      <c r="K45" s="361"/>
      <c r="L45" s="361"/>
      <c r="M45" s="361"/>
      <c r="N45" s="361"/>
      <c r="O45" s="361">
        <v>13287</v>
      </c>
      <c r="P45"/>
      <c r="Q45"/>
      <c r="R45"/>
    </row>
    <row r="46" spans="1:18" ht="16.5">
      <c r="A46" s="368" t="s">
        <v>385</v>
      </c>
      <c r="B46" s="361"/>
      <c r="C46" s="361"/>
      <c r="D46" s="361"/>
      <c r="E46" s="361"/>
      <c r="F46" s="361"/>
      <c r="G46" s="361"/>
      <c r="H46" s="361"/>
      <c r="I46" s="361">
        <v>5841300</v>
      </c>
      <c r="J46" s="361"/>
      <c r="K46" s="361"/>
      <c r="L46" s="361"/>
      <c r="M46" s="361"/>
      <c r="N46" s="361"/>
      <c r="O46" s="361">
        <v>5841300</v>
      </c>
      <c r="P46"/>
      <c r="Q46"/>
      <c r="R46"/>
    </row>
    <row r="47" spans="1:18" ht="16.5">
      <c r="A47" s="369" t="s">
        <v>6</v>
      </c>
      <c r="B47" s="361"/>
      <c r="C47" s="361"/>
      <c r="D47" s="361"/>
      <c r="E47" s="361"/>
      <c r="F47" s="361"/>
      <c r="G47" s="361"/>
      <c r="H47" s="361"/>
      <c r="I47" s="361">
        <v>5841300</v>
      </c>
      <c r="J47" s="361"/>
      <c r="K47" s="361"/>
      <c r="L47" s="361"/>
      <c r="M47" s="361"/>
      <c r="N47" s="361"/>
      <c r="O47" s="361">
        <v>5841300</v>
      </c>
      <c r="P47"/>
      <c r="Q47"/>
      <c r="R47"/>
    </row>
    <row r="48" spans="1:18" ht="16.5">
      <c r="A48" s="360">
        <v>2011734002</v>
      </c>
      <c r="B48" s="361"/>
      <c r="C48" s="361"/>
      <c r="D48" s="361">
        <v>178335</v>
      </c>
      <c r="E48" s="361"/>
      <c r="F48" s="361">
        <v>169033</v>
      </c>
      <c r="G48" s="361"/>
      <c r="H48" s="361"/>
      <c r="I48" s="361"/>
      <c r="J48" s="361"/>
      <c r="K48" s="361"/>
      <c r="L48" s="361"/>
      <c r="M48" s="361"/>
      <c r="N48" s="361"/>
      <c r="O48" s="361">
        <v>347368</v>
      </c>
      <c r="P48"/>
      <c r="Q48"/>
      <c r="R48"/>
    </row>
    <row r="49" spans="1:18" ht="16.5">
      <c r="A49" s="368" t="s">
        <v>138</v>
      </c>
      <c r="B49" s="361"/>
      <c r="C49" s="361"/>
      <c r="D49" s="361">
        <v>178335</v>
      </c>
      <c r="E49" s="361"/>
      <c r="F49" s="361">
        <v>169033</v>
      </c>
      <c r="G49" s="361"/>
      <c r="H49" s="361"/>
      <c r="I49" s="361"/>
      <c r="J49" s="361"/>
      <c r="K49" s="361"/>
      <c r="L49" s="361"/>
      <c r="M49" s="361"/>
      <c r="N49" s="361"/>
      <c r="O49" s="361">
        <v>347368</v>
      </c>
      <c r="P49"/>
      <c r="Q49"/>
      <c r="R49"/>
    </row>
    <row r="50" spans="1:18" ht="16.5">
      <c r="A50" s="369" t="s">
        <v>9</v>
      </c>
      <c r="B50" s="361"/>
      <c r="C50" s="361"/>
      <c r="D50" s="361">
        <v>0</v>
      </c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>
        <v>0</v>
      </c>
      <c r="P50"/>
      <c r="Q50"/>
      <c r="R50"/>
    </row>
    <row r="51" spans="1:18" ht="16.5">
      <c r="A51" s="369" t="s">
        <v>11</v>
      </c>
      <c r="B51" s="361"/>
      <c r="C51" s="361"/>
      <c r="D51" s="361">
        <v>57750</v>
      </c>
      <c r="E51" s="361"/>
      <c r="F51" s="361">
        <v>151208</v>
      </c>
      <c r="G51" s="361"/>
      <c r="H51" s="361"/>
      <c r="I51" s="361"/>
      <c r="J51" s="361"/>
      <c r="K51" s="361"/>
      <c r="L51" s="361"/>
      <c r="M51" s="361"/>
      <c r="N51" s="361"/>
      <c r="O51" s="361">
        <v>208958</v>
      </c>
      <c r="P51"/>
      <c r="Q51"/>
      <c r="R51"/>
    </row>
    <row r="52" spans="1:18" ht="16.5">
      <c r="A52" s="369" t="s">
        <v>7</v>
      </c>
      <c r="B52" s="361"/>
      <c r="C52" s="361"/>
      <c r="D52" s="361">
        <v>74985</v>
      </c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>
        <v>74985</v>
      </c>
      <c r="P52"/>
      <c r="Q52"/>
      <c r="R52"/>
    </row>
    <row r="53" spans="1:18" ht="16.5">
      <c r="A53" s="369" t="s">
        <v>82</v>
      </c>
      <c r="B53" s="361"/>
      <c r="C53" s="361"/>
      <c r="D53" s="361">
        <v>45600</v>
      </c>
      <c r="E53" s="361"/>
      <c r="F53" s="361">
        <v>17825</v>
      </c>
      <c r="G53" s="361"/>
      <c r="H53" s="361"/>
      <c r="I53" s="361"/>
      <c r="J53" s="361"/>
      <c r="K53" s="361"/>
      <c r="L53" s="361"/>
      <c r="M53" s="361"/>
      <c r="N53" s="361"/>
      <c r="O53" s="361">
        <v>63425</v>
      </c>
      <c r="P53"/>
      <c r="Q53"/>
      <c r="R53"/>
    </row>
    <row r="54" spans="1:18" ht="16.5">
      <c r="A54" s="360">
        <v>2011734003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>
        <v>3795000</v>
      </c>
      <c r="L54" s="361"/>
      <c r="M54" s="361"/>
      <c r="N54" s="361"/>
      <c r="O54" s="361">
        <v>3795000</v>
      </c>
      <c r="P54"/>
      <c r="Q54"/>
      <c r="R54"/>
    </row>
    <row r="55" spans="1:18" ht="16.5">
      <c r="A55" s="368" t="s">
        <v>276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>
        <v>3795000</v>
      </c>
      <c r="L55" s="361"/>
      <c r="M55" s="361"/>
      <c r="N55" s="361"/>
      <c r="O55" s="361">
        <v>3795000</v>
      </c>
      <c r="P55"/>
      <c r="Q55"/>
      <c r="R55"/>
    </row>
    <row r="56" spans="1:18" ht="16.5">
      <c r="A56" s="369" t="s">
        <v>13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>
        <v>1285000</v>
      </c>
      <c r="L56" s="361"/>
      <c r="M56" s="361"/>
      <c r="N56" s="361"/>
      <c r="O56" s="361">
        <v>1285000</v>
      </c>
      <c r="P56"/>
      <c r="Q56"/>
      <c r="R56"/>
    </row>
    <row r="57" spans="1:18" ht="16.5">
      <c r="A57" s="369" t="s">
        <v>9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>
        <v>430000</v>
      </c>
      <c r="L57" s="361"/>
      <c r="M57" s="361"/>
      <c r="N57" s="361"/>
      <c r="O57" s="361">
        <v>430000</v>
      </c>
      <c r="P57"/>
      <c r="Q57"/>
      <c r="R57"/>
    </row>
    <row r="58" spans="1:18" ht="16.5">
      <c r="A58" s="369" t="s">
        <v>6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>
        <v>320000</v>
      </c>
      <c r="L58" s="361"/>
      <c r="M58" s="361"/>
      <c r="N58" s="361"/>
      <c r="O58" s="361">
        <v>320000</v>
      </c>
      <c r="P58"/>
      <c r="Q58"/>
      <c r="R58"/>
    </row>
    <row r="59" spans="1:18" ht="16.5">
      <c r="A59" s="369" t="s">
        <v>11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>
        <v>1370000</v>
      </c>
      <c r="L59" s="361"/>
      <c r="M59" s="361"/>
      <c r="N59" s="361"/>
      <c r="O59" s="361">
        <v>1370000</v>
      </c>
      <c r="P59"/>
      <c r="Q59"/>
      <c r="R59"/>
    </row>
    <row r="60" spans="1:18" ht="16.5">
      <c r="A60" s="369" t="s">
        <v>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>
        <v>110000</v>
      </c>
      <c r="L60" s="361"/>
      <c r="M60" s="361"/>
      <c r="N60" s="361"/>
      <c r="O60" s="361">
        <v>110000</v>
      </c>
      <c r="P60"/>
      <c r="Q60"/>
      <c r="R60"/>
    </row>
    <row r="61" spans="1:18" ht="16.5">
      <c r="A61" s="369" t="s">
        <v>82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>
        <v>280000</v>
      </c>
      <c r="L61" s="361"/>
      <c r="M61" s="361"/>
      <c r="N61" s="361"/>
      <c r="O61" s="361">
        <v>280000</v>
      </c>
      <c r="P61"/>
      <c r="Q61"/>
      <c r="R61"/>
    </row>
    <row r="62" spans="1:18" ht="16.5">
      <c r="A62" s="360">
        <v>2011734004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>
        <v>799100</v>
      </c>
      <c r="L62" s="361">
        <v>5778500</v>
      </c>
      <c r="M62" s="361"/>
      <c r="N62" s="361"/>
      <c r="O62" s="361">
        <v>6577600</v>
      </c>
      <c r="P62"/>
      <c r="Q62"/>
      <c r="R62"/>
    </row>
    <row r="63" spans="1:18" ht="16.5">
      <c r="A63" s="368" t="s">
        <v>312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>
        <v>799100</v>
      </c>
      <c r="L63" s="361">
        <v>5778500</v>
      </c>
      <c r="M63" s="361"/>
      <c r="N63" s="361"/>
      <c r="O63" s="361">
        <v>6577600</v>
      </c>
      <c r="P63"/>
      <c r="Q63"/>
      <c r="R63"/>
    </row>
    <row r="64" spans="1:18" ht="16.5">
      <c r="A64" s="369" t="s">
        <v>13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>
        <v>1560000</v>
      </c>
      <c r="M64" s="361"/>
      <c r="N64" s="361"/>
      <c r="O64" s="361">
        <v>1560000</v>
      </c>
      <c r="P64"/>
      <c r="Q64"/>
      <c r="R64"/>
    </row>
    <row r="65" spans="1:18" ht="16.5">
      <c r="A65" s="369" t="s">
        <v>9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>
        <v>173400</v>
      </c>
      <c r="L65" s="361">
        <v>954300</v>
      </c>
      <c r="M65" s="361"/>
      <c r="N65" s="361"/>
      <c r="O65" s="361">
        <v>1127700</v>
      </c>
      <c r="P65"/>
      <c r="Q65"/>
      <c r="R65"/>
    </row>
    <row r="66" spans="1:18" ht="16.5">
      <c r="A66" s="369" t="s">
        <v>6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>
        <v>701000</v>
      </c>
      <c r="M66" s="361"/>
      <c r="N66" s="361"/>
      <c r="O66" s="361">
        <v>701000</v>
      </c>
      <c r="P66"/>
      <c r="Q66"/>
      <c r="R66"/>
    </row>
    <row r="67" spans="1:18" ht="16.5">
      <c r="A67" s="369" t="s">
        <v>15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>
        <v>1593200</v>
      </c>
      <c r="M67" s="361"/>
      <c r="N67" s="361"/>
      <c r="O67" s="361">
        <v>1593200</v>
      </c>
      <c r="P67"/>
      <c r="Q67"/>
      <c r="R67"/>
    </row>
    <row r="68" spans="1:18" ht="16.5">
      <c r="A68" s="369" t="s">
        <v>11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>
        <v>300000</v>
      </c>
      <c r="L68" s="361">
        <v>500000</v>
      </c>
      <c r="M68" s="361"/>
      <c r="N68" s="361"/>
      <c r="O68" s="361">
        <v>800000</v>
      </c>
      <c r="P68"/>
      <c r="Q68"/>
      <c r="R68"/>
    </row>
    <row r="69" spans="1:18" ht="16.5">
      <c r="A69" s="369" t="s">
        <v>7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>
        <v>325700</v>
      </c>
      <c r="L69" s="361">
        <v>470000</v>
      </c>
      <c r="M69" s="361"/>
      <c r="N69" s="361"/>
      <c r="O69" s="361">
        <v>795700</v>
      </c>
      <c r="P69"/>
      <c r="Q69"/>
      <c r="R69"/>
    </row>
    <row r="70" spans="1:18" ht="16.5">
      <c r="A70" s="360">
        <v>2011734005</v>
      </c>
      <c r="B70" s="361"/>
      <c r="C70" s="361"/>
      <c r="D70" s="361">
        <v>375348.39</v>
      </c>
      <c r="E70" s="361">
        <v>2400</v>
      </c>
      <c r="F70" s="361">
        <v>44113</v>
      </c>
      <c r="G70" s="361">
        <v>16887.219999999998</v>
      </c>
      <c r="H70" s="361"/>
      <c r="I70" s="361">
        <v>3051600</v>
      </c>
      <c r="J70" s="361"/>
      <c r="K70" s="361"/>
      <c r="L70" s="361"/>
      <c r="M70" s="361"/>
      <c r="N70" s="361"/>
      <c r="O70" s="361">
        <v>3490348.61</v>
      </c>
      <c r="P70"/>
      <c r="Q70"/>
      <c r="R70"/>
    </row>
    <row r="71" spans="1:18" ht="16.5">
      <c r="A71" s="368" t="s">
        <v>146</v>
      </c>
      <c r="B71" s="361"/>
      <c r="C71" s="361"/>
      <c r="D71" s="361">
        <v>375348.39</v>
      </c>
      <c r="E71" s="361">
        <v>2400</v>
      </c>
      <c r="F71" s="361">
        <v>44113</v>
      </c>
      <c r="G71" s="361">
        <v>16887.219999999998</v>
      </c>
      <c r="H71" s="361"/>
      <c r="I71" s="361"/>
      <c r="J71" s="361"/>
      <c r="K71" s="361"/>
      <c r="L71" s="361"/>
      <c r="M71" s="361"/>
      <c r="N71" s="361"/>
      <c r="O71" s="361">
        <v>438748.61</v>
      </c>
      <c r="P71"/>
      <c r="Q71"/>
      <c r="R71"/>
    </row>
    <row r="72" spans="1:18" ht="16.5">
      <c r="A72" s="369" t="s">
        <v>13</v>
      </c>
      <c r="B72" s="361"/>
      <c r="C72" s="361"/>
      <c r="D72" s="361">
        <v>42000</v>
      </c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>
        <v>42000</v>
      </c>
      <c r="P72"/>
      <c r="Q72"/>
      <c r="R72"/>
    </row>
    <row r="73" spans="1:18" ht="16.5">
      <c r="A73" s="369" t="s">
        <v>14</v>
      </c>
      <c r="B73" s="361"/>
      <c r="C73" s="361"/>
      <c r="D73" s="361">
        <v>330670.39</v>
      </c>
      <c r="E73" s="361">
        <v>2400</v>
      </c>
      <c r="F73" s="361">
        <v>44113</v>
      </c>
      <c r="G73" s="361"/>
      <c r="H73" s="361"/>
      <c r="I73" s="361"/>
      <c r="J73" s="361"/>
      <c r="K73" s="361"/>
      <c r="L73" s="361"/>
      <c r="M73" s="361"/>
      <c r="N73" s="361"/>
      <c r="O73" s="361">
        <v>377183.39</v>
      </c>
      <c r="P73"/>
      <c r="Q73"/>
      <c r="R73"/>
    </row>
    <row r="74" spans="1:18" ht="16.5">
      <c r="A74" s="369" t="s">
        <v>15</v>
      </c>
      <c r="B74" s="361"/>
      <c r="C74" s="361"/>
      <c r="D74" s="361">
        <v>2678</v>
      </c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>
        <v>2678</v>
      </c>
      <c r="P74"/>
      <c r="Q74"/>
      <c r="R74"/>
    </row>
    <row r="75" spans="1:18" ht="16.5">
      <c r="A75" s="369" t="s">
        <v>7</v>
      </c>
      <c r="B75" s="361"/>
      <c r="C75" s="361"/>
      <c r="D75" s="361"/>
      <c r="E75" s="361"/>
      <c r="F75" s="361"/>
      <c r="G75" s="361">
        <v>16887.219999999998</v>
      </c>
      <c r="H75" s="361"/>
      <c r="I75" s="361"/>
      <c r="J75" s="361"/>
      <c r="K75" s="361"/>
      <c r="L75" s="361"/>
      <c r="M75" s="361"/>
      <c r="N75" s="361"/>
      <c r="O75" s="361">
        <v>16887.219999999998</v>
      </c>
      <c r="P75"/>
      <c r="Q75"/>
      <c r="R75"/>
    </row>
    <row r="76" spans="1:18" ht="16.5">
      <c r="A76" s="368" t="s">
        <v>305</v>
      </c>
      <c r="B76" s="361"/>
      <c r="C76" s="361"/>
      <c r="D76" s="361"/>
      <c r="E76" s="361"/>
      <c r="F76" s="361"/>
      <c r="G76" s="361"/>
      <c r="H76" s="361"/>
      <c r="I76" s="361">
        <v>3051600</v>
      </c>
      <c r="J76" s="361"/>
      <c r="K76" s="361"/>
      <c r="L76" s="361"/>
      <c r="M76" s="361"/>
      <c r="N76" s="361"/>
      <c r="O76" s="361">
        <v>3051600</v>
      </c>
      <c r="P76"/>
      <c r="Q76"/>
      <c r="R76"/>
    </row>
    <row r="77" spans="1:18" ht="16.5">
      <c r="A77" s="369" t="s">
        <v>14</v>
      </c>
      <c r="B77" s="361"/>
      <c r="C77" s="361"/>
      <c r="D77" s="361"/>
      <c r="E77" s="361"/>
      <c r="F77" s="361"/>
      <c r="G77" s="361"/>
      <c r="H77" s="361"/>
      <c r="I77" s="361">
        <v>3051600</v>
      </c>
      <c r="J77" s="361"/>
      <c r="K77" s="361"/>
      <c r="L77" s="361"/>
      <c r="M77" s="361"/>
      <c r="N77" s="361"/>
      <c r="O77" s="361">
        <v>3051600</v>
      </c>
      <c r="P77"/>
      <c r="Q77"/>
      <c r="R77"/>
    </row>
    <row r="78" spans="1:18" ht="16.5">
      <c r="A78" s="360" t="s">
        <v>20</v>
      </c>
      <c r="B78" s="361">
        <v>961570</v>
      </c>
      <c r="C78" s="361">
        <v>4566460</v>
      </c>
      <c r="D78" s="361">
        <v>834125.39</v>
      </c>
      <c r="E78" s="361">
        <v>765840</v>
      </c>
      <c r="F78" s="361">
        <v>220394.4</v>
      </c>
      <c r="G78" s="361">
        <v>17634.01</v>
      </c>
      <c r="H78" s="361">
        <v>33578836.98</v>
      </c>
      <c r="I78" s="361">
        <v>23272200</v>
      </c>
      <c r="J78" s="361">
        <v>39470200</v>
      </c>
      <c r="K78" s="361">
        <v>4594100</v>
      </c>
      <c r="L78" s="361">
        <v>5778500</v>
      </c>
      <c r="M78" s="361">
        <v>441500</v>
      </c>
      <c r="N78" s="361">
        <v>2579150</v>
      </c>
      <c r="O78" s="361">
        <v>117080510.78000002</v>
      </c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7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4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3" ht="16.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6.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6.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6.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6.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6.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6.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6.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6.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6.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6.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6.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6.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6.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6.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6.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6.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6.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6.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6.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6.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6.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6.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6.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6.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6.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6.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6.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6.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6.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6.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6.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6.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6.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6.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6.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6.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6.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6.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6.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6.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6.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6.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6.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6.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6.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6.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6.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6.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6.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6.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6.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6.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6.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6.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6.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6.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6.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6.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6.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6.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6.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6.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6.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6.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6.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6.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6.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6.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6.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6.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6.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6.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6.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6.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6.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6.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6.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6.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6.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6.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6.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6.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6.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6.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6.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6.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6.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6.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6.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6.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6.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6.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6.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6.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6.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6.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6.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6.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6.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6.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6.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6.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6.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6.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6.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6.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6.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6.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6.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6.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6.5">
      <c r="A445"/>
      <c r="B445"/>
      <c r="C445"/>
      <c r="D445"/>
      <c r="E445"/>
      <c r="F445"/>
      <c r="G445"/>
      <c r="H445"/>
      <c r="I445"/>
      <c r="J445"/>
      <c r="K445"/>
      <c r="L445"/>
      <c r="M445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82"/>
  <sheetViews>
    <sheetView zoomScalePageLayoutView="0" workbookViewId="0" topLeftCell="A21">
      <selection activeCell="E26" sqref="E26"/>
    </sheetView>
  </sheetViews>
  <sheetFormatPr defaultColWidth="9.140625" defaultRowHeight="15"/>
  <cols>
    <col min="1" max="1" width="13.7109375" style="14" bestFit="1" customWidth="1"/>
    <col min="2" max="2" width="7.8515625" style="14" bestFit="1" customWidth="1"/>
    <col min="3" max="3" width="14.57421875" style="14" customWidth="1"/>
    <col min="4" max="4" width="10.421875" style="14" customWidth="1"/>
    <col min="5" max="5" width="13.140625" style="14" customWidth="1"/>
    <col min="6" max="6" width="21.421875" style="14" customWidth="1"/>
    <col min="7" max="7" width="13.7109375" style="14" customWidth="1"/>
    <col min="8" max="8" width="8.7109375" style="14" customWidth="1"/>
    <col min="9" max="9" width="7.421875" style="14" bestFit="1" customWidth="1"/>
    <col min="10" max="16384" width="9.00390625" style="14" customWidth="1"/>
  </cols>
  <sheetData>
    <row r="1" spans="1:8" ht="29.25">
      <c r="A1" s="448" t="s">
        <v>141</v>
      </c>
      <c r="B1" s="448"/>
      <c r="C1" s="448"/>
      <c r="D1" s="448"/>
      <c r="E1" s="448"/>
      <c r="F1" s="448"/>
      <c r="G1" s="448"/>
      <c r="H1" s="448"/>
    </row>
    <row r="2" spans="1:8" s="48" customFormat="1" ht="29.25">
      <c r="A2" s="448" t="s">
        <v>140</v>
      </c>
      <c r="B2" s="448"/>
      <c r="C2" s="448"/>
      <c r="D2" s="448"/>
      <c r="E2" s="448"/>
      <c r="F2" s="448"/>
      <c r="G2" s="448"/>
      <c r="H2" s="448"/>
    </row>
    <row r="3" spans="1:8" ht="21">
      <c r="A3" s="14" t="s">
        <v>24</v>
      </c>
      <c r="B3" s="14" t="s">
        <v>25</v>
      </c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0</v>
      </c>
    </row>
    <row r="4" spans="1:8" s="86" customFormat="1" ht="21">
      <c r="A4" s="129" t="s">
        <v>149</v>
      </c>
      <c r="B4" s="127" t="s">
        <v>150</v>
      </c>
      <c r="C4" s="127" t="s">
        <v>7</v>
      </c>
      <c r="D4" s="127" t="s">
        <v>151</v>
      </c>
      <c r="E4" s="128">
        <v>25000</v>
      </c>
      <c r="F4" s="127" t="s">
        <v>59</v>
      </c>
      <c r="G4" s="127" t="s">
        <v>150</v>
      </c>
      <c r="H4" s="127">
        <v>10</v>
      </c>
    </row>
    <row r="5" spans="1:8" s="86" customFormat="1" ht="21">
      <c r="A5" s="80" t="s">
        <v>152</v>
      </c>
      <c r="B5" s="86" t="s">
        <v>150</v>
      </c>
      <c r="C5" s="86" t="s">
        <v>7</v>
      </c>
      <c r="D5" s="86" t="s">
        <v>153</v>
      </c>
      <c r="E5" s="82">
        <v>650</v>
      </c>
      <c r="F5" s="86" t="s">
        <v>60</v>
      </c>
      <c r="G5" s="86" t="s">
        <v>150</v>
      </c>
      <c r="H5" s="226">
        <v>10</v>
      </c>
    </row>
    <row r="6" spans="1:8" s="86" customFormat="1" ht="21">
      <c r="A6" s="274" t="s">
        <v>149</v>
      </c>
      <c r="B6" s="285" t="s">
        <v>150</v>
      </c>
      <c r="C6" s="285" t="s">
        <v>7</v>
      </c>
      <c r="D6" s="285" t="s">
        <v>174</v>
      </c>
      <c r="E6" s="278">
        <v>71120</v>
      </c>
      <c r="F6" s="285" t="s">
        <v>59</v>
      </c>
      <c r="G6" s="285" t="s">
        <v>150</v>
      </c>
      <c r="H6" s="285">
        <v>10</v>
      </c>
    </row>
    <row r="7" spans="1:8" s="86" customFormat="1" ht="21">
      <c r="A7" s="274" t="s">
        <v>149</v>
      </c>
      <c r="B7" s="285" t="s">
        <v>150</v>
      </c>
      <c r="C7" s="285" t="s">
        <v>7</v>
      </c>
      <c r="D7" s="285" t="s">
        <v>175</v>
      </c>
      <c r="E7" s="278">
        <v>10400</v>
      </c>
      <c r="F7" s="285" t="s">
        <v>59</v>
      </c>
      <c r="G7" s="285" t="s">
        <v>150</v>
      </c>
      <c r="H7" s="285">
        <v>10</v>
      </c>
    </row>
    <row r="8" spans="1:8" s="86" customFormat="1" ht="21">
      <c r="A8" s="274" t="s">
        <v>149</v>
      </c>
      <c r="B8" s="285" t="s">
        <v>150</v>
      </c>
      <c r="C8" s="285" t="s">
        <v>7</v>
      </c>
      <c r="D8" s="285" t="s">
        <v>176</v>
      </c>
      <c r="E8" s="278">
        <v>25000</v>
      </c>
      <c r="F8" s="285" t="s">
        <v>59</v>
      </c>
      <c r="G8" s="285" t="s">
        <v>150</v>
      </c>
      <c r="H8" s="285">
        <v>10</v>
      </c>
    </row>
    <row r="9" spans="1:8" s="86" customFormat="1" ht="21">
      <c r="A9" s="274" t="s">
        <v>149</v>
      </c>
      <c r="B9" s="285" t="s">
        <v>150</v>
      </c>
      <c r="C9" s="285" t="s">
        <v>7</v>
      </c>
      <c r="D9" s="285" t="s">
        <v>177</v>
      </c>
      <c r="E9" s="278">
        <v>6850</v>
      </c>
      <c r="F9" s="285" t="s">
        <v>59</v>
      </c>
      <c r="G9" s="285" t="s">
        <v>150</v>
      </c>
      <c r="H9" s="285">
        <v>10</v>
      </c>
    </row>
    <row r="10" spans="1:8" s="86" customFormat="1" ht="21">
      <c r="A10" s="80" t="s">
        <v>152</v>
      </c>
      <c r="B10" s="86" t="s">
        <v>150</v>
      </c>
      <c r="C10" s="86" t="s">
        <v>7</v>
      </c>
      <c r="D10" s="86" t="s">
        <v>178</v>
      </c>
      <c r="E10" s="82">
        <v>13510.5</v>
      </c>
      <c r="F10" s="86" t="s">
        <v>60</v>
      </c>
      <c r="G10" s="86" t="s">
        <v>150</v>
      </c>
      <c r="H10" s="285">
        <v>10</v>
      </c>
    </row>
    <row r="11" spans="1:8" s="86" customFormat="1" ht="21">
      <c r="A11" s="80" t="s">
        <v>152</v>
      </c>
      <c r="B11" s="86" t="s">
        <v>150</v>
      </c>
      <c r="C11" s="86" t="s">
        <v>7</v>
      </c>
      <c r="D11" s="86" t="s">
        <v>179</v>
      </c>
      <c r="E11" s="82">
        <v>1300</v>
      </c>
      <c r="F11" s="86" t="s">
        <v>60</v>
      </c>
      <c r="G11" s="86" t="s">
        <v>150</v>
      </c>
      <c r="H11" s="285">
        <v>10</v>
      </c>
    </row>
    <row r="12" spans="1:8" s="86" customFormat="1" ht="21">
      <c r="A12" s="80" t="s">
        <v>152</v>
      </c>
      <c r="B12" s="86" t="s">
        <v>150</v>
      </c>
      <c r="C12" s="86" t="s">
        <v>7</v>
      </c>
      <c r="D12" s="86" t="s">
        <v>180</v>
      </c>
      <c r="E12" s="82">
        <v>8080</v>
      </c>
      <c r="F12" s="86" t="s">
        <v>60</v>
      </c>
      <c r="G12" s="86" t="s">
        <v>150</v>
      </c>
      <c r="H12" s="285">
        <v>10</v>
      </c>
    </row>
    <row r="13" spans="1:8" s="86" customFormat="1" ht="21">
      <c r="A13" s="80" t="s">
        <v>152</v>
      </c>
      <c r="B13" s="86" t="s">
        <v>150</v>
      </c>
      <c r="C13" s="86" t="s">
        <v>7</v>
      </c>
      <c r="D13" s="86" t="s">
        <v>181</v>
      </c>
      <c r="E13" s="82">
        <v>750</v>
      </c>
      <c r="F13" s="86" t="s">
        <v>60</v>
      </c>
      <c r="G13" s="86" t="s">
        <v>150</v>
      </c>
      <c r="H13" s="285">
        <v>10</v>
      </c>
    </row>
    <row r="14" spans="1:8" s="86" customFormat="1" ht="21">
      <c r="A14" s="274" t="s">
        <v>149</v>
      </c>
      <c r="B14" s="285" t="s">
        <v>150</v>
      </c>
      <c r="C14" s="285" t="s">
        <v>7</v>
      </c>
      <c r="D14" s="285" t="s">
        <v>183</v>
      </c>
      <c r="E14" s="278">
        <v>179100</v>
      </c>
      <c r="F14" s="285" t="s">
        <v>59</v>
      </c>
      <c r="G14" s="285" t="s">
        <v>150</v>
      </c>
      <c r="H14" s="285">
        <v>10</v>
      </c>
    </row>
    <row r="15" spans="1:8" s="86" customFormat="1" ht="21">
      <c r="A15" s="274" t="s">
        <v>149</v>
      </c>
      <c r="B15" s="285" t="s">
        <v>150</v>
      </c>
      <c r="C15" s="285" t="s">
        <v>7</v>
      </c>
      <c r="D15" s="285" t="s">
        <v>182</v>
      </c>
      <c r="E15" s="278">
        <v>51650</v>
      </c>
      <c r="F15" s="285" t="s">
        <v>59</v>
      </c>
      <c r="G15" s="285" t="s">
        <v>150</v>
      </c>
      <c r="H15" s="285">
        <v>10</v>
      </c>
    </row>
    <row r="16" spans="1:8" s="86" customFormat="1" ht="21">
      <c r="A16" s="274" t="s">
        <v>185</v>
      </c>
      <c r="B16" s="285" t="s">
        <v>150</v>
      </c>
      <c r="C16" s="285" t="s">
        <v>7</v>
      </c>
      <c r="D16" s="285" t="s">
        <v>188</v>
      </c>
      <c r="E16" s="278">
        <v>214664.15</v>
      </c>
      <c r="F16" s="285" t="s">
        <v>186</v>
      </c>
      <c r="G16" s="285" t="s">
        <v>150</v>
      </c>
      <c r="H16" s="285">
        <v>10</v>
      </c>
    </row>
    <row r="17" spans="1:8" s="86" customFormat="1" ht="21">
      <c r="A17" s="274" t="s">
        <v>185</v>
      </c>
      <c r="B17" s="285" t="s">
        <v>150</v>
      </c>
      <c r="C17" s="285" t="s">
        <v>7</v>
      </c>
      <c r="D17" s="285" t="s">
        <v>188</v>
      </c>
      <c r="E17" s="278">
        <v>321996.22</v>
      </c>
      <c r="F17" s="285" t="s">
        <v>64</v>
      </c>
      <c r="G17" s="285" t="s">
        <v>150</v>
      </c>
      <c r="H17" s="285">
        <v>10</v>
      </c>
    </row>
    <row r="18" spans="1:8" s="86" customFormat="1" ht="21">
      <c r="A18" s="297" t="s">
        <v>187</v>
      </c>
      <c r="B18" s="298" t="s">
        <v>150</v>
      </c>
      <c r="C18" s="298" t="s">
        <v>7</v>
      </c>
      <c r="D18" s="298" t="s">
        <v>189</v>
      </c>
      <c r="E18" s="299">
        <v>57287.7</v>
      </c>
      <c r="F18" s="298" t="s">
        <v>62</v>
      </c>
      <c r="G18" s="298" t="s">
        <v>150</v>
      </c>
      <c r="H18" s="285">
        <v>10</v>
      </c>
    </row>
    <row r="19" spans="1:8" s="86" customFormat="1" ht="21">
      <c r="A19" s="296" t="s">
        <v>149</v>
      </c>
      <c r="B19" s="313" t="s">
        <v>150</v>
      </c>
      <c r="C19" s="313" t="s">
        <v>7</v>
      </c>
      <c r="D19" s="313" t="s">
        <v>256</v>
      </c>
      <c r="E19" s="314">
        <v>4800</v>
      </c>
      <c r="F19" s="313" t="s">
        <v>59</v>
      </c>
      <c r="G19" s="313" t="s">
        <v>150</v>
      </c>
      <c r="H19" s="313">
        <v>11</v>
      </c>
    </row>
    <row r="20" spans="1:8" s="86" customFormat="1" ht="21">
      <c r="A20" s="80" t="s">
        <v>152</v>
      </c>
      <c r="B20" s="86" t="s">
        <v>150</v>
      </c>
      <c r="C20" s="86" t="s">
        <v>7</v>
      </c>
      <c r="D20" s="86" t="s">
        <v>257</v>
      </c>
      <c r="E20" s="82">
        <v>5950</v>
      </c>
      <c r="F20" s="86" t="s">
        <v>60</v>
      </c>
      <c r="G20" s="86" t="s">
        <v>150</v>
      </c>
      <c r="H20" s="313">
        <v>11</v>
      </c>
    </row>
    <row r="21" spans="1:8" s="86" customFormat="1" ht="21">
      <c r="A21" s="80" t="s">
        <v>152</v>
      </c>
      <c r="B21" s="86" t="s">
        <v>150</v>
      </c>
      <c r="C21" s="86" t="s">
        <v>7</v>
      </c>
      <c r="D21" s="86" t="s">
        <v>258</v>
      </c>
      <c r="E21" s="82">
        <v>46642</v>
      </c>
      <c r="F21" s="86" t="s">
        <v>60</v>
      </c>
      <c r="G21" s="86" t="s">
        <v>150</v>
      </c>
      <c r="H21" s="313">
        <v>11</v>
      </c>
    </row>
    <row r="22" spans="1:8" s="86" customFormat="1" ht="21">
      <c r="A22" s="296" t="s">
        <v>149</v>
      </c>
      <c r="B22" s="313" t="s">
        <v>150</v>
      </c>
      <c r="C22" s="313" t="s">
        <v>7</v>
      </c>
      <c r="D22" s="313" t="s">
        <v>298</v>
      </c>
      <c r="E22" s="314">
        <v>59500</v>
      </c>
      <c r="F22" s="313" t="s">
        <v>59</v>
      </c>
      <c r="G22" s="313" t="s">
        <v>150</v>
      </c>
      <c r="H22" s="313">
        <v>11</v>
      </c>
    </row>
    <row r="23" spans="1:8" s="86" customFormat="1" ht="21">
      <c r="A23" s="80" t="s">
        <v>152</v>
      </c>
      <c r="B23" s="86" t="s">
        <v>150</v>
      </c>
      <c r="C23" s="86" t="s">
        <v>7</v>
      </c>
      <c r="D23" s="86" t="s">
        <v>299</v>
      </c>
      <c r="E23" s="82">
        <v>1436</v>
      </c>
      <c r="F23" s="86" t="s">
        <v>60</v>
      </c>
      <c r="G23" s="86" t="s">
        <v>150</v>
      </c>
      <c r="H23" s="313">
        <v>11</v>
      </c>
    </row>
    <row r="24" spans="1:8" s="86" customFormat="1" ht="21">
      <c r="A24" s="296" t="s">
        <v>149</v>
      </c>
      <c r="B24" s="313" t="s">
        <v>150</v>
      </c>
      <c r="C24" s="313" t="s">
        <v>7</v>
      </c>
      <c r="D24" s="313" t="s">
        <v>348</v>
      </c>
      <c r="E24" s="314">
        <v>8710</v>
      </c>
      <c r="F24" s="313" t="s">
        <v>59</v>
      </c>
      <c r="G24" s="313" t="s">
        <v>150</v>
      </c>
      <c r="H24" s="313">
        <v>11</v>
      </c>
    </row>
    <row r="25" spans="1:8" s="86" customFormat="1" ht="21">
      <c r="A25" s="296" t="s">
        <v>149</v>
      </c>
      <c r="B25" s="313" t="s">
        <v>150</v>
      </c>
      <c r="C25" s="313" t="s">
        <v>7</v>
      </c>
      <c r="D25" s="313" t="s">
        <v>349</v>
      </c>
      <c r="E25" s="314">
        <v>56220</v>
      </c>
      <c r="F25" s="313" t="s">
        <v>59</v>
      </c>
      <c r="G25" s="313" t="s">
        <v>150</v>
      </c>
      <c r="H25" s="313">
        <v>11</v>
      </c>
    </row>
    <row r="26" spans="1:8" s="86" customFormat="1" ht="21">
      <c r="A26" s="80" t="s">
        <v>152</v>
      </c>
      <c r="B26" s="86" t="s">
        <v>150</v>
      </c>
      <c r="C26" s="86" t="s">
        <v>7</v>
      </c>
      <c r="D26" s="86" t="s">
        <v>350</v>
      </c>
      <c r="E26" s="82">
        <v>23162.5</v>
      </c>
      <c r="F26" s="86" t="s">
        <v>60</v>
      </c>
      <c r="G26" s="86" t="s">
        <v>150</v>
      </c>
      <c r="H26" s="313">
        <v>11</v>
      </c>
    </row>
    <row r="27" spans="1:8" s="86" customFormat="1" ht="21">
      <c r="A27" s="296" t="s">
        <v>185</v>
      </c>
      <c r="B27" s="313" t="s">
        <v>150</v>
      </c>
      <c r="C27" s="313" t="s">
        <v>7</v>
      </c>
      <c r="D27" s="313" t="s">
        <v>395</v>
      </c>
      <c r="E27" s="314">
        <v>216882.26</v>
      </c>
      <c r="F27" s="313" t="s">
        <v>186</v>
      </c>
      <c r="G27" s="313" t="s">
        <v>150</v>
      </c>
      <c r="H27" s="313">
        <v>11</v>
      </c>
    </row>
    <row r="28" spans="1:8" s="86" customFormat="1" ht="21">
      <c r="A28" s="296" t="s">
        <v>185</v>
      </c>
      <c r="B28" s="313" t="s">
        <v>150</v>
      </c>
      <c r="C28" s="313" t="s">
        <v>7</v>
      </c>
      <c r="D28" s="313" t="s">
        <v>395</v>
      </c>
      <c r="E28" s="314">
        <v>325323.39</v>
      </c>
      <c r="F28" s="313" t="s">
        <v>64</v>
      </c>
      <c r="G28" s="313" t="s">
        <v>150</v>
      </c>
      <c r="H28" s="313">
        <v>11</v>
      </c>
    </row>
    <row r="29" spans="1:8" s="86" customFormat="1" ht="21">
      <c r="A29" s="297" t="s">
        <v>187</v>
      </c>
      <c r="B29" s="315" t="s">
        <v>150</v>
      </c>
      <c r="C29" s="315" t="s">
        <v>7</v>
      </c>
      <c r="D29" s="315" t="s">
        <v>397</v>
      </c>
      <c r="E29" s="299">
        <v>60912.9</v>
      </c>
      <c r="F29" s="315" t="s">
        <v>62</v>
      </c>
      <c r="G29" s="315" t="s">
        <v>150</v>
      </c>
      <c r="H29" s="313">
        <v>11</v>
      </c>
    </row>
    <row r="30" spans="1:8" s="86" customFormat="1" ht="21">
      <c r="A30" s="351"/>
      <c r="B30" s="352"/>
      <c r="C30" s="352"/>
      <c r="D30" s="352"/>
      <c r="E30" s="357">
        <f>SUM(E4:E29)</f>
        <v>1796897.6199999996</v>
      </c>
      <c r="F30" s="352"/>
      <c r="G30" s="352"/>
      <c r="H30" s="352"/>
    </row>
    <row r="31" spans="1:8" s="86" customFormat="1" ht="21">
      <c r="A31" s="80"/>
      <c r="E31" s="82"/>
      <c r="H31" s="243"/>
    </row>
    <row r="32" spans="1:8" s="86" customFormat="1" ht="21">
      <c r="A32" s="80"/>
      <c r="E32" s="82"/>
      <c r="H32" s="243"/>
    </row>
    <row r="33" spans="1:8" s="86" customFormat="1" ht="21">
      <c r="A33" s="80"/>
      <c r="E33" s="82"/>
      <c r="H33" s="243"/>
    </row>
    <row r="34" spans="1:8" s="86" customFormat="1" ht="21">
      <c r="A34" s="80"/>
      <c r="E34" s="82"/>
      <c r="H34" s="243"/>
    </row>
    <row r="35" spans="1:8" s="86" customFormat="1" ht="21">
      <c r="A35" s="80"/>
      <c r="E35" s="82"/>
      <c r="H35" s="243"/>
    </row>
    <row r="36" spans="1:8" s="86" customFormat="1" ht="21">
      <c r="A36" s="80"/>
      <c r="E36" s="82"/>
      <c r="H36" s="243"/>
    </row>
    <row r="37" spans="1:8" s="86" customFormat="1" ht="21">
      <c r="A37" s="80"/>
      <c r="E37" s="82"/>
      <c r="H37" s="243"/>
    </row>
    <row r="38" spans="1:8" s="86" customFormat="1" ht="21">
      <c r="A38" s="80"/>
      <c r="E38" s="82"/>
      <c r="H38" s="243"/>
    </row>
    <row r="39" spans="1:8" s="48" customFormat="1" ht="21">
      <c r="A39" s="14"/>
      <c r="B39" s="14"/>
      <c r="C39" s="14"/>
      <c r="D39" s="14"/>
      <c r="E39" s="14"/>
      <c r="F39" s="14"/>
      <c r="G39" s="14"/>
      <c r="H39" s="14"/>
    </row>
    <row r="40" spans="1:8" s="48" customFormat="1" ht="21">
      <c r="A40" s="14"/>
      <c r="B40" s="14"/>
      <c r="C40" s="14"/>
      <c r="D40" s="14"/>
      <c r="E40" s="14"/>
      <c r="F40" s="14"/>
      <c r="G40" s="14"/>
      <c r="H40" s="14"/>
    </row>
    <row r="41" spans="1:8" s="48" customFormat="1" ht="21">
      <c r="A41" s="14"/>
      <c r="B41" s="14"/>
      <c r="C41" s="14"/>
      <c r="D41" s="14"/>
      <c r="E41" s="14"/>
      <c r="F41" s="14"/>
      <c r="G41" s="14"/>
      <c r="H41" s="14"/>
    </row>
    <row r="42" spans="1:8" s="48" customFormat="1" ht="21">
      <c r="A42" s="14"/>
      <c r="B42" s="14"/>
      <c r="C42" s="14"/>
      <c r="D42" s="14"/>
      <c r="E42" s="14"/>
      <c r="F42" s="14"/>
      <c r="G42" s="14"/>
      <c r="H42" s="14"/>
    </row>
    <row r="43" spans="1:8" s="48" customFormat="1" ht="21">
      <c r="A43" s="14"/>
      <c r="B43" s="14"/>
      <c r="C43" s="14"/>
      <c r="D43" s="14"/>
      <c r="E43" s="14"/>
      <c r="F43" s="14"/>
      <c r="G43" s="14"/>
      <c r="H43" s="14"/>
    </row>
    <row r="44" spans="1:8" s="48" customFormat="1" ht="21">
      <c r="A44" s="14"/>
      <c r="B44" s="14"/>
      <c r="C44" s="14"/>
      <c r="D44" s="14"/>
      <c r="E44" s="14"/>
      <c r="F44" s="14"/>
      <c r="G44" s="14"/>
      <c r="H44" s="14"/>
    </row>
    <row r="45" spans="1:8" s="48" customFormat="1" ht="21">
      <c r="A45" s="14"/>
      <c r="B45" s="14"/>
      <c r="C45" s="14"/>
      <c r="D45" s="14"/>
      <c r="E45" s="14"/>
      <c r="F45" s="14"/>
      <c r="G45" s="14"/>
      <c r="H45" s="14"/>
    </row>
    <row r="46" spans="1:8" s="48" customFormat="1" ht="21">
      <c r="A46" s="14"/>
      <c r="B46" s="14"/>
      <c r="C46" s="14"/>
      <c r="D46" s="14"/>
      <c r="E46" s="14"/>
      <c r="F46" s="14"/>
      <c r="G46" s="14"/>
      <c r="H46" s="14"/>
    </row>
    <row r="47" spans="1:8" s="48" customFormat="1" ht="21">
      <c r="A47" s="14"/>
      <c r="B47" s="14"/>
      <c r="C47" s="14"/>
      <c r="D47" s="14"/>
      <c r="E47" s="14"/>
      <c r="F47" s="14"/>
      <c r="G47" s="14"/>
      <c r="H47" s="14"/>
    </row>
    <row r="48" spans="1:8" s="48" customFormat="1" ht="21">
      <c r="A48" s="14"/>
      <c r="B48" s="14"/>
      <c r="C48" s="14"/>
      <c r="D48" s="14"/>
      <c r="E48" s="14"/>
      <c r="F48" s="14"/>
      <c r="G48" s="14"/>
      <c r="H48" s="14"/>
    </row>
    <row r="49" spans="1:8" s="48" customFormat="1" ht="21">
      <c r="A49" s="14"/>
      <c r="B49" s="14"/>
      <c r="C49" s="14"/>
      <c r="D49" s="14"/>
      <c r="E49" s="14"/>
      <c r="F49" s="14"/>
      <c r="G49" s="14"/>
      <c r="H49" s="14"/>
    </row>
    <row r="50" spans="1:8" s="48" customFormat="1" ht="21">
      <c r="A50" s="14"/>
      <c r="B50" s="14"/>
      <c r="C50" s="14"/>
      <c r="D50" s="14"/>
      <c r="E50" s="14"/>
      <c r="F50" s="14"/>
      <c r="G50" s="14"/>
      <c r="H50" s="14"/>
    </row>
    <row r="51" spans="1:8" s="48" customFormat="1" ht="21">
      <c r="A51" s="14"/>
      <c r="B51" s="14"/>
      <c r="C51" s="14"/>
      <c r="D51" s="14"/>
      <c r="E51" s="14"/>
      <c r="F51" s="14"/>
      <c r="G51" s="14"/>
      <c r="H51" s="14"/>
    </row>
    <row r="52" spans="1:8" s="48" customFormat="1" ht="21">
      <c r="A52" s="14"/>
      <c r="B52" s="14"/>
      <c r="C52" s="14"/>
      <c r="D52" s="14"/>
      <c r="E52" s="14"/>
      <c r="F52" s="14"/>
      <c r="G52" s="14"/>
      <c r="H52" s="14"/>
    </row>
    <row r="53" spans="1:8" s="48" customFormat="1" ht="21">
      <c r="A53" s="14"/>
      <c r="B53" s="14"/>
      <c r="C53" s="14"/>
      <c r="D53" s="14"/>
      <c r="E53" s="14"/>
      <c r="F53" s="14"/>
      <c r="G53" s="14"/>
      <c r="H53" s="14"/>
    </row>
    <row r="54" spans="1:8" s="48" customFormat="1" ht="21">
      <c r="A54" s="14"/>
      <c r="B54" s="14"/>
      <c r="C54" s="14"/>
      <c r="D54" s="14"/>
      <c r="E54" s="14"/>
      <c r="F54" s="14"/>
      <c r="G54" s="14"/>
      <c r="H54" s="14"/>
    </row>
    <row r="55" spans="1:8" s="48" customFormat="1" ht="21">
      <c r="A55" s="14"/>
      <c r="B55" s="14"/>
      <c r="C55" s="14"/>
      <c r="D55" s="14"/>
      <c r="E55" s="14"/>
      <c r="F55" s="14"/>
      <c r="G55" s="14"/>
      <c r="H55" s="14"/>
    </row>
    <row r="56" spans="1:8" s="48" customFormat="1" ht="21">
      <c r="A56" s="14"/>
      <c r="B56" s="14"/>
      <c r="C56" s="14"/>
      <c r="D56" s="14"/>
      <c r="E56" s="14"/>
      <c r="F56" s="14"/>
      <c r="G56" s="14"/>
      <c r="H56" s="14"/>
    </row>
    <row r="57" spans="1:8" s="48" customFormat="1" ht="21">
      <c r="A57" s="14"/>
      <c r="B57" s="14"/>
      <c r="C57" s="14"/>
      <c r="D57" s="14"/>
      <c r="E57" s="14"/>
      <c r="F57" s="14"/>
      <c r="G57" s="14"/>
      <c r="H57" s="14"/>
    </row>
    <row r="58" spans="1:8" s="48" customFormat="1" ht="21">
      <c r="A58" s="14"/>
      <c r="B58" s="14"/>
      <c r="C58" s="14"/>
      <c r="D58" s="14"/>
      <c r="E58" s="14"/>
      <c r="F58" s="14"/>
      <c r="G58" s="14"/>
      <c r="H58" s="14"/>
    </row>
    <row r="59" spans="1:8" s="48" customFormat="1" ht="21">
      <c r="A59" s="14"/>
      <c r="B59" s="14"/>
      <c r="C59" s="14"/>
      <c r="D59" s="14"/>
      <c r="E59" s="14"/>
      <c r="F59" s="14"/>
      <c r="G59" s="14"/>
      <c r="H59" s="14"/>
    </row>
    <row r="60" spans="1:8" s="48" customFormat="1" ht="21">
      <c r="A60" s="14"/>
      <c r="B60" s="14"/>
      <c r="C60" s="14"/>
      <c r="D60" s="14"/>
      <c r="E60" s="14"/>
      <c r="F60" s="14"/>
      <c r="G60" s="14"/>
      <c r="H60" s="14"/>
    </row>
    <row r="61" spans="1:8" s="48" customFormat="1" ht="21">
      <c r="A61" s="14"/>
      <c r="B61" s="14"/>
      <c r="C61" s="14"/>
      <c r="D61" s="14"/>
      <c r="E61" s="14"/>
      <c r="F61" s="14"/>
      <c r="G61" s="14"/>
      <c r="H61" s="14"/>
    </row>
    <row r="62" spans="1:8" s="48" customFormat="1" ht="21">
      <c r="A62" s="14"/>
      <c r="B62" s="14"/>
      <c r="C62" s="14"/>
      <c r="D62" s="14"/>
      <c r="E62" s="14"/>
      <c r="F62" s="14"/>
      <c r="G62" s="14"/>
      <c r="H62" s="14"/>
    </row>
    <row r="63" spans="1:8" s="49" customFormat="1" ht="21">
      <c r="A63" s="14"/>
      <c r="B63" s="14"/>
      <c r="C63" s="14"/>
      <c r="D63" s="14"/>
      <c r="E63" s="14"/>
      <c r="F63" s="14"/>
      <c r="G63" s="14"/>
      <c r="H63" s="14"/>
    </row>
    <row r="64" spans="1:8" s="49" customFormat="1" ht="21">
      <c r="A64" s="14"/>
      <c r="B64" s="14"/>
      <c r="C64" s="14"/>
      <c r="D64" s="14"/>
      <c r="E64" s="14"/>
      <c r="F64" s="14"/>
      <c r="G64" s="14"/>
      <c r="H64" s="14"/>
    </row>
    <row r="65" spans="1:8" s="49" customFormat="1" ht="21">
      <c r="A65" s="14"/>
      <c r="B65" s="14"/>
      <c r="C65" s="14"/>
      <c r="D65" s="14"/>
      <c r="E65" s="14"/>
      <c r="F65" s="14"/>
      <c r="G65" s="14"/>
      <c r="H65" s="14"/>
    </row>
    <row r="66" spans="1:8" s="49" customFormat="1" ht="21">
      <c r="A66" s="14"/>
      <c r="B66" s="14"/>
      <c r="C66" s="14"/>
      <c r="D66" s="14"/>
      <c r="E66" s="14"/>
      <c r="F66" s="14"/>
      <c r="G66" s="14"/>
      <c r="H66" s="14"/>
    </row>
    <row r="67" spans="1:8" s="49" customFormat="1" ht="21">
      <c r="A67" s="14"/>
      <c r="B67" s="14"/>
      <c r="C67" s="14"/>
      <c r="D67" s="14"/>
      <c r="E67" s="14"/>
      <c r="F67" s="14"/>
      <c r="G67" s="14"/>
      <c r="H67" s="14"/>
    </row>
    <row r="68" spans="1:8" s="49" customFormat="1" ht="21">
      <c r="A68" s="14"/>
      <c r="B68" s="14"/>
      <c r="C68" s="14"/>
      <c r="D68" s="14"/>
      <c r="E68" s="14"/>
      <c r="F68" s="14"/>
      <c r="G68" s="14"/>
      <c r="H68" s="14"/>
    </row>
    <row r="69" spans="1:8" s="49" customFormat="1" ht="21">
      <c r="A69" s="14"/>
      <c r="B69" s="14"/>
      <c r="C69" s="14"/>
      <c r="D69" s="14"/>
      <c r="E69" s="14"/>
      <c r="F69" s="14"/>
      <c r="G69" s="14"/>
      <c r="H69" s="14"/>
    </row>
    <row r="70" spans="1:8" s="49" customFormat="1" ht="21">
      <c r="A70" s="14"/>
      <c r="B70" s="14"/>
      <c r="C70" s="14"/>
      <c r="D70" s="14"/>
      <c r="E70" s="14"/>
      <c r="F70" s="14"/>
      <c r="G70" s="14"/>
      <c r="H70" s="14"/>
    </row>
    <row r="71" spans="1:8" s="49" customFormat="1" ht="21">
      <c r="A71" s="14"/>
      <c r="B71" s="14"/>
      <c r="C71" s="14"/>
      <c r="D71" s="14"/>
      <c r="E71" s="14"/>
      <c r="F71" s="14"/>
      <c r="G71" s="14"/>
      <c r="H71" s="14"/>
    </row>
    <row r="72" spans="1:8" s="49" customFormat="1" ht="21">
      <c r="A72" s="14"/>
      <c r="B72" s="14"/>
      <c r="C72" s="14"/>
      <c r="D72" s="14"/>
      <c r="E72" s="14"/>
      <c r="F72" s="14"/>
      <c r="G72" s="14"/>
      <c r="H72" s="14"/>
    </row>
    <row r="73" spans="1:8" s="49" customFormat="1" ht="21">
      <c r="A73" s="14"/>
      <c r="B73" s="14"/>
      <c r="C73" s="14"/>
      <c r="D73" s="14"/>
      <c r="E73" s="14"/>
      <c r="F73" s="14"/>
      <c r="G73" s="14"/>
      <c r="H73" s="14"/>
    </row>
    <row r="74" spans="1:8" s="49" customFormat="1" ht="21">
      <c r="A74" s="14"/>
      <c r="B74" s="14"/>
      <c r="C74" s="14"/>
      <c r="D74" s="14"/>
      <c r="E74" s="14"/>
      <c r="F74" s="14"/>
      <c r="G74" s="14"/>
      <c r="H74" s="14"/>
    </row>
    <row r="75" spans="1:8" s="49" customFormat="1" ht="21">
      <c r="A75" s="14"/>
      <c r="B75" s="14"/>
      <c r="C75" s="14"/>
      <c r="D75" s="14"/>
      <c r="E75" s="14"/>
      <c r="F75" s="14"/>
      <c r="G75" s="14"/>
      <c r="H75" s="14"/>
    </row>
    <row r="76" spans="1:8" s="49" customFormat="1" ht="21">
      <c r="A76" s="14"/>
      <c r="B76" s="14"/>
      <c r="C76" s="14"/>
      <c r="D76" s="14"/>
      <c r="E76" s="14"/>
      <c r="F76" s="14"/>
      <c r="G76" s="14"/>
      <c r="H76" s="14"/>
    </row>
    <row r="77" spans="1:8" s="49" customFormat="1" ht="21">
      <c r="A77" s="14"/>
      <c r="B77" s="14"/>
      <c r="C77" s="14"/>
      <c r="D77" s="14"/>
      <c r="E77" s="14"/>
      <c r="F77" s="14"/>
      <c r="G77" s="14"/>
      <c r="H77" s="14"/>
    </row>
    <row r="78" spans="1:8" s="49" customFormat="1" ht="21">
      <c r="A78" s="14"/>
      <c r="B78" s="14"/>
      <c r="C78" s="14"/>
      <c r="D78" s="14"/>
      <c r="E78" s="14"/>
      <c r="F78" s="14"/>
      <c r="G78" s="14"/>
      <c r="H78" s="14"/>
    </row>
    <row r="79" spans="1:8" s="49" customFormat="1" ht="21">
      <c r="A79" s="14"/>
      <c r="B79" s="14"/>
      <c r="C79" s="14"/>
      <c r="D79" s="14"/>
      <c r="E79" s="14"/>
      <c r="F79" s="14"/>
      <c r="G79" s="14"/>
      <c r="H79" s="14"/>
    </row>
    <row r="80" spans="1:8" s="49" customFormat="1" ht="21">
      <c r="A80" s="14"/>
      <c r="B80" s="14"/>
      <c r="C80" s="14"/>
      <c r="D80" s="14"/>
      <c r="E80" s="14"/>
      <c r="F80" s="14"/>
      <c r="G80" s="14"/>
      <c r="H80" s="14"/>
    </row>
    <row r="81" spans="1:8" s="49" customFormat="1" ht="21">
      <c r="A81" s="14"/>
      <c r="B81" s="14"/>
      <c r="C81" s="14"/>
      <c r="D81" s="14"/>
      <c r="E81" s="14"/>
      <c r="F81" s="14"/>
      <c r="G81" s="14"/>
      <c r="H81" s="14"/>
    </row>
    <row r="82" spans="1:8" s="49" customFormat="1" ht="21">
      <c r="A82" s="14"/>
      <c r="B82" s="14"/>
      <c r="C82" s="14"/>
      <c r="D82" s="14"/>
      <c r="E82" s="14"/>
      <c r="F82" s="14"/>
      <c r="G82" s="14"/>
      <c r="H82" s="14"/>
    </row>
    <row r="83" spans="1:8" s="49" customFormat="1" ht="21">
      <c r="A83" s="14"/>
      <c r="B83" s="14"/>
      <c r="C83" s="14"/>
      <c r="D83" s="14"/>
      <c r="E83" s="14"/>
      <c r="F83" s="14"/>
      <c r="G83" s="14"/>
      <c r="H83" s="14"/>
    </row>
    <row r="84" spans="1:8" s="49" customFormat="1" ht="21">
      <c r="A84" s="14"/>
      <c r="B84" s="14"/>
      <c r="C84" s="14"/>
      <c r="D84" s="14"/>
      <c r="E84" s="14"/>
      <c r="F84" s="14"/>
      <c r="G84" s="14"/>
      <c r="H84" s="14"/>
    </row>
    <row r="85" spans="1:8" s="49" customFormat="1" ht="21">
      <c r="A85" s="14"/>
      <c r="B85" s="14"/>
      <c r="C85" s="14"/>
      <c r="D85" s="14"/>
      <c r="E85" s="14"/>
      <c r="F85" s="14"/>
      <c r="G85" s="14"/>
      <c r="H85" s="14"/>
    </row>
    <row r="86" spans="1:8" s="49" customFormat="1" ht="21">
      <c r="A86" s="14"/>
      <c r="B86" s="14"/>
      <c r="C86" s="14"/>
      <c r="D86" s="14"/>
      <c r="E86" s="14"/>
      <c r="F86" s="14"/>
      <c r="G86" s="14"/>
      <c r="H86" s="14"/>
    </row>
    <row r="87" spans="1:8" s="49" customFormat="1" ht="21">
      <c r="A87" s="14"/>
      <c r="B87" s="14"/>
      <c r="C87" s="14"/>
      <c r="D87" s="14"/>
      <c r="E87" s="14"/>
      <c r="F87" s="14"/>
      <c r="G87" s="14"/>
      <c r="H87" s="14"/>
    </row>
    <row r="88" spans="1:8" s="49" customFormat="1" ht="21">
      <c r="A88" s="14"/>
      <c r="B88" s="14"/>
      <c r="C88" s="14"/>
      <c r="D88" s="14"/>
      <c r="E88" s="14"/>
      <c r="F88" s="14"/>
      <c r="G88" s="14"/>
      <c r="H88" s="14"/>
    </row>
    <row r="89" spans="1:8" s="49" customFormat="1" ht="21">
      <c r="A89" s="14"/>
      <c r="B89" s="14"/>
      <c r="C89" s="14"/>
      <c r="D89" s="14"/>
      <c r="E89" s="14"/>
      <c r="F89" s="14"/>
      <c r="G89" s="14"/>
      <c r="H89" s="14"/>
    </row>
    <row r="90" spans="1:8" s="49" customFormat="1" ht="21">
      <c r="A90" s="14"/>
      <c r="B90" s="14"/>
      <c r="C90" s="14"/>
      <c r="D90" s="14"/>
      <c r="E90" s="14"/>
      <c r="F90" s="14"/>
      <c r="G90" s="14"/>
      <c r="H90" s="14"/>
    </row>
    <row r="91" spans="1:8" s="49" customFormat="1" ht="21">
      <c r="A91" s="14"/>
      <c r="B91" s="14"/>
      <c r="C91" s="14"/>
      <c r="D91" s="14"/>
      <c r="E91" s="14"/>
      <c r="F91" s="14"/>
      <c r="G91" s="14"/>
      <c r="H91" s="14"/>
    </row>
    <row r="92" spans="1:8" s="49" customFormat="1" ht="21">
      <c r="A92" s="14"/>
      <c r="B92" s="14"/>
      <c r="C92" s="14"/>
      <c r="D92" s="14"/>
      <c r="E92" s="14"/>
      <c r="F92" s="14"/>
      <c r="G92" s="14"/>
      <c r="H92" s="14"/>
    </row>
    <row r="93" spans="1:8" s="49" customFormat="1" ht="21">
      <c r="A93" s="14"/>
      <c r="B93" s="14"/>
      <c r="C93" s="14"/>
      <c r="D93" s="14"/>
      <c r="E93" s="14"/>
      <c r="F93" s="14"/>
      <c r="G93" s="14"/>
      <c r="H93" s="14"/>
    </row>
    <row r="94" spans="1:8" s="59" customFormat="1" ht="21">
      <c r="A94" s="14"/>
      <c r="B94" s="14"/>
      <c r="C94" s="14"/>
      <c r="D94" s="14"/>
      <c r="E94" s="14"/>
      <c r="F94" s="14"/>
      <c r="G94" s="14"/>
      <c r="H94" s="14"/>
    </row>
    <row r="95" spans="1:8" s="59" customFormat="1" ht="21">
      <c r="A95" s="14"/>
      <c r="B95" s="14"/>
      <c r="C95" s="14"/>
      <c r="D95" s="14"/>
      <c r="E95" s="14"/>
      <c r="F95" s="14"/>
      <c r="G95" s="14"/>
      <c r="H95" s="14"/>
    </row>
    <row r="96" spans="1:8" s="59" customFormat="1" ht="21">
      <c r="A96" s="14"/>
      <c r="B96" s="14"/>
      <c r="C96" s="14"/>
      <c r="D96" s="14"/>
      <c r="E96" s="14"/>
      <c r="F96" s="14"/>
      <c r="G96" s="14"/>
      <c r="H96" s="14"/>
    </row>
    <row r="97" spans="1:8" s="59" customFormat="1" ht="21">
      <c r="A97" s="14"/>
      <c r="B97" s="14"/>
      <c r="C97" s="14"/>
      <c r="D97" s="14"/>
      <c r="E97" s="14"/>
      <c r="F97" s="14"/>
      <c r="G97" s="14"/>
      <c r="H97" s="14"/>
    </row>
    <row r="98" spans="1:8" s="59" customFormat="1" ht="21">
      <c r="A98" s="14"/>
      <c r="B98" s="14"/>
      <c r="C98" s="14"/>
      <c r="D98" s="14"/>
      <c r="E98" s="14"/>
      <c r="F98" s="14"/>
      <c r="G98" s="14"/>
      <c r="H98" s="14"/>
    </row>
    <row r="99" spans="1:8" s="59" customFormat="1" ht="21">
      <c r="A99" s="14"/>
      <c r="B99" s="14"/>
      <c r="C99" s="14"/>
      <c r="D99" s="14"/>
      <c r="E99" s="14"/>
      <c r="F99" s="14"/>
      <c r="G99" s="14"/>
      <c r="H99" s="14"/>
    </row>
    <row r="100" spans="1:8" s="59" customFormat="1" ht="21">
      <c r="A100" s="14"/>
      <c r="B100" s="14"/>
      <c r="C100" s="14"/>
      <c r="D100" s="14"/>
      <c r="E100" s="14"/>
      <c r="F100" s="14"/>
      <c r="G100" s="14"/>
      <c r="H100" s="14"/>
    </row>
    <row r="101" spans="1:8" s="59" customFormat="1" ht="21">
      <c r="A101" s="14"/>
      <c r="B101" s="14"/>
      <c r="C101" s="14"/>
      <c r="D101" s="14"/>
      <c r="E101" s="14"/>
      <c r="F101" s="14"/>
      <c r="G101" s="14"/>
      <c r="H101" s="14"/>
    </row>
    <row r="102" spans="1:8" s="59" customFormat="1" ht="21">
      <c r="A102" s="14"/>
      <c r="B102" s="14"/>
      <c r="C102" s="14"/>
      <c r="D102" s="14"/>
      <c r="E102" s="14"/>
      <c r="F102" s="14"/>
      <c r="G102" s="14"/>
      <c r="H102" s="14"/>
    </row>
    <row r="103" spans="1:8" s="59" customFormat="1" ht="21">
      <c r="A103" s="14"/>
      <c r="B103" s="14"/>
      <c r="C103" s="14"/>
      <c r="D103" s="14"/>
      <c r="E103" s="14"/>
      <c r="F103" s="14"/>
      <c r="G103" s="14"/>
      <c r="H103" s="14"/>
    </row>
    <row r="104" spans="1:8" s="59" customFormat="1" ht="21">
      <c r="A104" s="14"/>
      <c r="B104" s="14"/>
      <c r="C104" s="14"/>
      <c r="D104" s="14"/>
      <c r="E104" s="14"/>
      <c r="F104" s="14"/>
      <c r="G104" s="14"/>
      <c r="H104" s="14"/>
    </row>
    <row r="105" spans="1:8" s="59" customFormat="1" ht="21">
      <c r="A105" s="14"/>
      <c r="B105" s="14"/>
      <c r="C105" s="14"/>
      <c r="D105" s="14"/>
      <c r="E105" s="14"/>
      <c r="F105" s="14"/>
      <c r="G105" s="14"/>
      <c r="H105" s="14"/>
    </row>
    <row r="106" spans="1:8" s="59" customFormat="1" ht="21">
      <c r="A106" s="14"/>
      <c r="B106" s="14"/>
      <c r="C106" s="14"/>
      <c r="D106" s="14"/>
      <c r="E106" s="14"/>
      <c r="F106" s="14"/>
      <c r="G106" s="14"/>
      <c r="H106" s="14"/>
    </row>
    <row r="107" spans="1:8" s="59" customFormat="1" ht="21">
      <c r="A107" s="14"/>
      <c r="B107" s="14"/>
      <c r="C107" s="14"/>
      <c r="D107" s="14"/>
      <c r="E107" s="14"/>
      <c r="F107" s="14"/>
      <c r="G107" s="14"/>
      <c r="H107" s="14"/>
    </row>
    <row r="108" spans="1:8" s="59" customFormat="1" ht="21">
      <c r="A108" s="14"/>
      <c r="B108" s="14"/>
      <c r="C108" s="14"/>
      <c r="D108" s="14"/>
      <c r="E108" s="14"/>
      <c r="F108" s="14"/>
      <c r="G108" s="14"/>
      <c r="H108" s="14"/>
    </row>
    <row r="109" spans="1:8" s="59" customFormat="1" ht="21">
      <c r="A109" s="14"/>
      <c r="B109" s="14"/>
      <c r="C109" s="14"/>
      <c r="D109" s="14"/>
      <c r="E109" s="14"/>
      <c r="F109" s="14"/>
      <c r="G109" s="14"/>
      <c r="H109" s="14"/>
    </row>
    <row r="110" spans="1:8" s="59" customFormat="1" ht="21">
      <c r="A110" s="14"/>
      <c r="B110" s="14"/>
      <c r="C110" s="14"/>
      <c r="D110" s="14"/>
      <c r="E110" s="14"/>
      <c r="F110" s="14"/>
      <c r="G110" s="14"/>
      <c r="H110" s="14"/>
    </row>
    <row r="111" spans="1:8" s="59" customFormat="1" ht="21">
      <c r="A111" s="14"/>
      <c r="B111" s="14"/>
      <c r="C111" s="14"/>
      <c r="D111" s="14"/>
      <c r="E111" s="14"/>
      <c r="F111" s="14"/>
      <c r="G111" s="14"/>
      <c r="H111" s="14"/>
    </row>
    <row r="112" spans="1:8" s="59" customFormat="1" ht="21">
      <c r="A112" s="14"/>
      <c r="B112" s="14"/>
      <c r="C112" s="14"/>
      <c r="D112" s="14"/>
      <c r="E112" s="14"/>
      <c r="F112" s="14"/>
      <c r="G112" s="14"/>
      <c r="H112" s="14"/>
    </row>
    <row r="113" spans="1:8" s="59" customFormat="1" ht="21">
      <c r="A113" s="14"/>
      <c r="B113" s="14"/>
      <c r="C113" s="14"/>
      <c r="D113" s="14"/>
      <c r="E113" s="14"/>
      <c r="F113" s="14"/>
      <c r="G113" s="14"/>
      <c r="H113" s="14"/>
    </row>
    <row r="114" spans="1:8" s="59" customFormat="1" ht="21">
      <c r="A114" s="14"/>
      <c r="B114" s="14"/>
      <c r="C114" s="14"/>
      <c r="D114" s="14"/>
      <c r="E114" s="14"/>
      <c r="F114" s="14"/>
      <c r="G114" s="14"/>
      <c r="H114" s="14"/>
    </row>
    <row r="115" spans="1:8" s="59" customFormat="1" ht="21">
      <c r="A115" s="14"/>
      <c r="B115" s="14"/>
      <c r="C115" s="14"/>
      <c r="D115" s="14"/>
      <c r="E115" s="14"/>
      <c r="F115" s="14"/>
      <c r="G115" s="14"/>
      <c r="H115" s="14"/>
    </row>
    <row r="116" spans="1:8" s="59" customFormat="1" ht="21">
      <c r="A116" s="14"/>
      <c r="B116" s="14"/>
      <c r="C116" s="14"/>
      <c r="D116" s="14"/>
      <c r="E116" s="14"/>
      <c r="F116" s="14"/>
      <c r="G116" s="14"/>
      <c r="H116" s="14"/>
    </row>
    <row r="117" spans="1:8" s="59" customFormat="1" ht="21">
      <c r="A117" s="14"/>
      <c r="B117" s="14"/>
      <c r="C117" s="14"/>
      <c r="D117" s="14"/>
      <c r="E117" s="14"/>
      <c r="F117" s="14"/>
      <c r="G117" s="14"/>
      <c r="H117" s="14"/>
    </row>
    <row r="118" spans="1:8" s="59" customFormat="1" ht="21">
      <c r="A118" s="14"/>
      <c r="B118" s="14"/>
      <c r="C118" s="14"/>
      <c r="D118" s="14"/>
      <c r="E118" s="14"/>
      <c r="F118" s="14"/>
      <c r="G118" s="14"/>
      <c r="H118" s="14"/>
    </row>
    <row r="119" spans="1:8" s="59" customFormat="1" ht="21">
      <c r="A119" s="14"/>
      <c r="B119" s="14"/>
      <c r="C119" s="14"/>
      <c r="D119" s="14"/>
      <c r="E119" s="14"/>
      <c r="F119" s="14"/>
      <c r="G119" s="14"/>
      <c r="H119" s="14"/>
    </row>
    <row r="120" spans="1:8" s="60" customFormat="1" ht="21">
      <c r="A120" s="14"/>
      <c r="B120" s="14"/>
      <c r="C120" s="14"/>
      <c r="D120" s="14"/>
      <c r="E120" s="14"/>
      <c r="F120" s="14"/>
      <c r="G120" s="14"/>
      <c r="H120" s="14"/>
    </row>
    <row r="121" spans="1:8" s="60" customFormat="1" ht="21">
      <c r="A121" s="14"/>
      <c r="B121" s="14"/>
      <c r="C121" s="14"/>
      <c r="D121" s="14"/>
      <c r="E121" s="14"/>
      <c r="F121" s="14"/>
      <c r="G121" s="14"/>
      <c r="H121" s="14"/>
    </row>
    <row r="122" spans="1:8" s="60" customFormat="1" ht="21">
      <c r="A122" s="14"/>
      <c r="B122" s="14"/>
      <c r="C122" s="14"/>
      <c r="D122" s="14"/>
      <c r="E122" s="14"/>
      <c r="F122" s="14"/>
      <c r="G122" s="14"/>
      <c r="H122" s="14"/>
    </row>
    <row r="123" spans="1:8" s="60" customFormat="1" ht="21">
      <c r="A123" s="14"/>
      <c r="B123" s="14"/>
      <c r="C123" s="14"/>
      <c r="D123" s="14"/>
      <c r="E123" s="14"/>
      <c r="F123" s="14"/>
      <c r="G123" s="14"/>
      <c r="H123" s="14"/>
    </row>
    <row r="124" spans="1:8" s="60" customFormat="1" ht="21">
      <c r="A124" s="14"/>
      <c r="B124" s="14"/>
      <c r="C124" s="14"/>
      <c r="D124" s="14"/>
      <c r="E124" s="14"/>
      <c r="F124" s="14"/>
      <c r="G124" s="14"/>
      <c r="H124" s="14"/>
    </row>
    <row r="125" spans="1:8" s="60" customFormat="1" ht="21">
      <c r="A125" s="14"/>
      <c r="B125" s="14"/>
      <c r="C125" s="14"/>
      <c r="D125" s="14"/>
      <c r="E125" s="14"/>
      <c r="F125" s="14"/>
      <c r="G125" s="14"/>
      <c r="H125" s="14"/>
    </row>
    <row r="126" spans="1:8" s="60" customFormat="1" ht="21">
      <c r="A126" s="14"/>
      <c r="B126" s="14"/>
      <c r="C126" s="14"/>
      <c r="D126" s="14"/>
      <c r="E126" s="14"/>
      <c r="F126" s="14"/>
      <c r="G126" s="14"/>
      <c r="H126" s="14"/>
    </row>
    <row r="127" spans="1:8" s="60" customFormat="1" ht="21">
      <c r="A127" s="14"/>
      <c r="B127" s="14"/>
      <c r="C127" s="14"/>
      <c r="D127" s="14"/>
      <c r="E127" s="14"/>
      <c r="F127" s="14"/>
      <c r="G127" s="14"/>
      <c r="H127" s="14"/>
    </row>
    <row r="128" spans="1:8" s="60" customFormat="1" ht="21">
      <c r="A128" s="14"/>
      <c r="B128" s="14"/>
      <c r="C128" s="14"/>
      <c r="D128" s="14"/>
      <c r="E128" s="14"/>
      <c r="F128" s="14"/>
      <c r="G128" s="14"/>
      <c r="H128" s="14"/>
    </row>
    <row r="129" spans="1:8" s="60" customFormat="1" ht="21">
      <c r="A129" s="14"/>
      <c r="B129" s="14"/>
      <c r="C129" s="14"/>
      <c r="D129" s="14"/>
      <c r="E129" s="14"/>
      <c r="F129" s="14"/>
      <c r="G129" s="14"/>
      <c r="H129" s="14"/>
    </row>
    <row r="130" spans="1:8" s="60" customFormat="1" ht="21">
      <c r="A130" s="14"/>
      <c r="B130" s="14"/>
      <c r="C130" s="14"/>
      <c r="D130" s="14"/>
      <c r="E130" s="14"/>
      <c r="F130" s="14"/>
      <c r="G130" s="14"/>
      <c r="H130" s="14"/>
    </row>
    <row r="131" spans="1:8" s="60" customFormat="1" ht="21">
      <c r="A131" s="14"/>
      <c r="B131" s="14"/>
      <c r="C131" s="14"/>
      <c r="D131" s="14"/>
      <c r="E131" s="14"/>
      <c r="F131" s="14"/>
      <c r="G131" s="14"/>
      <c r="H131" s="14"/>
    </row>
    <row r="132" spans="1:8" s="60" customFormat="1" ht="21">
      <c r="A132" s="14"/>
      <c r="B132" s="14"/>
      <c r="C132" s="14"/>
      <c r="D132" s="14"/>
      <c r="E132" s="14"/>
      <c r="F132" s="14"/>
      <c r="G132" s="14"/>
      <c r="H132" s="14"/>
    </row>
    <row r="133" spans="1:8" s="60" customFormat="1" ht="21">
      <c r="A133" s="14"/>
      <c r="B133" s="14"/>
      <c r="C133" s="14"/>
      <c r="D133" s="14"/>
      <c r="E133" s="14"/>
      <c r="F133" s="14"/>
      <c r="G133" s="14"/>
      <c r="H133" s="14"/>
    </row>
    <row r="134" spans="1:8" s="60" customFormat="1" ht="21">
      <c r="A134" s="14"/>
      <c r="B134" s="14"/>
      <c r="C134" s="14"/>
      <c r="D134" s="14"/>
      <c r="E134" s="14"/>
      <c r="F134" s="14"/>
      <c r="G134" s="14"/>
      <c r="H134" s="14"/>
    </row>
    <row r="135" spans="1:8" s="60" customFormat="1" ht="21">
      <c r="A135" s="14"/>
      <c r="B135" s="14"/>
      <c r="C135" s="14"/>
      <c r="D135" s="14"/>
      <c r="E135" s="14"/>
      <c r="F135" s="14"/>
      <c r="G135" s="14"/>
      <c r="H135" s="14"/>
    </row>
    <row r="136" spans="1:8" s="60" customFormat="1" ht="21">
      <c r="A136" s="14"/>
      <c r="B136" s="14"/>
      <c r="C136" s="14"/>
      <c r="D136" s="14"/>
      <c r="E136" s="14"/>
      <c r="F136" s="14"/>
      <c r="G136" s="14"/>
      <c r="H136" s="14"/>
    </row>
    <row r="137" spans="1:8" s="60" customFormat="1" ht="21">
      <c r="A137" s="14"/>
      <c r="B137" s="14"/>
      <c r="C137" s="14"/>
      <c r="D137" s="14"/>
      <c r="E137" s="14"/>
      <c r="F137" s="14"/>
      <c r="G137" s="14"/>
      <c r="H137" s="14"/>
    </row>
    <row r="138" spans="1:8" s="60" customFormat="1" ht="21">
      <c r="A138" s="14"/>
      <c r="B138" s="14"/>
      <c r="C138" s="14"/>
      <c r="D138" s="14"/>
      <c r="E138" s="14"/>
      <c r="F138" s="14"/>
      <c r="G138" s="14"/>
      <c r="H138" s="14"/>
    </row>
    <row r="139" spans="1:8" s="60" customFormat="1" ht="21">
      <c r="A139" s="14"/>
      <c r="B139" s="14"/>
      <c r="C139" s="14"/>
      <c r="D139" s="14"/>
      <c r="E139" s="14"/>
      <c r="F139" s="14"/>
      <c r="G139" s="14"/>
      <c r="H139" s="14"/>
    </row>
    <row r="140" spans="1:8" s="60" customFormat="1" ht="21">
      <c r="A140" s="14"/>
      <c r="B140" s="14"/>
      <c r="C140" s="14"/>
      <c r="D140" s="14"/>
      <c r="E140" s="14"/>
      <c r="F140" s="14"/>
      <c r="G140" s="14"/>
      <c r="H140" s="14"/>
    </row>
    <row r="141" spans="1:8" s="60" customFormat="1" ht="21">
      <c r="A141" s="14"/>
      <c r="B141" s="14"/>
      <c r="C141" s="14"/>
      <c r="D141" s="14"/>
      <c r="E141" s="14"/>
      <c r="F141" s="14"/>
      <c r="G141" s="14"/>
      <c r="H141" s="14"/>
    </row>
    <row r="142" spans="1:8" s="60" customFormat="1" ht="21">
      <c r="A142" s="14"/>
      <c r="B142" s="14"/>
      <c r="C142" s="14"/>
      <c r="D142" s="14"/>
      <c r="E142" s="14"/>
      <c r="F142" s="14"/>
      <c r="G142" s="14"/>
      <c r="H142" s="14"/>
    </row>
    <row r="143" spans="1:8" s="63" customFormat="1" ht="21">
      <c r="A143" s="14"/>
      <c r="B143" s="14"/>
      <c r="C143" s="14"/>
      <c r="D143" s="14"/>
      <c r="E143" s="14"/>
      <c r="F143" s="14"/>
      <c r="G143" s="14"/>
      <c r="H143" s="14"/>
    </row>
    <row r="144" spans="1:8" s="63" customFormat="1" ht="21">
      <c r="A144" s="14"/>
      <c r="B144" s="14"/>
      <c r="C144" s="14"/>
      <c r="D144" s="14"/>
      <c r="E144" s="14"/>
      <c r="F144" s="14"/>
      <c r="G144" s="14"/>
      <c r="H144" s="14"/>
    </row>
    <row r="145" spans="1:8" s="63" customFormat="1" ht="21">
      <c r="A145" s="14"/>
      <c r="B145" s="14"/>
      <c r="C145" s="14"/>
      <c r="D145" s="14"/>
      <c r="E145" s="14"/>
      <c r="F145" s="14"/>
      <c r="G145" s="14"/>
      <c r="H145" s="14"/>
    </row>
    <row r="146" spans="1:8" s="63" customFormat="1" ht="21">
      <c r="A146" s="14"/>
      <c r="B146" s="14"/>
      <c r="C146" s="14"/>
      <c r="D146" s="14"/>
      <c r="E146" s="14"/>
      <c r="F146" s="14"/>
      <c r="G146" s="14"/>
      <c r="H146" s="14"/>
    </row>
    <row r="147" spans="1:8" s="63" customFormat="1" ht="21">
      <c r="A147" s="14"/>
      <c r="B147" s="14"/>
      <c r="C147" s="14"/>
      <c r="D147" s="14"/>
      <c r="E147" s="14"/>
      <c r="F147" s="14"/>
      <c r="G147" s="14"/>
      <c r="H147" s="14"/>
    </row>
    <row r="148" spans="1:8" s="63" customFormat="1" ht="21">
      <c r="A148" s="14"/>
      <c r="B148" s="14"/>
      <c r="C148" s="14"/>
      <c r="D148" s="14"/>
      <c r="E148" s="14"/>
      <c r="F148" s="14"/>
      <c r="G148" s="14"/>
      <c r="H148" s="14"/>
    </row>
    <row r="149" spans="1:8" s="63" customFormat="1" ht="21">
      <c r="A149" s="14"/>
      <c r="B149" s="14"/>
      <c r="C149" s="14"/>
      <c r="D149" s="14"/>
      <c r="E149" s="14"/>
      <c r="F149" s="14"/>
      <c r="G149" s="14"/>
      <c r="H149" s="14"/>
    </row>
    <row r="150" spans="1:8" s="63" customFormat="1" ht="21">
      <c r="A150" s="14"/>
      <c r="B150" s="14"/>
      <c r="C150" s="14"/>
      <c r="D150" s="14"/>
      <c r="E150" s="14"/>
      <c r="F150" s="14"/>
      <c r="G150" s="14"/>
      <c r="H150" s="14"/>
    </row>
    <row r="151" spans="1:8" s="63" customFormat="1" ht="21">
      <c r="A151" s="14"/>
      <c r="B151" s="14"/>
      <c r="C151" s="14"/>
      <c r="D151" s="14"/>
      <c r="E151" s="14"/>
      <c r="F151" s="14"/>
      <c r="G151" s="14"/>
      <c r="H151" s="14"/>
    </row>
    <row r="152" spans="1:8" s="63" customFormat="1" ht="21">
      <c r="A152" s="14"/>
      <c r="B152" s="14"/>
      <c r="C152" s="14"/>
      <c r="D152" s="14"/>
      <c r="E152" s="14"/>
      <c r="F152" s="14"/>
      <c r="G152" s="14"/>
      <c r="H152" s="14"/>
    </row>
    <row r="153" spans="1:8" s="63" customFormat="1" ht="21">
      <c r="A153" s="14"/>
      <c r="B153" s="14"/>
      <c r="C153" s="14"/>
      <c r="D153" s="14"/>
      <c r="E153" s="14"/>
      <c r="F153" s="14"/>
      <c r="G153" s="14"/>
      <c r="H153" s="14"/>
    </row>
    <row r="154" spans="1:8" s="63" customFormat="1" ht="21">
      <c r="A154" s="14"/>
      <c r="B154" s="14"/>
      <c r="C154" s="14"/>
      <c r="D154" s="14"/>
      <c r="E154" s="14"/>
      <c r="F154" s="14"/>
      <c r="G154" s="14"/>
      <c r="H154" s="14"/>
    </row>
    <row r="155" spans="1:8" s="63" customFormat="1" ht="21">
      <c r="A155" s="14"/>
      <c r="B155" s="14"/>
      <c r="C155" s="14"/>
      <c r="D155" s="14"/>
      <c r="E155" s="14"/>
      <c r="F155" s="14"/>
      <c r="G155" s="14"/>
      <c r="H155" s="14"/>
    </row>
    <row r="156" spans="1:8" s="63" customFormat="1" ht="21">
      <c r="A156" s="14"/>
      <c r="B156" s="14"/>
      <c r="C156" s="14"/>
      <c r="D156" s="14"/>
      <c r="E156" s="14"/>
      <c r="F156" s="14"/>
      <c r="G156" s="14"/>
      <c r="H156" s="14"/>
    </row>
    <row r="157" spans="1:8" s="63" customFormat="1" ht="21">
      <c r="A157" s="14"/>
      <c r="B157" s="14"/>
      <c r="C157" s="14"/>
      <c r="D157" s="14"/>
      <c r="E157" s="14"/>
      <c r="F157" s="14"/>
      <c r="G157" s="14"/>
      <c r="H157" s="14"/>
    </row>
    <row r="158" spans="1:8" s="64" customFormat="1" ht="21">
      <c r="A158" s="14"/>
      <c r="B158" s="14"/>
      <c r="C158" s="14"/>
      <c r="D158" s="14"/>
      <c r="E158" s="14"/>
      <c r="F158" s="14"/>
      <c r="G158" s="14"/>
      <c r="H158" s="14"/>
    </row>
    <row r="159" spans="1:8" s="64" customFormat="1" ht="21">
      <c r="A159" s="14"/>
      <c r="B159" s="14"/>
      <c r="C159" s="14"/>
      <c r="D159" s="14"/>
      <c r="E159" s="14"/>
      <c r="F159" s="14"/>
      <c r="G159" s="14"/>
      <c r="H159" s="14"/>
    </row>
    <row r="160" spans="1:8" s="64" customFormat="1" ht="21">
      <c r="A160" s="14"/>
      <c r="B160" s="14"/>
      <c r="C160" s="14"/>
      <c r="D160" s="14"/>
      <c r="E160" s="14"/>
      <c r="F160" s="14"/>
      <c r="G160" s="14"/>
      <c r="H160" s="14"/>
    </row>
    <row r="161" spans="1:8" s="64" customFormat="1" ht="21">
      <c r="A161" s="14"/>
      <c r="B161" s="14"/>
      <c r="C161" s="14"/>
      <c r="D161" s="14"/>
      <c r="E161" s="14"/>
      <c r="F161" s="14"/>
      <c r="G161" s="14"/>
      <c r="H161" s="14"/>
    </row>
    <row r="162" spans="1:8" s="64" customFormat="1" ht="21">
      <c r="A162" s="14"/>
      <c r="B162" s="14"/>
      <c r="C162" s="14"/>
      <c r="D162" s="14"/>
      <c r="E162" s="14"/>
      <c r="F162" s="14"/>
      <c r="G162" s="14"/>
      <c r="H162" s="14"/>
    </row>
    <row r="163" spans="1:8" s="64" customFormat="1" ht="21">
      <c r="A163" s="14"/>
      <c r="B163" s="14"/>
      <c r="C163" s="14"/>
      <c r="D163" s="14"/>
      <c r="E163" s="14"/>
      <c r="F163" s="14"/>
      <c r="G163" s="14"/>
      <c r="H163" s="14"/>
    </row>
    <row r="164" spans="1:8" s="64" customFormat="1" ht="21">
      <c r="A164" s="14"/>
      <c r="B164" s="14"/>
      <c r="C164" s="14"/>
      <c r="D164" s="14"/>
      <c r="E164" s="14"/>
      <c r="F164" s="14"/>
      <c r="G164" s="14"/>
      <c r="H164" s="14"/>
    </row>
    <row r="165" spans="1:8" s="64" customFormat="1" ht="21">
      <c r="A165" s="14"/>
      <c r="B165" s="14"/>
      <c r="C165" s="14"/>
      <c r="D165" s="14"/>
      <c r="E165" s="14"/>
      <c r="F165" s="14"/>
      <c r="G165" s="14"/>
      <c r="H165" s="14"/>
    </row>
    <row r="166" spans="1:8" s="64" customFormat="1" ht="21">
      <c r="A166" s="14"/>
      <c r="B166" s="14"/>
      <c r="C166" s="14"/>
      <c r="D166" s="14"/>
      <c r="E166" s="14"/>
      <c r="F166" s="14"/>
      <c r="G166" s="14"/>
      <c r="H166" s="14"/>
    </row>
    <row r="167" spans="1:8" s="64" customFormat="1" ht="21">
      <c r="A167" s="14"/>
      <c r="B167" s="14"/>
      <c r="C167" s="14"/>
      <c r="D167" s="14"/>
      <c r="E167" s="14"/>
      <c r="F167" s="14"/>
      <c r="G167" s="14"/>
      <c r="H167" s="14"/>
    </row>
    <row r="168" spans="1:8" s="64" customFormat="1" ht="21">
      <c r="A168" s="14"/>
      <c r="B168" s="14"/>
      <c r="C168" s="14"/>
      <c r="D168" s="14"/>
      <c r="E168" s="14"/>
      <c r="F168" s="14"/>
      <c r="G168" s="14"/>
      <c r="H168" s="14"/>
    </row>
    <row r="169" spans="1:8" s="64" customFormat="1" ht="21">
      <c r="A169" s="14"/>
      <c r="B169" s="14"/>
      <c r="C169" s="14"/>
      <c r="D169" s="14"/>
      <c r="E169" s="14"/>
      <c r="F169" s="14"/>
      <c r="G169" s="14"/>
      <c r="H169" s="14"/>
    </row>
    <row r="170" spans="1:8" s="64" customFormat="1" ht="21">
      <c r="A170" s="14"/>
      <c r="B170" s="14"/>
      <c r="C170" s="14"/>
      <c r="D170" s="14"/>
      <c r="E170" s="14"/>
      <c r="F170" s="14"/>
      <c r="G170" s="14"/>
      <c r="H170" s="14"/>
    </row>
    <row r="171" spans="1:8" s="64" customFormat="1" ht="21">
      <c r="A171" s="14"/>
      <c r="B171" s="14"/>
      <c r="C171" s="14"/>
      <c r="D171" s="14"/>
      <c r="E171" s="14"/>
      <c r="F171" s="14"/>
      <c r="G171" s="14"/>
      <c r="H171" s="14"/>
    </row>
    <row r="172" spans="1:8" s="64" customFormat="1" ht="21">
      <c r="A172" s="14"/>
      <c r="B172" s="14"/>
      <c r="C172" s="14"/>
      <c r="D172" s="14"/>
      <c r="E172" s="14"/>
      <c r="F172" s="14"/>
      <c r="G172" s="14"/>
      <c r="H172" s="14"/>
    </row>
    <row r="173" spans="1:8" s="64" customFormat="1" ht="21">
      <c r="A173" s="14"/>
      <c r="B173" s="14"/>
      <c r="C173" s="14"/>
      <c r="D173" s="14"/>
      <c r="E173" s="14"/>
      <c r="F173" s="14"/>
      <c r="G173" s="14"/>
      <c r="H173" s="14"/>
    </row>
    <row r="174" spans="1:8" s="64" customFormat="1" ht="21">
      <c r="A174" s="14"/>
      <c r="B174" s="14"/>
      <c r="C174" s="14"/>
      <c r="D174" s="14"/>
      <c r="E174" s="14"/>
      <c r="F174" s="14"/>
      <c r="G174" s="14"/>
      <c r="H174" s="14"/>
    </row>
    <row r="175" spans="1:8" s="64" customFormat="1" ht="21">
      <c r="A175" s="14"/>
      <c r="B175" s="14"/>
      <c r="C175" s="14"/>
      <c r="D175" s="14"/>
      <c r="E175" s="14"/>
      <c r="F175" s="14"/>
      <c r="G175" s="14"/>
      <c r="H175" s="14"/>
    </row>
    <row r="176" spans="1:8" s="66" customFormat="1" ht="21">
      <c r="A176" s="14"/>
      <c r="B176" s="14"/>
      <c r="C176" s="14"/>
      <c r="D176" s="14"/>
      <c r="E176" s="14"/>
      <c r="F176" s="14"/>
      <c r="G176" s="14"/>
      <c r="H176" s="14"/>
    </row>
    <row r="177" spans="1:8" s="66" customFormat="1" ht="21">
      <c r="A177" s="14"/>
      <c r="B177" s="14"/>
      <c r="C177" s="14"/>
      <c r="D177" s="14"/>
      <c r="E177" s="14"/>
      <c r="F177" s="14"/>
      <c r="G177" s="14"/>
      <c r="H177" s="14"/>
    </row>
    <row r="178" spans="1:8" s="66" customFormat="1" ht="21">
      <c r="A178" s="14"/>
      <c r="B178" s="14"/>
      <c r="C178" s="14"/>
      <c r="D178" s="14"/>
      <c r="E178" s="14"/>
      <c r="F178" s="14"/>
      <c r="G178" s="14"/>
      <c r="H178" s="14"/>
    </row>
    <row r="179" spans="1:8" s="66" customFormat="1" ht="21">
      <c r="A179" s="14"/>
      <c r="B179" s="14"/>
      <c r="C179" s="14"/>
      <c r="D179" s="14"/>
      <c r="E179" s="14"/>
      <c r="F179" s="14"/>
      <c r="G179" s="14"/>
      <c r="H179" s="14"/>
    </row>
    <row r="180" spans="1:8" s="66" customFormat="1" ht="21">
      <c r="A180" s="14"/>
      <c r="B180" s="14"/>
      <c r="C180" s="14"/>
      <c r="D180" s="14"/>
      <c r="E180" s="14"/>
      <c r="F180" s="14"/>
      <c r="G180" s="14"/>
      <c r="H180" s="14"/>
    </row>
    <row r="181" spans="1:8" s="66" customFormat="1" ht="21">
      <c r="A181" s="14"/>
      <c r="B181" s="14"/>
      <c r="C181" s="14"/>
      <c r="D181" s="14"/>
      <c r="E181" s="14"/>
      <c r="F181" s="14"/>
      <c r="G181" s="14"/>
      <c r="H181" s="14"/>
    </row>
    <row r="182" spans="1:8" s="66" customFormat="1" ht="21">
      <c r="A182" s="14"/>
      <c r="B182" s="14"/>
      <c r="C182" s="14"/>
      <c r="D182" s="14"/>
      <c r="E182" s="14"/>
      <c r="F182" s="14"/>
      <c r="G182" s="14"/>
      <c r="H182" s="14"/>
    </row>
    <row r="183" spans="1:8" s="66" customFormat="1" ht="21">
      <c r="A183" s="14"/>
      <c r="B183" s="14"/>
      <c r="C183" s="14"/>
      <c r="D183" s="14"/>
      <c r="E183" s="14"/>
      <c r="F183" s="14"/>
      <c r="G183" s="14"/>
      <c r="H183" s="14"/>
    </row>
    <row r="184" spans="1:8" s="66" customFormat="1" ht="21">
      <c r="A184" s="14"/>
      <c r="B184" s="14"/>
      <c r="C184" s="14"/>
      <c r="D184" s="14"/>
      <c r="E184" s="14"/>
      <c r="F184" s="14"/>
      <c r="G184" s="14"/>
      <c r="H184" s="14"/>
    </row>
    <row r="185" spans="1:8" s="66" customFormat="1" ht="21">
      <c r="A185" s="14"/>
      <c r="B185" s="14"/>
      <c r="C185" s="14"/>
      <c r="D185" s="14"/>
      <c r="E185" s="14"/>
      <c r="F185" s="14"/>
      <c r="G185" s="14"/>
      <c r="H185" s="14"/>
    </row>
    <row r="186" spans="1:8" s="66" customFormat="1" ht="21">
      <c r="A186" s="14"/>
      <c r="B186" s="14"/>
      <c r="C186" s="14"/>
      <c r="D186" s="14"/>
      <c r="E186" s="14"/>
      <c r="F186" s="14"/>
      <c r="G186" s="14"/>
      <c r="H186" s="14"/>
    </row>
    <row r="187" spans="1:8" s="66" customFormat="1" ht="21">
      <c r="A187" s="14"/>
      <c r="B187" s="14"/>
      <c r="C187" s="14"/>
      <c r="D187" s="14"/>
      <c r="E187" s="14"/>
      <c r="F187" s="14"/>
      <c r="G187" s="14"/>
      <c r="H187" s="14"/>
    </row>
    <row r="188" spans="1:8" s="66" customFormat="1" ht="21">
      <c r="A188" s="14"/>
      <c r="B188" s="14"/>
      <c r="C188" s="14"/>
      <c r="D188" s="14"/>
      <c r="E188" s="14"/>
      <c r="F188" s="14"/>
      <c r="G188" s="14"/>
      <c r="H188" s="14"/>
    </row>
    <row r="189" spans="1:8" s="66" customFormat="1" ht="21">
      <c r="A189" s="14"/>
      <c r="B189" s="14"/>
      <c r="C189" s="14"/>
      <c r="D189" s="14"/>
      <c r="E189" s="14"/>
      <c r="F189" s="14"/>
      <c r="G189" s="14"/>
      <c r="H189" s="14"/>
    </row>
    <row r="190" spans="1:8" s="66" customFormat="1" ht="21">
      <c r="A190" s="14"/>
      <c r="B190" s="14"/>
      <c r="C190" s="14"/>
      <c r="D190" s="14"/>
      <c r="E190" s="14"/>
      <c r="F190" s="14"/>
      <c r="G190" s="14"/>
      <c r="H190" s="14"/>
    </row>
    <row r="191" spans="1:8" s="66" customFormat="1" ht="21">
      <c r="A191" s="14"/>
      <c r="B191" s="14"/>
      <c r="C191" s="14"/>
      <c r="D191" s="14"/>
      <c r="E191" s="14"/>
      <c r="F191" s="14"/>
      <c r="G191" s="14"/>
      <c r="H191" s="14"/>
    </row>
    <row r="192" spans="1:8" s="66" customFormat="1" ht="21">
      <c r="A192" s="14"/>
      <c r="B192" s="14"/>
      <c r="C192" s="14"/>
      <c r="D192" s="14"/>
      <c r="E192" s="14"/>
      <c r="F192" s="14"/>
      <c r="G192" s="14"/>
      <c r="H192" s="14"/>
    </row>
    <row r="193" spans="1:8" s="66" customFormat="1" ht="21">
      <c r="A193" s="14"/>
      <c r="B193" s="14"/>
      <c r="C193" s="14"/>
      <c r="D193" s="14"/>
      <c r="E193" s="14"/>
      <c r="F193" s="14"/>
      <c r="G193" s="14"/>
      <c r="H193" s="14"/>
    </row>
    <row r="194" spans="1:8" s="66" customFormat="1" ht="21">
      <c r="A194" s="14"/>
      <c r="B194" s="14"/>
      <c r="C194" s="14"/>
      <c r="D194" s="14"/>
      <c r="E194" s="14"/>
      <c r="F194" s="14"/>
      <c r="G194" s="14"/>
      <c r="H194" s="14"/>
    </row>
    <row r="195" spans="1:8" s="66" customFormat="1" ht="21">
      <c r="A195" s="14"/>
      <c r="B195" s="14"/>
      <c r="C195" s="14"/>
      <c r="D195" s="14"/>
      <c r="E195" s="14"/>
      <c r="F195" s="14"/>
      <c r="G195" s="14"/>
      <c r="H195" s="14"/>
    </row>
    <row r="196" spans="1:8" s="66" customFormat="1" ht="21">
      <c r="A196" s="14"/>
      <c r="B196" s="14"/>
      <c r="C196" s="14"/>
      <c r="D196" s="14"/>
      <c r="E196" s="14"/>
      <c r="F196" s="14"/>
      <c r="G196" s="14"/>
      <c r="H196" s="14"/>
    </row>
    <row r="197" spans="1:8" s="66" customFormat="1" ht="21">
      <c r="A197" s="14"/>
      <c r="B197" s="14"/>
      <c r="C197" s="14"/>
      <c r="D197" s="14"/>
      <c r="E197" s="14"/>
      <c r="F197" s="14"/>
      <c r="G197" s="14"/>
      <c r="H197" s="14"/>
    </row>
    <row r="198" spans="1:8" s="71" customFormat="1" ht="21">
      <c r="A198" s="14"/>
      <c r="B198" s="14"/>
      <c r="C198" s="14"/>
      <c r="D198" s="14"/>
      <c r="E198" s="14"/>
      <c r="F198" s="14"/>
      <c r="G198" s="14"/>
      <c r="H198" s="14"/>
    </row>
    <row r="199" spans="1:8" s="72" customFormat="1" ht="21">
      <c r="A199" s="14"/>
      <c r="B199" s="14"/>
      <c r="C199" s="14"/>
      <c r="D199" s="14"/>
      <c r="E199" s="14"/>
      <c r="F199" s="14"/>
      <c r="G199" s="14"/>
      <c r="H199" s="14"/>
    </row>
    <row r="200" spans="1:8" s="72" customFormat="1" ht="21">
      <c r="A200" s="14"/>
      <c r="B200" s="14"/>
      <c r="C200" s="14"/>
      <c r="D200" s="14"/>
      <c r="E200" s="14"/>
      <c r="F200" s="14"/>
      <c r="G200" s="14"/>
      <c r="H200" s="14"/>
    </row>
    <row r="201" spans="1:8" s="72" customFormat="1" ht="21">
      <c r="A201" s="14"/>
      <c r="B201" s="14"/>
      <c r="C201" s="14"/>
      <c r="D201" s="14"/>
      <c r="E201" s="14"/>
      <c r="F201" s="14"/>
      <c r="G201" s="14"/>
      <c r="H201" s="14"/>
    </row>
    <row r="202" spans="1:8" s="72" customFormat="1" ht="21">
      <c r="A202" s="14"/>
      <c r="B202" s="14"/>
      <c r="C202" s="14"/>
      <c r="D202" s="14"/>
      <c r="E202" s="14"/>
      <c r="F202" s="14"/>
      <c r="G202" s="14"/>
      <c r="H202" s="14"/>
    </row>
    <row r="203" spans="1:8" s="72" customFormat="1" ht="21">
      <c r="A203" s="14"/>
      <c r="B203" s="14"/>
      <c r="C203" s="14"/>
      <c r="D203" s="14"/>
      <c r="E203" s="14"/>
      <c r="F203" s="14"/>
      <c r="G203" s="14"/>
      <c r="H203" s="14"/>
    </row>
    <row r="204" spans="1:8" s="72" customFormat="1" ht="21">
      <c r="A204" s="14"/>
      <c r="B204" s="14"/>
      <c r="C204" s="14"/>
      <c r="D204" s="14"/>
      <c r="E204" s="14"/>
      <c r="F204" s="14"/>
      <c r="G204" s="14"/>
      <c r="H204" s="14"/>
    </row>
    <row r="205" spans="1:8" s="72" customFormat="1" ht="21">
      <c r="A205" s="14"/>
      <c r="B205" s="14"/>
      <c r="C205" s="14"/>
      <c r="D205" s="14"/>
      <c r="E205" s="14"/>
      <c r="F205" s="14"/>
      <c r="G205" s="14"/>
      <c r="H205" s="14"/>
    </row>
    <row r="206" spans="1:8" s="72" customFormat="1" ht="21">
      <c r="A206" s="14"/>
      <c r="B206" s="14"/>
      <c r="C206" s="14"/>
      <c r="D206" s="14"/>
      <c r="E206" s="14"/>
      <c r="F206" s="14"/>
      <c r="G206" s="14"/>
      <c r="H206" s="14"/>
    </row>
    <row r="207" spans="1:8" s="72" customFormat="1" ht="21">
      <c r="A207" s="14"/>
      <c r="B207" s="14"/>
      <c r="C207" s="14"/>
      <c r="D207" s="14"/>
      <c r="E207" s="14"/>
      <c r="F207" s="14"/>
      <c r="G207" s="14"/>
      <c r="H207" s="14"/>
    </row>
    <row r="208" spans="1:8" s="72" customFormat="1" ht="21">
      <c r="A208" s="14"/>
      <c r="B208" s="14"/>
      <c r="C208" s="14"/>
      <c r="D208" s="14"/>
      <c r="E208" s="14"/>
      <c r="F208" s="14"/>
      <c r="G208" s="14"/>
      <c r="H208" s="14"/>
    </row>
    <row r="209" spans="1:8" s="72" customFormat="1" ht="21">
      <c r="A209" s="14"/>
      <c r="B209" s="14"/>
      <c r="C209" s="14"/>
      <c r="D209" s="14"/>
      <c r="E209" s="14"/>
      <c r="F209" s="14"/>
      <c r="G209" s="14"/>
      <c r="H209" s="14"/>
    </row>
    <row r="210" spans="1:8" s="72" customFormat="1" ht="21">
      <c r="A210" s="14"/>
      <c r="B210" s="14"/>
      <c r="C210" s="14"/>
      <c r="D210" s="14"/>
      <c r="E210" s="14"/>
      <c r="F210" s="14"/>
      <c r="G210" s="14"/>
      <c r="H210" s="14"/>
    </row>
    <row r="211" spans="1:8" s="72" customFormat="1" ht="21">
      <c r="A211" s="14"/>
      <c r="B211" s="14"/>
      <c r="C211" s="14"/>
      <c r="D211" s="14"/>
      <c r="E211" s="14"/>
      <c r="F211" s="14"/>
      <c r="G211" s="14"/>
      <c r="H211" s="14"/>
    </row>
    <row r="212" spans="1:8" s="72" customFormat="1" ht="21">
      <c r="A212" s="14"/>
      <c r="B212" s="14"/>
      <c r="C212" s="14"/>
      <c r="D212" s="14"/>
      <c r="E212" s="14"/>
      <c r="F212" s="14"/>
      <c r="G212" s="14"/>
      <c r="H212" s="14"/>
    </row>
    <row r="213" spans="1:8" s="72" customFormat="1" ht="21">
      <c r="A213" s="14"/>
      <c r="B213" s="14"/>
      <c r="C213" s="14"/>
      <c r="D213" s="14"/>
      <c r="E213" s="14"/>
      <c r="F213" s="14"/>
      <c r="G213" s="14"/>
      <c r="H213" s="14"/>
    </row>
    <row r="214" spans="1:8" s="72" customFormat="1" ht="21">
      <c r="A214" s="14"/>
      <c r="B214" s="14"/>
      <c r="C214" s="14"/>
      <c r="D214" s="14"/>
      <c r="E214" s="14"/>
      <c r="F214" s="14"/>
      <c r="G214" s="14"/>
      <c r="H214" s="14"/>
    </row>
    <row r="215" spans="1:8" s="72" customFormat="1" ht="21">
      <c r="A215" s="14"/>
      <c r="B215" s="14"/>
      <c r="C215" s="14"/>
      <c r="D215" s="14"/>
      <c r="E215" s="14"/>
      <c r="F215" s="14"/>
      <c r="G215" s="14"/>
      <c r="H215" s="14"/>
    </row>
    <row r="216" spans="1:8" s="72" customFormat="1" ht="21">
      <c r="A216" s="14"/>
      <c r="B216" s="14"/>
      <c r="C216" s="14"/>
      <c r="D216" s="14"/>
      <c r="E216" s="14"/>
      <c r="F216" s="14"/>
      <c r="G216" s="14"/>
      <c r="H216" s="14"/>
    </row>
    <row r="217" spans="1:8" s="72" customFormat="1" ht="21">
      <c r="A217" s="14"/>
      <c r="B217" s="14"/>
      <c r="C217" s="14"/>
      <c r="D217" s="14"/>
      <c r="E217" s="14"/>
      <c r="F217" s="14"/>
      <c r="G217" s="14"/>
      <c r="H217" s="14"/>
    </row>
    <row r="218" spans="1:8" s="72" customFormat="1" ht="21">
      <c r="A218" s="14"/>
      <c r="B218" s="14"/>
      <c r="C218" s="14"/>
      <c r="D218" s="14"/>
      <c r="E218" s="14"/>
      <c r="F218" s="14"/>
      <c r="G218" s="14"/>
      <c r="H218" s="14"/>
    </row>
    <row r="219" spans="1:8" s="72" customFormat="1" ht="21">
      <c r="A219" s="14"/>
      <c r="B219" s="14"/>
      <c r="C219" s="14"/>
      <c r="D219" s="14"/>
      <c r="E219" s="14"/>
      <c r="F219" s="14"/>
      <c r="G219" s="14"/>
      <c r="H219" s="14"/>
    </row>
    <row r="220" spans="1:8" s="72" customFormat="1" ht="21">
      <c r="A220" s="14"/>
      <c r="B220" s="14"/>
      <c r="C220" s="14"/>
      <c r="D220" s="14"/>
      <c r="E220" s="14"/>
      <c r="F220" s="14"/>
      <c r="G220" s="14"/>
      <c r="H220" s="14"/>
    </row>
    <row r="221" spans="1:8" s="72" customFormat="1" ht="21">
      <c r="A221" s="14"/>
      <c r="B221" s="14"/>
      <c r="C221" s="14"/>
      <c r="D221" s="14"/>
      <c r="E221" s="14"/>
      <c r="F221" s="14"/>
      <c r="G221" s="14"/>
      <c r="H221" s="14"/>
    </row>
    <row r="222" spans="1:8" s="72" customFormat="1" ht="21">
      <c r="A222" s="14"/>
      <c r="B222" s="14"/>
      <c r="C222" s="14"/>
      <c r="D222" s="14"/>
      <c r="E222" s="14"/>
      <c r="F222" s="14"/>
      <c r="G222" s="14"/>
      <c r="H222" s="14"/>
    </row>
    <row r="223" spans="1:8" s="72" customFormat="1" ht="21">
      <c r="A223" s="14"/>
      <c r="B223" s="14"/>
      <c r="C223" s="14"/>
      <c r="D223" s="14"/>
      <c r="E223" s="14"/>
      <c r="F223" s="14"/>
      <c r="G223" s="14"/>
      <c r="H223" s="14"/>
    </row>
    <row r="224" spans="1:8" s="72" customFormat="1" ht="21">
      <c r="A224" s="14"/>
      <c r="B224" s="14"/>
      <c r="C224" s="14"/>
      <c r="D224" s="14"/>
      <c r="E224" s="14"/>
      <c r="F224" s="14"/>
      <c r="G224" s="14"/>
      <c r="H224" s="14"/>
    </row>
    <row r="225" spans="1:8" s="72" customFormat="1" ht="21">
      <c r="A225" s="14"/>
      <c r="B225" s="14"/>
      <c r="C225" s="14"/>
      <c r="D225" s="14"/>
      <c r="E225" s="14"/>
      <c r="F225" s="14"/>
      <c r="G225" s="14"/>
      <c r="H225" s="14"/>
    </row>
    <row r="226" spans="1:8" s="72" customFormat="1" ht="21">
      <c r="A226" s="14"/>
      <c r="B226" s="14"/>
      <c r="C226" s="14"/>
      <c r="D226" s="14"/>
      <c r="E226" s="14"/>
      <c r="F226" s="14"/>
      <c r="G226" s="14"/>
      <c r="H226" s="14"/>
    </row>
    <row r="227" spans="1:8" s="72" customFormat="1" ht="21">
      <c r="A227" s="14"/>
      <c r="B227" s="14"/>
      <c r="C227" s="14"/>
      <c r="D227" s="14"/>
      <c r="E227" s="14"/>
      <c r="F227" s="14"/>
      <c r="G227" s="14"/>
      <c r="H227" s="14"/>
    </row>
    <row r="228" spans="1:8" s="72" customFormat="1" ht="21">
      <c r="A228" s="14"/>
      <c r="B228" s="14"/>
      <c r="C228" s="14"/>
      <c r="D228" s="14"/>
      <c r="E228" s="14"/>
      <c r="F228" s="14"/>
      <c r="G228" s="14"/>
      <c r="H228" s="14"/>
    </row>
    <row r="229" spans="1:8" s="72" customFormat="1" ht="21">
      <c r="A229" s="14"/>
      <c r="B229" s="14"/>
      <c r="C229" s="14"/>
      <c r="D229" s="14"/>
      <c r="E229" s="14"/>
      <c r="F229" s="14"/>
      <c r="G229" s="14"/>
      <c r="H229" s="14"/>
    </row>
    <row r="230" spans="1:8" s="72" customFormat="1" ht="21">
      <c r="A230" s="14"/>
      <c r="B230" s="14"/>
      <c r="C230" s="14"/>
      <c r="D230" s="14"/>
      <c r="E230" s="14"/>
      <c r="F230" s="14"/>
      <c r="G230" s="14"/>
      <c r="H230" s="14"/>
    </row>
    <row r="231" spans="1:8" s="72" customFormat="1" ht="21">
      <c r="A231" s="14"/>
      <c r="B231" s="14"/>
      <c r="C231" s="14"/>
      <c r="D231" s="14"/>
      <c r="E231" s="14"/>
      <c r="F231" s="14"/>
      <c r="G231" s="14"/>
      <c r="H231" s="14"/>
    </row>
    <row r="232" spans="1:8" s="72" customFormat="1" ht="21">
      <c r="A232" s="14"/>
      <c r="B232" s="14"/>
      <c r="C232" s="14"/>
      <c r="D232" s="14"/>
      <c r="E232" s="14"/>
      <c r="F232" s="14"/>
      <c r="G232" s="14"/>
      <c r="H232" s="14"/>
    </row>
    <row r="233" spans="1:8" s="72" customFormat="1" ht="21">
      <c r="A233" s="14"/>
      <c r="B233" s="14"/>
      <c r="C233" s="14"/>
      <c r="D233" s="14"/>
      <c r="E233" s="14"/>
      <c r="F233" s="14"/>
      <c r="G233" s="14"/>
      <c r="H233" s="14"/>
    </row>
    <row r="234" spans="1:8" s="72" customFormat="1" ht="21">
      <c r="A234" s="14"/>
      <c r="B234" s="14"/>
      <c r="C234" s="14"/>
      <c r="D234" s="14"/>
      <c r="E234" s="14"/>
      <c r="F234" s="14"/>
      <c r="G234" s="14"/>
      <c r="H234" s="14"/>
    </row>
    <row r="235" spans="1:8" s="72" customFormat="1" ht="21">
      <c r="A235" s="14"/>
      <c r="B235" s="14"/>
      <c r="C235" s="14"/>
      <c r="D235" s="14"/>
      <c r="E235" s="14"/>
      <c r="F235" s="14"/>
      <c r="G235" s="14"/>
      <c r="H235" s="14"/>
    </row>
    <row r="236" spans="1:8" s="72" customFormat="1" ht="21">
      <c r="A236" s="14"/>
      <c r="B236" s="14"/>
      <c r="C236" s="14"/>
      <c r="D236" s="14"/>
      <c r="E236" s="14"/>
      <c r="F236" s="14"/>
      <c r="G236" s="14"/>
      <c r="H236" s="14"/>
    </row>
    <row r="237" spans="1:8" s="72" customFormat="1" ht="21">
      <c r="A237" s="14"/>
      <c r="B237" s="14"/>
      <c r="C237" s="14"/>
      <c r="D237" s="14"/>
      <c r="E237" s="14"/>
      <c r="F237" s="14"/>
      <c r="G237" s="14"/>
      <c r="H237" s="14"/>
    </row>
    <row r="238" spans="1:8" s="72" customFormat="1" ht="21">
      <c r="A238" s="14"/>
      <c r="B238" s="14"/>
      <c r="C238" s="14"/>
      <c r="D238" s="14"/>
      <c r="E238" s="14"/>
      <c r="F238" s="14"/>
      <c r="G238" s="14"/>
      <c r="H238" s="14"/>
    </row>
    <row r="239" spans="1:8" s="72" customFormat="1" ht="21">
      <c r="A239" s="14"/>
      <c r="B239" s="14"/>
      <c r="C239" s="14"/>
      <c r="D239" s="14"/>
      <c r="E239" s="14"/>
      <c r="F239" s="14"/>
      <c r="G239" s="14"/>
      <c r="H239" s="14"/>
    </row>
    <row r="240" spans="1:8" s="72" customFormat="1" ht="21">
      <c r="A240" s="14"/>
      <c r="B240" s="14"/>
      <c r="C240" s="14"/>
      <c r="D240" s="14"/>
      <c r="E240" s="14"/>
      <c r="F240" s="14"/>
      <c r="G240" s="14"/>
      <c r="H240" s="14"/>
    </row>
    <row r="241" spans="1:8" s="72" customFormat="1" ht="21">
      <c r="A241" s="14"/>
      <c r="B241" s="14"/>
      <c r="C241" s="14"/>
      <c r="D241" s="14"/>
      <c r="E241" s="14"/>
      <c r="F241" s="14"/>
      <c r="G241" s="14"/>
      <c r="H241" s="14"/>
    </row>
    <row r="242" spans="1:8" s="72" customFormat="1" ht="21">
      <c r="A242" s="14"/>
      <c r="B242" s="14"/>
      <c r="C242" s="14"/>
      <c r="D242" s="14"/>
      <c r="E242" s="14"/>
      <c r="F242" s="14"/>
      <c r="G242" s="14"/>
      <c r="H242" s="14"/>
    </row>
    <row r="243" spans="1:8" s="72" customFormat="1" ht="21">
      <c r="A243" s="14"/>
      <c r="B243" s="14"/>
      <c r="C243" s="14"/>
      <c r="D243" s="14"/>
      <c r="E243" s="14"/>
      <c r="F243" s="14"/>
      <c r="G243" s="14"/>
      <c r="H243" s="14"/>
    </row>
    <row r="244" spans="1:8" s="77" customFormat="1" ht="21">
      <c r="A244" s="14"/>
      <c r="B244" s="14"/>
      <c r="C244" s="14"/>
      <c r="D244" s="14"/>
      <c r="E244" s="14"/>
      <c r="F244" s="14"/>
      <c r="G244" s="14"/>
      <c r="H244" s="14"/>
    </row>
    <row r="245" spans="1:8" s="77" customFormat="1" ht="21">
      <c r="A245" s="14"/>
      <c r="B245" s="14"/>
      <c r="C245" s="14"/>
      <c r="D245" s="14"/>
      <c r="E245" s="14"/>
      <c r="F245" s="14"/>
      <c r="G245" s="14"/>
      <c r="H245" s="14"/>
    </row>
    <row r="246" spans="1:8" s="77" customFormat="1" ht="21">
      <c r="A246" s="14"/>
      <c r="B246" s="14"/>
      <c r="C246" s="14"/>
      <c r="D246" s="14"/>
      <c r="E246" s="14"/>
      <c r="F246" s="14"/>
      <c r="G246" s="14"/>
      <c r="H246" s="14"/>
    </row>
    <row r="247" spans="1:8" s="77" customFormat="1" ht="21">
      <c r="A247" s="14"/>
      <c r="B247" s="14"/>
      <c r="C247" s="14"/>
      <c r="D247" s="14"/>
      <c r="E247" s="14"/>
      <c r="F247" s="14"/>
      <c r="G247" s="14"/>
      <c r="H247" s="14"/>
    </row>
    <row r="248" spans="1:8" s="77" customFormat="1" ht="21">
      <c r="A248" s="14"/>
      <c r="B248" s="14"/>
      <c r="C248" s="14"/>
      <c r="D248" s="14"/>
      <c r="E248" s="14"/>
      <c r="F248" s="14"/>
      <c r="G248" s="14"/>
      <c r="H248" s="14"/>
    </row>
    <row r="249" spans="1:8" s="77" customFormat="1" ht="21">
      <c r="A249" s="14"/>
      <c r="B249" s="14"/>
      <c r="C249" s="14"/>
      <c r="D249" s="14"/>
      <c r="E249" s="14"/>
      <c r="F249" s="14"/>
      <c r="G249" s="14"/>
      <c r="H249" s="14"/>
    </row>
    <row r="250" spans="1:8" s="77" customFormat="1" ht="21">
      <c r="A250" s="14"/>
      <c r="B250" s="14"/>
      <c r="C250" s="14"/>
      <c r="D250" s="14"/>
      <c r="E250" s="14"/>
      <c r="F250" s="14"/>
      <c r="G250" s="14"/>
      <c r="H250" s="14"/>
    </row>
    <row r="251" spans="1:8" s="77" customFormat="1" ht="21">
      <c r="A251" s="14"/>
      <c r="B251" s="14"/>
      <c r="C251" s="14"/>
      <c r="D251" s="14"/>
      <c r="E251" s="14"/>
      <c r="F251" s="14"/>
      <c r="G251" s="14"/>
      <c r="H251" s="14"/>
    </row>
    <row r="252" spans="1:8" s="77" customFormat="1" ht="21">
      <c r="A252" s="14"/>
      <c r="B252" s="14"/>
      <c r="C252" s="14"/>
      <c r="D252" s="14"/>
      <c r="E252" s="14"/>
      <c r="F252" s="14"/>
      <c r="G252" s="14"/>
      <c r="H252" s="14"/>
    </row>
    <row r="253" spans="1:8" s="77" customFormat="1" ht="21">
      <c r="A253" s="14"/>
      <c r="B253" s="14"/>
      <c r="C253" s="14"/>
      <c r="D253" s="14"/>
      <c r="E253" s="14"/>
      <c r="F253" s="14"/>
      <c r="G253" s="14"/>
      <c r="H253" s="14"/>
    </row>
    <row r="254" spans="1:8" s="77" customFormat="1" ht="21">
      <c r="A254" s="14"/>
      <c r="B254" s="14"/>
      <c r="C254" s="14"/>
      <c r="D254" s="14"/>
      <c r="E254" s="14"/>
      <c r="F254" s="14"/>
      <c r="G254" s="14"/>
      <c r="H254" s="14"/>
    </row>
    <row r="255" spans="1:8" s="77" customFormat="1" ht="21">
      <c r="A255" s="14"/>
      <c r="B255" s="14"/>
      <c r="C255" s="14"/>
      <c r="D255" s="14"/>
      <c r="E255" s="14"/>
      <c r="F255" s="14"/>
      <c r="G255" s="14"/>
      <c r="H255" s="14"/>
    </row>
    <row r="256" spans="1:8" s="77" customFormat="1" ht="21">
      <c r="A256" s="14"/>
      <c r="B256" s="14"/>
      <c r="C256" s="14"/>
      <c r="D256" s="14"/>
      <c r="E256" s="14"/>
      <c r="F256" s="14"/>
      <c r="G256" s="14"/>
      <c r="H256" s="14"/>
    </row>
    <row r="257" spans="1:8" s="77" customFormat="1" ht="21">
      <c r="A257" s="14"/>
      <c r="B257" s="14"/>
      <c r="C257" s="14"/>
      <c r="D257" s="14"/>
      <c r="E257" s="14"/>
      <c r="F257" s="14"/>
      <c r="G257" s="14"/>
      <c r="H257" s="14"/>
    </row>
    <row r="258" spans="1:8" s="77" customFormat="1" ht="21">
      <c r="A258" s="14"/>
      <c r="B258" s="14"/>
      <c r="C258" s="14"/>
      <c r="D258" s="14"/>
      <c r="E258" s="14"/>
      <c r="F258" s="14"/>
      <c r="G258" s="14"/>
      <c r="H258" s="14"/>
    </row>
    <row r="259" spans="1:8" s="77" customFormat="1" ht="21">
      <c r="A259" s="14"/>
      <c r="B259" s="14"/>
      <c r="C259" s="14"/>
      <c r="D259" s="14"/>
      <c r="E259" s="14"/>
      <c r="F259" s="14"/>
      <c r="G259" s="14"/>
      <c r="H259" s="14"/>
    </row>
    <row r="260" spans="1:8" s="77" customFormat="1" ht="21">
      <c r="A260" s="14"/>
      <c r="B260" s="14"/>
      <c r="C260" s="14"/>
      <c r="D260" s="14"/>
      <c r="E260" s="14"/>
      <c r="F260" s="14"/>
      <c r="G260" s="14"/>
      <c r="H260" s="14"/>
    </row>
    <row r="261" spans="1:8" s="77" customFormat="1" ht="21">
      <c r="A261" s="14"/>
      <c r="B261" s="14"/>
      <c r="C261" s="14"/>
      <c r="D261" s="14"/>
      <c r="E261" s="14"/>
      <c r="F261" s="14"/>
      <c r="G261" s="14"/>
      <c r="H261" s="14"/>
    </row>
    <row r="262" spans="1:8" s="77" customFormat="1" ht="21">
      <c r="A262" s="14"/>
      <c r="B262" s="14"/>
      <c r="C262" s="14"/>
      <c r="D262" s="14"/>
      <c r="E262" s="14"/>
      <c r="F262" s="14"/>
      <c r="G262" s="14"/>
      <c r="H262" s="14"/>
    </row>
    <row r="263" spans="1:8" s="77" customFormat="1" ht="21">
      <c r="A263" s="14"/>
      <c r="B263" s="14"/>
      <c r="C263" s="14"/>
      <c r="D263" s="14"/>
      <c r="E263" s="14"/>
      <c r="F263" s="14"/>
      <c r="G263" s="14"/>
      <c r="H263" s="14"/>
    </row>
    <row r="264" spans="1:8" s="77" customFormat="1" ht="21">
      <c r="A264" s="14"/>
      <c r="B264" s="14"/>
      <c r="C264" s="14"/>
      <c r="D264" s="14"/>
      <c r="E264" s="14"/>
      <c r="F264" s="14"/>
      <c r="G264" s="14"/>
      <c r="H264" s="14"/>
    </row>
    <row r="265" spans="1:8" s="77" customFormat="1" ht="21">
      <c r="A265" s="14"/>
      <c r="B265" s="14"/>
      <c r="C265" s="14"/>
      <c r="D265" s="14"/>
      <c r="E265" s="14"/>
      <c r="F265" s="14"/>
      <c r="G265" s="14"/>
      <c r="H265" s="14"/>
    </row>
    <row r="266" spans="1:8" s="77" customFormat="1" ht="21">
      <c r="A266" s="14"/>
      <c r="B266" s="14"/>
      <c r="C266" s="14"/>
      <c r="D266" s="14"/>
      <c r="E266" s="14"/>
      <c r="F266" s="14"/>
      <c r="G266" s="14"/>
      <c r="H266" s="14"/>
    </row>
    <row r="267" spans="1:8" s="77" customFormat="1" ht="21">
      <c r="A267" s="14"/>
      <c r="B267" s="14"/>
      <c r="C267" s="14"/>
      <c r="D267" s="14"/>
      <c r="E267" s="14"/>
      <c r="F267" s="14"/>
      <c r="G267" s="14"/>
      <c r="H267" s="14"/>
    </row>
    <row r="268" spans="1:8" s="77" customFormat="1" ht="21">
      <c r="A268" s="14"/>
      <c r="B268" s="14"/>
      <c r="C268" s="14"/>
      <c r="D268" s="14"/>
      <c r="E268" s="14"/>
      <c r="F268" s="14"/>
      <c r="G268" s="14"/>
      <c r="H268" s="14"/>
    </row>
    <row r="269" spans="1:8" s="78" customFormat="1" ht="21">
      <c r="A269" s="14"/>
      <c r="B269" s="14"/>
      <c r="C269" s="14"/>
      <c r="D269" s="14"/>
      <c r="E269" s="14"/>
      <c r="F269" s="14"/>
      <c r="G269" s="14"/>
      <c r="H269" s="14"/>
    </row>
    <row r="270" spans="1:8" s="77" customFormat="1" ht="21">
      <c r="A270" s="14"/>
      <c r="B270" s="14"/>
      <c r="C270" s="14"/>
      <c r="D270" s="14"/>
      <c r="E270" s="14"/>
      <c r="F270" s="14"/>
      <c r="G270" s="14"/>
      <c r="H270" s="14"/>
    </row>
    <row r="271" spans="1:8" s="77" customFormat="1" ht="21">
      <c r="A271" s="14"/>
      <c r="B271" s="14"/>
      <c r="C271" s="14"/>
      <c r="D271" s="14"/>
      <c r="E271" s="14"/>
      <c r="F271" s="14"/>
      <c r="G271" s="14"/>
      <c r="H271" s="14"/>
    </row>
    <row r="272" spans="1:8" s="77" customFormat="1" ht="21">
      <c r="A272" s="14"/>
      <c r="B272" s="14"/>
      <c r="C272" s="14"/>
      <c r="D272" s="14"/>
      <c r="E272" s="14"/>
      <c r="F272" s="14"/>
      <c r="G272" s="14"/>
      <c r="H272" s="14"/>
    </row>
    <row r="273" spans="1:8" s="77" customFormat="1" ht="21">
      <c r="A273" s="14"/>
      <c r="B273" s="14"/>
      <c r="C273" s="14"/>
      <c r="D273" s="14"/>
      <c r="E273" s="14"/>
      <c r="F273" s="14"/>
      <c r="G273" s="14"/>
      <c r="H273" s="14"/>
    </row>
    <row r="274" spans="1:8" s="78" customFormat="1" ht="21">
      <c r="A274" s="14"/>
      <c r="B274" s="14"/>
      <c r="C274" s="14"/>
      <c r="D274" s="14"/>
      <c r="E274" s="14"/>
      <c r="F274" s="14"/>
      <c r="G274" s="14"/>
      <c r="H274" s="14"/>
    </row>
    <row r="275" spans="1:8" s="78" customFormat="1" ht="21">
      <c r="A275" s="14"/>
      <c r="B275" s="14"/>
      <c r="C275" s="14"/>
      <c r="D275" s="14"/>
      <c r="E275" s="14"/>
      <c r="F275" s="14"/>
      <c r="G275" s="14"/>
      <c r="H275" s="14"/>
    </row>
    <row r="276" spans="1:8" s="78" customFormat="1" ht="21">
      <c r="A276" s="14"/>
      <c r="B276" s="14"/>
      <c r="C276" s="14"/>
      <c r="D276" s="14"/>
      <c r="E276" s="14"/>
      <c r="F276" s="14"/>
      <c r="G276" s="14"/>
      <c r="H276" s="14"/>
    </row>
    <row r="277" spans="1:8" s="81" customFormat="1" ht="21">
      <c r="A277" s="14"/>
      <c r="B277" s="14"/>
      <c r="C277" s="14"/>
      <c r="D277" s="14"/>
      <c r="E277" s="14"/>
      <c r="F277" s="14"/>
      <c r="G277" s="14"/>
      <c r="H277" s="14"/>
    </row>
    <row r="278" spans="1:8" s="81" customFormat="1" ht="21">
      <c r="A278" s="14"/>
      <c r="B278" s="14"/>
      <c r="C278" s="14"/>
      <c r="D278" s="14"/>
      <c r="E278" s="14"/>
      <c r="F278" s="14"/>
      <c r="G278" s="14"/>
      <c r="H278" s="14"/>
    </row>
    <row r="279" spans="1:8" s="81" customFormat="1" ht="21">
      <c r="A279" s="14"/>
      <c r="B279" s="14"/>
      <c r="C279" s="14"/>
      <c r="D279" s="14"/>
      <c r="E279" s="14"/>
      <c r="F279" s="14"/>
      <c r="G279" s="14"/>
      <c r="H279" s="14"/>
    </row>
    <row r="280" spans="1:8" s="81" customFormat="1" ht="21">
      <c r="A280" s="14"/>
      <c r="B280" s="14"/>
      <c r="C280" s="14"/>
      <c r="D280" s="14"/>
      <c r="E280" s="14"/>
      <c r="F280" s="14"/>
      <c r="G280" s="14"/>
      <c r="H280" s="14"/>
    </row>
    <row r="281" spans="1:8" s="81" customFormat="1" ht="21">
      <c r="A281" s="14"/>
      <c r="B281" s="14"/>
      <c r="C281" s="14"/>
      <c r="D281" s="14"/>
      <c r="E281" s="14"/>
      <c r="F281" s="14"/>
      <c r="G281" s="14"/>
      <c r="H281" s="14"/>
    </row>
    <row r="282" spans="1:8" s="81" customFormat="1" ht="21">
      <c r="A282" s="14"/>
      <c r="B282" s="14"/>
      <c r="C282" s="14"/>
      <c r="D282" s="14"/>
      <c r="E282" s="14"/>
      <c r="F282" s="14"/>
      <c r="G282" s="14"/>
      <c r="H282" s="14"/>
    </row>
  </sheetData>
  <mergeCells count="2">
    <mergeCell ref="A1:H1"/>
    <mergeCell ref="A2:H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8515625" style="86" customWidth="1"/>
    <col min="2" max="2" width="28.28125" style="86" customWidth="1"/>
    <col min="3" max="3" width="15.57421875" style="86" customWidth="1"/>
    <col min="4" max="4" width="9.7109375" style="86" bestFit="1" customWidth="1"/>
    <col min="5" max="5" width="10.421875" style="86" bestFit="1" customWidth="1"/>
    <col min="6" max="6" width="11.00390625" style="86" customWidth="1"/>
    <col min="7" max="16384" width="9.00390625" style="86" customWidth="1"/>
  </cols>
  <sheetData>
    <row r="1" spans="1:5" ht="33" customHeight="1">
      <c r="A1" s="453" t="s">
        <v>154</v>
      </c>
      <c r="B1" s="453"/>
      <c r="C1" s="453"/>
      <c r="D1" s="453"/>
      <c r="E1" s="453"/>
    </row>
    <row r="2" spans="1:7" ht="33" customHeight="1">
      <c r="A2" s="51" t="s">
        <v>68</v>
      </c>
      <c r="B2" s="54" t="s">
        <v>71</v>
      </c>
      <c r="C2" s="51" t="s">
        <v>29</v>
      </c>
      <c r="D2" s="51" t="s">
        <v>37</v>
      </c>
      <c r="E2" s="53" t="s">
        <v>50</v>
      </c>
      <c r="F2" s="53" t="s">
        <v>28</v>
      </c>
      <c r="G2" s="53" t="s">
        <v>0</v>
      </c>
    </row>
    <row r="3" spans="1:7" ht="42">
      <c r="A3" s="293">
        <v>2560</v>
      </c>
      <c r="B3" s="406" t="s">
        <v>155</v>
      </c>
      <c r="C3" s="52">
        <v>25551800</v>
      </c>
      <c r="D3" s="55">
        <v>0</v>
      </c>
      <c r="E3" s="52">
        <f>C3-D3</f>
        <v>25551800</v>
      </c>
      <c r="F3" s="52"/>
      <c r="G3" s="52"/>
    </row>
    <row r="4" spans="1:7" ht="44.25">
      <c r="A4" s="294"/>
      <c r="B4" s="407" t="s">
        <v>156</v>
      </c>
      <c r="C4" s="57"/>
      <c r="D4" s="56"/>
      <c r="E4" s="57"/>
      <c r="F4" s="57"/>
      <c r="G4" s="57"/>
    </row>
    <row r="5" spans="1:7" ht="21">
      <c r="A5" s="54">
        <v>2560</v>
      </c>
      <c r="B5" s="408" t="s">
        <v>157</v>
      </c>
      <c r="C5" s="295">
        <v>4942500</v>
      </c>
      <c r="D5" s="295">
        <v>4942500</v>
      </c>
      <c r="E5" s="295">
        <f>C5-D5</f>
        <v>0</v>
      </c>
      <c r="F5" s="354" t="s">
        <v>325</v>
      </c>
      <c r="G5" s="355">
        <v>11</v>
      </c>
    </row>
    <row r="6" spans="1:7" ht="42">
      <c r="A6" s="51">
        <v>2560</v>
      </c>
      <c r="B6" s="409" t="s">
        <v>158</v>
      </c>
      <c r="C6" s="12">
        <v>894500</v>
      </c>
      <c r="D6" s="12">
        <v>894500</v>
      </c>
      <c r="E6" s="12">
        <f>C6-D6</f>
        <v>0</v>
      </c>
      <c r="F6" s="12"/>
      <c r="G6" s="12"/>
    </row>
    <row r="7" spans="1:7" ht="21">
      <c r="A7" s="11"/>
      <c r="B7" s="410"/>
      <c r="C7" s="192">
        <f>SUM(C3:C6)</f>
        <v>31388800</v>
      </c>
      <c r="D7" s="192">
        <f>SUM(D3:D6)</f>
        <v>5837000</v>
      </c>
      <c r="E7" s="192">
        <f>SUM(E3:E6)</f>
        <v>25551800</v>
      </c>
      <c r="F7" s="192"/>
      <c r="G7" s="192"/>
    </row>
    <row r="8" s="83" customFormat="1" ht="21"/>
  </sheetData>
  <sheetProtection/>
  <mergeCells count="1">
    <mergeCell ref="A1:E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7109375" style="14" bestFit="1" customWidth="1"/>
    <col min="2" max="2" width="7.8515625" style="21" bestFit="1" customWidth="1"/>
    <col min="3" max="3" width="18.421875" style="14" customWidth="1"/>
    <col min="4" max="4" width="25.7109375" style="14" bestFit="1" customWidth="1"/>
    <col min="5" max="5" width="16.57421875" style="14" customWidth="1"/>
    <col min="6" max="6" width="6.140625" style="14" customWidth="1"/>
    <col min="7" max="7" width="15.28125" style="14" customWidth="1"/>
    <col min="8" max="8" width="13.7109375" style="14" customWidth="1"/>
    <col min="9" max="9" width="8.7109375" style="14" customWidth="1"/>
    <col min="10" max="10" width="7.421875" style="14" bestFit="1" customWidth="1"/>
    <col min="11" max="16384" width="9.00390625" style="14" customWidth="1"/>
  </cols>
  <sheetData>
    <row r="1" spans="1:9" ht="29.25">
      <c r="A1" s="448" t="s">
        <v>142</v>
      </c>
      <c r="B1" s="448"/>
      <c r="C1" s="448"/>
      <c r="D1" s="448"/>
      <c r="E1" s="448"/>
      <c r="F1" s="448"/>
      <c r="G1" s="26"/>
      <c r="H1" s="26"/>
      <c r="I1" s="26"/>
    </row>
    <row r="2" spans="1:6" ht="21">
      <c r="A2" s="9" t="s">
        <v>27</v>
      </c>
      <c r="B2" s="65" t="s">
        <v>28</v>
      </c>
      <c r="C2" s="9" t="s">
        <v>29</v>
      </c>
      <c r="D2" s="9" t="s">
        <v>30</v>
      </c>
      <c r="E2" s="9" t="s">
        <v>32</v>
      </c>
      <c r="F2" s="9" t="s">
        <v>0</v>
      </c>
    </row>
    <row r="3" spans="1:6" s="86" customFormat="1" ht="21">
      <c r="A3" s="87" t="s">
        <v>7</v>
      </c>
      <c r="B3" s="87" t="s">
        <v>294</v>
      </c>
      <c r="C3" s="50">
        <v>774400</v>
      </c>
      <c r="D3" s="87" t="s">
        <v>295</v>
      </c>
      <c r="E3" s="87" t="s">
        <v>296</v>
      </c>
      <c r="F3" s="87">
        <v>11</v>
      </c>
    </row>
    <row r="4" spans="1:6" s="86" customFormat="1" ht="21">
      <c r="A4" s="87"/>
      <c r="B4" s="87"/>
      <c r="C4" s="50"/>
      <c r="D4" s="87"/>
      <c r="E4" s="87"/>
      <c r="F4" s="87"/>
    </row>
    <row r="5" spans="1:6" s="86" customFormat="1" ht="21">
      <c r="A5" s="87"/>
      <c r="B5" s="87"/>
      <c r="C5" s="50"/>
      <c r="D5" s="87"/>
      <c r="E5" s="87"/>
      <c r="F5" s="87"/>
    </row>
    <row r="6" spans="1:6" s="86" customFormat="1" ht="21">
      <c r="A6" s="87"/>
      <c r="B6" s="87"/>
      <c r="C6" s="50"/>
      <c r="D6" s="87"/>
      <c r="E6" s="87"/>
      <c r="F6" s="87"/>
    </row>
    <row r="7" spans="1:6" s="86" customFormat="1" ht="21">
      <c r="A7" s="87"/>
      <c r="B7" s="87"/>
      <c r="C7" s="50"/>
      <c r="D7" s="87"/>
      <c r="E7" s="87"/>
      <c r="F7" s="87"/>
    </row>
    <row r="8" spans="1:6" s="86" customFormat="1" ht="21">
      <c r="A8" s="87"/>
      <c r="B8" s="87"/>
      <c r="C8" s="50"/>
      <c r="D8" s="87"/>
      <c r="E8" s="87"/>
      <c r="F8" s="87"/>
    </row>
    <row r="9" spans="1:6" s="86" customFormat="1" ht="21">
      <c r="A9" s="87"/>
      <c r="B9" s="87"/>
      <c r="C9" s="50"/>
      <c r="D9" s="87"/>
      <c r="E9" s="87"/>
      <c r="F9" s="87"/>
    </row>
    <row r="10" spans="1:6" s="86" customFormat="1" ht="21">
      <c r="A10" s="87"/>
      <c r="B10" s="87"/>
      <c r="C10" s="50"/>
      <c r="D10" s="87"/>
      <c r="E10" s="87"/>
      <c r="F10" s="87"/>
    </row>
    <row r="11" spans="1:6" s="86" customFormat="1" ht="21">
      <c r="A11" s="87"/>
      <c r="B11" s="87"/>
      <c r="C11" s="50"/>
      <c r="D11" s="87"/>
      <c r="E11" s="87"/>
      <c r="F11" s="87"/>
    </row>
    <row r="12" spans="1:6" s="86" customFormat="1" ht="21">
      <c r="A12" s="87"/>
      <c r="B12" s="87"/>
      <c r="C12" s="50"/>
      <c r="D12" s="87"/>
      <c r="E12" s="87"/>
      <c r="F12" s="87"/>
    </row>
    <row r="13" spans="1:6" s="86" customFormat="1" ht="21">
      <c r="A13" s="87"/>
      <c r="B13" s="87"/>
      <c r="C13" s="50"/>
      <c r="D13" s="87"/>
      <c r="E13" s="87"/>
      <c r="F13" s="87"/>
    </row>
    <row r="14" spans="1:6" s="86" customFormat="1" ht="21">
      <c r="A14" s="87"/>
      <c r="B14" s="87"/>
      <c r="C14" s="50"/>
      <c r="D14" s="87"/>
      <c r="E14" s="87"/>
      <c r="F14" s="87"/>
    </row>
    <row r="15" spans="1:6" s="86" customFormat="1" ht="21">
      <c r="A15" s="87"/>
      <c r="B15" s="87"/>
      <c r="C15" s="50"/>
      <c r="D15" s="87"/>
      <c r="E15" s="87"/>
      <c r="F15" s="87"/>
    </row>
    <row r="16" spans="1:6" s="86" customFormat="1" ht="21">
      <c r="A16" s="87"/>
      <c r="B16" s="87"/>
      <c r="C16" s="50"/>
      <c r="D16" s="87"/>
      <c r="E16" s="87"/>
      <c r="F16" s="87"/>
    </row>
    <row r="17" spans="1:6" s="86" customFormat="1" ht="21">
      <c r="A17" s="87"/>
      <c r="B17" s="87"/>
      <c r="C17" s="50"/>
      <c r="D17" s="87"/>
      <c r="E17" s="87"/>
      <c r="F17" s="87"/>
    </row>
    <row r="18" spans="1:6" s="86" customFormat="1" ht="21">
      <c r="A18" s="87"/>
      <c r="B18" s="87"/>
      <c r="C18" s="50"/>
      <c r="D18" s="87"/>
      <c r="E18" s="87"/>
      <c r="F18" s="87"/>
    </row>
    <row r="19" spans="1:6" s="60" customFormat="1" ht="23.25">
      <c r="A19" s="10"/>
      <c r="B19" s="65"/>
      <c r="C19" s="84">
        <f>SUM(C3:C18)</f>
        <v>774400</v>
      </c>
      <c r="D19" s="11"/>
      <c r="E19" s="12"/>
      <c r="F19" s="11"/>
    </row>
    <row r="20" spans="1:6" s="64" customFormat="1" ht="21">
      <c r="A20" s="13"/>
      <c r="B20" s="21"/>
      <c r="C20" s="14"/>
      <c r="D20" s="14"/>
      <c r="E20" s="15"/>
      <c r="F20" s="14"/>
    </row>
    <row r="21" spans="1:6" s="66" customFormat="1" ht="21">
      <c r="A21" s="13"/>
      <c r="B21" s="21"/>
      <c r="C21" s="14"/>
      <c r="D21" s="14"/>
      <c r="E21" s="15"/>
      <c r="F21" s="14"/>
    </row>
    <row r="22" spans="1:6" s="72" customFormat="1" ht="21">
      <c r="A22" s="13"/>
      <c r="B22" s="21"/>
      <c r="C22" s="14"/>
      <c r="D22" s="14"/>
      <c r="E22" s="15"/>
      <c r="F22" s="14"/>
    </row>
    <row r="23" spans="1:6" s="72" customFormat="1" ht="21">
      <c r="A23" s="13"/>
      <c r="B23" s="21"/>
      <c r="C23" s="14"/>
      <c r="D23" s="14"/>
      <c r="E23" s="15"/>
      <c r="F23" s="14"/>
    </row>
    <row r="24" spans="1:6" s="77" customFormat="1" ht="21">
      <c r="A24" s="13"/>
      <c r="B24" s="21"/>
      <c r="C24" s="14"/>
      <c r="D24" s="18"/>
      <c r="E24" s="15"/>
      <c r="F24" s="14"/>
    </row>
    <row r="25" spans="1:6" s="77" customFormat="1" ht="21">
      <c r="A25" s="13"/>
      <c r="B25" s="21"/>
      <c r="C25" s="14"/>
      <c r="D25" s="18"/>
      <c r="E25" s="15"/>
      <c r="F25" s="14"/>
    </row>
    <row r="26" spans="1:6" s="77" customFormat="1" ht="21">
      <c r="A26" s="13"/>
      <c r="B26" s="21"/>
      <c r="C26" s="14"/>
      <c r="D26" s="18"/>
      <c r="E26" s="15"/>
      <c r="F26" s="14"/>
    </row>
    <row r="27" spans="1:6" s="81" customFormat="1" ht="21">
      <c r="A27" s="13"/>
      <c r="B27" s="21"/>
      <c r="C27" s="14"/>
      <c r="D27" s="18"/>
      <c r="E27" s="15"/>
      <c r="F27" s="14"/>
    </row>
    <row r="28" spans="1:6" s="81" customFormat="1" ht="21">
      <c r="A28" s="13"/>
      <c r="B28" s="21"/>
      <c r="C28" s="14"/>
      <c r="D28" s="18"/>
      <c r="E28" s="15"/>
      <c r="F28" s="14"/>
    </row>
    <row r="29" spans="1:5" ht="21">
      <c r="A29" s="13"/>
      <c r="D29" s="18"/>
      <c r="E29" s="15"/>
    </row>
    <row r="30" spans="1:5" ht="21">
      <c r="A30" s="13"/>
      <c r="D30" s="18"/>
      <c r="E30" s="15"/>
    </row>
    <row r="31" spans="1:5" ht="21">
      <c r="A31" s="13"/>
      <c r="D31" s="18"/>
      <c r="E31" s="15"/>
    </row>
    <row r="32" spans="1:5" ht="21">
      <c r="A32" s="13"/>
      <c r="D32" s="18"/>
      <c r="E32" s="15"/>
    </row>
    <row r="33" spans="1:5" ht="21">
      <c r="A33" s="13"/>
      <c r="D33" s="18"/>
      <c r="E33" s="15"/>
    </row>
    <row r="34" spans="1:5" ht="21">
      <c r="A34" s="13"/>
      <c r="D34" s="18"/>
      <c r="E34" s="15"/>
    </row>
    <row r="35" spans="1:5" ht="21">
      <c r="A35" s="13"/>
      <c r="D35" s="18"/>
      <c r="E35" s="15"/>
    </row>
    <row r="36" spans="1:5" ht="21">
      <c r="A36" s="13"/>
      <c r="D36" s="18"/>
      <c r="E36" s="15"/>
    </row>
    <row r="37" spans="1:5" ht="21">
      <c r="A37" s="13"/>
      <c r="D37" s="18"/>
      <c r="E37" s="15"/>
    </row>
    <row r="38" spans="1:5" ht="21">
      <c r="A38" s="13"/>
      <c r="D38" s="18"/>
      <c r="E38" s="15"/>
    </row>
    <row r="39" spans="1:5" ht="21">
      <c r="A39" s="13"/>
      <c r="D39" s="18"/>
      <c r="E39" s="15"/>
    </row>
    <row r="40" spans="1:5" ht="21">
      <c r="A40" s="13"/>
      <c r="D40" s="18"/>
      <c r="E40" s="15"/>
    </row>
    <row r="41" spans="1:5" ht="21">
      <c r="A41" s="13"/>
      <c r="D41" s="18"/>
      <c r="E41" s="15"/>
    </row>
    <row r="42" spans="1:5" ht="21">
      <c r="A42" s="13"/>
      <c r="D42" s="18"/>
      <c r="E42" s="15"/>
    </row>
    <row r="43" spans="1:5" ht="21">
      <c r="A43" s="13"/>
      <c r="D43" s="18"/>
      <c r="E43" s="15"/>
    </row>
    <row r="44" spans="1:5" ht="21">
      <c r="A44" s="13"/>
      <c r="D44" s="18"/>
      <c r="E44" s="15"/>
    </row>
    <row r="45" spans="1:5" ht="21">
      <c r="A45" s="13"/>
      <c r="D45" s="18"/>
      <c r="E45" s="15"/>
    </row>
    <row r="46" spans="1:5" ht="21">
      <c r="A46" s="13"/>
      <c r="D46" s="18"/>
      <c r="E46" s="15"/>
    </row>
    <row r="47" spans="1:5" ht="21">
      <c r="A47" s="13"/>
      <c r="D47" s="18"/>
      <c r="E47" s="15"/>
    </row>
    <row r="48" spans="1:5" ht="21">
      <c r="A48" s="13"/>
      <c r="D48" s="18"/>
      <c r="E48" s="15"/>
    </row>
    <row r="49" spans="1:5" ht="21">
      <c r="A49" s="13"/>
      <c r="D49" s="18"/>
      <c r="E49" s="15"/>
    </row>
    <row r="50" spans="1:5" ht="21">
      <c r="A50" s="13"/>
      <c r="D50" s="18"/>
      <c r="E50" s="15"/>
    </row>
    <row r="51" spans="1:5" ht="21">
      <c r="A51" s="13"/>
      <c r="D51" s="18"/>
      <c r="E51" s="15"/>
    </row>
    <row r="52" spans="1:5" ht="21">
      <c r="A52" s="13"/>
      <c r="D52" s="18"/>
      <c r="E52" s="15"/>
    </row>
    <row r="53" spans="1:5" ht="21">
      <c r="A53" s="13"/>
      <c r="D53" s="18"/>
      <c r="E53" s="15"/>
    </row>
    <row r="54" spans="1:5" ht="21">
      <c r="A54" s="13"/>
      <c r="D54" s="18"/>
      <c r="E54" s="15"/>
    </row>
    <row r="55" spans="1:5" ht="21">
      <c r="A55" s="13"/>
      <c r="D55" s="18"/>
      <c r="E55" s="15"/>
    </row>
    <row r="56" spans="1:5" ht="21">
      <c r="A56" s="13"/>
      <c r="D56" s="18"/>
      <c r="E56" s="15"/>
    </row>
    <row r="57" spans="1:5" ht="21">
      <c r="A57" s="13"/>
      <c r="D57" s="18"/>
      <c r="E57" s="15"/>
    </row>
    <row r="58" spans="1:5" ht="21">
      <c r="A58" s="13"/>
      <c r="D58" s="18"/>
      <c r="E58" s="15"/>
    </row>
    <row r="59" spans="1:5" ht="21">
      <c r="A59" s="13"/>
      <c r="D59" s="18"/>
      <c r="E59" s="15"/>
    </row>
    <row r="60" spans="1:5" ht="21">
      <c r="A60" s="13"/>
      <c r="D60" s="18"/>
      <c r="E60" s="15"/>
    </row>
    <row r="61" spans="1:5" ht="21">
      <c r="A61" s="13"/>
      <c r="D61" s="18"/>
      <c r="E61" s="15"/>
    </row>
    <row r="62" spans="1:5" ht="21">
      <c r="A62" s="13"/>
      <c r="D62" s="18"/>
      <c r="E62" s="15"/>
    </row>
    <row r="63" spans="1:5" ht="21">
      <c r="A63" s="13"/>
      <c r="D63" s="18"/>
      <c r="E63" s="15"/>
    </row>
    <row r="64" spans="1:5" ht="21">
      <c r="A64" s="13"/>
      <c r="D64" s="18"/>
      <c r="E64" s="15"/>
    </row>
    <row r="65" spans="1:5" ht="21">
      <c r="A65" s="13"/>
      <c r="D65" s="18"/>
      <c r="E65" s="15"/>
    </row>
    <row r="66" spans="1:5" ht="21">
      <c r="A66" s="13"/>
      <c r="D66" s="18"/>
      <c r="E66" s="15"/>
    </row>
    <row r="67" spans="1:5" ht="21">
      <c r="A67" s="13"/>
      <c r="D67" s="18"/>
      <c r="E67" s="15"/>
    </row>
    <row r="68" spans="1:5" ht="21">
      <c r="A68" s="13"/>
      <c r="D68" s="18"/>
      <c r="E68" s="15"/>
    </row>
    <row r="69" spans="1:5" ht="21">
      <c r="A69" s="13"/>
      <c r="D69" s="18"/>
      <c r="E69" s="15"/>
    </row>
    <row r="70" spans="1:5" ht="21">
      <c r="A70" s="13"/>
      <c r="D70" s="18"/>
      <c r="E70" s="15"/>
    </row>
    <row r="71" spans="1:5" ht="21">
      <c r="A71" s="13"/>
      <c r="D71" s="18"/>
      <c r="E71" s="15"/>
    </row>
    <row r="72" spans="1:5" ht="21">
      <c r="A72" s="13"/>
      <c r="D72" s="18"/>
      <c r="E72" s="15"/>
    </row>
    <row r="73" spans="1:5" ht="21">
      <c r="A73" s="13"/>
      <c r="D73" s="18"/>
      <c r="E73" s="15"/>
    </row>
    <row r="74" spans="1:5" ht="21">
      <c r="A74" s="13"/>
      <c r="D74" s="18"/>
      <c r="E74" s="15"/>
    </row>
    <row r="75" spans="1:5" ht="21">
      <c r="A75" s="13"/>
      <c r="D75" s="18"/>
      <c r="E75" s="15"/>
    </row>
    <row r="76" spans="1:5" ht="21">
      <c r="A76" s="13"/>
      <c r="D76" s="18"/>
      <c r="E76" s="15"/>
    </row>
    <row r="77" spans="1:5" ht="21">
      <c r="A77" s="13"/>
      <c r="D77" s="18"/>
      <c r="E77" s="15"/>
    </row>
    <row r="78" spans="1:5" ht="21">
      <c r="A78" s="13"/>
      <c r="D78" s="18"/>
      <c r="E78" s="15"/>
    </row>
    <row r="79" spans="1:5" ht="21">
      <c r="A79" s="13"/>
      <c r="D79" s="18"/>
      <c r="E79" s="15"/>
    </row>
    <row r="80" spans="1:5" ht="21">
      <c r="A80" s="13"/>
      <c r="D80" s="18"/>
      <c r="E80" s="15"/>
    </row>
    <row r="81" spans="1:5" ht="21">
      <c r="A81" s="13"/>
      <c r="D81" s="18"/>
      <c r="E81" s="15"/>
    </row>
    <row r="82" spans="1:6" ht="21">
      <c r="A82" s="19"/>
      <c r="C82" s="20"/>
      <c r="D82" s="21"/>
      <c r="E82" s="22"/>
      <c r="F82" s="20"/>
    </row>
    <row r="83" spans="1:6" ht="21">
      <c r="A83" s="19"/>
      <c r="C83" s="20"/>
      <c r="D83" s="21"/>
      <c r="E83" s="22"/>
      <c r="F83" s="20"/>
    </row>
    <row r="84" spans="1:5" ht="21">
      <c r="A84" s="13"/>
      <c r="D84" s="18"/>
      <c r="E84" s="15"/>
    </row>
    <row r="85" spans="1:5" ht="21">
      <c r="A85" s="13"/>
      <c r="D85" s="21"/>
      <c r="E85" s="22"/>
    </row>
    <row r="86" spans="1:5" ht="21">
      <c r="A86" s="13"/>
      <c r="D86" s="21"/>
      <c r="E86" s="22"/>
    </row>
    <row r="87" spans="1:5" ht="21">
      <c r="A87" s="13"/>
      <c r="D87" s="21"/>
      <c r="E87" s="22"/>
    </row>
    <row r="88" spans="1:5" ht="21">
      <c r="A88" s="13"/>
      <c r="D88" s="21"/>
      <c r="E88" s="22"/>
    </row>
    <row r="89" spans="1:5" ht="21">
      <c r="A89" s="13"/>
      <c r="D89" s="21"/>
      <c r="E89" s="22"/>
    </row>
    <row r="90" spans="1:5" ht="21">
      <c r="A90" s="13"/>
      <c r="D90" s="21"/>
      <c r="E90" s="22"/>
    </row>
    <row r="91" spans="1:5" ht="21">
      <c r="A91" s="13"/>
      <c r="D91" s="21"/>
      <c r="E91" s="22"/>
    </row>
    <row r="92" spans="1:9" ht="21">
      <c r="A92" s="13"/>
      <c r="D92" s="21"/>
      <c r="E92" s="22"/>
      <c r="G92" s="20"/>
      <c r="H92" s="20"/>
      <c r="I92" s="20"/>
    </row>
    <row r="93" spans="1:9" ht="21">
      <c r="A93" s="13"/>
      <c r="D93" s="21"/>
      <c r="E93" s="22"/>
      <c r="G93" s="20"/>
      <c r="H93" s="20"/>
      <c r="I93" s="20"/>
    </row>
    <row r="94" spans="1:5" ht="21">
      <c r="A94" s="13"/>
      <c r="D94" s="18"/>
      <c r="E94" s="15"/>
    </row>
    <row r="95" spans="1:9" ht="21">
      <c r="A95" s="13"/>
      <c r="D95" s="18"/>
      <c r="E95" s="15"/>
      <c r="I95" s="20"/>
    </row>
    <row r="96" spans="1:9" ht="21">
      <c r="A96" s="13"/>
      <c r="D96" s="18"/>
      <c r="E96" s="15"/>
      <c r="I96" s="20"/>
    </row>
    <row r="97" spans="1:9" ht="21">
      <c r="A97" s="13"/>
      <c r="D97" s="18"/>
      <c r="E97" s="15"/>
      <c r="I97" s="20"/>
    </row>
    <row r="98" spans="1:9" ht="21">
      <c r="A98" s="13"/>
      <c r="D98" s="18"/>
      <c r="E98" s="15"/>
      <c r="I98" s="20"/>
    </row>
    <row r="99" spans="1:9" ht="21">
      <c r="A99" s="13"/>
      <c r="D99" s="18"/>
      <c r="E99" s="15"/>
      <c r="I99" s="20"/>
    </row>
    <row r="100" spans="1:9" ht="21">
      <c r="A100" s="13"/>
      <c r="D100" s="18"/>
      <c r="E100" s="15"/>
      <c r="I100" s="20"/>
    </row>
    <row r="101" spans="1:9" ht="21">
      <c r="A101" s="19"/>
      <c r="C101" s="20"/>
      <c r="D101" s="21"/>
      <c r="E101" s="22"/>
      <c r="I101" s="20"/>
    </row>
    <row r="102" spans="1:9" ht="21">
      <c r="A102" s="19"/>
      <c r="C102" s="20"/>
      <c r="D102" s="21"/>
      <c r="E102" s="22"/>
      <c r="I102" s="20"/>
    </row>
    <row r="103" spans="1:9" ht="21">
      <c r="A103" s="19"/>
      <c r="C103" s="20"/>
      <c r="D103" s="21"/>
      <c r="E103" s="22"/>
      <c r="I103" s="20"/>
    </row>
    <row r="104" spans="1:5" ht="21">
      <c r="A104" s="19"/>
      <c r="C104" s="20"/>
      <c r="D104" s="21"/>
      <c r="E104" s="22"/>
    </row>
    <row r="105" spans="1:5" ht="21">
      <c r="A105" s="19"/>
      <c r="C105" s="20"/>
      <c r="D105" s="21"/>
      <c r="E105" s="22"/>
    </row>
    <row r="106" spans="1:6" ht="21">
      <c r="A106" s="19"/>
      <c r="C106" s="20"/>
      <c r="D106" s="21"/>
      <c r="E106" s="22"/>
      <c r="F106" s="20"/>
    </row>
    <row r="107" spans="1:6" ht="21">
      <c r="A107" s="19"/>
      <c r="C107" s="20"/>
      <c r="D107" s="21"/>
      <c r="E107" s="22"/>
      <c r="F107" s="20"/>
    </row>
    <row r="108" spans="1:6" ht="21">
      <c r="A108" s="19"/>
      <c r="C108" s="20"/>
      <c r="D108" s="21"/>
      <c r="E108" s="22"/>
      <c r="F108" s="20"/>
    </row>
    <row r="109" spans="1:6" ht="21">
      <c r="A109" s="19"/>
      <c r="C109" s="20"/>
      <c r="D109" s="21"/>
      <c r="E109" s="22"/>
      <c r="F109" s="20"/>
    </row>
    <row r="110" spans="1:5" ht="21">
      <c r="A110" s="13"/>
      <c r="D110" s="18"/>
      <c r="E110" s="15"/>
    </row>
    <row r="111" spans="1:5" ht="21">
      <c r="A111" s="13"/>
      <c r="D111" s="18"/>
      <c r="E111" s="15"/>
    </row>
    <row r="112" spans="1:5" ht="21">
      <c r="A112" s="13"/>
      <c r="D112" s="18"/>
      <c r="E112" s="15"/>
    </row>
    <row r="113" spans="1:6" ht="21">
      <c r="A113" s="19"/>
      <c r="C113" s="20"/>
      <c r="D113" s="21"/>
      <c r="E113" s="22"/>
      <c r="F113" s="20"/>
    </row>
    <row r="114" spans="1:6" ht="21">
      <c r="A114" s="19"/>
      <c r="C114" s="20"/>
      <c r="D114" s="21"/>
      <c r="E114" s="22"/>
      <c r="F114" s="20"/>
    </row>
    <row r="115" spans="1:6" ht="21">
      <c r="A115" s="24"/>
      <c r="B115" s="79"/>
      <c r="C115" s="23"/>
      <c r="D115" s="23"/>
      <c r="E115" s="25"/>
      <c r="F115" s="23"/>
    </row>
    <row r="116" spans="7:9" ht="21">
      <c r="G116" s="20"/>
      <c r="H116" s="20"/>
      <c r="I116" s="20"/>
    </row>
    <row r="117" spans="7:9" ht="21">
      <c r="G117" s="20"/>
      <c r="H117" s="20"/>
      <c r="I117" s="20"/>
    </row>
    <row r="118" spans="7:9" ht="21">
      <c r="G118" s="20"/>
      <c r="H118" s="20"/>
      <c r="I118" s="20"/>
    </row>
    <row r="119" spans="7:9" ht="21">
      <c r="G119" s="20"/>
      <c r="H119" s="20"/>
      <c r="I119" s="20"/>
    </row>
    <row r="123" spans="7:9" ht="21">
      <c r="G123" s="20"/>
      <c r="H123" s="20"/>
      <c r="I123" s="20"/>
    </row>
    <row r="124" spans="7:9" ht="21">
      <c r="G124" s="20"/>
      <c r="H124" s="20"/>
      <c r="I124" s="20"/>
    </row>
    <row r="125" spans="7:9" ht="21">
      <c r="G125" s="23"/>
      <c r="H125" s="23"/>
      <c r="I125" s="23"/>
    </row>
  </sheetData>
  <sheetProtection/>
  <mergeCells count="1">
    <mergeCell ref="A1:F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E17" sqref="E17"/>
    </sheetView>
  </sheetViews>
  <sheetFormatPr defaultColWidth="9.140625" defaultRowHeight="15"/>
  <cols>
    <col min="1" max="1" width="29.421875" style="27" customWidth="1"/>
    <col min="2" max="2" width="11.00390625" style="27" customWidth="1"/>
    <col min="3" max="3" width="9.8515625" style="27" bestFit="1" customWidth="1"/>
    <col min="4" max="4" width="11.140625" style="27" customWidth="1"/>
    <col min="5" max="6" width="9.28125" style="27" bestFit="1" customWidth="1"/>
    <col min="7" max="7" width="9.28125" style="27" customWidth="1"/>
    <col min="8" max="8" width="10.140625" style="27" bestFit="1" customWidth="1"/>
    <col min="9" max="9" width="8.57421875" style="27" bestFit="1" customWidth="1"/>
    <col min="10" max="10" width="9.28125" style="27" bestFit="1" customWidth="1"/>
    <col min="11" max="11" width="11.8515625" style="27" customWidth="1"/>
    <col min="12" max="12" width="7.421875" style="27" hidden="1" customWidth="1"/>
    <col min="13" max="13" width="16.140625" style="316" customWidth="1"/>
    <col min="14" max="14" width="14.140625" style="27" bestFit="1" customWidth="1"/>
    <col min="15" max="15" width="9.00390625" style="27" customWidth="1"/>
    <col min="16" max="17" width="15.140625" style="27" bestFit="1" customWidth="1"/>
    <col min="18" max="18" width="14.140625" style="27" bestFit="1" customWidth="1"/>
    <col min="19" max="16384" width="9.00390625" style="27" customWidth="1"/>
  </cols>
  <sheetData>
    <row r="1" spans="1:11" ht="16.5">
      <c r="A1" s="457" t="s">
        <v>38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ht="16.5">
      <c r="A2" s="457" t="s">
        <v>194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</row>
    <row r="3" spans="1:11" ht="16.5">
      <c r="A3" s="457" t="s">
        <v>275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ht="16.5">
      <c r="A4" s="28" t="s">
        <v>39</v>
      </c>
      <c r="B4" s="29"/>
      <c r="C4" s="30"/>
      <c r="D4" s="30"/>
      <c r="E4" s="30"/>
      <c r="F4" s="30"/>
      <c r="G4" s="30"/>
      <c r="H4" s="30"/>
      <c r="I4" s="30"/>
      <c r="J4" s="30"/>
      <c r="K4" s="30"/>
    </row>
    <row r="5" spans="1:11" ht="16.5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</row>
    <row r="6" spans="1:13" ht="33">
      <c r="A6" s="34"/>
      <c r="B6" s="73"/>
      <c r="C6" s="458" t="s">
        <v>37</v>
      </c>
      <c r="D6" s="459"/>
      <c r="E6" s="459"/>
      <c r="F6" s="460"/>
      <c r="G6" s="236"/>
      <c r="H6" s="36"/>
      <c r="I6" s="461" t="s">
        <v>40</v>
      </c>
      <c r="J6" s="37"/>
      <c r="K6" s="35"/>
      <c r="L6" s="85" t="s">
        <v>75</v>
      </c>
      <c r="M6" s="454" t="s">
        <v>58</v>
      </c>
    </row>
    <row r="7" spans="1:13" ht="16.5">
      <c r="A7" s="464" t="s">
        <v>41</v>
      </c>
      <c r="B7" s="74" t="s">
        <v>42</v>
      </c>
      <c r="C7" s="35"/>
      <c r="D7" s="36"/>
      <c r="E7" s="35"/>
      <c r="F7" s="35"/>
      <c r="G7" s="237"/>
      <c r="H7" s="38" t="s">
        <v>43</v>
      </c>
      <c r="I7" s="462"/>
      <c r="J7" s="39" t="s">
        <v>44</v>
      </c>
      <c r="K7" s="38" t="s">
        <v>42</v>
      </c>
      <c r="L7" s="38"/>
      <c r="M7" s="455"/>
    </row>
    <row r="8" spans="1:13" ht="16.5">
      <c r="A8" s="465"/>
      <c r="B8" s="75" t="s">
        <v>45</v>
      </c>
      <c r="C8" s="40" t="s">
        <v>46</v>
      </c>
      <c r="D8" s="40" t="s">
        <v>47</v>
      </c>
      <c r="E8" s="40" t="s">
        <v>48</v>
      </c>
      <c r="F8" s="40" t="s">
        <v>49</v>
      </c>
      <c r="G8" s="40" t="s">
        <v>128</v>
      </c>
      <c r="H8" s="40"/>
      <c r="I8" s="463"/>
      <c r="J8" s="41"/>
      <c r="K8" s="40" t="s">
        <v>50</v>
      </c>
      <c r="L8" s="40"/>
      <c r="M8" s="456"/>
    </row>
    <row r="9" spans="1:13" s="248" customFormat="1" ht="35.25">
      <c r="A9" s="302" t="s">
        <v>203</v>
      </c>
      <c r="B9" s="321">
        <v>573086100</v>
      </c>
      <c r="C9" s="253"/>
      <c r="D9" s="253"/>
      <c r="E9" s="253"/>
      <c r="F9" s="253"/>
      <c r="G9" s="253"/>
      <c r="H9" s="253">
        <f>C9+D9+E9+F9+G9</f>
        <v>0</v>
      </c>
      <c r="I9" s="253"/>
      <c r="J9" s="253"/>
      <c r="K9" s="253">
        <f>B9-H9-I9-J9</f>
        <v>573086100</v>
      </c>
      <c r="L9" s="251"/>
      <c r="M9" s="318"/>
    </row>
    <row r="10" spans="1:13" s="248" customFormat="1" ht="16.5">
      <c r="A10" s="303" t="s">
        <v>7</v>
      </c>
      <c r="B10" s="253">
        <v>278983000</v>
      </c>
      <c r="C10" s="253">
        <v>39106866.98</v>
      </c>
      <c r="D10" s="253">
        <v>745700</v>
      </c>
      <c r="E10" s="253"/>
      <c r="F10" s="253"/>
      <c r="G10" s="253"/>
      <c r="H10" s="253">
        <f>C10+D10+E10+F10+G10</f>
        <v>39852566.98</v>
      </c>
      <c r="I10" s="253"/>
      <c r="J10" s="253"/>
      <c r="K10" s="253">
        <f>B10-H10-I10-J10</f>
        <v>239130433.02</v>
      </c>
      <c r="L10" s="251"/>
      <c r="M10" s="318"/>
    </row>
    <row r="11" spans="1:13" s="331" customFormat="1" ht="18.75">
      <c r="A11" s="327" t="s">
        <v>53</v>
      </c>
      <c r="B11" s="328">
        <f>SUM(B10)</f>
        <v>278983000</v>
      </c>
      <c r="C11" s="328">
        <f aca="true" t="shared" si="0" ref="C11:K11">SUM(C10)</f>
        <v>39106866.98</v>
      </c>
      <c r="D11" s="328">
        <f t="shared" si="0"/>
        <v>745700</v>
      </c>
      <c r="E11" s="328">
        <f t="shared" si="0"/>
        <v>0</v>
      </c>
      <c r="F11" s="328">
        <f t="shared" si="0"/>
        <v>0</v>
      </c>
      <c r="G11" s="328">
        <f t="shared" si="0"/>
        <v>0</v>
      </c>
      <c r="H11" s="328">
        <f t="shared" si="0"/>
        <v>39852566.98</v>
      </c>
      <c r="I11" s="328">
        <f t="shared" si="0"/>
        <v>0</v>
      </c>
      <c r="J11" s="328">
        <f t="shared" si="0"/>
        <v>0</v>
      </c>
      <c r="K11" s="328">
        <f t="shared" si="0"/>
        <v>239130433.02</v>
      </c>
      <c r="L11" s="329"/>
      <c r="M11" s="330"/>
    </row>
    <row r="12" spans="1:13" s="248" customFormat="1" ht="16.5" hidden="1">
      <c r="A12" s="302" t="s">
        <v>204</v>
      </c>
      <c r="B12" s="253">
        <v>16763900</v>
      </c>
      <c r="C12" s="253"/>
      <c r="D12" s="253"/>
      <c r="E12" s="253"/>
      <c r="F12" s="253"/>
      <c r="G12" s="253"/>
      <c r="H12" s="253">
        <f aca="true" t="shared" si="1" ref="H12:H18">C12+D12+E12+F12+G12</f>
        <v>0</v>
      </c>
      <c r="I12" s="253"/>
      <c r="J12" s="253"/>
      <c r="K12" s="253">
        <f aca="true" t="shared" si="2" ref="K12:K30">B12-H12-I12-J12</f>
        <v>16763900</v>
      </c>
      <c r="L12" s="249">
        <f>H12*100/B12</f>
        <v>0</v>
      </c>
      <c r="M12" s="318"/>
    </row>
    <row r="13" spans="1:13" s="248" customFormat="1" ht="18.75">
      <c r="A13" s="302" t="s">
        <v>205</v>
      </c>
      <c r="B13" s="321">
        <v>15529400</v>
      </c>
      <c r="C13" s="253"/>
      <c r="D13" s="253"/>
      <c r="E13" s="253"/>
      <c r="F13" s="253"/>
      <c r="G13" s="253"/>
      <c r="H13" s="253">
        <f t="shared" si="1"/>
        <v>0</v>
      </c>
      <c r="I13" s="253"/>
      <c r="J13" s="253"/>
      <c r="K13" s="253"/>
      <c r="L13" s="249">
        <f>H13*100/B13</f>
        <v>0</v>
      </c>
      <c r="M13" s="318"/>
    </row>
    <row r="14" spans="1:13" s="348" customFormat="1" ht="16.5">
      <c r="A14" s="344" t="s">
        <v>7</v>
      </c>
      <c r="B14" s="350">
        <f>12831800-2086100</f>
        <v>10745700</v>
      </c>
      <c r="C14" s="345"/>
      <c r="D14" s="345">
        <v>74985</v>
      </c>
      <c r="E14" s="345"/>
      <c r="F14" s="345"/>
      <c r="G14" s="345"/>
      <c r="H14" s="345">
        <f t="shared" si="1"/>
        <v>74985</v>
      </c>
      <c r="I14" s="345"/>
      <c r="J14" s="345"/>
      <c r="K14" s="345">
        <f t="shared" si="2"/>
        <v>10670715</v>
      </c>
      <c r="L14" s="346"/>
      <c r="M14" s="347"/>
    </row>
    <row r="15" spans="1:13" s="248" customFormat="1" ht="16.5">
      <c r="A15" s="303" t="s">
        <v>11</v>
      </c>
      <c r="B15" s="253">
        <v>1881400</v>
      </c>
      <c r="C15" s="253"/>
      <c r="D15" s="253">
        <v>208958</v>
      </c>
      <c r="E15" s="253"/>
      <c r="F15" s="253"/>
      <c r="G15" s="253"/>
      <c r="H15" s="253">
        <f t="shared" si="1"/>
        <v>208958</v>
      </c>
      <c r="I15" s="253"/>
      <c r="J15" s="253"/>
      <c r="K15" s="253">
        <f t="shared" si="2"/>
        <v>1672442</v>
      </c>
      <c r="L15" s="249"/>
      <c r="M15" s="318"/>
    </row>
    <row r="16" spans="1:13" s="248" customFormat="1" ht="16.5">
      <c r="A16" s="303" t="s">
        <v>248</v>
      </c>
      <c r="B16" s="253">
        <v>65500</v>
      </c>
      <c r="C16" s="253"/>
      <c r="D16" s="253"/>
      <c r="E16" s="253"/>
      <c r="F16" s="253"/>
      <c r="G16" s="253"/>
      <c r="H16" s="253">
        <f t="shared" si="1"/>
        <v>0</v>
      </c>
      <c r="I16" s="253"/>
      <c r="J16" s="253"/>
      <c r="K16" s="253">
        <f t="shared" si="2"/>
        <v>65500</v>
      </c>
      <c r="L16" s="249"/>
      <c r="M16" s="318"/>
    </row>
    <row r="17" spans="1:13" s="248" customFormat="1" ht="16.5">
      <c r="A17" s="303" t="s">
        <v>249</v>
      </c>
      <c r="B17" s="253">
        <v>675200</v>
      </c>
      <c r="C17" s="253"/>
      <c r="D17" s="253">
        <v>63425</v>
      </c>
      <c r="E17" s="253"/>
      <c r="F17" s="253"/>
      <c r="G17" s="253"/>
      <c r="H17" s="253">
        <f t="shared" si="1"/>
        <v>63425</v>
      </c>
      <c r="I17" s="253"/>
      <c r="J17" s="253"/>
      <c r="K17" s="253">
        <f t="shared" si="2"/>
        <v>611775</v>
      </c>
      <c r="L17" s="249"/>
      <c r="M17" s="318"/>
    </row>
    <row r="18" spans="1:13" s="248" customFormat="1" ht="16.5">
      <c r="A18" s="303" t="s">
        <v>250</v>
      </c>
      <c r="B18" s="253">
        <v>75500</v>
      </c>
      <c r="C18" s="253"/>
      <c r="D18" s="253"/>
      <c r="E18" s="253"/>
      <c r="F18" s="253"/>
      <c r="G18" s="253"/>
      <c r="H18" s="253">
        <f t="shared" si="1"/>
        <v>0</v>
      </c>
      <c r="I18" s="253"/>
      <c r="J18" s="253"/>
      <c r="K18" s="253">
        <f t="shared" si="2"/>
        <v>75500</v>
      </c>
      <c r="L18" s="249"/>
      <c r="M18" s="318"/>
    </row>
    <row r="19" spans="1:13" s="331" customFormat="1" ht="18.75">
      <c r="A19" s="327" t="s">
        <v>53</v>
      </c>
      <c r="B19" s="328">
        <f aca="true" t="shared" si="3" ref="B19:I19">SUM(B14:B18)</f>
        <v>13443300</v>
      </c>
      <c r="C19" s="328">
        <f t="shared" si="3"/>
        <v>0</v>
      </c>
      <c r="D19" s="328">
        <f t="shared" si="3"/>
        <v>347368</v>
      </c>
      <c r="E19" s="328">
        <f t="shared" si="3"/>
        <v>0</v>
      </c>
      <c r="F19" s="328">
        <f t="shared" si="3"/>
        <v>0</v>
      </c>
      <c r="G19" s="328">
        <f t="shared" si="3"/>
        <v>0</v>
      </c>
      <c r="H19" s="328">
        <f t="shared" si="3"/>
        <v>347368</v>
      </c>
      <c r="I19" s="328">
        <f t="shared" si="3"/>
        <v>0</v>
      </c>
      <c r="J19" s="328">
        <v>11800</v>
      </c>
      <c r="K19" s="328">
        <f>B19-H19-J19</f>
        <v>13084132</v>
      </c>
      <c r="L19" s="332"/>
      <c r="M19" s="330"/>
    </row>
    <row r="20" spans="1:13" s="248" customFormat="1" ht="35.25">
      <c r="A20" s="302" t="s">
        <v>207</v>
      </c>
      <c r="B20" s="321">
        <v>95892400</v>
      </c>
      <c r="C20" s="253"/>
      <c r="D20" s="253"/>
      <c r="E20" s="253"/>
      <c r="F20" s="253"/>
      <c r="G20" s="253"/>
      <c r="H20" s="253">
        <f>C20+D20+E20+F20+G20</f>
        <v>0</v>
      </c>
      <c r="I20" s="253"/>
      <c r="J20" s="253"/>
      <c r="K20" s="253"/>
      <c r="L20" s="249"/>
      <c r="M20" s="318"/>
    </row>
    <row r="21" spans="1:13" s="348" customFormat="1" ht="16.5">
      <c r="A21" s="344" t="s">
        <v>7</v>
      </c>
      <c r="B21" s="350">
        <f>51978800-8007800</f>
        <v>43971000</v>
      </c>
      <c r="C21" s="345"/>
      <c r="D21" s="345">
        <v>16887.22</v>
      </c>
      <c r="E21" s="345"/>
      <c r="F21" s="345"/>
      <c r="G21" s="345"/>
      <c r="H21" s="345">
        <f>C21+D21+E21+F21+G21</f>
        <v>16887.22</v>
      </c>
      <c r="I21" s="345"/>
      <c r="J21" s="345"/>
      <c r="K21" s="345">
        <f t="shared" si="2"/>
        <v>43954112.78</v>
      </c>
      <c r="L21" s="346"/>
      <c r="M21" s="347"/>
    </row>
    <row r="22" spans="1:13" s="248" customFormat="1" ht="16.5">
      <c r="A22" s="303" t="s">
        <v>251</v>
      </c>
      <c r="B22" s="253">
        <v>3274900</v>
      </c>
      <c r="C22" s="253"/>
      <c r="D22" s="253">
        <v>42000</v>
      </c>
      <c r="E22" s="253"/>
      <c r="F22" s="253"/>
      <c r="G22" s="253"/>
      <c r="H22" s="253">
        <f aca="true" t="shared" si="4" ref="H22:H30">C22+D22+E22+F22+G22</f>
        <v>42000</v>
      </c>
      <c r="I22" s="253"/>
      <c r="J22" s="253"/>
      <c r="K22" s="253">
        <f t="shared" si="2"/>
        <v>3232900</v>
      </c>
      <c r="L22" s="249"/>
      <c r="M22" s="318"/>
    </row>
    <row r="23" spans="1:13" s="248" customFormat="1" ht="16.5">
      <c r="A23" s="303" t="s">
        <v>252</v>
      </c>
      <c r="B23" s="253">
        <v>7735100</v>
      </c>
      <c r="C23" s="253"/>
      <c r="D23" s="253">
        <v>2678</v>
      </c>
      <c r="E23" s="253"/>
      <c r="F23" s="253"/>
      <c r="G23" s="253"/>
      <c r="H23" s="253">
        <f t="shared" si="4"/>
        <v>2678</v>
      </c>
      <c r="I23" s="253"/>
      <c r="J23" s="253"/>
      <c r="K23" s="253">
        <f t="shared" si="2"/>
        <v>7732422</v>
      </c>
      <c r="L23" s="249"/>
      <c r="M23" s="318"/>
    </row>
    <row r="24" spans="1:13" s="248" customFormat="1" ht="16.5">
      <c r="A24" s="303" t="s">
        <v>253</v>
      </c>
      <c r="B24" s="253">
        <v>11348400</v>
      </c>
      <c r="C24" s="253"/>
      <c r="D24" s="253">
        <v>377183.39</v>
      </c>
      <c r="E24" s="253"/>
      <c r="F24" s="253">
        <v>3051600</v>
      </c>
      <c r="G24" s="253"/>
      <c r="H24" s="253">
        <f t="shared" si="4"/>
        <v>3428783.39</v>
      </c>
      <c r="I24" s="253"/>
      <c r="J24" s="253"/>
      <c r="K24" s="253">
        <f t="shared" si="2"/>
        <v>7919616.609999999</v>
      </c>
      <c r="L24" s="249"/>
      <c r="M24" s="318"/>
    </row>
    <row r="25" spans="1:13" s="248" customFormat="1" ht="16.5">
      <c r="A25" s="303" t="s">
        <v>254</v>
      </c>
      <c r="B25" s="253">
        <v>914000</v>
      </c>
      <c r="C25" s="253"/>
      <c r="D25" s="253"/>
      <c r="E25" s="253"/>
      <c r="F25" s="253"/>
      <c r="G25" s="253"/>
      <c r="H25" s="253">
        <f t="shared" si="4"/>
        <v>0</v>
      </c>
      <c r="I25" s="253"/>
      <c r="J25" s="253"/>
      <c r="K25" s="253">
        <f t="shared" si="2"/>
        <v>914000</v>
      </c>
      <c r="L25" s="249"/>
      <c r="M25" s="318"/>
    </row>
    <row r="26" spans="1:13" s="248" customFormat="1" ht="16.5">
      <c r="A26" s="303" t="s">
        <v>255</v>
      </c>
      <c r="B26" s="253">
        <v>1646900</v>
      </c>
      <c r="C26" s="253"/>
      <c r="D26" s="253"/>
      <c r="E26" s="253"/>
      <c r="F26" s="253"/>
      <c r="G26" s="253"/>
      <c r="H26" s="253">
        <f t="shared" si="4"/>
        <v>0</v>
      </c>
      <c r="I26" s="253"/>
      <c r="J26" s="253"/>
      <c r="K26" s="253">
        <f t="shared" si="2"/>
        <v>1646900</v>
      </c>
      <c r="L26" s="249"/>
      <c r="M26" s="318"/>
    </row>
    <row r="27" spans="1:13" s="248" customFormat="1" ht="16.5">
      <c r="A27" s="303" t="s">
        <v>265</v>
      </c>
      <c r="B27" s="253">
        <v>343500</v>
      </c>
      <c r="C27" s="253"/>
      <c r="D27" s="253"/>
      <c r="E27" s="253"/>
      <c r="F27" s="253"/>
      <c r="G27" s="253"/>
      <c r="H27" s="253">
        <f t="shared" si="4"/>
        <v>0</v>
      </c>
      <c r="I27" s="253"/>
      <c r="J27" s="253"/>
      <c r="K27" s="253">
        <f t="shared" si="2"/>
        <v>343500</v>
      </c>
      <c r="L27" s="249"/>
      <c r="M27" s="318"/>
    </row>
    <row r="28" spans="1:13" s="248" customFormat="1" ht="16.5">
      <c r="A28" s="303" t="s">
        <v>266</v>
      </c>
      <c r="B28" s="253">
        <v>861600</v>
      </c>
      <c r="C28" s="253"/>
      <c r="D28" s="253"/>
      <c r="E28" s="253"/>
      <c r="F28" s="253"/>
      <c r="G28" s="253"/>
      <c r="H28" s="253">
        <f t="shared" si="4"/>
        <v>0</v>
      </c>
      <c r="I28" s="253"/>
      <c r="J28" s="253"/>
      <c r="K28" s="253">
        <f t="shared" si="2"/>
        <v>861600</v>
      </c>
      <c r="L28" s="249"/>
      <c r="M28" s="318"/>
    </row>
    <row r="29" spans="1:13" s="248" customFormat="1" ht="16.5">
      <c r="A29" s="303" t="s">
        <v>267</v>
      </c>
      <c r="B29" s="253">
        <v>2763200</v>
      </c>
      <c r="C29" s="253"/>
      <c r="D29" s="253"/>
      <c r="E29" s="253"/>
      <c r="F29" s="253"/>
      <c r="G29" s="253"/>
      <c r="H29" s="253">
        <f t="shared" si="4"/>
        <v>0</v>
      </c>
      <c r="I29" s="253"/>
      <c r="J29" s="253"/>
      <c r="K29" s="253">
        <f t="shared" si="2"/>
        <v>2763200</v>
      </c>
      <c r="L29" s="249"/>
      <c r="M29" s="318"/>
    </row>
    <row r="30" spans="1:13" s="248" customFormat="1" ht="16.5">
      <c r="A30" s="303" t="s">
        <v>248</v>
      </c>
      <c r="B30" s="253">
        <v>15026000</v>
      </c>
      <c r="C30" s="253"/>
      <c r="D30" s="253"/>
      <c r="E30" s="253"/>
      <c r="F30" s="253"/>
      <c r="G30" s="253"/>
      <c r="H30" s="253">
        <f t="shared" si="4"/>
        <v>0</v>
      </c>
      <c r="I30" s="253"/>
      <c r="J30" s="253"/>
      <c r="K30" s="253">
        <f t="shared" si="2"/>
        <v>15026000</v>
      </c>
      <c r="L30" s="249"/>
      <c r="M30" s="318"/>
    </row>
    <row r="31" spans="1:13" s="331" customFormat="1" ht="18.75">
      <c r="A31" s="327" t="s">
        <v>53</v>
      </c>
      <c r="B31" s="328">
        <f>SUM(B21:B30)</f>
        <v>87884600</v>
      </c>
      <c r="C31" s="328">
        <f aca="true" t="shared" si="5" ref="C31:I31">SUM(C21:C30)</f>
        <v>0</v>
      </c>
      <c r="D31" s="328">
        <f t="shared" si="5"/>
        <v>438748.61</v>
      </c>
      <c r="E31" s="328">
        <f t="shared" si="5"/>
        <v>0</v>
      </c>
      <c r="F31" s="328">
        <f t="shared" si="5"/>
        <v>3051600</v>
      </c>
      <c r="G31" s="328">
        <f t="shared" si="5"/>
        <v>0</v>
      </c>
      <c r="H31" s="328">
        <f t="shared" si="5"/>
        <v>3490348.6100000003</v>
      </c>
      <c r="I31" s="328">
        <f t="shared" si="5"/>
        <v>0</v>
      </c>
      <c r="J31" s="328">
        <v>26500</v>
      </c>
      <c r="K31" s="328">
        <f>B31-H31-J31</f>
        <v>84367751.39</v>
      </c>
      <c r="L31" s="332"/>
      <c r="M31" s="330"/>
    </row>
    <row r="32" spans="1:13" s="248" customFormat="1" ht="18.75">
      <c r="A32" s="302" t="s">
        <v>204</v>
      </c>
      <c r="B32" s="321">
        <v>16763900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49"/>
      <c r="M32" s="318"/>
    </row>
    <row r="33" spans="1:13" s="348" customFormat="1" ht="16.5">
      <c r="A33" s="349" t="s">
        <v>7</v>
      </c>
      <c r="B33" s="346">
        <f>6075700-2688000</f>
        <v>3387700</v>
      </c>
      <c r="C33" s="350"/>
      <c r="D33" s="350">
        <v>13287</v>
      </c>
      <c r="E33" s="350"/>
      <c r="F33" s="350"/>
      <c r="G33" s="350"/>
      <c r="H33" s="350">
        <f>C33+D33+E33+F33+G33</f>
        <v>13287</v>
      </c>
      <c r="I33" s="350"/>
      <c r="J33" s="350"/>
      <c r="K33" s="350">
        <f>B33-H33-I33-J33</f>
        <v>3374413</v>
      </c>
      <c r="L33" s="346"/>
      <c r="M33" s="347"/>
    </row>
    <row r="34" spans="1:13" s="248" customFormat="1" ht="16.5">
      <c r="A34" s="303" t="s">
        <v>268</v>
      </c>
      <c r="B34" s="323">
        <v>9789100</v>
      </c>
      <c r="C34" s="253"/>
      <c r="D34" s="253">
        <v>186870.4</v>
      </c>
      <c r="E34" s="253"/>
      <c r="F34" s="253">
        <v>5841300</v>
      </c>
      <c r="G34" s="253"/>
      <c r="H34" s="253">
        <f>C34+D34+E34+F34+G34</f>
        <v>6028170.4</v>
      </c>
      <c r="I34" s="253"/>
      <c r="J34" s="253"/>
      <c r="K34" s="253">
        <f>B34-H34-I34-J34</f>
        <v>3760929.5999999996</v>
      </c>
      <c r="L34" s="249"/>
      <c r="M34" s="318"/>
    </row>
    <row r="35" spans="1:13" s="248" customFormat="1" ht="16.5">
      <c r="A35" s="303" t="s">
        <v>249</v>
      </c>
      <c r="B35" s="323">
        <v>899100</v>
      </c>
      <c r="C35" s="253"/>
      <c r="D35" s="253"/>
      <c r="E35" s="253"/>
      <c r="F35" s="253"/>
      <c r="G35" s="253"/>
      <c r="H35" s="253">
        <f>C35+D35+E35+F35+G35</f>
        <v>0</v>
      </c>
      <c r="I35" s="253"/>
      <c r="J35" s="253"/>
      <c r="K35" s="253">
        <f>B35-H35-I35-J35</f>
        <v>899100</v>
      </c>
      <c r="L35" s="249"/>
      <c r="M35" s="318"/>
    </row>
    <row r="36" spans="1:13" s="331" customFormat="1" ht="18.75">
      <c r="A36" s="327" t="s">
        <v>53</v>
      </c>
      <c r="B36" s="328">
        <f>SUM(B33:B35)</f>
        <v>14075900</v>
      </c>
      <c r="C36" s="328">
        <f aca="true" t="shared" si="6" ref="C36:K36">SUM(C33:C35)</f>
        <v>0</v>
      </c>
      <c r="D36" s="328">
        <f t="shared" si="6"/>
        <v>200157.4</v>
      </c>
      <c r="E36" s="328">
        <f t="shared" si="6"/>
        <v>0</v>
      </c>
      <c r="F36" s="328">
        <f t="shared" si="6"/>
        <v>5841300</v>
      </c>
      <c r="G36" s="328">
        <f t="shared" si="6"/>
        <v>0</v>
      </c>
      <c r="H36" s="328">
        <f t="shared" si="6"/>
        <v>6041457.4</v>
      </c>
      <c r="I36" s="328">
        <f t="shared" si="6"/>
        <v>0</v>
      </c>
      <c r="J36" s="328">
        <f t="shared" si="6"/>
        <v>0</v>
      </c>
      <c r="K36" s="328">
        <f t="shared" si="6"/>
        <v>8034442.6</v>
      </c>
      <c r="L36" s="332"/>
      <c r="M36" s="330"/>
    </row>
    <row r="37" spans="1:13" s="248" customFormat="1" ht="18.75">
      <c r="A37" s="302" t="s">
        <v>206</v>
      </c>
      <c r="B37" s="321">
        <v>8601600</v>
      </c>
      <c r="C37" s="304"/>
      <c r="D37" s="304"/>
      <c r="E37" s="304"/>
      <c r="F37" s="304"/>
      <c r="G37" s="304"/>
      <c r="H37" s="304"/>
      <c r="I37" s="304"/>
      <c r="J37" s="304"/>
      <c r="K37" s="304"/>
      <c r="L37" s="249"/>
      <c r="M37" s="318"/>
    </row>
    <row r="38" spans="1:13" s="248" customFormat="1" ht="16.5">
      <c r="A38" s="303" t="s">
        <v>7</v>
      </c>
      <c r="B38" s="323">
        <v>4266600</v>
      </c>
      <c r="C38" s="323"/>
      <c r="D38" s="323"/>
      <c r="E38" s="323"/>
      <c r="F38" s="323"/>
      <c r="G38" s="323">
        <v>110000</v>
      </c>
      <c r="H38" s="323">
        <f aca="true" t="shared" si="7" ref="H38:H43">SUM(C38:G38)</f>
        <v>110000</v>
      </c>
      <c r="I38" s="323"/>
      <c r="J38" s="323"/>
      <c r="K38" s="323">
        <f aca="true" t="shared" si="8" ref="K38:K43">B38-H38</f>
        <v>4156600</v>
      </c>
      <c r="L38" s="249"/>
      <c r="M38" s="318"/>
    </row>
    <row r="39" spans="1:13" s="248" customFormat="1" ht="16.5">
      <c r="A39" s="303" t="s">
        <v>13</v>
      </c>
      <c r="B39" s="323">
        <v>1285000</v>
      </c>
      <c r="C39" s="323"/>
      <c r="D39" s="323"/>
      <c r="E39" s="323"/>
      <c r="F39" s="323"/>
      <c r="G39" s="323">
        <v>1285000</v>
      </c>
      <c r="H39" s="323">
        <f t="shared" si="7"/>
        <v>1285000</v>
      </c>
      <c r="I39" s="323"/>
      <c r="J39" s="323"/>
      <c r="K39" s="323">
        <f t="shared" si="8"/>
        <v>0</v>
      </c>
      <c r="L39" s="249"/>
      <c r="M39" s="318"/>
    </row>
    <row r="40" spans="1:13" s="248" customFormat="1" ht="16.5">
      <c r="A40" s="303" t="s">
        <v>9</v>
      </c>
      <c r="B40" s="323">
        <v>430000</v>
      </c>
      <c r="C40" s="323"/>
      <c r="D40" s="323"/>
      <c r="E40" s="323"/>
      <c r="F40" s="323"/>
      <c r="G40" s="323">
        <v>430000</v>
      </c>
      <c r="H40" s="323">
        <f t="shared" si="7"/>
        <v>430000</v>
      </c>
      <c r="I40" s="323"/>
      <c r="J40" s="323"/>
      <c r="K40" s="323">
        <f t="shared" si="8"/>
        <v>0</v>
      </c>
      <c r="L40" s="249"/>
      <c r="M40" s="318"/>
    </row>
    <row r="41" spans="1:13" s="248" customFormat="1" ht="16.5">
      <c r="A41" s="303" t="s">
        <v>6</v>
      </c>
      <c r="B41" s="323">
        <v>320000</v>
      </c>
      <c r="C41" s="323"/>
      <c r="D41" s="323"/>
      <c r="E41" s="323"/>
      <c r="F41" s="323"/>
      <c r="G41" s="323">
        <v>320000</v>
      </c>
      <c r="H41" s="323">
        <f t="shared" si="7"/>
        <v>320000</v>
      </c>
      <c r="I41" s="323"/>
      <c r="J41" s="323"/>
      <c r="K41" s="323">
        <f t="shared" si="8"/>
        <v>0</v>
      </c>
      <c r="L41" s="249"/>
      <c r="M41" s="318"/>
    </row>
    <row r="42" spans="1:13" s="248" customFormat="1" ht="16.5">
      <c r="A42" s="303" t="s">
        <v>11</v>
      </c>
      <c r="B42" s="323">
        <v>1370000</v>
      </c>
      <c r="C42" s="323"/>
      <c r="D42" s="323"/>
      <c r="E42" s="323"/>
      <c r="F42" s="323"/>
      <c r="G42" s="323">
        <v>1370000</v>
      </c>
      <c r="H42" s="323">
        <f t="shared" si="7"/>
        <v>1370000</v>
      </c>
      <c r="I42" s="323"/>
      <c r="J42" s="323"/>
      <c r="K42" s="323">
        <f t="shared" si="8"/>
        <v>0</v>
      </c>
      <c r="L42" s="249"/>
      <c r="M42" s="318"/>
    </row>
    <row r="43" spans="1:13" s="248" customFormat="1" ht="16.5">
      <c r="A43" s="303" t="s">
        <v>415</v>
      </c>
      <c r="B43" s="323">
        <v>280000</v>
      </c>
      <c r="C43" s="323"/>
      <c r="D43" s="323"/>
      <c r="E43" s="323"/>
      <c r="F43" s="323"/>
      <c r="G43" s="323">
        <v>280000</v>
      </c>
      <c r="H43" s="323">
        <f t="shared" si="7"/>
        <v>280000</v>
      </c>
      <c r="I43" s="323"/>
      <c r="J43" s="323"/>
      <c r="K43" s="323">
        <f t="shared" si="8"/>
        <v>0</v>
      </c>
      <c r="L43" s="249"/>
      <c r="M43" s="318"/>
    </row>
    <row r="44" spans="1:13" s="331" customFormat="1" ht="18.75">
      <c r="A44" s="327" t="s">
        <v>53</v>
      </c>
      <c r="B44" s="328">
        <f aca="true" t="shared" si="9" ref="B44:G44">SUM(B38:B43)</f>
        <v>7951600</v>
      </c>
      <c r="C44" s="328">
        <f t="shared" si="9"/>
        <v>0</v>
      </c>
      <c r="D44" s="328">
        <f t="shared" si="9"/>
        <v>0</v>
      </c>
      <c r="E44" s="328">
        <f t="shared" si="9"/>
        <v>0</v>
      </c>
      <c r="F44" s="328">
        <f t="shared" si="9"/>
        <v>0</v>
      </c>
      <c r="G44" s="328">
        <f t="shared" si="9"/>
        <v>3795000</v>
      </c>
      <c r="H44" s="328">
        <f>SUM(H38:H43)</f>
        <v>3795000</v>
      </c>
      <c r="I44" s="328">
        <f>SUM(I38)</f>
        <v>0</v>
      </c>
      <c r="J44" s="328">
        <f>SUM(J38)</f>
        <v>0</v>
      </c>
      <c r="K44" s="328">
        <f>SUM(K38)</f>
        <v>4156600</v>
      </c>
      <c r="L44" s="332"/>
      <c r="M44" s="330"/>
    </row>
    <row r="45" spans="1:13" s="248" customFormat="1" ht="18.75">
      <c r="A45" s="302" t="s">
        <v>269</v>
      </c>
      <c r="B45" s="321">
        <v>31795600</v>
      </c>
      <c r="C45" s="304"/>
      <c r="D45" s="304"/>
      <c r="E45" s="304"/>
      <c r="F45" s="304"/>
      <c r="G45" s="304"/>
      <c r="H45" s="304"/>
      <c r="I45" s="304"/>
      <c r="J45" s="304"/>
      <c r="K45" s="304"/>
      <c r="L45" s="249"/>
      <c r="M45" s="318"/>
    </row>
    <row r="46" spans="1:13" s="248" customFormat="1" ht="16.5">
      <c r="A46" s="303" t="s">
        <v>7</v>
      </c>
      <c r="B46" s="323">
        <v>20139600</v>
      </c>
      <c r="C46" s="323"/>
      <c r="D46" s="323"/>
      <c r="E46" s="323"/>
      <c r="F46" s="323"/>
      <c r="G46" s="323">
        <v>795700</v>
      </c>
      <c r="H46" s="323">
        <f aca="true" t="shared" si="10" ref="H46:H51">C46+D46+E46+F46+G46</f>
        <v>795700</v>
      </c>
      <c r="I46" s="323"/>
      <c r="J46" s="323"/>
      <c r="K46" s="323">
        <f aca="true" t="shared" si="11" ref="K46:K51">B46-H46-I46-J46</f>
        <v>19343900</v>
      </c>
      <c r="L46" s="249"/>
      <c r="M46" s="318"/>
    </row>
    <row r="47" spans="1:13" s="248" customFormat="1" ht="16.5">
      <c r="A47" s="303" t="s">
        <v>13</v>
      </c>
      <c r="B47" s="323">
        <v>1560000</v>
      </c>
      <c r="C47" s="323"/>
      <c r="D47" s="323"/>
      <c r="E47" s="323"/>
      <c r="F47" s="323"/>
      <c r="G47" s="323">
        <v>1560000</v>
      </c>
      <c r="H47" s="323">
        <f t="shared" si="10"/>
        <v>1560000</v>
      </c>
      <c r="I47" s="323"/>
      <c r="J47" s="323"/>
      <c r="K47" s="323">
        <f t="shared" si="11"/>
        <v>0</v>
      </c>
      <c r="L47" s="249"/>
      <c r="M47" s="318"/>
    </row>
    <row r="48" spans="1:13" s="248" customFormat="1" ht="16.5">
      <c r="A48" s="303" t="s">
        <v>9</v>
      </c>
      <c r="B48" s="323">
        <v>1127700</v>
      </c>
      <c r="C48" s="323"/>
      <c r="D48" s="323"/>
      <c r="E48" s="323"/>
      <c r="F48" s="323"/>
      <c r="G48" s="323">
        <v>1127700</v>
      </c>
      <c r="H48" s="323">
        <f t="shared" si="10"/>
        <v>1127700</v>
      </c>
      <c r="I48" s="323"/>
      <c r="J48" s="323"/>
      <c r="K48" s="323">
        <f t="shared" si="11"/>
        <v>0</v>
      </c>
      <c r="L48" s="249"/>
      <c r="M48" s="318"/>
    </row>
    <row r="49" spans="1:13" s="248" customFormat="1" ht="16.5">
      <c r="A49" s="303" t="s">
        <v>6</v>
      </c>
      <c r="B49" s="323">
        <v>701000</v>
      </c>
      <c r="C49" s="323"/>
      <c r="D49" s="323"/>
      <c r="E49" s="323"/>
      <c r="F49" s="323"/>
      <c r="G49" s="323">
        <v>701000</v>
      </c>
      <c r="H49" s="323">
        <f t="shared" si="10"/>
        <v>701000</v>
      </c>
      <c r="I49" s="323"/>
      <c r="J49" s="323"/>
      <c r="K49" s="323">
        <f t="shared" si="11"/>
        <v>0</v>
      </c>
      <c r="L49" s="249"/>
      <c r="M49" s="318"/>
    </row>
    <row r="50" spans="1:13" s="248" customFormat="1" ht="16.5">
      <c r="A50" s="303" t="s">
        <v>15</v>
      </c>
      <c r="B50" s="323">
        <v>1593200</v>
      </c>
      <c r="C50" s="323"/>
      <c r="D50" s="323"/>
      <c r="E50" s="323"/>
      <c r="F50" s="323"/>
      <c r="G50" s="323">
        <v>1593200</v>
      </c>
      <c r="H50" s="323">
        <f t="shared" si="10"/>
        <v>1593200</v>
      </c>
      <c r="I50" s="323"/>
      <c r="J50" s="323"/>
      <c r="K50" s="323">
        <f t="shared" si="11"/>
        <v>0</v>
      </c>
      <c r="L50" s="249"/>
      <c r="M50" s="318"/>
    </row>
    <row r="51" spans="1:13" s="248" customFormat="1" ht="16.5">
      <c r="A51" s="303" t="s">
        <v>11</v>
      </c>
      <c r="B51" s="323">
        <v>800000</v>
      </c>
      <c r="C51" s="323"/>
      <c r="D51" s="323"/>
      <c r="E51" s="323"/>
      <c r="F51" s="323"/>
      <c r="G51" s="323">
        <v>800000</v>
      </c>
      <c r="H51" s="323">
        <f t="shared" si="10"/>
        <v>800000</v>
      </c>
      <c r="I51" s="323"/>
      <c r="J51" s="323"/>
      <c r="K51" s="323">
        <f t="shared" si="11"/>
        <v>0</v>
      </c>
      <c r="L51" s="249"/>
      <c r="M51" s="318"/>
    </row>
    <row r="52" spans="1:13" s="331" customFormat="1" ht="18.75">
      <c r="A52" s="327" t="s">
        <v>53</v>
      </c>
      <c r="B52" s="328">
        <f>SUM(B46:B51)</f>
        <v>25921500</v>
      </c>
      <c r="C52" s="328">
        <f aca="true" t="shared" si="12" ref="C52:K52">SUM(C46:C51)</f>
        <v>0</v>
      </c>
      <c r="D52" s="328">
        <f t="shared" si="12"/>
        <v>0</v>
      </c>
      <c r="E52" s="328">
        <f t="shared" si="12"/>
        <v>0</v>
      </c>
      <c r="F52" s="328">
        <f t="shared" si="12"/>
        <v>0</v>
      </c>
      <c r="G52" s="328">
        <f t="shared" si="12"/>
        <v>6577600</v>
      </c>
      <c r="H52" s="328">
        <f t="shared" si="12"/>
        <v>6577600</v>
      </c>
      <c r="I52" s="328">
        <f t="shared" si="12"/>
        <v>0</v>
      </c>
      <c r="J52" s="328">
        <f t="shared" si="12"/>
        <v>0</v>
      </c>
      <c r="K52" s="328">
        <f t="shared" si="12"/>
        <v>19343900</v>
      </c>
      <c r="L52" s="332"/>
      <c r="M52" s="330"/>
    </row>
    <row r="53" spans="1:13" s="248" customFormat="1" ht="18.75">
      <c r="A53" s="302" t="s">
        <v>200</v>
      </c>
      <c r="B53" s="321">
        <v>70785500</v>
      </c>
      <c r="C53" s="304"/>
      <c r="D53" s="304"/>
      <c r="E53" s="304"/>
      <c r="F53" s="304"/>
      <c r="G53" s="304"/>
      <c r="H53" s="304"/>
      <c r="I53" s="304"/>
      <c r="J53" s="304"/>
      <c r="K53" s="304"/>
      <c r="L53" s="249"/>
      <c r="M53" s="318"/>
    </row>
    <row r="54" spans="1:13" s="248" customFormat="1" ht="16.5">
      <c r="A54" s="303" t="s">
        <v>80</v>
      </c>
      <c r="B54" s="323">
        <v>70785500</v>
      </c>
      <c r="C54" s="323"/>
      <c r="D54" s="323"/>
      <c r="E54" s="323"/>
      <c r="F54" s="323">
        <v>39470200</v>
      </c>
      <c r="G54" s="323"/>
      <c r="H54" s="323">
        <f>C54+D54+E54+F54+G54</f>
        <v>39470200</v>
      </c>
      <c r="I54" s="323"/>
      <c r="J54" s="323"/>
      <c r="K54" s="323">
        <f>B54-H54-I54-J54</f>
        <v>31315300</v>
      </c>
      <c r="L54" s="249"/>
      <c r="M54" s="318"/>
    </row>
    <row r="55" spans="1:13" s="331" customFormat="1" ht="18.75">
      <c r="A55" s="327" t="s">
        <v>53</v>
      </c>
      <c r="B55" s="328">
        <f>SUM(B54)</f>
        <v>70785500</v>
      </c>
      <c r="C55" s="328">
        <f aca="true" t="shared" si="13" ref="C55:K55">SUM(C54)</f>
        <v>0</v>
      </c>
      <c r="D55" s="328">
        <f t="shared" si="13"/>
        <v>0</v>
      </c>
      <c r="E55" s="328">
        <f t="shared" si="13"/>
        <v>0</v>
      </c>
      <c r="F55" s="328">
        <f t="shared" si="13"/>
        <v>39470200</v>
      </c>
      <c r="G55" s="328">
        <f t="shared" si="13"/>
        <v>0</v>
      </c>
      <c r="H55" s="328">
        <f t="shared" si="13"/>
        <v>39470200</v>
      </c>
      <c r="I55" s="328">
        <f t="shared" si="13"/>
        <v>0</v>
      </c>
      <c r="J55" s="328">
        <f t="shared" si="13"/>
        <v>0</v>
      </c>
      <c r="K55" s="328">
        <f t="shared" si="13"/>
        <v>31315300</v>
      </c>
      <c r="L55" s="332"/>
      <c r="M55" s="330"/>
    </row>
    <row r="56" spans="1:13" s="248" customFormat="1" ht="18.75">
      <c r="A56" s="302" t="s">
        <v>201</v>
      </c>
      <c r="B56" s="321">
        <v>14379300</v>
      </c>
      <c r="C56" s="304"/>
      <c r="D56" s="304"/>
      <c r="E56" s="304"/>
      <c r="F56" s="304"/>
      <c r="G56" s="304"/>
      <c r="H56" s="304"/>
      <c r="I56" s="304"/>
      <c r="J56" s="304"/>
      <c r="K56" s="304"/>
      <c r="L56" s="249"/>
      <c r="M56" s="318"/>
    </row>
    <row r="57" spans="1:13" s="248" customFormat="1" ht="16.5">
      <c r="A57" s="303" t="s">
        <v>270</v>
      </c>
      <c r="B57" s="323">
        <v>14379300</v>
      </c>
      <c r="C57" s="323"/>
      <c r="D57" s="323"/>
      <c r="E57" s="323"/>
      <c r="F57" s="323">
        <v>14379300</v>
      </c>
      <c r="G57" s="323"/>
      <c r="H57" s="323">
        <f>C57+D57+E57+F57+G57</f>
        <v>14379300</v>
      </c>
      <c r="I57" s="323"/>
      <c r="J57" s="323"/>
      <c r="K57" s="323">
        <f>B57-H57-I57-J57</f>
        <v>0</v>
      </c>
      <c r="L57" s="249"/>
      <c r="M57" s="318"/>
    </row>
    <row r="58" spans="1:13" s="331" customFormat="1" ht="18.75">
      <c r="A58" s="327" t="s">
        <v>53</v>
      </c>
      <c r="B58" s="328">
        <f>SUM(B57)</f>
        <v>14379300</v>
      </c>
      <c r="C58" s="328">
        <f aca="true" t="shared" si="14" ref="C58:K58">SUM(C57)</f>
        <v>0</v>
      </c>
      <c r="D58" s="328">
        <f t="shared" si="14"/>
        <v>0</v>
      </c>
      <c r="E58" s="328">
        <f t="shared" si="14"/>
        <v>0</v>
      </c>
      <c r="F58" s="328">
        <f t="shared" si="14"/>
        <v>14379300</v>
      </c>
      <c r="G58" s="328">
        <f t="shared" si="14"/>
        <v>0</v>
      </c>
      <c r="H58" s="328">
        <f t="shared" si="14"/>
        <v>14379300</v>
      </c>
      <c r="I58" s="328">
        <f t="shared" si="14"/>
        <v>0</v>
      </c>
      <c r="J58" s="328">
        <f t="shared" si="14"/>
        <v>0</v>
      </c>
      <c r="K58" s="328">
        <f t="shared" si="14"/>
        <v>0</v>
      </c>
      <c r="L58" s="332"/>
      <c r="M58" s="330"/>
    </row>
    <row r="59" spans="1:13" s="248" customFormat="1" ht="35.25">
      <c r="A59" s="302" t="s">
        <v>202</v>
      </c>
      <c r="B59" s="321">
        <v>23424400</v>
      </c>
      <c r="C59" s="304"/>
      <c r="D59" s="304"/>
      <c r="E59" s="304"/>
      <c r="F59" s="304"/>
      <c r="G59" s="304"/>
      <c r="H59" s="304"/>
      <c r="I59" s="304"/>
      <c r="J59" s="304"/>
      <c r="K59" s="304"/>
      <c r="L59" s="249"/>
      <c r="M59" s="318"/>
    </row>
    <row r="60" spans="1:13" s="248" customFormat="1" ht="16.5">
      <c r="A60" s="303" t="s">
        <v>80</v>
      </c>
      <c r="B60" s="323">
        <v>21849400</v>
      </c>
      <c r="C60" s="323"/>
      <c r="D60" s="323">
        <v>106019.79</v>
      </c>
      <c r="E60" s="323"/>
      <c r="F60" s="323"/>
      <c r="G60" s="323"/>
      <c r="H60" s="323">
        <f>C60+D60+E60+F60+G60</f>
        <v>106019.79</v>
      </c>
      <c r="I60" s="323"/>
      <c r="J60" s="323"/>
      <c r="K60" s="323">
        <f>B60-H60-I60-J60</f>
        <v>21743380.21</v>
      </c>
      <c r="L60" s="249"/>
      <c r="M60" s="318"/>
    </row>
    <row r="61" spans="1:13" s="331" customFormat="1" ht="18.75">
      <c r="A61" s="327" t="s">
        <v>53</v>
      </c>
      <c r="B61" s="328">
        <f>SUM(B60)</f>
        <v>21849400</v>
      </c>
      <c r="C61" s="328">
        <f aca="true" t="shared" si="15" ref="C61:K61">SUM(C60)</f>
        <v>0</v>
      </c>
      <c r="D61" s="328">
        <f t="shared" si="15"/>
        <v>106019.79</v>
      </c>
      <c r="E61" s="328">
        <f t="shared" si="15"/>
        <v>0</v>
      </c>
      <c r="F61" s="328">
        <f t="shared" si="15"/>
        <v>0</v>
      </c>
      <c r="G61" s="328">
        <f t="shared" si="15"/>
        <v>0</v>
      </c>
      <c r="H61" s="328">
        <f t="shared" si="15"/>
        <v>106019.79</v>
      </c>
      <c r="I61" s="328">
        <f t="shared" si="15"/>
        <v>0</v>
      </c>
      <c r="J61" s="328">
        <f t="shared" si="15"/>
        <v>0</v>
      </c>
      <c r="K61" s="328">
        <f t="shared" si="15"/>
        <v>21743380.21</v>
      </c>
      <c r="L61" s="332"/>
      <c r="M61" s="330"/>
    </row>
    <row r="62" spans="1:13" s="248" customFormat="1" ht="18.75">
      <c r="A62" s="302" t="s">
        <v>195</v>
      </c>
      <c r="B62" s="321">
        <v>3082000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49"/>
      <c r="M62" s="318"/>
    </row>
    <row r="63" spans="1:13" s="248" customFormat="1" ht="16.5">
      <c r="A63" s="303" t="s">
        <v>248</v>
      </c>
      <c r="B63" s="323">
        <v>2158500</v>
      </c>
      <c r="C63" s="253"/>
      <c r="D63" s="253"/>
      <c r="E63" s="253"/>
      <c r="F63" s="253"/>
      <c r="G63" s="253"/>
      <c r="H63" s="253">
        <f>C63+D63+E63+F63+G63</f>
        <v>0</v>
      </c>
      <c r="I63" s="253"/>
      <c r="J63" s="253"/>
      <c r="K63" s="253">
        <f>B63-H63-I63-J63</f>
        <v>2158500</v>
      </c>
      <c r="L63" s="249"/>
      <c r="M63" s="318"/>
    </row>
    <row r="64" spans="1:13" s="331" customFormat="1" ht="18.75">
      <c r="A64" s="327" t="s">
        <v>53</v>
      </c>
      <c r="B64" s="328">
        <f>SUM(B63)</f>
        <v>2158500</v>
      </c>
      <c r="C64" s="328">
        <f aca="true" t="shared" si="16" ref="C64:K64">SUM(C63)</f>
        <v>0</v>
      </c>
      <c r="D64" s="328">
        <f t="shared" si="16"/>
        <v>0</v>
      </c>
      <c r="E64" s="328">
        <f t="shared" si="16"/>
        <v>0</v>
      </c>
      <c r="F64" s="328">
        <f t="shared" si="16"/>
        <v>0</v>
      </c>
      <c r="G64" s="328">
        <f t="shared" si="16"/>
        <v>0</v>
      </c>
      <c r="H64" s="328">
        <f t="shared" si="16"/>
        <v>0</v>
      </c>
      <c r="I64" s="328">
        <f t="shared" si="16"/>
        <v>0</v>
      </c>
      <c r="J64" s="328">
        <f t="shared" si="16"/>
        <v>0</v>
      </c>
      <c r="K64" s="328">
        <f t="shared" si="16"/>
        <v>2158500</v>
      </c>
      <c r="L64" s="332"/>
      <c r="M64" s="330"/>
    </row>
    <row r="65" spans="1:13" s="248" customFormat="1" ht="35.25">
      <c r="A65" s="302" t="s">
        <v>196</v>
      </c>
      <c r="B65" s="321">
        <v>50121000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49"/>
      <c r="M65" s="318"/>
    </row>
    <row r="66" spans="1:13" ht="16.5">
      <c r="A66" s="303" t="s">
        <v>7</v>
      </c>
      <c r="B66" s="323">
        <v>49431000</v>
      </c>
      <c r="C66" s="253"/>
      <c r="D66" s="253"/>
      <c r="E66" s="253"/>
      <c r="F66" s="253"/>
      <c r="G66" s="253"/>
      <c r="H66" s="253">
        <f>C66+D66+E66+F66+G66</f>
        <v>0</v>
      </c>
      <c r="I66" s="253"/>
      <c r="J66" s="253"/>
      <c r="K66" s="253">
        <f>B66-H66-I66-J66</f>
        <v>49431000</v>
      </c>
      <c r="L66" s="323"/>
      <c r="M66" s="325"/>
    </row>
    <row r="67" spans="1:13" s="335" customFormat="1" ht="18.75">
      <c r="A67" s="327" t="s">
        <v>53</v>
      </c>
      <c r="B67" s="328">
        <f>SUM(B66)</f>
        <v>49431000</v>
      </c>
      <c r="C67" s="328">
        <f aca="true" t="shared" si="17" ref="C67:K67">SUM(C66)</f>
        <v>0</v>
      </c>
      <c r="D67" s="328">
        <f t="shared" si="17"/>
        <v>0</v>
      </c>
      <c r="E67" s="328">
        <f t="shared" si="17"/>
        <v>0</v>
      </c>
      <c r="F67" s="328">
        <f t="shared" si="17"/>
        <v>0</v>
      </c>
      <c r="G67" s="328">
        <f t="shared" si="17"/>
        <v>0</v>
      </c>
      <c r="H67" s="328">
        <f t="shared" si="17"/>
        <v>0</v>
      </c>
      <c r="I67" s="328">
        <f t="shared" si="17"/>
        <v>0</v>
      </c>
      <c r="J67" s="328">
        <f t="shared" si="17"/>
        <v>0</v>
      </c>
      <c r="K67" s="328">
        <f t="shared" si="17"/>
        <v>49431000</v>
      </c>
      <c r="L67" s="333"/>
      <c r="M67" s="334"/>
    </row>
    <row r="68" spans="1:13" s="436" customFormat="1" ht="18.75">
      <c r="A68" s="432"/>
      <c r="B68" s="433">
        <v>20923300</v>
      </c>
      <c r="C68" s="433"/>
      <c r="D68" s="433"/>
      <c r="E68" s="433"/>
      <c r="F68" s="433"/>
      <c r="G68" s="433"/>
      <c r="H68" s="433"/>
      <c r="I68" s="433"/>
      <c r="J68" s="433"/>
      <c r="K68" s="433"/>
      <c r="L68" s="434"/>
      <c r="M68" s="435"/>
    </row>
    <row r="69" spans="1:13" s="422" customFormat="1" ht="35.25">
      <c r="A69" s="417" t="s">
        <v>197</v>
      </c>
      <c r="B69" s="418"/>
      <c r="C69" s="419"/>
      <c r="D69" s="419"/>
      <c r="E69" s="419"/>
      <c r="F69" s="419"/>
      <c r="G69" s="419"/>
      <c r="H69" s="419"/>
      <c r="I69" s="419"/>
      <c r="J69" s="419"/>
      <c r="K69" s="419"/>
      <c r="L69" s="420"/>
      <c r="M69" s="421"/>
    </row>
    <row r="70" spans="1:13" s="422" customFormat="1" ht="18.75">
      <c r="A70" s="416" t="s">
        <v>271</v>
      </c>
      <c r="B70" s="423">
        <v>5779100</v>
      </c>
      <c r="C70" s="419"/>
      <c r="D70" s="419"/>
      <c r="E70" s="419"/>
      <c r="F70" s="419"/>
      <c r="G70" s="419"/>
      <c r="H70" s="419"/>
      <c r="I70" s="419"/>
      <c r="J70" s="419"/>
      <c r="K70" s="419"/>
      <c r="L70" s="420"/>
      <c r="M70" s="421"/>
    </row>
    <row r="71" spans="1:13" s="422" customFormat="1" ht="16.5">
      <c r="A71" s="424" t="s">
        <v>7</v>
      </c>
      <c r="B71" s="420">
        <v>2270350</v>
      </c>
      <c r="C71" s="419"/>
      <c r="D71" s="419"/>
      <c r="E71" s="419"/>
      <c r="F71" s="419"/>
      <c r="G71" s="419"/>
      <c r="H71" s="419">
        <f>C71+D71+E71+F71+G71</f>
        <v>0</v>
      </c>
      <c r="I71" s="419"/>
      <c r="J71" s="419"/>
      <c r="K71" s="419">
        <f>B71-H71-I71-J71</f>
        <v>2270350</v>
      </c>
      <c r="L71" s="420"/>
      <c r="M71" s="421"/>
    </row>
    <row r="72" spans="1:13" s="422" customFormat="1" ht="16.5">
      <c r="A72" s="424" t="s">
        <v>80</v>
      </c>
      <c r="B72" s="420">
        <v>1177250</v>
      </c>
      <c r="C72" s="419"/>
      <c r="D72" s="419"/>
      <c r="E72" s="419"/>
      <c r="F72" s="419">
        <v>1177250</v>
      </c>
      <c r="G72" s="419"/>
      <c r="H72" s="419">
        <f>C72+D72+E72+F72+G72</f>
        <v>1177250</v>
      </c>
      <c r="I72" s="419"/>
      <c r="J72" s="419"/>
      <c r="K72" s="419">
        <f>B72-H72-I72-J72</f>
        <v>0</v>
      </c>
      <c r="L72" s="420"/>
      <c r="M72" s="421"/>
    </row>
    <row r="73" spans="1:13" s="422" customFormat="1" ht="16.5">
      <c r="A73" s="424" t="s">
        <v>15</v>
      </c>
      <c r="B73" s="420">
        <v>1173500</v>
      </c>
      <c r="C73" s="419"/>
      <c r="D73" s="419"/>
      <c r="E73" s="419"/>
      <c r="F73" s="419">
        <v>1173500</v>
      </c>
      <c r="G73" s="419"/>
      <c r="H73" s="419">
        <f>C73+D73+E73+F73+G73</f>
        <v>1173500</v>
      </c>
      <c r="I73" s="419"/>
      <c r="J73" s="419"/>
      <c r="K73" s="419">
        <f>B73-H73-I73-J73</f>
        <v>0</v>
      </c>
      <c r="L73" s="420"/>
      <c r="M73" s="421"/>
    </row>
    <row r="74" spans="1:13" s="414" customFormat="1" ht="16.5">
      <c r="A74" s="415"/>
      <c r="B74" s="412">
        <f>SUM(B71:B73)</f>
        <v>4621100</v>
      </c>
      <c r="C74" s="412">
        <f aca="true" t="shared" si="18" ref="C74:K74">SUM(C71:C73)</f>
        <v>0</v>
      </c>
      <c r="D74" s="412">
        <f t="shared" si="18"/>
        <v>0</v>
      </c>
      <c r="E74" s="412">
        <f t="shared" si="18"/>
        <v>0</v>
      </c>
      <c r="F74" s="412">
        <f t="shared" si="18"/>
        <v>2350750</v>
      </c>
      <c r="G74" s="412">
        <f t="shared" si="18"/>
        <v>0</v>
      </c>
      <c r="H74" s="412">
        <f t="shared" si="18"/>
        <v>2350750</v>
      </c>
      <c r="I74" s="412">
        <f t="shared" si="18"/>
        <v>0</v>
      </c>
      <c r="J74" s="412">
        <f t="shared" si="18"/>
        <v>0</v>
      </c>
      <c r="K74" s="412">
        <f t="shared" si="18"/>
        <v>2270350</v>
      </c>
      <c r="L74" s="412"/>
      <c r="M74" s="413"/>
    </row>
    <row r="75" spans="1:13" s="428" customFormat="1" ht="33">
      <c r="A75" s="416" t="s">
        <v>272</v>
      </c>
      <c r="B75" s="429">
        <v>3463000</v>
      </c>
      <c r="C75" s="426"/>
      <c r="D75" s="426"/>
      <c r="E75" s="426"/>
      <c r="F75" s="426"/>
      <c r="G75" s="426"/>
      <c r="H75" s="426"/>
      <c r="I75" s="426"/>
      <c r="J75" s="426"/>
      <c r="K75" s="426"/>
      <c r="L75" s="425"/>
      <c r="M75" s="427"/>
    </row>
    <row r="76" spans="1:13" s="422" customFormat="1" ht="16.5">
      <c r="A76" s="424" t="s">
        <v>7</v>
      </c>
      <c r="B76" s="420">
        <v>0</v>
      </c>
      <c r="C76" s="419"/>
      <c r="D76" s="419"/>
      <c r="E76" s="419"/>
      <c r="F76" s="419"/>
      <c r="G76" s="419"/>
      <c r="H76" s="419">
        <f>C76+D76+E76+F76+G76</f>
        <v>0</v>
      </c>
      <c r="I76" s="419"/>
      <c r="J76" s="419"/>
      <c r="K76" s="419">
        <f>B76-H76-I76-J76</f>
        <v>0</v>
      </c>
      <c r="L76" s="420"/>
      <c r="M76" s="421"/>
    </row>
    <row r="77" spans="1:13" s="414" customFormat="1" ht="16.5">
      <c r="A77" s="415"/>
      <c r="B77" s="412">
        <f>SUM(B76)</f>
        <v>0</v>
      </c>
      <c r="C77" s="412">
        <f aca="true" t="shared" si="19" ref="C77:K77">SUM(C76)</f>
        <v>0</v>
      </c>
      <c r="D77" s="412">
        <f t="shared" si="19"/>
        <v>0</v>
      </c>
      <c r="E77" s="412">
        <f t="shared" si="19"/>
        <v>0</v>
      </c>
      <c r="F77" s="412">
        <f t="shared" si="19"/>
        <v>0</v>
      </c>
      <c r="G77" s="412">
        <f t="shared" si="19"/>
        <v>0</v>
      </c>
      <c r="H77" s="412">
        <f t="shared" si="19"/>
        <v>0</v>
      </c>
      <c r="I77" s="412">
        <f t="shared" si="19"/>
        <v>0</v>
      </c>
      <c r="J77" s="412">
        <f t="shared" si="19"/>
        <v>0</v>
      </c>
      <c r="K77" s="412">
        <f t="shared" si="19"/>
        <v>0</v>
      </c>
      <c r="L77" s="412"/>
      <c r="M77" s="413"/>
    </row>
    <row r="78" spans="1:13" s="422" customFormat="1" ht="35.25">
      <c r="A78" s="416" t="s">
        <v>273</v>
      </c>
      <c r="B78" s="418">
        <v>1978100</v>
      </c>
      <c r="C78" s="419"/>
      <c r="D78" s="419"/>
      <c r="E78" s="419"/>
      <c r="F78" s="419"/>
      <c r="G78" s="419"/>
      <c r="H78" s="419"/>
      <c r="I78" s="419"/>
      <c r="J78" s="419"/>
      <c r="K78" s="419"/>
      <c r="L78" s="420"/>
      <c r="M78" s="421"/>
    </row>
    <row r="79" spans="1:13" s="422" customFormat="1" ht="16.5">
      <c r="A79" s="424" t="s">
        <v>7</v>
      </c>
      <c r="B79" s="420">
        <v>989100</v>
      </c>
      <c r="C79" s="419"/>
      <c r="D79" s="419"/>
      <c r="E79" s="419"/>
      <c r="F79" s="419"/>
      <c r="G79" s="419"/>
      <c r="H79" s="419">
        <f>C79+D79+E79+F79+G79</f>
        <v>0</v>
      </c>
      <c r="I79" s="419"/>
      <c r="J79" s="419"/>
      <c r="K79" s="419">
        <f>B79-H79-I79-J79</f>
        <v>989100</v>
      </c>
      <c r="L79" s="420"/>
      <c r="M79" s="421"/>
    </row>
    <row r="80" spans="1:13" s="414" customFormat="1" ht="16.5">
      <c r="A80" s="415"/>
      <c r="B80" s="412">
        <f>SUM(B79)</f>
        <v>989100</v>
      </c>
      <c r="C80" s="412">
        <f aca="true" t="shared" si="20" ref="C80:K80">SUM(C79)</f>
        <v>0</v>
      </c>
      <c r="D80" s="412">
        <f t="shared" si="20"/>
        <v>0</v>
      </c>
      <c r="E80" s="412">
        <f t="shared" si="20"/>
        <v>0</v>
      </c>
      <c r="F80" s="412">
        <f t="shared" si="20"/>
        <v>0</v>
      </c>
      <c r="G80" s="412">
        <f t="shared" si="20"/>
        <v>0</v>
      </c>
      <c r="H80" s="412">
        <f t="shared" si="20"/>
        <v>0</v>
      </c>
      <c r="I80" s="412">
        <f t="shared" si="20"/>
        <v>0</v>
      </c>
      <c r="J80" s="412">
        <f t="shared" si="20"/>
        <v>0</v>
      </c>
      <c r="K80" s="412">
        <f t="shared" si="20"/>
        <v>989100</v>
      </c>
      <c r="L80" s="412"/>
      <c r="M80" s="413"/>
    </row>
    <row r="81" spans="1:13" s="422" customFormat="1" ht="51.75">
      <c r="A81" s="416" t="s">
        <v>274</v>
      </c>
      <c r="B81" s="423">
        <v>9703100</v>
      </c>
      <c r="C81" s="419"/>
      <c r="D81" s="419"/>
      <c r="E81" s="419"/>
      <c r="F81" s="419"/>
      <c r="G81" s="419"/>
      <c r="H81" s="419"/>
      <c r="I81" s="419"/>
      <c r="J81" s="419"/>
      <c r="K81" s="419"/>
      <c r="L81" s="420"/>
      <c r="M81" s="421"/>
    </row>
    <row r="82" spans="1:13" s="422" customFormat="1" ht="16.5">
      <c r="A82" s="424" t="s">
        <v>7</v>
      </c>
      <c r="B82" s="420">
        <v>4181700</v>
      </c>
      <c r="C82" s="419"/>
      <c r="D82" s="419"/>
      <c r="E82" s="419"/>
      <c r="F82" s="419"/>
      <c r="G82" s="419"/>
      <c r="H82" s="419">
        <f>C82+D82+E82+F82+G82</f>
        <v>0</v>
      </c>
      <c r="I82" s="419"/>
      <c r="J82" s="419"/>
      <c r="K82" s="419">
        <f>B82-H82-I82-J82</f>
        <v>4181700</v>
      </c>
      <c r="L82" s="420"/>
      <c r="M82" s="421"/>
    </row>
    <row r="83" spans="1:13" s="422" customFormat="1" ht="16.5">
      <c r="A83" s="424" t="s">
        <v>9</v>
      </c>
      <c r="B83" s="419">
        <v>370850</v>
      </c>
      <c r="C83" s="419"/>
      <c r="D83" s="419"/>
      <c r="E83" s="419"/>
      <c r="F83" s="419">
        <v>370850</v>
      </c>
      <c r="G83" s="419"/>
      <c r="H83" s="419">
        <f>C83+D83+E83+F83+G83</f>
        <v>370850</v>
      </c>
      <c r="I83" s="419"/>
      <c r="J83" s="419"/>
      <c r="K83" s="419">
        <f>B83-H83-I83-J83</f>
        <v>0</v>
      </c>
      <c r="L83" s="420"/>
      <c r="M83" s="421"/>
    </row>
    <row r="84" spans="1:13" s="422" customFormat="1" ht="16.5">
      <c r="A84" s="424" t="s">
        <v>6</v>
      </c>
      <c r="B84" s="419">
        <v>150000</v>
      </c>
      <c r="C84" s="419"/>
      <c r="D84" s="419"/>
      <c r="E84" s="419"/>
      <c r="F84" s="419">
        <v>150000</v>
      </c>
      <c r="G84" s="419"/>
      <c r="H84" s="419">
        <f>C84+D84+E84+F84+G84</f>
        <v>150000</v>
      </c>
      <c r="I84" s="419"/>
      <c r="J84" s="419"/>
      <c r="K84" s="419">
        <f>B84-H84-I84-J84</f>
        <v>0</v>
      </c>
      <c r="L84" s="420"/>
      <c r="M84" s="421"/>
    </row>
    <row r="85" spans="1:13" s="422" customFormat="1" ht="16.5">
      <c r="A85" s="424" t="s">
        <v>15</v>
      </c>
      <c r="B85" s="419">
        <v>149050</v>
      </c>
      <c r="C85" s="419"/>
      <c r="D85" s="419"/>
      <c r="E85" s="419"/>
      <c r="F85" s="419">
        <v>149050</v>
      </c>
      <c r="G85" s="419"/>
      <c r="H85" s="419">
        <f>C85+D85+E85+F85+G85</f>
        <v>149050</v>
      </c>
      <c r="I85" s="419"/>
      <c r="J85" s="419"/>
      <c r="K85" s="419">
        <f>B85-H85-I85-J85</f>
        <v>0</v>
      </c>
      <c r="L85" s="420"/>
      <c r="M85" s="421"/>
    </row>
    <row r="86" spans="1:13" s="414" customFormat="1" ht="16.5">
      <c r="A86" s="415"/>
      <c r="B86" s="412">
        <f>SUM(B82:B85)</f>
        <v>4851600</v>
      </c>
      <c r="C86" s="412">
        <f aca="true" t="shared" si="21" ref="C86:K86">SUM(C82:C85)</f>
        <v>0</v>
      </c>
      <c r="D86" s="412">
        <f t="shared" si="21"/>
        <v>0</v>
      </c>
      <c r="E86" s="412">
        <f t="shared" si="21"/>
        <v>0</v>
      </c>
      <c r="F86" s="412">
        <f t="shared" si="21"/>
        <v>669900</v>
      </c>
      <c r="G86" s="412">
        <f t="shared" si="21"/>
        <v>0</v>
      </c>
      <c r="H86" s="412">
        <f t="shared" si="21"/>
        <v>669900</v>
      </c>
      <c r="I86" s="412">
        <f t="shared" si="21"/>
        <v>0</v>
      </c>
      <c r="J86" s="412">
        <f t="shared" si="21"/>
        <v>0</v>
      </c>
      <c r="K86" s="412">
        <f t="shared" si="21"/>
        <v>4181700</v>
      </c>
      <c r="L86" s="412"/>
      <c r="M86" s="413"/>
    </row>
    <row r="87" spans="1:13" s="439" customFormat="1" ht="18.75">
      <c r="A87" s="430" t="s">
        <v>53</v>
      </c>
      <c r="B87" s="431">
        <f>B74+B77+B80+B86</f>
        <v>10461800</v>
      </c>
      <c r="C87" s="431">
        <f aca="true" t="shared" si="22" ref="C87:K87">C74+C77+C80+C86</f>
        <v>0</v>
      </c>
      <c r="D87" s="431">
        <f t="shared" si="22"/>
        <v>0</v>
      </c>
      <c r="E87" s="431">
        <f t="shared" si="22"/>
        <v>0</v>
      </c>
      <c r="F87" s="431">
        <f t="shared" si="22"/>
        <v>3020650</v>
      </c>
      <c r="G87" s="431">
        <f t="shared" si="22"/>
        <v>0</v>
      </c>
      <c r="H87" s="431">
        <f t="shared" si="22"/>
        <v>3020650</v>
      </c>
      <c r="I87" s="431">
        <f t="shared" si="22"/>
        <v>0</v>
      </c>
      <c r="J87" s="431">
        <f t="shared" si="22"/>
        <v>0</v>
      </c>
      <c r="K87" s="431">
        <f t="shared" si="22"/>
        <v>7441150</v>
      </c>
      <c r="L87" s="437"/>
      <c r="M87" s="438"/>
    </row>
    <row r="88" spans="1:13" s="248" customFormat="1" ht="18.75">
      <c r="A88" s="302" t="s">
        <v>198</v>
      </c>
      <c r="B88" s="321">
        <v>1586800</v>
      </c>
      <c r="C88" s="253"/>
      <c r="D88" s="253"/>
      <c r="E88" s="253"/>
      <c r="F88" s="253"/>
      <c r="G88" s="253"/>
      <c r="H88" s="253"/>
      <c r="I88" s="253"/>
      <c r="J88" s="253"/>
      <c r="K88" s="253"/>
      <c r="L88" s="249"/>
      <c r="M88" s="318"/>
    </row>
    <row r="89" spans="1:13" ht="16.5">
      <c r="A89" s="303" t="s">
        <v>253</v>
      </c>
      <c r="B89" s="323">
        <v>1293700</v>
      </c>
      <c r="C89" s="253"/>
      <c r="D89" s="253"/>
      <c r="E89" s="253"/>
      <c r="F89" s="253"/>
      <c r="G89" s="253"/>
      <c r="H89" s="253">
        <f>C89+D89+E89+F89+G89</f>
        <v>0</v>
      </c>
      <c r="I89" s="253"/>
      <c r="J89" s="253"/>
      <c r="K89" s="253">
        <f>B89-H89-I89-J89</f>
        <v>1293700</v>
      </c>
      <c r="L89" s="323"/>
      <c r="M89" s="325"/>
    </row>
    <row r="90" spans="1:13" s="338" customFormat="1" ht="18.75">
      <c r="A90" s="343" t="s">
        <v>53</v>
      </c>
      <c r="B90" s="336">
        <f>SUM(B89)</f>
        <v>1293700</v>
      </c>
      <c r="C90" s="336">
        <f aca="true" t="shared" si="23" ref="C90:L90">SUM(C89)</f>
        <v>0</v>
      </c>
      <c r="D90" s="336">
        <f t="shared" si="23"/>
        <v>0</v>
      </c>
      <c r="E90" s="336">
        <f t="shared" si="23"/>
        <v>0</v>
      </c>
      <c r="F90" s="336">
        <f t="shared" si="23"/>
        <v>0</v>
      </c>
      <c r="G90" s="336">
        <f t="shared" si="23"/>
        <v>0</v>
      </c>
      <c r="H90" s="336">
        <f t="shared" si="23"/>
        <v>0</v>
      </c>
      <c r="I90" s="336">
        <f t="shared" si="23"/>
        <v>0</v>
      </c>
      <c r="J90" s="336">
        <f t="shared" si="23"/>
        <v>0</v>
      </c>
      <c r="K90" s="336">
        <f t="shared" si="23"/>
        <v>1293700</v>
      </c>
      <c r="L90" s="336">
        <f t="shared" si="23"/>
        <v>0</v>
      </c>
      <c r="M90" s="337"/>
    </row>
    <row r="91" spans="1:13" s="248" customFormat="1" ht="35.25">
      <c r="A91" s="302" t="s">
        <v>208</v>
      </c>
      <c r="B91" s="321">
        <v>21707500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49"/>
      <c r="M91" s="318"/>
    </row>
    <row r="92" spans="1:13" s="248" customFormat="1" ht="16.5">
      <c r="A92" s="303" t="s">
        <v>253</v>
      </c>
      <c r="B92" s="253">
        <v>20753700</v>
      </c>
      <c r="C92" s="253"/>
      <c r="D92" s="253"/>
      <c r="E92" s="253"/>
      <c r="F92" s="253"/>
      <c r="G92" s="253"/>
      <c r="H92" s="253">
        <f>C92+D92+E92+F92+G92</f>
        <v>0</v>
      </c>
      <c r="I92" s="253"/>
      <c r="J92" s="253"/>
      <c r="K92" s="253">
        <f>B92-H92-I92-J92</f>
        <v>20753700</v>
      </c>
      <c r="L92" s="249"/>
      <c r="M92" s="318"/>
    </row>
    <row r="93" spans="1:13" s="331" customFormat="1" ht="18.75">
      <c r="A93" s="342" t="s">
        <v>53</v>
      </c>
      <c r="B93" s="339">
        <f>SUM(B92)</f>
        <v>20753700</v>
      </c>
      <c r="C93" s="339">
        <f aca="true" t="shared" si="24" ref="C93:K93">SUM(C92)</f>
        <v>0</v>
      </c>
      <c r="D93" s="339">
        <f t="shared" si="24"/>
        <v>0</v>
      </c>
      <c r="E93" s="339">
        <f t="shared" si="24"/>
        <v>0</v>
      </c>
      <c r="F93" s="339">
        <f t="shared" si="24"/>
        <v>0</v>
      </c>
      <c r="G93" s="339">
        <f t="shared" si="24"/>
        <v>0</v>
      </c>
      <c r="H93" s="339">
        <f t="shared" si="24"/>
        <v>0</v>
      </c>
      <c r="I93" s="339">
        <f t="shared" si="24"/>
        <v>0</v>
      </c>
      <c r="J93" s="339">
        <f t="shared" si="24"/>
        <v>0</v>
      </c>
      <c r="K93" s="339">
        <f t="shared" si="24"/>
        <v>20753700</v>
      </c>
      <c r="L93" s="340" t="e">
        <f>SUM(#REF!)</f>
        <v>#REF!</v>
      </c>
      <c r="M93" s="330"/>
    </row>
    <row r="94" spans="1:13" s="248" customFormat="1" ht="35.25">
      <c r="A94" s="302" t="s">
        <v>199</v>
      </c>
      <c r="B94" s="322">
        <v>226000</v>
      </c>
      <c r="C94" s="324"/>
      <c r="D94" s="324"/>
      <c r="E94" s="324"/>
      <c r="F94" s="324"/>
      <c r="G94" s="324"/>
      <c r="H94" s="324"/>
      <c r="I94" s="324"/>
      <c r="J94" s="324"/>
      <c r="K94" s="324"/>
      <c r="L94" s="250"/>
      <c r="M94" s="318"/>
    </row>
    <row r="95" spans="1:13" s="248" customFormat="1" ht="16.5">
      <c r="A95" s="326" t="s">
        <v>80</v>
      </c>
      <c r="B95" s="323">
        <v>89800</v>
      </c>
      <c r="C95" s="323"/>
      <c r="D95" s="323"/>
      <c r="E95" s="323"/>
      <c r="F95" s="323"/>
      <c r="G95" s="323"/>
      <c r="H95" s="323">
        <f>C95+D95+E95+F95+G95</f>
        <v>0</v>
      </c>
      <c r="I95" s="323"/>
      <c r="J95" s="323"/>
      <c r="K95" s="323">
        <f>B95-H95-I95-J95</f>
        <v>89800</v>
      </c>
      <c r="L95" s="251"/>
      <c r="M95" s="318"/>
    </row>
    <row r="96" spans="1:13" s="331" customFormat="1" ht="18.75">
      <c r="A96" s="341" t="s">
        <v>53</v>
      </c>
      <c r="B96" s="328">
        <f>SUM(B95)</f>
        <v>89800</v>
      </c>
      <c r="C96" s="328">
        <f aca="true" t="shared" si="25" ref="C96:K96">SUM(C95)</f>
        <v>0</v>
      </c>
      <c r="D96" s="328">
        <f t="shared" si="25"/>
        <v>0</v>
      </c>
      <c r="E96" s="328">
        <f t="shared" si="25"/>
        <v>0</v>
      </c>
      <c r="F96" s="328">
        <f t="shared" si="25"/>
        <v>0</v>
      </c>
      <c r="G96" s="328">
        <f t="shared" si="25"/>
        <v>0</v>
      </c>
      <c r="H96" s="328">
        <f t="shared" si="25"/>
        <v>0</v>
      </c>
      <c r="I96" s="328">
        <f t="shared" si="25"/>
        <v>0</v>
      </c>
      <c r="J96" s="328">
        <f t="shared" si="25"/>
        <v>0</v>
      </c>
      <c r="K96" s="328">
        <f t="shared" si="25"/>
        <v>89800</v>
      </c>
      <c r="L96" s="340"/>
      <c r="M96" s="330"/>
    </row>
    <row r="97" spans="1:13" ht="16.5">
      <c r="A97" s="254" t="s">
        <v>55</v>
      </c>
      <c r="B97" s="255">
        <f aca="true" t="shared" si="26" ref="B97:K97">B11+B19+B31+B36+B44+B52+B55+B58+B61+B64+B67+B87+B90+B93+B96</f>
        <v>619462600</v>
      </c>
      <c r="C97" s="255">
        <f t="shared" si="26"/>
        <v>39106866.98</v>
      </c>
      <c r="D97" s="255">
        <f t="shared" si="26"/>
        <v>1837993.7999999998</v>
      </c>
      <c r="E97" s="255">
        <f t="shared" si="26"/>
        <v>0</v>
      </c>
      <c r="F97" s="255">
        <f t="shared" si="26"/>
        <v>65763050</v>
      </c>
      <c r="G97" s="255">
        <f t="shared" si="26"/>
        <v>10372600</v>
      </c>
      <c r="H97" s="255">
        <f t="shared" si="26"/>
        <v>117080510.78</v>
      </c>
      <c r="I97" s="255">
        <f t="shared" si="26"/>
        <v>0</v>
      </c>
      <c r="J97" s="255">
        <f t="shared" si="26"/>
        <v>38300</v>
      </c>
      <c r="K97" s="255">
        <f t="shared" si="26"/>
        <v>502343789.22</v>
      </c>
      <c r="L97" s="76" t="e">
        <f>#REF!+#REF!+#REF!+#REF!</f>
        <v>#REF!</v>
      </c>
      <c r="M97" s="319"/>
    </row>
    <row r="98" spans="1:13" ht="16.5">
      <c r="A98" s="256" t="s">
        <v>103</v>
      </c>
      <c r="B98" s="257">
        <f>B9+B13+B20+B32+B37+B45+B53+B56+B59+B62+B65+B69+B88+B91+B94</f>
        <v>926981500</v>
      </c>
      <c r="C98" s="258"/>
      <c r="D98" s="258"/>
      <c r="E98" s="258"/>
      <c r="F98" s="258"/>
      <c r="G98" s="258"/>
      <c r="H98" s="257">
        <f>H97</f>
        <v>117080510.78</v>
      </c>
      <c r="I98" s="255"/>
      <c r="J98" s="257"/>
      <c r="K98" s="257">
        <f>B98-H98-J98</f>
        <v>809900989.22</v>
      </c>
      <c r="L98" s="76">
        <f>H98*100/B98</f>
        <v>12.630296373767978</v>
      </c>
      <c r="M98" s="317"/>
    </row>
    <row r="99" spans="1:13" ht="16.5">
      <c r="A99" s="305"/>
      <c r="B99" s="306">
        <f>B98-B97</f>
        <v>307518900</v>
      </c>
      <c r="C99" s="307"/>
      <c r="D99" s="307"/>
      <c r="E99" s="307"/>
      <c r="F99" s="307"/>
      <c r="G99" s="307"/>
      <c r="H99" s="306"/>
      <c r="I99" s="308"/>
      <c r="J99" s="306"/>
      <c r="K99" s="306"/>
      <c r="L99" s="309"/>
      <c r="M99" s="320"/>
    </row>
    <row r="100" spans="1:11" ht="16.5">
      <c r="A100" s="259" t="s">
        <v>57</v>
      </c>
      <c r="B100" s="260"/>
      <c r="C100" s="261"/>
      <c r="D100" s="261"/>
      <c r="E100" s="261"/>
      <c r="F100" s="262"/>
      <c r="G100" s="262"/>
      <c r="H100" s="260">
        <f>C97+D97+E97+F97+G97</f>
        <v>117080510.78</v>
      </c>
      <c r="I100" s="260"/>
      <c r="J100" s="260"/>
      <c r="K100" s="260"/>
    </row>
    <row r="101" spans="1:12" ht="16.5">
      <c r="A101" s="44" t="s">
        <v>74</v>
      </c>
      <c r="B101" s="43"/>
      <c r="C101" s="43"/>
      <c r="D101" s="43"/>
      <c r="E101" s="43"/>
      <c r="F101" s="125"/>
      <c r="G101" s="125"/>
      <c r="H101" s="42"/>
      <c r="I101" s="42"/>
      <c r="J101" s="124"/>
      <c r="K101" s="42"/>
      <c r="L101" s="123"/>
    </row>
    <row r="102" spans="1:12" ht="15.75" customHeight="1">
      <c r="A102" s="44" t="s">
        <v>109</v>
      </c>
      <c r="B102" s="45"/>
      <c r="C102" s="46"/>
      <c r="D102" s="46"/>
      <c r="E102" s="126"/>
      <c r="F102" s="125"/>
      <c r="G102" s="125"/>
      <c r="H102" s="125"/>
      <c r="I102" s="125"/>
      <c r="J102" s="125"/>
      <c r="K102" s="42"/>
      <c r="L102" s="125"/>
    </row>
    <row r="103" spans="1:13" ht="16.5">
      <c r="A103" s="47"/>
      <c r="B103" s="45"/>
      <c r="E103" s="43"/>
      <c r="F103" s="125"/>
      <c r="G103" s="125"/>
      <c r="H103" s="125"/>
      <c r="I103" s="125"/>
      <c r="J103" s="125"/>
      <c r="K103" s="125"/>
      <c r="L103" s="125"/>
      <c r="M103" s="123"/>
    </row>
    <row r="104" spans="1:2" ht="16.5">
      <c r="A104" s="222"/>
      <c r="B104" s="123"/>
    </row>
  </sheetData>
  <sheetProtection/>
  <mergeCells count="7">
    <mergeCell ref="M6:M8"/>
    <mergeCell ref="A1:K1"/>
    <mergeCell ref="A2:K2"/>
    <mergeCell ref="A3:K3"/>
    <mergeCell ref="C6:F6"/>
    <mergeCell ref="I6:I8"/>
    <mergeCell ref="A7:A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selection activeCell="C12" sqref="C12"/>
    </sheetView>
  </sheetViews>
  <sheetFormatPr defaultColWidth="8.57421875" defaultRowHeight="15"/>
  <cols>
    <col min="1" max="1" width="19.00390625" style="113" customWidth="1"/>
    <col min="2" max="2" width="8.421875" style="113" bestFit="1" customWidth="1"/>
    <col min="3" max="4" width="8.57421875" style="113" bestFit="1" customWidth="1"/>
    <col min="5" max="6" width="9.28125" style="113" customWidth="1"/>
    <col min="7" max="7" width="9.28125" style="113" bestFit="1" customWidth="1"/>
    <col min="8" max="8" width="8.421875" style="113" customWidth="1"/>
    <col min="9" max="10" width="8.00390625" style="113" customWidth="1"/>
    <col min="11" max="11" width="9.28125" style="113" customWidth="1"/>
    <col min="12" max="12" width="9.00390625" style="113" customWidth="1"/>
    <col min="13" max="14" width="9.28125" style="113" customWidth="1"/>
    <col min="15" max="15" width="9.00390625" style="113" customWidth="1"/>
    <col min="16" max="16" width="9.28125" style="113" customWidth="1"/>
    <col min="17" max="18" width="9.28125" style="113" bestFit="1" customWidth="1"/>
    <col min="19" max="19" width="9.28125" style="123" bestFit="1" customWidth="1"/>
    <col min="20" max="20" width="5.57421875" style="113" customWidth="1"/>
    <col min="21" max="21" width="10.57421875" style="113" customWidth="1"/>
    <col min="22" max="22" width="10.421875" style="113" customWidth="1"/>
    <col min="23" max="248" width="9.00390625" style="113" customWidth="1"/>
    <col min="249" max="249" width="19.00390625" style="113" customWidth="1"/>
    <col min="250" max="250" width="8.57421875" style="113" bestFit="1" customWidth="1"/>
    <col min="251" max="251" width="8.00390625" style="113" customWidth="1"/>
    <col min="252" max="252" width="19.00390625" style="113" customWidth="1"/>
    <col min="253" max="253" width="8.57421875" style="113" customWidth="1"/>
    <col min="254" max="254" width="11.421875" style="113" bestFit="1" customWidth="1"/>
    <col min="255" max="16384" width="8.57421875" style="113" customWidth="1"/>
  </cols>
  <sheetData>
    <row r="1" ht="16.5">
      <c r="A1" s="113" t="s">
        <v>117</v>
      </c>
    </row>
    <row r="2" spans="1:22" ht="49.5">
      <c r="A2" s="469" t="s">
        <v>25</v>
      </c>
      <c r="B2" s="470" t="s">
        <v>18</v>
      </c>
      <c r="C2" s="471"/>
      <c r="D2" s="472"/>
      <c r="E2" s="473" t="s">
        <v>111</v>
      </c>
      <c r="F2" s="474"/>
      <c r="G2" s="475"/>
      <c r="H2" s="476" t="s">
        <v>98</v>
      </c>
      <c r="I2" s="477"/>
      <c r="J2" s="478"/>
      <c r="K2" s="479" t="s">
        <v>95</v>
      </c>
      <c r="L2" s="480"/>
      <c r="M2" s="481"/>
      <c r="N2" s="482" t="s">
        <v>84</v>
      </c>
      <c r="O2" s="483"/>
      <c r="P2" s="484"/>
      <c r="Q2" s="466" t="s">
        <v>56</v>
      </c>
      <c r="R2" s="467"/>
      <c r="S2" s="468"/>
      <c r="T2" s="130" t="s">
        <v>75</v>
      </c>
      <c r="U2" s="130" t="s">
        <v>112</v>
      </c>
      <c r="V2" s="130" t="s">
        <v>113</v>
      </c>
    </row>
    <row r="3" spans="1:22" ht="16.5">
      <c r="A3" s="469"/>
      <c r="B3" s="131" t="s">
        <v>114</v>
      </c>
      <c r="C3" s="132" t="s">
        <v>37</v>
      </c>
      <c r="D3" s="133" t="s">
        <v>50</v>
      </c>
      <c r="E3" s="131" t="s">
        <v>114</v>
      </c>
      <c r="F3" s="132" t="s">
        <v>37</v>
      </c>
      <c r="G3" s="133" t="s">
        <v>50</v>
      </c>
      <c r="H3" s="131" t="s">
        <v>114</v>
      </c>
      <c r="I3" s="132" t="s">
        <v>37</v>
      </c>
      <c r="J3" s="133" t="s">
        <v>50</v>
      </c>
      <c r="K3" s="131" t="s">
        <v>114</v>
      </c>
      <c r="L3" s="132" t="s">
        <v>37</v>
      </c>
      <c r="M3" s="133" t="s">
        <v>50</v>
      </c>
      <c r="N3" s="131" t="s">
        <v>114</v>
      </c>
      <c r="O3" s="132" t="s">
        <v>37</v>
      </c>
      <c r="P3" s="133" t="s">
        <v>50</v>
      </c>
      <c r="Q3" s="131" t="s">
        <v>114</v>
      </c>
      <c r="R3" s="132" t="s">
        <v>37</v>
      </c>
      <c r="S3" s="133" t="s">
        <v>50</v>
      </c>
      <c r="T3" s="134"/>
      <c r="U3" s="134" t="s">
        <v>115</v>
      </c>
      <c r="V3" s="134"/>
    </row>
    <row r="4" spans="1:22" ht="18.75">
      <c r="A4" s="135" t="s">
        <v>13</v>
      </c>
      <c r="B4" s="177">
        <f>SUM(B5:B9)</f>
        <v>4073100</v>
      </c>
      <c r="C4" s="137">
        <f aca="true" t="shared" si="0" ref="C4:S4">SUM(C5:C9)</f>
        <v>0</v>
      </c>
      <c r="D4" s="138">
        <f t="shared" si="0"/>
        <v>4073100</v>
      </c>
      <c r="E4" s="139">
        <f t="shared" si="0"/>
        <v>0</v>
      </c>
      <c r="F4" s="137">
        <f t="shared" si="0"/>
        <v>0</v>
      </c>
      <c r="G4" s="138">
        <f t="shared" si="0"/>
        <v>0</v>
      </c>
      <c r="H4" s="139">
        <f t="shared" si="0"/>
        <v>203700</v>
      </c>
      <c r="I4" s="137">
        <f t="shared" si="0"/>
        <v>0</v>
      </c>
      <c r="J4" s="138">
        <f t="shared" si="0"/>
        <v>203700</v>
      </c>
      <c r="K4" s="139">
        <f t="shared" si="0"/>
        <v>0</v>
      </c>
      <c r="L4" s="137">
        <f t="shared" si="0"/>
        <v>0</v>
      </c>
      <c r="M4" s="138">
        <f t="shared" si="0"/>
        <v>0</v>
      </c>
      <c r="N4" s="139">
        <f t="shared" si="0"/>
        <v>7010400</v>
      </c>
      <c r="O4" s="137">
        <f t="shared" si="0"/>
        <v>0</v>
      </c>
      <c r="P4" s="138">
        <f t="shared" si="0"/>
        <v>7010400</v>
      </c>
      <c r="Q4" s="139">
        <f t="shared" si="0"/>
        <v>11287200</v>
      </c>
      <c r="R4" s="137">
        <f t="shared" si="0"/>
        <v>0</v>
      </c>
      <c r="S4" s="138">
        <f t="shared" si="0"/>
        <v>11287200</v>
      </c>
      <c r="T4" s="140">
        <f>R4*100/Q4</f>
        <v>0</v>
      </c>
      <c r="U4" s="140"/>
      <c r="V4" s="140"/>
    </row>
    <row r="5" spans="1:22" ht="16.5">
      <c r="A5" s="104" t="s">
        <v>100</v>
      </c>
      <c r="B5" s="141"/>
      <c r="C5" s="142"/>
      <c r="D5" s="143"/>
      <c r="E5" s="144"/>
      <c r="F5" s="142"/>
      <c r="G5" s="143"/>
      <c r="H5" s="144"/>
      <c r="I5" s="142"/>
      <c r="J5" s="143"/>
      <c r="K5" s="144"/>
      <c r="L5" s="142"/>
      <c r="M5" s="143"/>
      <c r="N5" s="144">
        <v>3618300</v>
      </c>
      <c r="O5" s="142"/>
      <c r="P5" s="143">
        <f>N5-O5</f>
        <v>3618300</v>
      </c>
      <c r="Q5" s="144">
        <f aca="true" t="shared" si="1" ref="Q5:S13">B5+H5+K5+N5</f>
        <v>3618300</v>
      </c>
      <c r="R5" s="142">
        <f t="shared" si="1"/>
        <v>0</v>
      </c>
      <c r="S5" s="143">
        <f t="shared" si="1"/>
        <v>3618300</v>
      </c>
      <c r="T5" s="145">
        <f aca="true" t="shared" si="2" ref="T5:T68">R5*100/Q5</f>
        <v>0</v>
      </c>
      <c r="U5" s="145"/>
      <c r="V5" s="145"/>
    </row>
    <row r="6" spans="1:22" ht="16.5">
      <c r="A6" s="104" t="s">
        <v>96</v>
      </c>
      <c r="B6" s="141"/>
      <c r="C6" s="142"/>
      <c r="D6" s="143"/>
      <c r="E6" s="144"/>
      <c r="F6" s="142"/>
      <c r="G6" s="143"/>
      <c r="H6" s="144"/>
      <c r="I6" s="142"/>
      <c r="J6" s="143"/>
      <c r="K6" s="144"/>
      <c r="L6" s="142"/>
      <c r="M6" s="143"/>
      <c r="N6" s="146">
        <v>1015000</v>
      </c>
      <c r="O6" s="142"/>
      <c r="P6" s="143">
        <f>N6-O6</f>
        <v>1015000</v>
      </c>
      <c r="Q6" s="144">
        <f t="shared" si="1"/>
        <v>1015000</v>
      </c>
      <c r="R6" s="142">
        <f t="shared" si="1"/>
        <v>0</v>
      </c>
      <c r="S6" s="143">
        <f t="shared" si="1"/>
        <v>1015000</v>
      </c>
      <c r="T6" s="145">
        <f t="shared" si="2"/>
        <v>0</v>
      </c>
      <c r="U6" s="145"/>
      <c r="V6" s="145"/>
    </row>
    <row r="7" spans="1:22" ht="16.5">
      <c r="A7" s="104" t="s">
        <v>99</v>
      </c>
      <c r="B7" s="141"/>
      <c r="C7" s="142"/>
      <c r="D7" s="143"/>
      <c r="E7" s="144"/>
      <c r="F7" s="142"/>
      <c r="G7" s="143"/>
      <c r="H7" s="144"/>
      <c r="I7" s="142"/>
      <c r="J7" s="143"/>
      <c r="K7" s="144"/>
      <c r="L7" s="142"/>
      <c r="M7" s="143"/>
      <c r="N7" s="144">
        <v>299200</v>
      </c>
      <c r="O7" s="142"/>
      <c r="P7" s="143">
        <f>N7-O7</f>
        <v>299200</v>
      </c>
      <c r="Q7" s="144">
        <f t="shared" si="1"/>
        <v>299200</v>
      </c>
      <c r="R7" s="142">
        <f t="shared" si="1"/>
        <v>0</v>
      </c>
      <c r="S7" s="143">
        <f t="shared" si="1"/>
        <v>299200</v>
      </c>
      <c r="T7" s="145">
        <f t="shared" si="2"/>
        <v>0</v>
      </c>
      <c r="U7" s="145"/>
      <c r="V7" s="145"/>
    </row>
    <row r="8" spans="1:22" ht="16.5">
      <c r="A8" s="104" t="s">
        <v>97</v>
      </c>
      <c r="B8" s="141"/>
      <c r="C8" s="142"/>
      <c r="D8" s="143"/>
      <c r="E8" s="144"/>
      <c r="F8" s="142"/>
      <c r="G8" s="143"/>
      <c r="H8" s="144"/>
      <c r="I8" s="142"/>
      <c r="J8" s="143"/>
      <c r="K8" s="144"/>
      <c r="L8" s="142"/>
      <c r="M8" s="143"/>
      <c r="N8" s="144">
        <v>2077900</v>
      </c>
      <c r="O8" s="142"/>
      <c r="P8" s="143">
        <f>N8-O8</f>
        <v>2077900</v>
      </c>
      <c r="Q8" s="144">
        <f t="shared" si="1"/>
        <v>2077900</v>
      </c>
      <c r="R8" s="142">
        <f t="shared" si="1"/>
        <v>0</v>
      </c>
      <c r="S8" s="143">
        <f t="shared" si="1"/>
        <v>2077900</v>
      </c>
      <c r="T8" s="145">
        <f t="shared" si="2"/>
        <v>0</v>
      </c>
      <c r="U8" s="145"/>
      <c r="V8" s="145"/>
    </row>
    <row r="9" spans="1:22" ht="33">
      <c r="A9" s="107" t="s">
        <v>12</v>
      </c>
      <c r="B9" s="147">
        <v>4073100</v>
      </c>
      <c r="C9" s="148"/>
      <c r="D9" s="149">
        <f>B9-C9</f>
        <v>4073100</v>
      </c>
      <c r="E9" s="150"/>
      <c r="F9" s="148"/>
      <c r="G9" s="149"/>
      <c r="H9" s="150">
        <v>203700</v>
      </c>
      <c r="I9" s="148"/>
      <c r="J9" s="149">
        <f>H9-I9</f>
        <v>203700</v>
      </c>
      <c r="K9" s="150"/>
      <c r="L9" s="148"/>
      <c r="M9" s="149"/>
      <c r="N9" s="150"/>
      <c r="O9" s="148"/>
      <c r="P9" s="149"/>
      <c r="Q9" s="150">
        <f t="shared" si="1"/>
        <v>4276800</v>
      </c>
      <c r="R9" s="148">
        <f t="shared" si="1"/>
        <v>0</v>
      </c>
      <c r="S9" s="149">
        <f t="shared" si="1"/>
        <v>4276800</v>
      </c>
      <c r="T9" s="151">
        <f t="shared" si="2"/>
        <v>0</v>
      </c>
      <c r="U9" s="151"/>
      <c r="V9" s="151"/>
    </row>
    <row r="10" spans="1:22" ht="18.75">
      <c r="A10" s="109" t="s">
        <v>8</v>
      </c>
      <c r="B10" s="152">
        <f>SUM(B11:B13)</f>
        <v>776464.95</v>
      </c>
      <c r="C10" s="137">
        <f aca="true" t="shared" si="3" ref="C10:P10">SUM(C11:C13)</f>
        <v>0</v>
      </c>
      <c r="D10" s="138">
        <f t="shared" si="3"/>
        <v>776464.95</v>
      </c>
      <c r="E10" s="139">
        <f t="shared" si="3"/>
        <v>0</v>
      </c>
      <c r="F10" s="137">
        <f t="shared" si="3"/>
        <v>0</v>
      </c>
      <c r="G10" s="138">
        <f t="shared" si="3"/>
        <v>0</v>
      </c>
      <c r="H10" s="139">
        <f t="shared" si="3"/>
        <v>529600</v>
      </c>
      <c r="I10" s="137">
        <f t="shared" si="3"/>
        <v>0</v>
      </c>
      <c r="J10" s="138">
        <f t="shared" si="3"/>
        <v>529600</v>
      </c>
      <c r="K10" s="139">
        <f t="shared" si="3"/>
        <v>0</v>
      </c>
      <c r="L10" s="137">
        <f t="shared" si="3"/>
        <v>0</v>
      </c>
      <c r="M10" s="138">
        <f t="shared" si="3"/>
        <v>0</v>
      </c>
      <c r="N10" s="139">
        <f t="shared" si="3"/>
        <v>455000</v>
      </c>
      <c r="O10" s="137">
        <f t="shared" si="3"/>
        <v>0</v>
      </c>
      <c r="P10" s="138">
        <f t="shared" si="3"/>
        <v>455000</v>
      </c>
      <c r="Q10" s="139">
        <f t="shared" si="1"/>
        <v>1761064.95</v>
      </c>
      <c r="R10" s="137">
        <f t="shared" si="1"/>
        <v>0</v>
      </c>
      <c r="S10" s="138">
        <f t="shared" si="1"/>
        <v>1761064.95</v>
      </c>
      <c r="T10" s="140">
        <f t="shared" si="2"/>
        <v>0</v>
      </c>
      <c r="U10" s="140"/>
      <c r="V10" s="140"/>
    </row>
    <row r="11" spans="1:22" ht="16.5">
      <c r="A11" s="104" t="s">
        <v>100</v>
      </c>
      <c r="B11" s="141"/>
      <c r="C11" s="142"/>
      <c r="D11" s="143">
        <f>B11-C11</f>
        <v>0</v>
      </c>
      <c r="E11" s="144"/>
      <c r="F11" s="142"/>
      <c r="G11" s="143"/>
      <c r="H11" s="144"/>
      <c r="I11" s="142"/>
      <c r="J11" s="143"/>
      <c r="K11" s="144"/>
      <c r="L11" s="142"/>
      <c r="M11" s="143"/>
      <c r="N11" s="144">
        <v>400000</v>
      </c>
      <c r="O11" s="142"/>
      <c r="P11" s="143">
        <f>N11-O11</f>
        <v>400000</v>
      </c>
      <c r="Q11" s="144">
        <f t="shared" si="1"/>
        <v>400000</v>
      </c>
      <c r="R11" s="142">
        <f t="shared" si="1"/>
        <v>0</v>
      </c>
      <c r="S11" s="143">
        <f t="shared" si="1"/>
        <v>400000</v>
      </c>
      <c r="T11" s="145">
        <f t="shared" si="2"/>
        <v>0</v>
      </c>
      <c r="U11" s="145"/>
      <c r="V11" s="145"/>
    </row>
    <row r="12" spans="1:22" ht="16.5">
      <c r="A12" s="104" t="s">
        <v>96</v>
      </c>
      <c r="B12" s="141"/>
      <c r="C12" s="142"/>
      <c r="D12" s="143">
        <f>B12-C12</f>
        <v>0</v>
      </c>
      <c r="E12" s="144"/>
      <c r="F12" s="142"/>
      <c r="G12" s="143"/>
      <c r="H12" s="144"/>
      <c r="I12" s="142"/>
      <c r="J12" s="143"/>
      <c r="K12" s="144"/>
      <c r="L12" s="142"/>
      <c r="M12" s="143"/>
      <c r="N12" s="144">
        <v>55000</v>
      </c>
      <c r="O12" s="142"/>
      <c r="P12" s="143">
        <f>N12-O12</f>
        <v>55000</v>
      </c>
      <c r="Q12" s="144">
        <f t="shared" si="1"/>
        <v>55000</v>
      </c>
      <c r="R12" s="142">
        <f t="shared" si="1"/>
        <v>0</v>
      </c>
      <c r="S12" s="143">
        <f t="shared" si="1"/>
        <v>55000</v>
      </c>
      <c r="T12" s="145">
        <f t="shared" si="2"/>
        <v>0</v>
      </c>
      <c r="U12" s="145"/>
      <c r="V12" s="145"/>
    </row>
    <row r="13" spans="1:22" ht="16.5">
      <c r="A13" s="107" t="s">
        <v>22</v>
      </c>
      <c r="B13" s="147">
        <v>776464.95</v>
      </c>
      <c r="C13" s="148"/>
      <c r="D13" s="149">
        <f>B13-C13</f>
        <v>776464.95</v>
      </c>
      <c r="E13" s="150"/>
      <c r="F13" s="148"/>
      <c r="G13" s="149"/>
      <c r="H13" s="150">
        <v>529600</v>
      </c>
      <c r="I13" s="148"/>
      <c r="J13" s="149">
        <f>H13-I13</f>
        <v>529600</v>
      </c>
      <c r="K13" s="150"/>
      <c r="L13" s="148"/>
      <c r="M13" s="149"/>
      <c r="N13" s="150"/>
      <c r="O13" s="148"/>
      <c r="P13" s="149">
        <f>N13-O13</f>
        <v>0</v>
      </c>
      <c r="Q13" s="150">
        <f t="shared" si="1"/>
        <v>1306064.95</v>
      </c>
      <c r="R13" s="148">
        <f t="shared" si="1"/>
        <v>0</v>
      </c>
      <c r="S13" s="149">
        <f t="shared" si="1"/>
        <v>1306064.95</v>
      </c>
      <c r="T13" s="151">
        <f t="shared" si="2"/>
        <v>0</v>
      </c>
      <c r="U13" s="151"/>
      <c r="V13" s="151"/>
    </row>
    <row r="14" spans="1:22" ht="18.75">
      <c r="A14" s="153" t="s">
        <v>9</v>
      </c>
      <c r="B14" s="154">
        <f>SUM(B15:B18)</f>
        <v>1906393.62</v>
      </c>
      <c r="C14" s="137">
        <f aca="true" t="shared" si="4" ref="C14:S14">SUM(C15:C18)</f>
        <v>0</v>
      </c>
      <c r="D14" s="138">
        <f t="shared" si="4"/>
        <v>1906393.62</v>
      </c>
      <c r="E14" s="139">
        <f t="shared" si="4"/>
        <v>0</v>
      </c>
      <c r="F14" s="137">
        <f t="shared" si="4"/>
        <v>0</v>
      </c>
      <c r="G14" s="138">
        <f t="shared" si="4"/>
        <v>0</v>
      </c>
      <c r="H14" s="139">
        <f t="shared" si="4"/>
        <v>879000</v>
      </c>
      <c r="I14" s="137">
        <f t="shared" si="4"/>
        <v>0</v>
      </c>
      <c r="J14" s="138">
        <f t="shared" si="4"/>
        <v>879000</v>
      </c>
      <c r="K14" s="139">
        <f t="shared" si="4"/>
        <v>0</v>
      </c>
      <c r="L14" s="137">
        <f t="shared" si="4"/>
        <v>0</v>
      </c>
      <c r="M14" s="138">
        <f t="shared" si="4"/>
        <v>0</v>
      </c>
      <c r="N14" s="139">
        <f t="shared" si="4"/>
        <v>3382100</v>
      </c>
      <c r="O14" s="137">
        <f t="shared" si="4"/>
        <v>0</v>
      </c>
      <c r="P14" s="138">
        <f t="shared" si="4"/>
        <v>3382100</v>
      </c>
      <c r="Q14" s="139">
        <f t="shared" si="4"/>
        <v>6167493.62</v>
      </c>
      <c r="R14" s="137">
        <f t="shared" si="4"/>
        <v>0</v>
      </c>
      <c r="S14" s="138">
        <f t="shared" si="4"/>
        <v>6167493.62</v>
      </c>
      <c r="T14" s="140">
        <f t="shared" si="2"/>
        <v>0</v>
      </c>
      <c r="U14" s="140"/>
      <c r="V14" s="140"/>
    </row>
    <row r="15" spans="1:22" ht="16.5">
      <c r="A15" s="104" t="s">
        <v>100</v>
      </c>
      <c r="B15" s="141"/>
      <c r="C15" s="142"/>
      <c r="D15" s="143">
        <f>B15-C15</f>
        <v>0</v>
      </c>
      <c r="E15" s="144"/>
      <c r="F15" s="142"/>
      <c r="G15" s="143"/>
      <c r="H15" s="144"/>
      <c r="I15" s="142"/>
      <c r="J15" s="143">
        <f>H15-I15</f>
        <v>0</v>
      </c>
      <c r="K15" s="144"/>
      <c r="L15" s="142"/>
      <c r="M15" s="143"/>
      <c r="N15" s="144">
        <v>1508700</v>
      </c>
      <c r="O15" s="142"/>
      <c r="P15" s="143">
        <f>N15-O15</f>
        <v>1508700</v>
      </c>
      <c r="Q15" s="144">
        <f aca="true" t="shared" si="5" ref="Q15:R18">B15+H15+K15+N15</f>
        <v>1508700</v>
      </c>
      <c r="R15" s="142">
        <f t="shared" si="5"/>
        <v>0</v>
      </c>
      <c r="S15" s="143">
        <f>Q15-R15</f>
        <v>1508700</v>
      </c>
      <c r="T15" s="145">
        <f t="shared" si="2"/>
        <v>0</v>
      </c>
      <c r="U15" s="145"/>
      <c r="V15" s="145"/>
    </row>
    <row r="16" spans="1:22" ht="16.5">
      <c r="A16" s="104" t="s">
        <v>96</v>
      </c>
      <c r="B16" s="141"/>
      <c r="C16" s="142"/>
      <c r="D16" s="143">
        <f>B16-C16</f>
        <v>0</v>
      </c>
      <c r="E16" s="144"/>
      <c r="F16" s="142"/>
      <c r="G16" s="143"/>
      <c r="H16" s="144"/>
      <c r="I16" s="142"/>
      <c r="J16" s="143">
        <f>H16-I16</f>
        <v>0</v>
      </c>
      <c r="K16" s="144"/>
      <c r="L16" s="142"/>
      <c r="M16" s="143"/>
      <c r="N16" s="144">
        <v>945000</v>
      </c>
      <c r="O16" s="142"/>
      <c r="P16" s="143">
        <f>N16-O16</f>
        <v>945000</v>
      </c>
      <c r="Q16" s="144">
        <f t="shared" si="5"/>
        <v>945000</v>
      </c>
      <c r="R16" s="142">
        <f t="shared" si="5"/>
        <v>0</v>
      </c>
      <c r="S16" s="143">
        <f>Q16-R16</f>
        <v>945000</v>
      </c>
      <c r="T16" s="145">
        <f t="shared" si="2"/>
        <v>0</v>
      </c>
      <c r="U16" s="145"/>
      <c r="V16" s="145"/>
    </row>
    <row r="17" spans="1:22" ht="16.5">
      <c r="A17" s="104" t="s">
        <v>97</v>
      </c>
      <c r="B17" s="141"/>
      <c r="C17" s="142"/>
      <c r="D17" s="143">
        <f>B17-C17</f>
        <v>0</v>
      </c>
      <c r="E17" s="144"/>
      <c r="F17" s="142"/>
      <c r="G17" s="143"/>
      <c r="H17" s="144"/>
      <c r="I17" s="142"/>
      <c r="J17" s="143">
        <f>H17-I17</f>
        <v>0</v>
      </c>
      <c r="K17" s="144"/>
      <c r="L17" s="142"/>
      <c r="M17" s="143"/>
      <c r="N17" s="144">
        <v>928400</v>
      </c>
      <c r="O17" s="142"/>
      <c r="P17" s="143">
        <f>N17-O17</f>
        <v>928400</v>
      </c>
      <c r="Q17" s="144">
        <f t="shared" si="5"/>
        <v>928400</v>
      </c>
      <c r="R17" s="142">
        <f t="shared" si="5"/>
        <v>0</v>
      </c>
      <c r="S17" s="143">
        <f>Q17-R17</f>
        <v>928400</v>
      </c>
      <c r="T17" s="145">
        <f t="shared" si="2"/>
        <v>0</v>
      </c>
      <c r="U17" s="145"/>
      <c r="V17" s="145"/>
    </row>
    <row r="18" spans="1:22" ht="16.5">
      <c r="A18" s="107" t="s">
        <v>22</v>
      </c>
      <c r="B18" s="147">
        <v>1906393.62</v>
      </c>
      <c r="C18" s="148"/>
      <c r="D18" s="149">
        <f>B18-C18</f>
        <v>1906393.62</v>
      </c>
      <c r="E18" s="150"/>
      <c r="F18" s="148"/>
      <c r="G18" s="149"/>
      <c r="H18" s="150">
        <v>879000</v>
      </c>
      <c r="I18" s="148"/>
      <c r="J18" s="149">
        <f>H18-I18</f>
        <v>879000</v>
      </c>
      <c r="K18" s="150"/>
      <c r="L18" s="148"/>
      <c r="M18" s="149"/>
      <c r="N18" s="150"/>
      <c r="O18" s="148"/>
      <c r="P18" s="149">
        <f>N18-O18</f>
        <v>0</v>
      </c>
      <c r="Q18" s="144">
        <f t="shared" si="5"/>
        <v>2785393.62</v>
      </c>
      <c r="R18" s="142">
        <f t="shared" si="5"/>
        <v>0</v>
      </c>
      <c r="S18" s="149">
        <f>Q18-R18</f>
        <v>2785393.62</v>
      </c>
      <c r="T18" s="151">
        <f t="shared" si="2"/>
        <v>0</v>
      </c>
      <c r="U18" s="151"/>
      <c r="V18" s="151"/>
    </row>
    <row r="19" spans="1:22" ht="16.5">
      <c r="A19" s="109" t="s">
        <v>17</v>
      </c>
      <c r="B19" s="152">
        <f>SUM(B20:B24)</f>
        <v>720698.4</v>
      </c>
      <c r="C19" s="155">
        <f aca="true" t="shared" si="6" ref="C19:S19">SUM(C20:C24)</f>
        <v>0</v>
      </c>
      <c r="D19" s="156">
        <f t="shared" si="6"/>
        <v>720698.4</v>
      </c>
      <c r="E19" s="152">
        <f t="shared" si="6"/>
        <v>0</v>
      </c>
      <c r="F19" s="155">
        <f t="shared" si="6"/>
        <v>0</v>
      </c>
      <c r="G19" s="156">
        <f t="shared" si="6"/>
        <v>0</v>
      </c>
      <c r="H19" s="152">
        <f t="shared" si="6"/>
        <v>693000</v>
      </c>
      <c r="I19" s="155">
        <f t="shared" si="6"/>
        <v>0</v>
      </c>
      <c r="J19" s="156">
        <f t="shared" si="6"/>
        <v>693000</v>
      </c>
      <c r="K19" s="152">
        <f t="shared" si="6"/>
        <v>0</v>
      </c>
      <c r="L19" s="157">
        <f t="shared" si="6"/>
        <v>0</v>
      </c>
      <c r="M19" s="158">
        <f t="shared" si="6"/>
        <v>0</v>
      </c>
      <c r="N19" s="152">
        <f t="shared" si="6"/>
        <v>13078000</v>
      </c>
      <c r="O19" s="155">
        <f t="shared" si="6"/>
        <v>0</v>
      </c>
      <c r="P19" s="156">
        <f t="shared" si="6"/>
        <v>13078000</v>
      </c>
      <c r="Q19" s="159">
        <f t="shared" si="6"/>
        <v>14491698.4</v>
      </c>
      <c r="R19" s="155">
        <f t="shared" si="6"/>
        <v>0</v>
      </c>
      <c r="S19" s="156">
        <f t="shared" si="6"/>
        <v>14491698.4</v>
      </c>
      <c r="T19" s="140">
        <f t="shared" si="2"/>
        <v>0</v>
      </c>
      <c r="U19" s="140"/>
      <c r="V19" s="140"/>
    </row>
    <row r="20" spans="1:22" ht="33">
      <c r="A20" s="104" t="s">
        <v>86</v>
      </c>
      <c r="B20" s="141"/>
      <c r="C20" s="142"/>
      <c r="D20" s="143"/>
      <c r="E20" s="144"/>
      <c r="F20" s="142"/>
      <c r="G20" s="143"/>
      <c r="H20" s="144"/>
      <c r="I20" s="142"/>
      <c r="J20" s="143"/>
      <c r="K20" s="144"/>
      <c r="L20" s="142"/>
      <c r="M20" s="143"/>
      <c r="N20" s="144">
        <v>12385800</v>
      </c>
      <c r="O20" s="142"/>
      <c r="P20" s="143">
        <f>N20-O20</f>
        <v>12385800</v>
      </c>
      <c r="Q20" s="160">
        <f aca="true" t="shared" si="7" ref="Q20:R24">B20+H20+K20+N20</f>
        <v>12385800</v>
      </c>
      <c r="R20" s="142">
        <f t="shared" si="7"/>
        <v>0</v>
      </c>
      <c r="S20" s="143">
        <f>Q20-R20</f>
        <v>12385800</v>
      </c>
      <c r="T20" s="145">
        <f t="shared" si="2"/>
        <v>0</v>
      </c>
      <c r="U20" s="145"/>
      <c r="V20" s="145"/>
    </row>
    <row r="21" spans="1:22" ht="16.5">
      <c r="A21" s="104" t="s">
        <v>100</v>
      </c>
      <c r="B21" s="141"/>
      <c r="C21" s="142"/>
      <c r="D21" s="143"/>
      <c r="E21" s="144"/>
      <c r="F21" s="142"/>
      <c r="G21" s="143"/>
      <c r="H21" s="144"/>
      <c r="I21" s="142"/>
      <c r="J21" s="143"/>
      <c r="K21" s="144"/>
      <c r="L21" s="142"/>
      <c r="M21" s="143"/>
      <c r="N21" s="144">
        <v>277000</v>
      </c>
      <c r="O21" s="142"/>
      <c r="P21" s="143">
        <f>N21-O21</f>
        <v>277000</v>
      </c>
      <c r="Q21" s="160">
        <f t="shared" si="7"/>
        <v>277000</v>
      </c>
      <c r="R21" s="142">
        <f t="shared" si="7"/>
        <v>0</v>
      </c>
      <c r="S21" s="143">
        <f>Q21-R21</f>
        <v>277000</v>
      </c>
      <c r="T21" s="145">
        <f t="shared" si="2"/>
        <v>0</v>
      </c>
      <c r="U21" s="145"/>
      <c r="V21" s="145"/>
    </row>
    <row r="22" spans="1:22" ht="16.5">
      <c r="A22" s="104" t="s">
        <v>96</v>
      </c>
      <c r="B22" s="141"/>
      <c r="C22" s="142"/>
      <c r="D22" s="143"/>
      <c r="E22" s="144"/>
      <c r="F22" s="142"/>
      <c r="G22" s="143"/>
      <c r="H22" s="144"/>
      <c r="I22" s="142"/>
      <c r="J22" s="143"/>
      <c r="K22" s="144"/>
      <c r="L22" s="142"/>
      <c r="M22" s="143"/>
      <c r="N22" s="144">
        <v>149000</v>
      </c>
      <c r="O22" s="142"/>
      <c r="P22" s="143">
        <f>N22-O22</f>
        <v>149000</v>
      </c>
      <c r="Q22" s="160">
        <f t="shared" si="7"/>
        <v>149000</v>
      </c>
      <c r="R22" s="142">
        <f t="shared" si="7"/>
        <v>0</v>
      </c>
      <c r="S22" s="143">
        <f>Q22-R22</f>
        <v>149000</v>
      </c>
      <c r="T22" s="145">
        <f t="shared" si="2"/>
        <v>0</v>
      </c>
      <c r="U22" s="145"/>
      <c r="V22" s="145"/>
    </row>
    <row r="23" spans="1:22" ht="16.5">
      <c r="A23" s="104" t="s">
        <v>97</v>
      </c>
      <c r="B23" s="141"/>
      <c r="C23" s="142"/>
      <c r="D23" s="143"/>
      <c r="E23" s="144"/>
      <c r="F23" s="142"/>
      <c r="G23" s="143"/>
      <c r="H23" s="144"/>
      <c r="I23" s="142"/>
      <c r="J23" s="143"/>
      <c r="K23" s="144"/>
      <c r="L23" s="142"/>
      <c r="M23" s="143"/>
      <c r="N23" s="144">
        <v>266200</v>
      </c>
      <c r="O23" s="142"/>
      <c r="P23" s="143">
        <f>N23-O23</f>
        <v>266200</v>
      </c>
      <c r="Q23" s="160">
        <f t="shared" si="7"/>
        <v>266200</v>
      </c>
      <c r="R23" s="142">
        <f t="shared" si="7"/>
        <v>0</v>
      </c>
      <c r="S23" s="143">
        <f>Q23-R23</f>
        <v>266200</v>
      </c>
      <c r="T23" s="145">
        <f t="shared" si="2"/>
        <v>0</v>
      </c>
      <c r="U23" s="145"/>
      <c r="V23" s="145"/>
    </row>
    <row r="24" spans="1:22" ht="33">
      <c r="A24" s="107" t="s">
        <v>5</v>
      </c>
      <c r="B24" s="147">
        <v>720698.4</v>
      </c>
      <c r="C24" s="148"/>
      <c r="D24" s="149">
        <f>B24-C24</f>
        <v>720698.4</v>
      </c>
      <c r="E24" s="150"/>
      <c r="F24" s="148"/>
      <c r="G24" s="149"/>
      <c r="H24" s="150">
        <v>693000</v>
      </c>
      <c r="I24" s="148"/>
      <c r="J24" s="149">
        <f>H24-I24</f>
        <v>693000</v>
      </c>
      <c r="K24" s="150"/>
      <c r="L24" s="148"/>
      <c r="M24" s="149">
        <f>K24-L24</f>
        <v>0</v>
      </c>
      <c r="N24" s="150"/>
      <c r="O24" s="148"/>
      <c r="P24" s="149">
        <f>N24-O24</f>
        <v>0</v>
      </c>
      <c r="Q24" s="160">
        <f t="shared" si="7"/>
        <v>1413698.4</v>
      </c>
      <c r="R24" s="148">
        <f t="shared" si="7"/>
        <v>0</v>
      </c>
      <c r="S24" s="149">
        <f>Q24-R24</f>
        <v>1413698.4</v>
      </c>
      <c r="T24" s="151">
        <f t="shared" si="2"/>
        <v>0</v>
      </c>
      <c r="U24" s="151"/>
      <c r="V24" s="151"/>
    </row>
    <row r="25" spans="1:22" ht="16.5">
      <c r="A25" s="109" t="s">
        <v>6</v>
      </c>
      <c r="B25" s="152">
        <f>SUM(B26:B29)</f>
        <v>4228500</v>
      </c>
      <c r="C25" s="155">
        <f aca="true" t="shared" si="8" ref="C25:S25">SUM(C26:C29)</f>
        <v>0</v>
      </c>
      <c r="D25" s="156">
        <f t="shared" si="8"/>
        <v>4228500</v>
      </c>
      <c r="E25" s="152">
        <f t="shared" si="8"/>
        <v>0</v>
      </c>
      <c r="F25" s="155">
        <f t="shared" si="8"/>
        <v>0</v>
      </c>
      <c r="G25" s="156">
        <f t="shared" si="8"/>
        <v>0</v>
      </c>
      <c r="H25" s="152">
        <f t="shared" si="8"/>
        <v>831360</v>
      </c>
      <c r="I25" s="155">
        <f t="shared" si="8"/>
        <v>0</v>
      </c>
      <c r="J25" s="156">
        <f t="shared" si="8"/>
        <v>831360</v>
      </c>
      <c r="K25" s="152">
        <f t="shared" si="8"/>
        <v>0</v>
      </c>
      <c r="L25" s="155">
        <f t="shared" si="8"/>
        <v>0</v>
      </c>
      <c r="M25" s="156">
        <f t="shared" si="8"/>
        <v>0</v>
      </c>
      <c r="N25" s="152">
        <f t="shared" si="8"/>
        <v>6637000</v>
      </c>
      <c r="O25" s="155">
        <f t="shared" si="8"/>
        <v>0</v>
      </c>
      <c r="P25" s="156">
        <f t="shared" si="8"/>
        <v>6637000</v>
      </c>
      <c r="Q25" s="152">
        <f t="shared" si="8"/>
        <v>11696860</v>
      </c>
      <c r="R25" s="155">
        <f t="shared" si="8"/>
        <v>0</v>
      </c>
      <c r="S25" s="156">
        <f t="shared" si="8"/>
        <v>11696860</v>
      </c>
      <c r="T25" s="140">
        <f t="shared" si="2"/>
        <v>0</v>
      </c>
      <c r="U25" s="140"/>
      <c r="V25" s="140"/>
    </row>
    <row r="26" spans="1:22" ht="16.5">
      <c r="A26" s="104" t="s">
        <v>100</v>
      </c>
      <c r="B26" s="141"/>
      <c r="C26" s="142"/>
      <c r="D26" s="143"/>
      <c r="E26" s="144"/>
      <c r="F26" s="142"/>
      <c r="G26" s="143"/>
      <c r="H26" s="144"/>
      <c r="I26" s="142"/>
      <c r="J26" s="143"/>
      <c r="K26" s="144"/>
      <c r="L26" s="142"/>
      <c r="M26" s="143"/>
      <c r="N26" s="144">
        <v>987500</v>
      </c>
      <c r="O26" s="142"/>
      <c r="P26" s="143">
        <f>N26-O26</f>
        <v>987500</v>
      </c>
      <c r="Q26" s="144">
        <f aca="true" t="shared" si="9" ref="Q26:R29">B26+H26+K26+N26</f>
        <v>987500</v>
      </c>
      <c r="R26" s="142">
        <f t="shared" si="9"/>
        <v>0</v>
      </c>
      <c r="S26" s="143">
        <f>Q26-R26</f>
        <v>987500</v>
      </c>
      <c r="T26" s="145">
        <f t="shared" si="2"/>
        <v>0</v>
      </c>
      <c r="U26" s="145"/>
      <c r="V26" s="145"/>
    </row>
    <row r="27" spans="1:22" ht="16.5">
      <c r="A27" s="104" t="s">
        <v>96</v>
      </c>
      <c r="B27" s="141"/>
      <c r="C27" s="142"/>
      <c r="D27" s="143"/>
      <c r="E27" s="144"/>
      <c r="F27" s="142"/>
      <c r="G27" s="143"/>
      <c r="H27" s="144"/>
      <c r="I27" s="142"/>
      <c r="J27" s="143"/>
      <c r="K27" s="144"/>
      <c r="L27" s="142"/>
      <c r="M27" s="143"/>
      <c r="N27" s="144">
        <v>540000</v>
      </c>
      <c r="O27" s="142"/>
      <c r="P27" s="143">
        <f>N27-O27</f>
        <v>540000</v>
      </c>
      <c r="Q27" s="144">
        <f t="shared" si="9"/>
        <v>540000</v>
      </c>
      <c r="R27" s="142">
        <f t="shared" si="9"/>
        <v>0</v>
      </c>
      <c r="S27" s="143">
        <f>Q27-R27</f>
        <v>540000</v>
      </c>
      <c r="T27" s="145">
        <f t="shared" si="2"/>
        <v>0</v>
      </c>
      <c r="U27" s="145"/>
      <c r="V27" s="145"/>
    </row>
    <row r="28" spans="1:22" ht="16.5">
      <c r="A28" s="104" t="s">
        <v>97</v>
      </c>
      <c r="B28" s="141"/>
      <c r="C28" s="142"/>
      <c r="D28" s="143"/>
      <c r="E28" s="144"/>
      <c r="F28" s="142"/>
      <c r="G28" s="143"/>
      <c r="H28" s="144"/>
      <c r="I28" s="142"/>
      <c r="J28" s="143"/>
      <c r="K28" s="144"/>
      <c r="L28" s="142"/>
      <c r="M28" s="143"/>
      <c r="N28" s="144">
        <v>288200</v>
      </c>
      <c r="O28" s="142"/>
      <c r="P28" s="143">
        <f>N28-O28</f>
        <v>288200</v>
      </c>
      <c r="Q28" s="144">
        <f t="shared" si="9"/>
        <v>288200</v>
      </c>
      <c r="R28" s="142">
        <f t="shared" si="9"/>
        <v>0</v>
      </c>
      <c r="S28" s="143">
        <f>Q28-R28</f>
        <v>288200</v>
      </c>
      <c r="T28" s="145">
        <f t="shared" si="2"/>
        <v>0</v>
      </c>
      <c r="U28" s="145"/>
      <c r="V28" s="145"/>
    </row>
    <row r="29" spans="1:22" ht="33">
      <c r="A29" s="107" t="s">
        <v>5</v>
      </c>
      <c r="B29" s="147">
        <v>4228500</v>
      </c>
      <c r="C29" s="148"/>
      <c r="D29" s="149">
        <f>B29-C29</f>
        <v>4228500</v>
      </c>
      <c r="E29" s="150"/>
      <c r="F29" s="148"/>
      <c r="G29" s="149"/>
      <c r="H29" s="150">
        <v>831360</v>
      </c>
      <c r="I29" s="148"/>
      <c r="J29" s="149">
        <f>H29-I29</f>
        <v>831360</v>
      </c>
      <c r="K29" s="150"/>
      <c r="L29" s="148"/>
      <c r="M29" s="149">
        <f>K29-L29</f>
        <v>0</v>
      </c>
      <c r="N29" s="150">
        <v>4821300</v>
      </c>
      <c r="O29" s="148"/>
      <c r="P29" s="149">
        <f>N29-O29</f>
        <v>4821300</v>
      </c>
      <c r="Q29" s="150">
        <f t="shared" si="9"/>
        <v>9881160</v>
      </c>
      <c r="R29" s="148">
        <f t="shared" si="9"/>
        <v>0</v>
      </c>
      <c r="S29" s="149">
        <f>Q29-R29</f>
        <v>9881160</v>
      </c>
      <c r="T29" s="151">
        <f t="shared" si="2"/>
        <v>0</v>
      </c>
      <c r="U29" s="151"/>
      <c r="V29" s="151"/>
    </row>
    <row r="30" spans="1:22" ht="18.75">
      <c r="A30" s="109" t="s">
        <v>52</v>
      </c>
      <c r="B30" s="152">
        <f>SUM(B31:B32)</f>
        <v>42700</v>
      </c>
      <c r="C30" s="137">
        <f aca="true" t="shared" si="10" ref="C30:S30">SUM(C31:C32)</f>
        <v>0</v>
      </c>
      <c r="D30" s="138">
        <f t="shared" si="10"/>
        <v>42700</v>
      </c>
      <c r="E30" s="139">
        <f t="shared" si="10"/>
        <v>0</v>
      </c>
      <c r="F30" s="137">
        <f t="shared" si="10"/>
        <v>0</v>
      </c>
      <c r="G30" s="138">
        <f t="shared" si="10"/>
        <v>0</v>
      </c>
      <c r="H30" s="139">
        <f t="shared" si="10"/>
        <v>0</v>
      </c>
      <c r="I30" s="137">
        <f t="shared" si="10"/>
        <v>0</v>
      </c>
      <c r="J30" s="138">
        <f t="shared" si="10"/>
        <v>0</v>
      </c>
      <c r="K30" s="139">
        <f t="shared" si="10"/>
        <v>0</v>
      </c>
      <c r="L30" s="137">
        <f t="shared" si="10"/>
        <v>0</v>
      </c>
      <c r="M30" s="138">
        <f t="shared" si="10"/>
        <v>0</v>
      </c>
      <c r="N30" s="139">
        <f t="shared" si="10"/>
        <v>137900</v>
      </c>
      <c r="O30" s="137">
        <f t="shared" si="10"/>
        <v>0</v>
      </c>
      <c r="P30" s="138">
        <f t="shared" si="10"/>
        <v>137900</v>
      </c>
      <c r="Q30" s="139">
        <f t="shared" si="10"/>
        <v>180600</v>
      </c>
      <c r="R30" s="137">
        <f t="shared" si="10"/>
        <v>0</v>
      </c>
      <c r="S30" s="138">
        <f t="shared" si="10"/>
        <v>180600</v>
      </c>
      <c r="T30" s="161">
        <f t="shared" si="2"/>
        <v>0</v>
      </c>
      <c r="U30" s="161"/>
      <c r="V30" s="161"/>
    </row>
    <row r="31" spans="1:22" ht="18.75">
      <c r="A31" s="104" t="s">
        <v>100</v>
      </c>
      <c r="B31" s="136"/>
      <c r="C31" s="162"/>
      <c r="D31" s="163"/>
      <c r="E31" s="164"/>
      <c r="F31" s="162"/>
      <c r="G31" s="163"/>
      <c r="H31" s="164"/>
      <c r="I31" s="162"/>
      <c r="J31" s="163"/>
      <c r="K31" s="164"/>
      <c r="L31" s="162"/>
      <c r="M31" s="163"/>
      <c r="N31" s="144">
        <v>137900</v>
      </c>
      <c r="O31" s="142"/>
      <c r="P31" s="143">
        <f>N31-O31</f>
        <v>137900</v>
      </c>
      <c r="Q31" s="144">
        <f>B31+H31+K31+N31</f>
        <v>137900</v>
      </c>
      <c r="R31" s="142">
        <f>C31+I31+L31+O31</f>
        <v>0</v>
      </c>
      <c r="S31" s="143">
        <f>Q31-R31</f>
        <v>137900</v>
      </c>
      <c r="T31" s="145">
        <f t="shared" si="2"/>
        <v>0</v>
      </c>
      <c r="U31" s="145"/>
      <c r="V31" s="145"/>
    </row>
    <row r="32" spans="1:22" ht="16.5">
      <c r="A32" s="107" t="s">
        <v>22</v>
      </c>
      <c r="B32" s="147">
        <v>42700</v>
      </c>
      <c r="C32" s="148"/>
      <c r="D32" s="149">
        <f>B32-C32</f>
        <v>42700</v>
      </c>
      <c r="E32" s="150"/>
      <c r="F32" s="148"/>
      <c r="G32" s="149"/>
      <c r="H32" s="150"/>
      <c r="I32" s="148"/>
      <c r="J32" s="149"/>
      <c r="K32" s="150"/>
      <c r="L32" s="148"/>
      <c r="M32" s="149"/>
      <c r="N32" s="150"/>
      <c r="O32" s="148"/>
      <c r="P32" s="149"/>
      <c r="Q32" s="144">
        <f>B32+H32+K32+N32</f>
        <v>42700</v>
      </c>
      <c r="R32" s="142">
        <f>C32+I32+L32+O32</f>
        <v>0</v>
      </c>
      <c r="S32" s="143">
        <f>Q32-R32</f>
        <v>42700</v>
      </c>
      <c r="T32" s="151">
        <f t="shared" si="2"/>
        <v>0</v>
      </c>
      <c r="U32" s="151"/>
      <c r="V32" s="151"/>
    </row>
    <row r="33" spans="1:22" ht="18.75">
      <c r="A33" s="109" t="s">
        <v>10</v>
      </c>
      <c r="B33" s="165">
        <f>SUM(B34:B36)</f>
        <v>782429</v>
      </c>
      <c r="C33" s="137">
        <f aca="true" t="shared" si="11" ref="C33:S33">SUM(C34:C36)</f>
        <v>0</v>
      </c>
      <c r="D33" s="138">
        <f t="shared" si="11"/>
        <v>782429</v>
      </c>
      <c r="E33" s="139">
        <f t="shared" si="11"/>
        <v>0</v>
      </c>
      <c r="F33" s="137">
        <f t="shared" si="11"/>
        <v>0</v>
      </c>
      <c r="G33" s="138">
        <f t="shared" si="11"/>
        <v>0</v>
      </c>
      <c r="H33" s="139">
        <f t="shared" si="11"/>
        <v>628600</v>
      </c>
      <c r="I33" s="137">
        <f t="shared" si="11"/>
        <v>0</v>
      </c>
      <c r="J33" s="138">
        <f t="shared" si="11"/>
        <v>628600</v>
      </c>
      <c r="K33" s="139">
        <f t="shared" si="11"/>
        <v>0</v>
      </c>
      <c r="L33" s="137">
        <f t="shared" si="11"/>
        <v>0</v>
      </c>
      <c r="M33" s="138">
        <f t="shared" si="11"/>
        <v>0</v>
      </c>
      <c r="N33" s="139">
        <f t="shared" si="11"/>
        <v>762000</v>
      </c>
      <c r="O33" s="137">
        <f t="shared" si="11"/>
        <v>0</v>
      </c>
      <c r="P33" s="138">
        <f t="shared" si="11"/>
        <v>762000</v>
      </c>
      <c r="Q33" s="139">
        <f t="shared" si="11"/>
        <v>2173029</v>
      </c>
      <c r="R33" s="137">
        <f t="shared" si="11"/>
        <v>0</v>
      </c>
      <c r="S33" s="138">
        <f t="shared" si="11"/>
        <v>2173029</v>
      </c>
      <c r="T33" s="140">
        <f t="shared" si="2"/>
        <v>0</v>
      </c>
      <c r="U33" s="140"/>
      <c r="V33" s="140"/>
    </row>
    <row r="34" spans="1:22" ht="16.5">
      <c r="A34" s="104" t="s">
        <v>100</v>
      </c>
      <c r="B34" s="141"/>
      <c r="C34" s="142"/>
      <c r="D34" s="143"/>
      <c r="E34" s="144"/>
      <c r="F34" s="142"/>
      <c r="G34" s="143"/>
      <c r="H34" s="144"/>
      <c r="I34" s="142"/>
      <c r="J34" s="143"/>
      <c r="K34" s="144"/>
      <c r="L34" s="142"/>
      <c r="M34" s="143"/>
      <c r="N34" s="144">
        <v>597000</v>
      </c>
      <c r="O34" s="142"/>
      <c r="P34" s="143">
        <f>N34-O34</f>
        <v>597000</v>
      </c>
      <c r="Q34" s="144">
        <f aca="true" t="shared" si="12" ref="Q34:S36">B34+H34+K34+N34</f>
        <v>597000</v>
      </c>
      <c r="R34" s="142">
        <f t="shared" si="12"/>
        <v>0</v>
      </c>
      <c r="S34" s="143">
        <f t="shared" si="12"/>
        <v>597000</v>
      </c>
      <c r="T34" s="145">
        <f t="shared" si="2"/>
        <v>0</v>
      </c>
      <c r="U34" s="145"/>
      <c r="V34" s="145"/>
    </row>
    <row r="35" spans="1:22" ht="16.5">
      <c r="A35" s="104" t="s">
        <v>96</v>
      </c>
      <c r="B35" s="141"/>
      <c r="C35" s="142"/>
      <c r="D35" s="143"/>
      <c r="E35" s="144"/>
      <c r="F35" s="142"/>
      <c r="G35" s="143"/>
      <c r="H35" s="144"/>
      <c r="I35" s="142"/>
      <c r="J35" s="143"/>
      <c r="K35" s="144"/>
      <c r="L35" s="142"/>
      <c r="M35" s="143"/>
      <c r="N35" s="144">
        <v>165000</v>
      </c>
      <c r="O35" s="142"/>
      <c r="P35" s="143">
        <f>N35-O35</f>
        <v>165000</v>
      </c>
      <c r="Q35" s="144">
        <f t="shared" si="12"/>
        <v>165000</v>
      </c>
      <c r="R35" s="142">
        <f t="shared" si="12"/>
        <v>0</v>
      </c>
      <c r="S35" s="143">
        <f t="shared" si="12"/>
        <v>165000</v>
      </c>
      <c r="T35" s="145">
        <f t="shared" si="2"/>
        <v>0</v>
      </c>
      <c r="U35" s="145"/>
      <c r="V35" s="145"/>
    </row>
    <row r="36" spans="1:22" ht="16.5">
      <c r="A36" s="107" t="s">
        <v>22</v>
      </c>
      <c r="B36" s="147">
        <v>782429</v>
      </c>
      <c r="C36" s="148"/>
      <c r="D36" s="149">
        <f>B36-C36</f>
        <v>782429</v>
      </c>
      <c r="E36" s="150"/>
      <c r="F36" s="148"/>
      <c r="G36" s="149"/>
      <c r="H36" s="150">
        <v>628600</v>
      </c>
      <c r="I36" s="148"/>
      <c r="J36" s="149">
        <f>H36-I36</f>
        <v>628600</v>
      </c>
      <c r="K36" s="150"/>
      <c r="L36" s="148"/>
      <c r="M36" s="149"/>
      <c r="N36" s="150"/>
      <c r="O36" s="148"/>
      <c r="P36" s="149"/>
      <c r="Q36" s="150">
        <f t="shared" si="12"/>
        <v>1411029</v>
      </c>
      <c r="R36" s="148">
        <f t="shared" si="12"/>
        <v>0</v>
      </c>
      <c r="S36" s="149">
        <f t="shared" si="12"/>
        <v>1411029</v>
      </c>
      <c r="T36" s="151">
        <f t="shared" si="2"/>
        <v>0</v>
      </c>
      <c r="U36" s="151"/>
      <c r="V36" s="151"/>
    </row>
    <row r="37" spans="1:22" ht="18.75">
      <c r="A37" s="109" t="s">
        <v>80</v>
      </c>
      <c r="B37" s="165">
        <f>SUM(B38:B46)</f>
        <v>11345310</v>
      </c>
      <c r="C37" s="137">
        <f aca="true" t="shared" si="13" ref="C37:S37">SUM(C38:C46)</f>
        <v>0</v>
      </c>
      <c r="D37" s="138">
        <f t="shared" si="13"/>
        <v>11345310</v>
      </c>
      <c r="E37" s="139">
        <f>SUM(E38:E46)</f>
        <v>0</v>
      </c>
      <c r="F37" s="137">
        <f>SUM(F38:F46)</f>
        <v>0</v>
      </c>
      <c r="G37" s="138">
        <f>SUM(G38:G46)</f>
        <v>0</v>
      </c>
      <c r="H37" s="139">
        <f t="shared" si="13"/>
        <v>1278720</v>
      </c>
      <c r="I37" s="137">
        <f t="shared" si="13"/>
        <v>0</v>
      </c>
      <c r="J37" s="138">
        <f t="shared" si="13"/>
        <v>1278720</v>
      </c>
      <c r="K37" s="139">
        <f t="shared" si="13"/>
        <v>84718690</v>
      </c>
      <c r="L37" s="137">
        <f t="shared" si="13"/>
        <v>0</v>
      </c>
      <c r="M37" s="138">
        <f t="shared" si="13"/>
        <v>84718690</v>
      </c>
      <c r="N37" s="139">
        <f t="shared" si="13"/>
        <v>73729700</v>
      </c>
      <c r="O37" s="137">
        <f t="shared" si="13"/>
        <v>0</v>
      </c>
      <c r="P37" s="138">
        <f t="shared" si="13"/>
        <v>73729700</v>
      </c>
      <c r="Q37" s="139">
        <f t="shared" si="13"/>
        <v>171072420</v>
      </c>
      <c r="R37" s="137">
        <f t="shared" si="13"/>
        <v>0</v>
      </c>
      <c r="S37" s="138">
        <f t="shared" si="13"/>
        <v>171072420</v>
      </c>
      <c r="T37" s="140">
        <f t="shared" si="2"/>
        <v>0</v>
      </c>
      <c r="U37" s="140"/>
      <c r="V37" s="140"/>
    </row>
    <row r="38" spans="1:22" ht="33">
      <c r="A38" s="104" t="s">
        <v>86</v>
      </c>
      <c r="B38" s="141"/>
      <c r="C38" s="142"/>
      <c r="D38" s="143"/>
      <c r="E38" s="144"/>
      <c r="F38" s="142"/>
      <c r="G38" s="143"/>
      <c r="H38" s="144"/>
      <c r="I38" s="142"/>
      <c r="J38" s="143"/>
      <c r="K38" s="144"/>
      <c r="L38" s="142"/>
      <c r="M38" s="143"/>
      <c r="N38" s="144">
        <v>57715600</v>
      </c>
      <c r="O38" s="142"/>
      <c r="P38" s="143">
        <f>N38-O38</f>
        <v>57715600</v>
      </c>
      <c r="Q38" s="144">
        <f aca="true" t="shared" si="14" ref="Q38:R46">B38+H38+K38+N38</f>
        <v>57715600</v>
      </c>
      <c r="R38" s="142">
        <f t="shared" si="14"/>
        <v>0</v>
      </c>
      <c r="S38" s="143">
        <f aca="true" t="shared" si="15" ref="S38:S46">Q38-R38</f>
        <v>57715600</v>
      </c>
      <c r="T38" s="145">
        <f t="shared" si="2"/>
        <v>0</v>
      </c>
      <c r="U38" s="145"/>
      <c r="V38" s="145"/>
    </row>
    <row r="39" spans="1:22" ht="49.5">
      <c r="A39" s="104" t="s">
        <v>94</v>
      </c>
      <c r="B39" s="141">
        <f>8300000+374310</f>
        <v>8674310</v>
      </c>
      <c r="C39" s="142"/>
      <c r="D39" s="143">
        <f>B39-C39</f>
        <v>8674310</v>
      </c>
      <c r="E39" s="144"/>
      <c r="F39" s="142"/>
      <c r="G39" s="143"/>
      <c r="H39" s="144"/>
      <c r="I39" s="142"/>
      <c r="J39" s="143"/>
      <c r="K39" s="144">
        <f>85543900-374310-450900</f>
        <v>84718690</v>
      </c>
      <c r="L39" s="142"/>
      <c r="M39" s="143">
        <f>K39-L39</f>
        <v>84718690</v>
      </c>
      <c r="N39" s="144">
        <v>11293000</v>
      </c>
      <c r="O39" s="142"/>
      <c r="P39" s="143">
        <f aca="true" t="shared" si="16" ref="P39:P44">N39-O39</f>
        <v>11293000</v>
      </c>
      <c r="Q39" s="144">
        <f t="shared" si="14"/>
        <v>104686000</v>
      </c>
      <c r="R39" s="142">
        <f t="shared" si="14"/>
        <v>0</v>
      </c>
      <c r="S39" s="143">
        <f t="shared" si="15"/>
        <v>104686000</v>
      </c>
      <c r="T39" s="145">
        <f t="shared" si="2"/>
        <v>0</v>
      </c>
      <c r="U39" s="145"/>
      <c r="V39" s="145"/>
    </row>
    <row r="40" spans="1:22" ht="16.5">
      <c r="A40" s="104" t="s">
        <v>100</v>
      </c>
      <c r="B40" s="141"/>
      <c r="C40" s="142"/>
      <c r="D40" s="143"/>
      <c r="E40" s="144"/>
      <c r="F40" s="142"/>
      <c r="G40" s="143"/>
      <c r="H40" s="144"/>
      <c r="I40" s="142"/>
      <c r="J40" s="143"/>
      <c r="K40" s="144"/>
      <c r="L40" s="142"/>
      <c r="M40" s="143"/>
      <c r="N40" s="144">
        <v>2449800</v>
      </c>
      <c r="O40" s="142"/>
      <c r="P40" s="143">
        <f t="shared" si="16"/>
        <v>2449800</v>
      </c>
      <c r="Q40" s="144">
        <f t="shared" si="14"/>
        <v>2449800</v>
      </c>
      <c r="R40" s="142">
        <f t="shared" si="14"/>
        <v>0</v>
      </c>
      <c r="S40" s="143">
        <f t="shared" si="15"/>
        <v>2449800</v>
      </c>
      <c r="T40" s="145">
        <f t="shared" si="2"/>
        <v>0</v>
      </c>
      <c r="U40" s="145"/>
      <c r="V40" s="145"/>
    </row>
    <row r="41" spans="1:22" ht="16.5">
      <c r="A41" s="104" t="s">
        <v>96</v>
      </c>
      <c r="B41" s="141"/>
      <c r="C41" s="142"/>
      <c r="D41" s="143"/>
      <c r="E41" s="144"/>
      <c r="F41" s="142"/>
      <c r="G41" s="143"/>
      <c r="H41" s="144"/>
      <c r="I41" s="142"/>
      <c r="J41" s="143"/>
      <c r="K41" s="144"/>
      <c r="L41" s="142"/>
      <c r="M41" s="143"/>
      <c r="N41" s="144">
        <v>355000</v>
      </c>
      <c r="O41" s="142"/>
      <c r="P41" s="143">
        <f t="shared" si="16"/>
        <v>355000</v>
      </c>
      <c r="Q41" s="144">
        <f t="shared" si="14"/>
        <v>355000</v>
      </c>
      <c r="R41" s="142">
        <f t="shared" si="14"/>
        <v>0</v>
      </c>
      <c r="S41" s="143">
        <f t="shared" si="15"/>
        <v>355000</v>
      </c>
      <c r="T41" s="145">
        <f t="shared" si="2"/>
        <v>0</v>
      </c>
      <c r="U41" s="145"/>
      <c r="V41" s="145"/>
    </row>
    <row r="42" spans="1:22" ht="16.5">
      <c r="A42" s="104" t="s">
        <v>99</v>
      </c>
      <c r="B42" s="141"/>
      <c r="C42" s="142"/>
      <c r="D42" s="143"/>
      <c r="E42" s="144"/>
      <c r="F42" s="142"/>
      <c r="G42" s="143"/>
      <c r="H42" s="144"/>
      <c r="I42" s="142"/>
      <c r="J42" s="143"/>
      <c r="K42" s="144"/>
      <c r="L42" s="142"/>
      <c r="M42" s="143"/>
      <c r="N42" s="144">
        <v>309000</v>
      </c>
      <c r="O42" s="142"/>
      <c r="P42" s="143">
        <f t="shared" si="16"/>
        <v>309000</v>
      </c>
      <c r="Q42" s="144">
        <f t="shared" si="14"/>
        <v>309000</v>
      </c>
      <c r="R42" s="142">
        <f t="shared" si="14"/>
        <v>0</v>
      </c>
      <c r="S42" s="143">
        <f t="shared" si="15"/>
        <v>309000</v>
      </c>
      <c r="T42" s="145">
        <f t="shared" si="2"/>
        <v>0</v>
      </c>
      <c r="U42" s="145"/>
      <c r="V42" s="145"/>
    </row>
    <row r="43" spans="1:22" ht="16.5">
      <c r="A43" s="104" t="s">
        <v>97</v>
      </c>
      <c r="B43" s="141"/>
      <c r="C43" s="142"/>
      <c r="D43" s="143"/>
      <c r="E43" s="144"/>
      <c r="F43" s="142"/>
      <c r="G43" s="143"/>
      <c r="H43" s="144"/>
      <c r="I43" s="142"/>
      <c r="J43" s="143"/>
      <c r="K43" s="144"/>
      <c r="L43" s="142"/>
      <c r="M43" s="143"/>
      <c r="N43" s="144">
        <v>1377200</v>
      </c>
      <c r="O43" s="142"/>
      <c r="P43" s="143">
        <f t="shared" si="16"/>
        <v>1377200</v>
      </c>
      <c r="Q43" s="144">
        <f t="shared" si="14"/>
        <v>1377200</v>
      </c>
      <c r="R43" s="142"/>
      <c r="S43" s="143">
        <f t="shared" si="15"/>
        <v>1377200</v>
      </c>
      <c r="T43" s="145">
        <f t="shared" si="2"/>
        <v>0</v>
      </c>
      <c r="U43" s="145"/>
      <c r="V43" s="145"/>
    </row>
    <row r="44" spans="1:22" ht="33">
      <c r="A44" s="104" t="s">
        <v>5</v>
      </c>
      <c r="B44" s="141">
        <v>2671000</v>
      </c>
      <c r="C44" s="142"/>
      <c r="D44" s="143">
        <f>B44-C44</f>
        <v>2671000</v>
      </c>
      <c r="E44" s="144"/>
      <c r="F44" s="142"/>
      <c r="G44" s="143"/>
      <c r="H44" s="144">
        <v>1278720</v>
      </c>
      <c r="I44" s="142"/>
      <c r="J44" s="143">
        <f>H44-I44</f>
        <v>1278720</v>
      </c>
      <c r="K44" s="144"/>
      <c r="L44" s="142"/>
      <c r="M44" s="143"/>
      <c r="N44" s="144"/>
      <c r="O44" s="142"/>
      <c r="P44" s="143">
        <f t="shared" si="16"/>
        <v>0</v>
      </c>
      <c r="Q44" s="144">
        <f t="shared" si="14"/>
        <v>3949720</v>
      </c>
      <c r="R44" s="142">
        <f t="shared" si="14"/>
        <v>0</v>
      </c>
      <c r="S44" s="143">
        <f t="shared" si="15"/>
        <v>3949720</v>
      </c>
      <c r="T44" s="145">
        <f t="shared" si="2"/>
        <v>0</v>
      </c>
      <c r="U44" s="145"/>
      <c r="V44" s="145"/>
    </row>
    <row r="45" spans="1:22" ht="33">
      <c r="A45" s="104" t="s">
        <v>12</v>
      </c>
      <c r="B45" s="141">
        <f>30000-30000</f>
        <v>0</v>
      </c>
      <c r="C45" s="142"/>
      <c r="D45" s="143">
        <f>B45-C45</f>
        <v>0</v>
      </c>
      <c r="E45" s="144"/>
      <c r="F45" s="142"/>
      <c r="G45" s="143"/>
      <c r="H45" s="144"/>
      <c r="I45" s="142"/>
      <c r="J45" s="143"/>
      <c r="K45" s="144"/>
      <c r="L45" s="142"/>
      <c r="M45" s="143"/>
      <c r="N45" s="144"/>
      <c r="O45" s="142"/>
      <c r="P45" s="143"/>
      <c r="Q45" s="144">
        <f t="shared" si="14"/>
        <v>0</v>
      </c>
      <c r="R45" s="142">
        <f t="shared" si="14"/>
        <v>0</v>
      </c>
      <c r="S45" s="143">
        <f t="shared" si="15"/>
        <v>0</v>
      </c>
      <c r="T45" s="145">
        <v>0</v>
      </c>
      <c r="U45" s="145"/>
      <c r="V45" s="145"/>
    </row>
    <row r="46" spans="1:22" ht="49.5">
      <c r="A46" s="107" t="s">
        <v>107</v>
      </c>
      <c r="B46" s="147"/>
      <c r="C46" s="148"/>
      <c r="D46" s="149"/>
      <c r="E46" s="150"/>
      <c r="F46" s="148"/>
      <c r="G46" s="149"/>
      <c r="H46" s="150"/>
      <c r="I46" s="148"/>
      <c r="J46" s="149"/>
      <c r="K46" s="150"/>
      <c r="L46" s="148"/>
      <c r="M46" s="149"/>
      <c r="N46" s="150">
        <v>230100</v>
      </c>
      <c r="O46" s="148"/>
      <c r="P46" s="149">
        <f>N46-O46</f>
        <v>230100</v>
      </c>
      <c r="Q46" s="150">
        <f t="shared" si="14"/>
        <v>230100</v>
      </c>
      <c r="R46" s="148">
        <f t="shared" si="14"/>
        <v>0</v>
      </c>
      <c r="S46" s="149">
        <f t="shared" si="15"/>
        <v>230100</v>
      </c>
      <c r="T46" s="151">
        <f t="shared" si="2"/>
        <v>0</v>
      </c>
      <c r="U46" s="151"/>
      <c r="V46" s="151"/>
    </row>
    <row r="47" spans="1:22" ht="18.75">
      <c r="A47" s="109" t="s">
        <v>14</v>
      </c>
      <c r="B47" s="139">
        <f>SUM(B48:B52)</f>
        <v>8514000</v>
      </c>
      <c r="C47" s="137">
        <f aca="true" t="shared" si="17" ref="C47:S47">SUM(C48:C52)</f>
        <v>0</v>
      </c>
      <c r="D47" s="138">
        <f t="shared" si="17"/>
        <v>8514000</v>
      </c>
      <c r="E47" s="139">
        <f t="shared" si="17"/>
        <v>0</v>
      </c>
      <c r="F47" s="137">
        <f t="shared" si="17"/>
        <v>0</v>
      </c>
      <c r="G47" s="138">
        <f t="shared" si="17"/>
        <v>0</v>
      </c>
      <c r="H47" s="139">
        <f t="shared" si="17"/>
        <v>361663.88</v>
      </c>
      <c r="I47" s="137">
        <f t="shared" si="17"/>
        <v>0</v>
      </c>
      <c r="J47" s="138">
        <f t="shared" si="17"/>
        <v>361663.88</v>
      </c>
      <c r="K47" s="139">
        <f t="shared" si="17"/>
        <v>0</v>
      </c>
      <c r="L47" s="137">
        <f t="shared" si="17"/>
        <v>0</v>
      </c>
      <c r="M47" s="138">
        <f t="shared" si="17"/>
        <v>0</v>
      </c>
      <c r="N47" s="139">
        <f t="shared" si="17"/>
        <v>11191700</v>
      </c>
      <c r="O47" s="137">
        <f t="shared" si="17"/>
        <v>0</v>
      </c>
      <c r="P47" s="138">
        <f t="shared" si="17"/>
        <v>11191700</v>
      </c>
      <c r="Q47" s="139">
        <f t="shared" si="17"/>
        <v>20067363.880000003</v>
      </c>
      <c r="R47" s="137">
        <f t="shared" si="17"/>
        <v>0</v>
      </c>
      <c r="S47" s="138">
        <f t="shared" si="17"/>
        <v>20067363.880000003</v>
      </c>
      <c r="T47" s="140">
        <f t="shared" si="2"/>
        <v>0</v>
      </c>
      <c r="U47" s="140"/>
      <c r="V47" s="140"/>
    </row>
    <row r="48" spans="1:22" ht="16.5">
      <c r="A48" s="104" t="s">
        <v>100</v>
      </c>
      <c r="B48" s="141"/>
      <c r="C48" s="142"/>
      <c r="D48" s="143"/>
      <c r="E48" s="144"/>
      <c r="F48" s="142"/>
      <c r="G48" s="143"/>
      <c r="H48" s="144"/>
      <c r="I48" s="142"/>
      <c r="J48" s="143"/>
      <c r="K48" s="144"/>
      <c r="L48" s="142"/>
      <c r="M48" s="143"/>
      <c r="N48" s="144">
        <v>1908700</v>
      </c>
      <c r="O48" s="142"/>
      <c r="P48" s="143">
        <f>N48-O48</f>
        <v>1908700</v>
      </c>
      <c r="Q48" s="144">
        <f aca="true" t="shared" si="18" ref="Q48:S52">B48+H48+K48+N48</f>
        <v>1908700</v>
      </c>
      <c r="R48" s="142">
        <f t="shared" si="18"/>
        <v>0</v>
      </c>
      <c r="S48" s="143">
        <f t="shared" si="18"/>
        <v>1908700</v>
      </c>
      <c r="T48" s="145">
        <f t="shared" si="2"/>
        <v>0</v>
      </c>
      <c r="U48" s="145"/>
      <c r="V48" s="145"/>
    </row>
    <row r="49" spans="1:22" ht="16.5">
      <c r="A49" s="104" t="s">
        <v>96</v>
      </c>
      <c r="B49" s="141"/>
      <c r="C49" s="142"/>
      <c r="D49" s="143"/>
      <c r="E49" s="144"/>
      <c r="F49" s="142"/>
      <c r="G49" s="143"/>
      <c r="H49" s="144"/>
      <c r="I49" s="142"/>
      <c r="J49" s="143"/>
      <c r="K49" s="144"/>
      <c r="L49" s="142"/>
      <c r="M49" s="143"/>
      <c r="N49" s="144">
        <v>1138000</v>
      </c>
      <c r="O49" s="142"/>
      <c r="P49" s="143">
        <f>N49-O49</f>
        <v>1138000</v>
      </c>
      <c r="Q49" s="144">
        <f t="shared" si="18"/>
        <v>1138000</v>
      </c>
      <c r="R49" s="142">
        <f t="shared" si="18"/>
        <v>0</v>
      </c>
      <c r="S49" s="143">
        <f t="shared" si="18"/>
        <v>1138000</v>
      </c>
      <c r="T49" s="145">
        <f t="shared" si="2"/>
        <v>0</v>
      </c>
      <c r="U49" s="145"/>
      <c r="V49" s="145"/>
    </row>
    <row r="50" spans="1:22" ht="16.5">
      <c r="A50" s="104" t="s">
        <v>99</v>
      </c>
      <c r="B50" s="141"/>
      <c r="C50" s="142"/>
      <c r="D50" s="143"/>
      <c r="E50" s="144"/>
      <c r="F50" s="142"/>
      <c r="G50" s="143"/>
      <c r="H50" s="144"/>
      <c r="I50" s="142"/>
      <c r="J50" s="143"/>
      <c r="K50" s="144"/>
      <c r="L50" s="142"/>
      <c r="M50" s="143"/>
      <c r="N50" s="144">
        <v>1103300</v>
      </c>
      <c r="O50" s="142"/>
      <c r="P50" s="143">
        <f>N50-O50</f>
        <v>1103300</v>
      </c>
      <c r="Q50" s="144">
        <f t="shared" si="18"/>
        <v>1103300</v>
      </c>
      <c r="R50" s="142">
        <f t="shared" si="18"/>
        <v>0</v>
      </c>
      <c r="S50" s="143">
        <f t="shared" si="18"/>
        <v>1103300</v>
      </c>
      <c r="T50" s="145">
        <f t="shared" si="2"/>
        <v>0</v>
      </c>
      <c r="U50" s="145"/>
      <c r="V50" s="145"/>
    </row>
    <row r="51" spans="1:22" ht="16.5">
      <c r="A51" s="104" t="s">
        <v>97</v>
      </c>
      <c r="B51" s="141"/>
      <c r="C51" s="142"/>
      <c r="D51" s="143"/>
      <c r="E51" s="144"/>
      <c r="F51" s="142"/>
      <c r="G51" s="143"/>
      <c r="H51" s="144"/>
      <c r="I51" s="142"/>
      <c r="J51" s="143"/>
      <c r="K51" s="144"/>
      <c r="L51" s="142"/>
      <c r="M51" s="143"/>
      <c r="N51" s="144">
        <v>3466700</v>
      </c>
      <c r="O51" s="142"/>
      <c r="P51" s="143">
        <f>N51-O51</f>
        <v>3466700</v>
      </c>
      <c r="Q51" s="144">
        <f t="shared" si="18"/>
        <v>3466700</v>
      </c>
      <c r="R51" s="142">
        <f t="shared" si="18"/>
        <v>0</v>
      </c>
      <c r="S51" s="143">
        <f t="shared" si="18"/>
        <v>3466700</v>
      </c>
      <c r="T51" s="145">
        <f t="shared" si="2"/>
        <v>0</v>
      </c>
      <c r="U51" s="145"/>
      <c r="V51" s="145"/>
    </row>
    <row r="52" spans="1:22" ht="33">
      <c r="A52" s="107" t="s">
        <v>12</v>
      </c>
      <c r="B52" s="147">
        <v>8514000</v>
      </c>
      <c r="C52" s="148"/>
      <c r="D52" s="149">
        <f>B52-C52</f>
        <v>8514000</v>
      </c>
      <c r="E52" s="150"/>
      <c r="F52" s="148"/>
      <c r="G52" s="149"/>
      <c r="H52" s="150">
        <v>361663.88</v>
      </c>
      <c r="I52" s="148"/>
      <c r="J52" s="149">
        <f>H52-I52</f>
        <v>361663.88</v>
      </c>
      <c r="K52" s="150"/>
      <c r="L52" s="148"/>
      <c r="M52" s="149"/>
      <c r="N52" s="150">
        <v>3575000</v>
      </c>
      <c r="O52" s="148"/>
      <c r="P52" s="149">
        <f>N52-O52</f>
        <v>3575000</v>
      </c>
      <c r="Q52" s="150">
        <f t="shared" si="18"/>
        <v>12450663.88</v>
      </c>
      <c r="R52" s="148">
        <f t="shared" si="18"/>
        <v>0</v>
      </c>
      <c r="S52" s="149">
        <f t="shared" si="18"/>
        <v>12450663.88</v>
      </c>
      <c r="T52" s="151">
        <f t="shared" si="2"/>
        <v>0</v>
      </c>
      <c r="U52" s="151"/>
      <c r="V52" s="151"/>
    </row>
    <row r="53" spans="1:22" ht="18.75">
      <c r="A53" s="109" t="s">
        <v>15</v>
      </c>
      <c r="B53" s="152">
        <f>SUM(B54:B58)</f>
        <v>8071699.58</v>
      </c>
      <c r="C53" s="137">
        <f aca="true" t="shared" si="19" ref="C53:S53">SUM(C54:C58)</f>
        <v>0</v>
      </c>
      <c r="D53" s="138">
        <f t="shared" si="19"/>
        <v>8071699.58</v>
      </c>
      <c r="E53" s="139">
        <f t="shared" si="19"/>
        <v>0</v>
      </c>
      <c r="F53" s="137">
        <f t="shared" si="19"/>
        <v>0</v>
      </c>
      <c r="G53" s="138">
        <f t="shared" si="19"/>
        <v>0</v>
      </c>
      <c r="H53" s="139">
        <f t="shared" si="19"/>
        <v>1030800</v>
      </c>
      <c r="I53" s="137">
        <f t="shared" si="19"/>
        <v>0</v>
      </c>
      <c r="J53" s="138">
        <f t="shared" si="19"/>
        <v>1030800</v>
      </c>
      <c r="K53" s="139">
        <f t="shared" si="19"/>
        <v>0</v>
      </c>
      <c r="L53" s="137">
        <f t="shared" si="19"/>
        <v>0</v>
      </c>
      <c r="M53" s="138">
        <f t="shared" si="19"/>
        <v>0</v>
      </c>
      <c r="N53" s="139">
        <f t="shared" si="19"/>
        <v>4109700</v>
      </c>
      <c r="O53" s="137">
        <f t="shared" si="19"/>
        <v>0</v>
      </c>
      <c r="P53" s="138">
        <f t="shared" si="19"/>
        <v>4109700</v>
      </c>
      <c r="Q53" s="139">
        <f t="shared" si="19"/>
        <v>13212199.58</v>
      </c>
      <c r="R53" s="137">
        <f t="shared" si="19"/>
        <v>0</v>
      </c>
      <c r="S53" s="138">
        <f t="shared" si="19"/>
        <v>13212199.58</v>
      </c>
      <c r="T53" s="140">
        <f t="shared" si="2"/>
        <v>0</v>
      </c>
      <c r="U53" s="140"/>
      <c r="V53" s="140"/>
    </row>
    <row r="54" spans="1:22" ht="16.5">
      <c r="A54" s="104" t="s">
        <v>100</v>
      </c>
      <c r="B54" s="141"/>
      <c r="C54" s="142"/>
      <c r="D54" s="143"/>
      <c r="E54" s="144"/>
      <c r="F54" s="142"/>
      <c r="G54" s="143"/>
      <c r="H54" s="144"/>
      <c r="I54" s="142"/>
      <c r="J54" s="143"/>
      <c r="K54" s="144"/>
      <c r="L54" s="142"/>
      <c r="M54" s="143"/>
      <c r="N54" s="144">
        <v>829200</v>
      </c>
      <c r="O54" s="142"/>
      <c r="P54" s="143">
        <f>N54-O54</f>
        <v>829200</v>
      </c>
      <c r="Q54" s="144">
        <f aca="true" t="shared" si="20" ref="Q54:S58">B54+H54+K54+N54</f>
        <v>829200</v>
      </c>
      <c r="R54" s="142">
        <f t="shared" si="20"/>
        <v>0</v>
      </c>
      <c r="S54" s="143">
        <f t="shared" si="20"/>
        <v>829200</v>
      </c>
      <c r="T54" s="145">
        <f t="shared" si="2"/>
        <v>0</v>
      </c>
      <c r="U54" s="145"/>
      <c r="V54" s="145"/>
    </row>
    <row r="55" spans="1:22" ht="16.5">
      <c r="A55" s="104" t="s">
        <v>96</v>
      </c>
      <c r="B55" s="141"/>
      <c r="C55" s="142"/>
      <c r="D55" s="143"/>
      <c r="E55" s="144"/>
      <c r="F55" s="142"/>
      <c r="G55" s="143"/>
      <c r="H55" s="144"/>
      <c r="I55" s="142"/>
      <c r="J55" s="143"/>
      <c r="K55" s="144"/>
      <c r="L55" s="142"/>
      <c r="M55" s="143"/>
      <c r="N55" s="144">
        <v>140000</v>
      </c>
      <c r="O55" s="142"/>
      <c r="P55" s="143">
        <f>N55-O55</f>
        <v>140000</v>
      </c>
      <c r="Q55" s="144">
        <f t="shared" si="20"/>
        <v>140000</v>
      </c>
      <c r="R55" s="142">
        <f t="shared" si="20"/>
        <v>0</v>
      </c>
      <c r="S55" s="143">
        <f t="shared" si="20"/>
        <v>140000</v>
      </c>
      <c r="T55" s="145">
        <f t="shared" si="2"/>
        <v>0</v>
      </c>
      <c r="U55" s="145"/>
      <c r="V55" s="145"/>
    </row>
    <row r="56" spans="1:22" ht="16.5">
      <c r="A56" s="104" t="s">
        <v>99</v>
      </c>
      <c r="B56" s="141"/>
      <c r="C56" s="142"/>
      <c r="D56" s="143"/>
      <c r="E56" s="144"/>
      <c r="F56" s="142"/>
      <c r="G56" s="143"/>
      <c r="H56" s="144"/>
      <c r="I56" s="142"/>
      <c r="J56" s="143"/>
      <c r="K56" s="144"/>
      <c r="L56" s="142"/>
      <c r="M56" s="143"/>
      <c r="N56" s="144">
        <v>1784200</v>
      </c>
      <c r="O56" s="142"/>
      <c r="P56" s="143">
        <f>N56-O56</f>
        <v>1784200</v>
      </c>
      <c r="Q56" s="144">
        <f t="shared" si="20"/>
        <v>1784200</v>
      </c>
      <c r="R56" s="142">
        <f t="shared" si="20"/>
        <v>0</v>
      </c>
      <c r="S56" s="143">
        <f t="shared" si="20"/>
        <v>1784200</v>
      </c>
      <c r="T56" s="145">
        <f t="shared" si="2"/>
        <v>0</v>
      </c>
      <c r="U56" s="145"/>
      <c r="V56" s="145"/>
    </row>
    <row r="57" spans="1:22" ht="16.5">
      <c r="A57" s="104" t="s">
        <v>97</v>
      </c>
      <c r="B57" s="141"/>
      <c r="C57" s="142"/>
      <c r="D57" s="143"/>
      <c r="E57" s="144"/>
      <c r="F57" s="142"/>
      <c r="G57" s="143"/>
      <c r="H57" s="144"/>
      <c r="I57" s="142"/>
      <c r="J57" s="143"/>
      <c r="K57" s="144"/>
      <c r="L57" s="142"/>
      <c r="M57" s="143"/>
      <c r="N57" s="144">
        <v>1356300</v>
      </c>
      <c r="O57" s="142"/>
      <c r="P57" s="143">
        <f>N57-O57</f>
        <v>1356300</v>
      </c>
      <c r="Q57" s="144">
        <f t="shared" si="20"/>
        <v>1356300</v>
      </c>
      <c r="R57" s="142">
        <f t="shared" si="20"/>
        <v>0</v>
      </c>
      <c r="S57" s="143">
        <f t="shared" si="20"/>
        <v>1356300</v>
      </c>
      <c r="T57" s="145">
        <f t="shared" si="2"/>
        <v>0</v>
      </c>
      <c r="U57" s="145"/>
      <c r="V57" s="145"/>
    </row>
    <row r="58" spans="1:22" ht="33">
      <c r="A58" s="107" t="s">
        <v>12</v>
      </c>
      <c r="B58" s="147">
        <v>8071699.58</v>
      </c>
      <c r="C58" s="148"/>
      <c r="D58" s="149">
        <f>B58-C58</f>
        <v>8071699.58</v>
      </c>
      <c r="E58" s="150"/>
      <c r="F58" s="148"/>
      <c r="G58" s="149"/>
      <c r="H58" s="150">
        <v>1030800</v>
      </c>
      <c r="I58" s="148"/>
      <c r="J58" s="149">
        <f>H58-I58</f>
        <v>1030800</v>
      </c>
      <c r="K58" s="150"/>
      <c r="L58" s="148"/>
      <c r="M58" s="149"/>
      <c r="N58" s="150"/>
      <c r="O58" s="142"/>
      <c r="P58" s="149"/>
      <c r="Q58" s="150">
        <f t="shared" si="20"/>
        <v>9102499.58</v>
      </c>
      <c r="R58" s="148">
        <f t="shared" si="20"/>
        <v>0</v>
      </c>
      <c r="S58" s="149">
        <f t="shared" si="20"/>
        <v>9102499.58</v>
      </c>
      <c r="T58" s="151">
        <f t="shared" si="2"/>
        <v>0</v>
      </c>
      <c r="U58" s="151"/>
      <c r="V58" s="151"/>
    </row>
    <row r="59" spans="1:22" ht="18.75">
      <c r="A59" s="109" t="s">
        <v>54</v>
      </c>
      <c r="B59" s="152">
        <f>SUM(B60:B62)</f>
        <v>926490</v>
      </c>
      <c r="C59" s="162">
        <f aca="true" t="shared" si="21" ref="C59:S59">SUM(C60:C62)</f>
        <v>0</v>
      </c>
      <c r="D59" s="163">
        <f t="shared" si="21"/>
        <v>926490</v>
      </c>
      <c r="E59" s="164">
        <f t="shared" si="21"/>
        <v>0</v>
      </c>
      <c r="F59" s="162">
        <f t="shared" si="21"/>
        <v>0</v>
      </c>
      <c r="G59" s="163">
        <f t="shared" si="21"/>
        <v>0</v>
      </c>
      <c r="H59" s="164">
        <f t="shared" si="21"/>
        <v>899640</v>
      </c>
      <c r="I59" s="162">
        <f t="shared" si="21"/>
        <v>0</v>
      </c>
      <c r="J59" s="163">
        <f t="shared" si="21"/>
        <v>899640</v>
      </c>
      <c r="K59" s="164">
        <f t="shared" si="21"/>
        <v>0</v>
      </c>
      <c r="L59" s="162">
        <f t="shared" si="21"/>
        <v>0</v>
      </c>
      <c r="M59" s="163">
        <f t="shared" si="21"/>
        <v>0</v>
      </c>
      <c r="N59" s="166">
        <f t="shared" si="21"/>
        <v>943600</v>
      </c>
      <c r="O59" s="137">
        <f t="shared" si="21"/>
        <v>0</v>
      </c>
      <c r="P59" s="138">
        <f t="shared" si="21"/>
        <v>943600</v>
      </c>
      <c r="Q59" s="139">
        <f t="shared" si="21"/>
        <v>2769730</v>
      </c>
      <c r="R59" s="137">
        <f t="shared" si="21"/>
        <v>0</v>
      </c>
      <c r="S59" s="138">
        <f t="shared" si="21"/>
        <v>2769730</v>
      </c>
      <c r="T59" s="140">
        <f t="shared" si="2"/>
        <v>0</v>
      </c>
      <c r="U59" s="140"/>
      <c r="V59" s="140"/>
    </row>
    <row r="60" spans="1:22" ht="16.5">
      <c r="A60" s="104" t="s">
        <v>100</v>
      </c>
      <c r="B60" s="141"/>
      <c r="C60" s="142"/>
      <c r="D60" s="143"/>
      <c r="E60" s="144"/>
      <c r="F60" s="142"/>
      <c r="G60" s="143"/>
      <c r="H60" s="144"/>
      <c r="I60" s="142"/>
      <c r="J60" s="143"/>
      <c r="K60" s="144"/>
      <c r="L60" s="142"/>
      <c r="M60" s="143"/>
      <c r="N60" s="167">
        <v>644600</v>
      </c>
      <c r="O60" s="142"/>
      <c r="P60" s="143">
        <f>N60-O60</f>
        <v>644600</v>
      </c>
      <c r="Q60" s="144">
        <f aca="true" t="shared" si="22" ref="Q60:R62">B60+H60+K60+N60</f>
        <v>644600</v>
      </c>
      <c r="R60" s="142">
        <f t="shared" si="22"/>
        <v>0</v>
      </c>
      <c r="S60" s="143">
        <f>Q60-R60</f>
        <v>644600</v>
      </c>
      <c r="T60" s="145">
        <f t="shared" si="2"/>
        <v>0</v>
      </c>
      <c r="U60" s="145"/>
      <c r="V60" s="145"/>
    </row>
    <row r="61" spans="1:22" ht="16.5">
      <c r="A61" s="104" t="s">
        <v>96</v>
      </c>
      <c r="B61" s="141"/>
      <c r="C61" s="142"/>
      <c r="D61" s="143"/>
      <c r="E61" s="144"/>
      <c r="F61" s="142"/>
      <c r="G61" s="143"/>
      <c r="H61" s="144"/>
      <c r="I61" s="142"/>
      <c r="J61" s="143"/>
      <c r="K61" s="144"/>
      <c r="L61" s="142"/>
      <c r="M61" s="143"/>
      <c r="N61" s="167">
        <f>149000+150000</f>
        <v>299000</v>
      </c>
      <c r="O61" s="142"/>
      <c r="P61" s="143">
        <f>N61-O61</f>
        <v>299000</v>
      </c>
      <c r="Q61" s="144">
        <f t="shared" si="22"/>
        <v>299000</v>
      </c>
      <c r="R61" s="142">
        <f t="shared" si="22"/>
        <v>0</v>
      </c>
      <c r="S61" s="143">
        <f>Q61-R61</f>
        <v>299000</v>
      </c>
      <c r="T61" s="145">
        <f t="shared" si="2"/>
        <v>0</v>
      </c>
      <c r="U61" s="145"/>
      <c r="V61" s="145"/>
    </row>
    <row r="62" spans="1:22" ht="33">
      <c r="A62" s="107" t="s">
        <v>12</v>
      </c>
      <c r="B62" s="147">
        <v>926490</v>
      </c>
      <c r="C62" s="148"/>
      <c r="D62" s="149">
        <f>B62-C62</f>
        <v>926490</v>
      </c>
      <c r="E62" s="150"/>
      <c r="F62" s="148"/>
      <c r="G62" s="149"/>
      <c r="H62" s="150">
        <v>899640</v>
      </c>
      <c r="I62" s="148"/>
      <c r="J62" s="149">
        <f>H62-I62</f>
        <v>899640</v>
      </c>
      <c r="K62" s="150"/>
      <c r="L62" s="148"/>
      <c r="M62" s="149"/>
      <c r="N62" s="168"/>
      <c r="O62" s="148"/>
      <c r="P62" s="149"/>
      <c r="Q62" s="150">
        <f t="shared" si="22"/>
        <v>1826130</v>
      </c>
      <c r="R62" s="148">
        <f t="shared" si="22"/>
        <v>0</v>
      </c>
      <c r="S62" s="149">
        <f>Q62-R62</f>
        <v>1826130</v>
      </c>
      <c r="T62" s="151">
        <f t="shared" si="2"/>
        <v>0</v>
      </c>
      <c r="U62" s="151"/>
      <c r="V62" s="151"/>
    </row>
    <row r="63" spans="1:22" ht="18.75">
      <c r="A63" s="109" t="s">
        <v>11</v>
      </c>
      <c r="B63" s="169">
        <f>SUM(B64:B66)</f>
        <v>2087899.64</v>
      </c>
      <c r="C63" s="137">
        <f aca="true" t="shared" si="23" ref="C63:S63">SUM(C64:C66)</f>
        <v>0</v>
      </c>
      <c r="D63" s="138">
        <f t="shared" si="23"/>
        <v>2087899.64</v>
      </c>
      <c r="E63" s="139">
        <f t="shared" si="23"/>
        <v>0</v>
      </c>
      <c r="F63" s="137">
        <f t="shared" si="23"/>
        <v>0</v>
      </c>
      <c r="G63" s="138">
        <f t="shared" si="23"/>
        <v>0</v>
      </c>
      <c r="H63" s="139">
        <f t="shared" si="23"/>
        <v>1804638.71</v>
      </c>
      <c r="I63" s="137">
        <f t="shared" si="23"/>
        <v>0</v>
      </c>
      <c r="J63" s="138">
        <f t="shared" si="23"/>
        <v>1804638.71</v>
      </c>
      <c r="K63" s="139">
        <f t="shared" si="23"/>
        <v>0</v>
      </c>
      <c r="L63" s="137">
        <f t="shared" si="23"/>
        <v>0</v>
      </c>
      <c r="M63" s="138">
        <f t="shared" si="23"/>
        <v>0</v>
      </c>
      <c r="N63" s="139">
        <f t="shared" si="23"/>
        <v>2905300</v>
      </c>
      <c r="O63" s="137">
        <f t="shared" si="23"/>
        <v>0</v>
      </c>
      <c r="P63" s="138">
        <f t="shared" si="23"/>
        <v>2905300</v>
      </c>
      <c r="Q63" s="139">
        <f t="shared" si="23"/>
        <v>6797838.35</v>
      </c>
      <c r="R63" s="137">
        <f t="shared" si="23"/>
        <v>0</v>
      </c>
      <c r="S63" s="138">
        <f t="shared" si="23"/>
        <v>6797838.35</v>
      </c>
      <c r="T63" s="140">
        <f t="shared" si="2"/>
        <v>0</v>
      </c>
      <c r="U63" s="140"/>
      <c r="V63" s="140"/>
    </row>
    <row r="64" spans="1:22" ht="16.5">
      <c r="A64" s="104" t="s">
        <v>100</v>
      </c>
      <c r="B64" s="141"/>
      <c r="C64" s="142"/>
      <c r="D64" s="143">
        <f>B64-C64</f>
        <v>0</v>
      </c>
      <c r="E64" s="144"/>
      <c r="F64" s="142"/>
      <c r="G64" s="143"/>
      <c r="H64" s="144"/>
      <c r="I64" s="142"/>
      <c r="J64" s="143">
        <f>H64-I64</f>
        <v>0</v>
      </c>
      <c r="K64" s="144"/>
      <c r="L64" s="142"/>
      <c r="M64" s="143">
        <f>K64-L64</f>
        <v>0</v>
      </c>
      <c r="N64" s="144">
        <v>1114300</v>
      </c>
      <c r="O64" s="142"/>
      <c r="P64" s="143">
        <f>N64-O64</f>
        <v>1114300</v>
      </c>
      <c r="Q64" s="144">
        <f aca="true" t="shared" si="24" ref="Q64:R66">B64+H64+K64+N64</f>
        <v>1114300</v>
      </c>
      <c r="R64" s="142">
        <f t="shared" si="24"/>
        <v>0</v>
      </c>
      <c r="S64" s="143">
        <f>Q64-R64</f>
        <v>1114300</v>
      </c>
      <c r="T64" s="145">
        <f t="shared" si="2"/>
        <v>0</v>
      </c>
      <c r="U64" s="145"/>
      <c r="V64" s="145"/>
    </row>
    <row r="65" spans="1:22" ht="16.5">
      <c r="A65" s="104" t="s">
        <v>96</v>
      </c>
      <c r="B65" s="141"/>
      <c r="C65" s="142"/>
      <c r="D65" s="143">
        <f>B65-C65</f>
        <v>0</v>
      </c>
      <c r="E65" s="144"/>
      <c r="F65" s="142"/>
      <c r="G65" s="143"/>
      <c r="H65" s="144"/>
      <c r="I65" s="142"/>
      <c r="J65" s="143">
        <f>H65-I65</f>
        <v>0</v>
      </c>
      <c r="K65" s="144"/>
      <c r="L65" s="142"/>
      <c r="M65" s="143">
        <f>K65-L65</f>
        <v>0</v>
      </c>
      <c r="N65" s="144">
        <v>1791000</v>
      </c>
      <c r="O65" s="142"/>
      <c r="P65" s="143">
        <f>N65-O65</f>
        <v>1791000</v>
      </c>
      <c r="Q65" s="144">
        <f t="shared" si="24"/>
        <v>1791000</v>
      </c>
      <c r="R65" s="142">
        <f t="shared" si="24"/>
        <v>0</v>
      </c>
      <c r="S65" s="143">
        <f>Q65-R65</f>
        <v>1791000</v>
      </c>
      <c r="T65" s="145">
        <f t="shared" si="2"/>
        <v>0</v>
      </c>
      <c r="U65" s="145"/>
      <c r="V65" s="145"/>
    </row>
    <row r="66" spans="1:22" ht="16.5">
      <c r="A66" s="107" t="s">
        <v>22</v>
      </c>
      <c r="B66" s="147">
        <v>2087899.64</v>
      </c>
      <c r="C66" s="148"/>
      <c r="D66" s="149">
        <f>B66-C66</f>
        <v>2087899.64</v>
      </c>
      <c r="E66" s="150"/>
      <c r="F66" s="148"/>
      <c r="G66" s="149"/>
      <c r="H66" s="178">
        <v>1804638.71</v>
      </c>
      <c r="I66" s="179"/>
      <c r="J66" s="180">
        <f>H66-I66</f>
        <v>1804638.71</v>
      </c>
      <c r="K66" s="150"/>
      <c r="L66" s="148"/>
      <c r="M66" s="149">
        <f>K66-L66</f>
        <v>0</v>
      </c>
      <c r="N66" s="150"/>
      <c r="O66" s="148"/>
      <c r="P66" s="149">
        <f>N66-O66</f>
        <v>0</v>
      </c>
      <c r="Q66" s="150">
        <f t="shared" si="24"/>
        <v>3892538.3499999996</v>
      </c>
      <c r="R66" s="148">
        <f t="shared" si="24"/>
        <v>0</v>
      </c>
      <c r="S66" s="149">
        <f>Q66-R66</f>
        <v>3892538.3499999996</v>
      </c>
      <c r="T66" s="151">
        <f t="shared" si="2"/>
        <v>0</v>
      </c>
      <c r="U66" s="151"/>
      <c r="V66" s="151"/>
    </row>
    <row r="67" spans="1:22" ht="37.5" customHeight="1">
      <c r="A67" s="109" t="s">
        <v>81</v>
      </c>
      <c r="B67" s="171">
        <f>SUM(B68:B69)</f>
        <v>517499</v>
      </c>
      <c r="C67" s="137">
        <f aca="true" t="shared" si="25" ref="C67:S67">SUM(C68:C69)</f>
        <v>0</v>
      </c>
      <c r="D67" s="138">
        <f t="shared" si="25"/>
        <v>517499</v>
      </c>
      <c r="E67" s="139">
        <f t="shared" si="25"/>
        <v>0</v>
      </c>
      <c r="F67" s="137">
        <f t="shared" si="25"/>
        <v>0</v>
      </c>
      <c r="G67" s="138">
        <f t="shared" si="25"/>
        <v>0</v>
      </c>
      <c r="H67" s="139">
        <f t="shared" si="25"/>
        <v>0</v>
      </c>
      <c r="I67" s="137">
        <f t="shared" si="25"/>
        <v>0</v>
      </c>
      <c r="J67" s="138">
        <f t="shared" si="25"/>
        <v>0</v>
      </c>
      <c r="K67" s="139">
        <f t="shared" si="25"/>
        <v>7000000</v>
      </c>
      <c r="L67" s="137">
        <f t="shared" si="25"/>
        <v>0</v>
      </c>
      <c r="M67" s="138">
        <f t="shared" si="25"/>
        <v>7000000</v>
      </c>
      <c r="N67" s="139">
        <f t="shared" si="25"/>
        <v>0</v>
      </c>
      <c r="O67" s="137">
        <f t="shared" si="25"/>
        <v>0</v>
      </c>
      <c r="P67" s="138">
        <f t="shared" si="25"/>
        <v>0</v>
      </c>
      <c r="Q67" s="139">
        <f>B67+H67+K67+N67</f>
        <v>7517499</v>
      </c>
      <c r="R67" s="137">
        <f t="shared" si="25"/>
        <v>0</v>
      </c>
      <c r="S67" s="138">
        <f t="shared" si="25"/>
        <v>7517499</v>
      </c>
      <c r="T67" s="140">
        <f t="shared" si="2"/>
        <v>0</v>
      </c>
      <c r="U67" s="140"/>
      <c r="V67" s="140"/>
    </row>
    <row r="68" spans="1:22" ht="33">
      <c r="A68" s="104" t="s">
        <v>12</v>
      </c>
      <c r="B68" s="141">
        <v>400199</v>
      </c>
      <c r="C68" s="142"/>
      <c r="D68" s="143">
        <f>B68-C68</f>
        <v>400199</v>
      </c>
      <c r="E68" s="144"/>
      <c r="F68" s="142"/>
      <c r="G68" s="143"/>
      <c r="H68" s="144"/>
      <c r="I68" s="142"/>
      <c r="J68" s="143">
        <f>H68-I68</f>
        <v>0</v>
      </c>
      <c r="K68" s="144">
        <v>7000000</v>
      </c>
      <c r="L68" s="142"/>
      <c r="M68" s="143">
        <f>K68-L68</f>
        <v>7000000</v>
      </c>
      <c r="N68" s="144"/>
      <c r="O68" s="142"/>
      <c r="P68" s="143">
        <f>N68-O68</f>
        <v>0</v>
      </c>
      <c r="Q68" s="167">
        <f>B68+H68+K68+N68</f>
        <v>7400199</v>
      </c>
      <c r="R68" s="142">
        <f>C68+I68+L68+O68</f>
        <v>0</v>
      </c>
      <c r="S68" s="172">
        <f>Q68-R68</f>
        <v>7400199</v>
      </c>
      <c r="T68" s="145">
        <f t="shared" si="2"/>
        <v>0</v>
      </c>
      <c r="U68" s="145"/>
      <c r="V68" s="145"/>
    </row>
    <row r="69" spans="1:22" ht="16.5">
      <c r="A69" s="107" t="s">
        <v>22</v>
      </c>
      <c r="B69" s="147">
        <f>117300</f>
        <v>117300</v>
      </c>
      <c r="C69" s="148"/>
      <c r="D69" s="143">
        <f>B69-C69</f>
        <v>117300</v>
      </c>
      <c r="E69" s="144"/>
      <c r="F69" s="142"/>
      <c r="G69" s="143"/>
      <c r="H69" s="150"/>
      <c r="I69" s="148"/>
      <c r="J69" s="149">
        <f>H69-I69</f>
        <v>0</v>
      </c>
      <c r="K69" s="150"/>
      <c r="L69" s="148"/>
      <c r="M69" s="149">
        <f>K69-L69</f>
        <v>0</v>
      </c>
      <c r="N69" s="150"/>
      <c r="O69" s="148"/>
      <c r="P69" s="149">
        <f>N69-O69</f>
        <v>0</v>
      </c>
      <c r="Q69" s="150">
        <f>B69+H69+K69+N69</f>
        <v>117300</v>
      </c>
      <c r="R69" s="148">
        <f>C69+I69+L69+O69</f>
        <v>0</v>
      </c>
      <c r="S69" s="149">
        <f>Q69-R69</f>
        <v>117300</v>
      </c>
      <c r="T69" s="151">
        <f aca="true" t="shared" si="26" ref="T69:T86">R69*100/Q69</f>
        <v>0</v>
      </c>
      <c r="U69" s="151"/>
      <c r="V69" s="151"/>
    </row>
    <row r="70" spans="1:22" ht="18.75">
      <c r="A70" s="109" t="s">
        <v>82</v>
      </c>
      <c r="B70" s="152">
        <f>SUM(B71:B75)</f>
        <v>4361041.58</v>
      </c>
      <c r="C70" s="137">
        <f aca="true" t="shared" si="27" ref="C70:S70">SUM(C71:C75)</f>
        <v>0</v>
      </c>
      <c r="D70" s="138">
        <f t="shared" si="27"/>
        <v>4361041.58</v>
      </c>
      <c r="E70" s="139">
        <f t="shared" si="27"/>
        <v>0</v>
      </c>
      <c r="F70" s="137">
        <f t="shared" si="27"/>
        <v>0</v>
      </c>
      <c r="G70" s="138">
        <f t="shared" si="27"/>
        <v>0</v>
      </c>
      <c r="H70" s="139">
        <f t="shared" si="27"/>
        <v>0</v>
      </c>
      <c r="I70" s="137">
        <f t="shared" si="27"/>
        <v>0</v>
      </c>
      <c r="J70" s="138">
        <f t="shared" si="27"/>
        <v>0</v>
      </c>
      <c r="K70" s="139">
        <f t="shared" si="27"/>
        <v>0</v>
      </c>
      <c r="L70" s="137">
        <f t="shared" si="27"/>
        <v>0</v>
      </c>
      <c r="M70" s="138">
        <f t="shared" si="27"/>
        <v>0</v>
      </c>
      <c r="N70" s="139">
        <f t="shared" si="27"/>
        <v>353000</v>
      </c>
      <c r="O70" s="137">
        <f t="shared" si="27"/>
        <v>0</v>
      </c>
      <c r="P70" s="138">
        <f t="shared" si="27"/>
        <v>353000</v>
      </c>
      <c r="Q70" s="139">
        <f t="shared" si="27"/>
        <v>4714041.58</v>
      </c>
      <c r="R70" s="137">
        <f t="shared" si="27"/>
        <v>0</v>
      </c>
      <c r="S70" s="138">
        <f t="shared" si="27"/>
        <v>4714041.58</v>
      </c>
      <c r="T70" s="140">
        <f t="shared" si="26"/>
        <v>0</v>
      </c>
      <c r="U70" s="140"/>
      <c r="V70" s="140"/>
    </row>
    <row r="71" spans="1:22" ht="20.25" customHeight="1">
      <c r="A71" s="104" t="s">
        <v>100</v>
      </c>
      <c r="B71" s="141"/>
      <c r="C71" s="142"/>
      <c r="D71" s="143"/>
      <c r="E71" s="144"/>
      <c r="F71" s="142"/>
      <c r="G71" s="143"/>
      <c r="H71" s="144"/>
      <c r="I71" s="142"/>
      <c r="J71" s="143"/>
      <c r="K71" s="144"/>
      <c r="L71" s="142"/>
      <c r="M71" s="143"/>
      <c r="N71" s="144">
        <v>300000</v>
      </c>
      <c r="O71" s="142"/>
      <c r="P71" s="143">
        <f>N71-O71</f>
        <v>300000</v>
      </c>
      <c r="Q71" s="144">
        <f aca="true" t="shared" si="28" ref="Q71:R75">B71+H71+K71+N71</f>
        <v>300000</v>
      </c>
      <c r="R71" s="142">
        <f t="shared" si="28"/>
        <v>0</v>
      </c>
      <c r="S71" s="143">
        <f>Q71-R71</f>
        <v>300000</v>
      </c>
      <c r="T71" s="145">
        <f t="shared" si="26"/>
        <v>0</v>
      </c>
      <c r="U71" s="145"/>
      <c r="V71" s="145"/>
    </row>
    <row r="72" spans="1:22" ht="16.5">
      <c r="A72" s="104" t="s">
        <v>96</v>
      </c>
      <c r="B72" s="141"/>
      <c r="C72" s="142"/>
      <c r="D72" s="143"/>
      <c r="E72" s="144"/>
      <c r="F72" s="142"/>
      <c r="G72" s="143"/>
      <c r="H72" s="144"/>
      <c r="I72" s="142"/>
      <c r="J72" s="143"/>
      <c r="K72" s="144"/>
      <c r="L72" s="142"/>
      <c r="M72" s="143"/>
      <c r="N72" s="144">
        <v>53000</v>
      </c>
      <c r="O72" s="142"/>
      <c r="P72" s="143">
        <f>N72-O72</f>
        <v>53000</v>
      </c>
      <c r="Q72" s="144">
        <f t="shared" si="28"/>
        <v>53000</v>
      </c>
      <c r="R72" s="142">
        <f t="shared" si="28"/>
        <v>0</v>
      </c>
      <c r="S72" s="143">
        <f>Q72-R72</f>
        <v>53000</v>
      </c>
      <c r="T72" s="145">
        <f t="shared" si="26"/>
        <v>0</v>
      </c>
      <c r="U72" s="145"/>
      <c r="V72" s="145"/>
    </row>
    <row r="73" spans="1:22" ht="33">
      <c r="A73" s="104" t="s">
        <v>12</v>
      </c>
      <c r="B73" s="141">
        <v>2757099.98</v>
      </c>
      <c r="C73" s="142"/>
      <c r="D73" s="143">
        <f>B73-C73</f>
        <v>2757099.98</v>
      </c>
      <c r="E73" s="144"/>
      <c r="F73" s="142"/>
      <c r="G73" s="143"/>
      <c r="H73" s="144"/>
      <c r="I73" s="142"/>
      <c r="J73" s="143"/>
      <c r="K73" s="144"/>
      <c r="L73" s="142"/>
      <c r="M73" s="143"/>
      <c r="N73" s="144"/>
      <c r="O73" s="142"/>
      <c r="P73" s="143"/>
      <c r="Q73" s="144">
        <f t="shared" si="28"/>
        <v>2757099.98</v>
      </c>
      <c r="R73" s="142">
        <f t="shared" si="28"/>
        <v>0</v>
      </c>
      <c r="S73" s="143">
        <f>Q73-R73</f>
        <v>2757099.98</v>
      </c>
      <c r="T73" s="145">
        <f t="shared" si="26"/>
        <v>0</v>
      </c>
      <c r="U73" s="145"/>
      <c r="V73" s="145"/>
    </row>
    <row r="74" spans="1:22" ht="33">
      <c r="A74" s="104" t="s">
        <v>5</v>
      </c>
      <c r="B74" s="141">
        <v>859043.55</v>
      </c>
      <c r="C74" s="142"/>
      <c r="D74" s="143">
        <f>B74-C74</f>
        <v>859043.55</v>
      </c>
      <c r="E74" s="144"/>
      <c r="F74" s="142"/>
      <c r="G74" s="143"/>
      <c r="H74" s="144"/>
      <c r="I74" s="142"/>
      <c r="J74" s="143"/>
      <c r="K74" s="144"/>
      <c r="L74" s="142"/>
      <c r="M74" s="143"/>
      <c r="N74" s="144"/>
      <c r="O74" s="142"/>
      <c r="P74" s="143"/>
      <c r="Q74" s="144">
        <f t="shared" si="28"/>
        <v>859043.55</v>
      </c>
      <c r="R74" s="142">
        <f t="shared" si="28"/>
        <v>0</v>
      </c>
      <c r="S74" s="143">
        <f>Q74-R74</f>
        <v>859043.55</v>
      </c>
      <c r="T74" s="145">
        <f t="shared" si="26"/>
        <v>0</v>
      </c>
      <c r="U74" s="145"/>
      <c r="V74" s="145"/>
    </row>
    <row r="75" spans="1:22" ht="16.5">
      <c r="A75" s="107" t="s">
        <v>22</v>
      </c>
      <c r="B75" s="147">
        <v>744898.05</v>
      </c>
      <c r="C75" s="148"/>
      <c r="D75" s="143">
        <f>B75-C75</f>
        <v>744898.05</v>
      </c>
      <c r="E75" s="144"/>
      <c r="F75" s="142"/>
      <c r="G75" s="143"/>
      <c r="H75" s="150"/>
      <c r="I75" s="148"/>
      <c r="J75" s="149"/>
      <c r="K75" s="150"/>
      <c r="L75" s="148"/>
      <c r="M75" s="149"/>
      <c r="N75" s="150"/>
      <c r="O75" s="148"/>
      <c r="P75" s="149"/>
      <c r="Q75" s="150">
        <f t="shared" si="28"/>
        <v>744898.05</v>
      </c>
      <c r="R75" s="148">
        <f t="shared" si="28"/>
        <v>0</v>
      </c>
      <c r="S75" s="149">
        <f>Q75-R75</f>
        <v>744898.05</v>
      </c>
      <c r="T75" s="151">
        <f t="shared" si="26"/>
        <v>0</v>
      </c>
      <c r="U75" s="151"/>
      <c r="V75" s="151"/>
    </row>
    <row r="76" spans="1:22" ht="18.75">
      <c r="A76" s="109" t="s">
        <v>7</v>
      </c>
      <c r="B76" s="152">
        <f>SUM(B77:B83)</f>
        <v>33380697.230000004</v>
      </c>
      <c r="C76" s="137">
        <f aca="true" t="shared" si="29" ref="C76:S76">SUM(C77:C83)</f>
        <v>0</v>
      </c>
      <c r="D76" s="138">
        <f t="shared" si="29"/>
        <v>33380697.230000004</v>
      </c>
      <c r="E76" s="139">
        <f t="shared" si="29"/>
        <v>228144388.98000002</v>
      </c>
      <c r="F76" s="137">
        <f t="shared" si="29"/>
        <v>0</v>
      </c>
      <c r="G76" s="138">
        <f t="shared" si="29"/>
        <v>228144388.98000002</v>
      </c>
      <c r="H76" s="139">
        <f t="shared" si="29"/>
        <v>402720</v>
      </c>
      <c r="I76" s="137">
        <f t="shared" si="29"/>
        <v>0</v>
      </c>
      <c r="J76" s="138">
        <f t="shared" si="29"/>
        <v>402720</v>
      </c>
      <c r="K76" s="139">
        <f t="shared" si="29"/>
        <v>58348900.769999996</v>
      </c>
      <c r="L76" s="137">
        <f t="shared" si="29"/>
        <v>0</v>
      </c>
      <c r="M76" s="138">
        <f t="shared" si="29"/>
        <v>58348900.769999996</v>
      </c>
      <c r="N76" s="139">
        <f t="shared" si="29"/>
        <v>214680900</v>
      </c>
      <c r="O76" s="137">
        <f t="shared" si="29"/>
        <v>0</v>
      </c>
      <c r="P76" s="138">
        <f t="shared" si="29"/>
        <v>214680900</v>
      </c>
      <c r="Q76" s="139">
        <f t="shared" si="29"/>
        <v>534957606.98</v>
      </c>
      <c r="R76" s="137">
        <f t="shared" si="29"/>
        <v>0</v>
      </c>
      <c r="S76" s="138">
        <f t="shared" si="29"/>
        <v>534957606.98</v>
      </c>
      <c r="T76" s="140">
        <f t="shared" si="26"/>
        <v>0</v>
      </c>
      <c r="U76" s="140"/>
      <c r="V76" s="140"/>
    </row>
    <row r="77" spans="1:22" ht="33">
      <c r="A77" s="104" t="s">
        <v>101</v>
      </c>
      <c r="B77" s="141"/>
      <c r="C77" s="142"/>
      <c r="D77" s="143"/>
      <c r="E77" s="144"/>
      <c r="F77" s="142"/>
      <c r="G77" s="143"/>
      <c r="H77" s="144"/>
      <c r="I77" s="142"/>
      <c r="J77" s="143"/>
      <c r="K77" s="144"/>
      <c r="L77" s="142"/>
      <c r="M77" s="143"/>
      <c r="N77" s="144">
        <v>6136200</v>
      </c>
      <c r="O77" s="142"/>
      <c r="P77" s="143">
        <f aca="true" t="shared" si="30" ref="P77:P83">N77-O77</f>
        <v>6136200</v>
      </c>
      <c r="Q77" s="144">
        <f>B77+H77+K77+N77+E77</f>
        <v>6136200</v>
      </c>
      <c r="R77" s="142">
        <f>C77+I77+L77+O77+F77</f>
        <v>0</v>
      </c>
      <c r="S77" s="143">
        <f>Q77-R77</f>
        <v>6136200</v>
      </c>
      <c r="T77" s="145">
        <f t="shared" si="26"/>
        <v>0</v>
      </c>
      <c r="U77" s="145"/>
      <c r="V77" s="145"/>
    </row>
    <row r="78" spans="1:22" ht="33">
      <c r="A78" s="104" t="s">
        <v>104</v>
      </c>
      <c r="B78" s="141"/>
      <c r="C78" s="142"/>
      <c r="D78" s="143"/>
      <c r="E78" s="144"/>
      <c r="F78" s="142"/>
      <c r="G78" s="143"/>
      <c r="H78" s="144"/>
      <c r="I78" s="142"/>
      <c r="J78" s="143"/>
      <c r="K78" s="144"/>
      <c r="L78" s="142"/>
      <c r="M78" s="143"/>
      <c r="N78" s="144">
        <v>3521000</v>
      </c>
      <c r="O78" s="142"/>
      <c r="P78" s="143">
        <f t="shared" si="30"/>
        <v>3521000</v>
      </c>
      <c r="Q78" s="146">
        <f aca="true" t="shared" si="31" ref="Q78:R83">B78+H78+K78+N78+E78</f>
        <v>3521000</v>
      </c>
      <c r="R78" s="142">
        <f t="shared" si="31"/>
        <v>0</v>
      </c>
      <c r="S78" s="143">
        <f aca="true" t="shared" si="32" ref="S78:S83">Q78-R78</f>
        <v>3521000</v>
      </c>
      <c r="T78" s="145">
        <f t="shared" si="26"/>
        <v>0</v>
      </c>
      <c r="U78" s="145"/>
      <c r="V78" s="145"/>
    </row>
    <row r="79" spans="1:22" ht="16.5">
      <c r="A79" s="104" t="s">
        <v>100</v>
      </c>
      <c r="B79" s="141"/>
      <c r="C79" s="142"/>
      <c r="D79" s="143"/>
      <c r="E79" s="144"/>
      <c r="F79" s="142"/>
      <c r="G79" s="143"/>
      <c r="H79" s="144"/>
      <c r="I79" s="142"/>
      <c r="J79" s="143"/>
      <c r="K79" s="144"/>
      <c r="L79" s="142"/>
      <c r="M79" s="143"/>
      <c r="N79" s="144">
        <v>1846100</v>
      </c>
      <c r="O79" s="142"/>
      <c r="P79" s="143">
        <f t="shared" si="30"/>
        <v>1846100</v>
      </c>
      <c r="Q79" s="146">
        <f t="shared" si="31"/>
        <v>1846100</v>
      </c>
      <c r="R79" s="142">
        <f t="shared" si="31"/>
        <v>0</v>
      </c>
      <c r="S79" s="143">
        <f t="shared" si="32"/>
        <v>1846100</v>
      </c>
      <c r="T79" s="145">
        <f t="shared" si="26"/>
        <v>0</v>
      </c>
      <c r="U79" s="145"/>
      <c r="V79" s="145"/>
    </row>
    <row r="80" spans="1:22" ht="16.5">
      <c r="A80" s="104" t="s">
        <v>96</v>
      </c>
      <c r="B80" s="141"/>
      <c r="C80" s="142"/>
      <c r="D80" s="143"/>
      <c r="E80" s="144"/>
      <c r="F80" s="142"/>
      <c r="G80" s="143"/>
      <c r="H80" s="144"/>
      <c r="I80" s="142"/>
      <c r="J80" s="143"/>
      <c r="K80" s="144"/>
      <c r="L80" s="142"/>
      <c r="M80" s="143"/>
      <c r="N80" s="144">
        <f>2106600-150000</f>
        <v>1956600</v>
      </c>
      <c r="O80" s="142"/>
      <c r="P80" s="143">
        <f t="shared" si="30"/>
        <v>1956600</v>
      </c>
      <c r="Q80" s="146">
        <f t="shared" si="31"/>
        <v>1956600</v>
      </c>
      <c r="R80" s="142">
        <f t="shared" si="31"/>
        <v>0</v>
      </c>
      <c r="S80" s="143">
        <f t="shared" si="32"/>
        <v>1956600</v>
      </c>
      <c r="T80" s="145">
        <f t="shared" si="26"/>
        <v>0</v>
      </c>
      <c r="U80" s="145"/>
      <c r="V80" s="145"/>
    </row>
    <row r="81" spans="1:22" ht="33">
      <c r="A81" s="104" t="s">
        <v>12</v>
      </c>
      <c r="B81" s="141">
        <f>13191300+375000+28700-549100-25188.56</f>
        <v>13020711.44</v>
      </c>
      <c r="C81" s="142"/>
      <c r="D81" s="143">
        <f>B81-C81</f>
        <v>13020711.44</v>
      </c>
      <c r="E81" s="144">
        <f>131195100+8046359.32+1158946.12</f>
        <v>140400405.44</v>
      </c>
      <c r="F81" s="142"/>
      <c r="G81" s="143">
        <f>E81-F81</f>
        <v>140400405.44</v>
      </c>
      <c r="H81" s="144">
        <v>162550</v>
      </c>
      <c r="I81" s="142"/>
      <c r="J81" s="143">
        <f>H81-I81</f>
        <v>162550</v>
      </c>
      <c r="K81" s="144">
        <f>96972500-375000-81068121.23</f>
        <v>15529378.769999996</v>
      </c>
      <c r="L81" s="142"/>
      <c r="M81" s="143">
        <f>K81-L81</f>
        <v>15529378.769999996</v>
      </c>
      <c r="N81" s="144">
        <v>92586000</v>
      </c>
      <c r="O81" s="142"/>
      <c r="P81" s="143">
        <f t="shared" si="30"/>
        <v>92586000</v>
      </c>
      <c r="Q81" s="144">
        <f t="shared" si="31"/>
        <v>261699045.64999998</v>
      </c>
      <c r="R81" s="142">
        <f t="shared" si="31"/>
        <v>0</v>
      </c>
      <c r="S81" s="143">
        <f t="shared" si="32"/>
        <v>261699045.64999998</v>
      </c>
      <c r="T81" s="145">
        <f t="shared" si="26"/>
        <v>0</v>
      </c>
      <c r="U81" s="145"/>
      <c r="V81" s="145"/>
    </row>
    <row r="82" spans="1:22" ht="33">
      <c r="A82" s="104" t="s">
        <v>5</v>
      </c>
      <c r="B82" s="141">
        <f>2879600+2793878+549100+2800300+58.05</f>
        <v>9022936.05</v>
      </c>
      <c r="C82" s="142"/>
      <c r="D82" s="143">
        <f>B82-C82</f>
        <v>9022936.05</v>
      </c>
      <c r="E82" s="144">
        <f>41604500+1258779.18+598720</f>
        <v>43461999.18</v>
      </c>
      <c r="F82" s="142"/>
      <c r="G82" s="143">
        <f>E82-F82</f>
        <v>43461999.18</v>
      </c>
      <c r="H82" s="144">
        <v>0</v>
      </c>
      <c r="I82" s="142"/>
      <c r="J82" s="143">
        <f>H82-I82</f>
        <v>0</v>
      </c>
      <c r="K82" s="144">
        <f>49697400-2793878-4084000</f>
        <v>42819522</v>
      </c>
      <c r="L82" s="142"/>
      <c r="M82" s="143">
        <f>K82-L82</f>
        <v>42819522</v>
      </c>
      <c r="N82" s="144">
        <v>42206900</v>
      </c>
      <c r="O82" s="142"/>
      <c r="P82" s="143">
        <f t="shared" si="30"/>
        <v>42206900</v>
      </c>
      <c r="Q82" s="146">
        <f t="shared" si="31"/>
        <v>137511357.23</v>
      </c>
      <c r="R82" s="142">
        <f t="shared" si="31"/>
        <v>0</v>
      </c>
      <c r="S82" s="143">
        <f t="shared" si="32"/>
        <v>137511357.23</v>
      </c>
      <c r="T82" s="145">
        <f t="shared" si="26"/>
        <v>0</v>
      </c>
      <c r="U82" s="145"/>
      <c r="V82" s="145"/>
    </row>
    <row r="83" spans="1:22" ht="16.5">
      <c r="A83" s="107" t="s">
        <v>22</v>
      </c>
      <c r="B83" s="147">
        <f>14134500-28700-2800300+31549.74</f>
        <v>11337049.74</v>
      </c>
      <c r="C83" s="148"/>
      <c r="D83" s="149">
        <f>B83-C83</f>
        <v>11337049.74</v>
      </c>
      <c r="E83" s="150">
        <f>42842500+1064493.07+374991.29</f>
        <v>44281984.36</v>
      </c>
      <c r="F83" s="148"/>
      <c r="G83" s="149">
        <f>E83-F83</f>
        <v>44281984.36</v>
      </c>
      <c r="H83" s="150">
        <v>240170</v>
      </c>
      <c r="I83" s="148"/>
      <c r="J83" s="149">
        <f>H83-I83</f>
        <v>240170</v>
      </c>
      <c r="K83" s="150"/>
      <c r="L83" s="148"/>
      <c r="M83" s="149"/>
      <c r="N83" s="150">
        <v>66428100</v>
      </c>
      <c r="O83" s="148"/>
      <c r="P83" s="149">
        <f t="shared" si="30"/>
        <v>66428100</v>
      </c>
      <c r="Q83" s="170">
        <f t="shared" si="31"/>
        <v>122287304.1</v>
      </c>
      <c r="R83" s="148">
        <f t="shared" si="31"/>
        <v>0</v>
      </c>
      <c r="S83" s="149">
        <f t="shared" si="32"/>
        <v>122287304.1</v>
      </c>
      <c r="T83" s="151">
        <f t="shared" si="26"/>
        <v>0</v>
      </c>
      <c r="U83" s="151"/>
      <c r="V83" s="151"/>
    </row>
    <row r="84" spans="1:22" ht="18.75">
      <c r="A84" s="109" t="s">
        <v>51</v>
      </c>
      <c r="B84" s="152">
        <f>B85</f>
        <v>85765</v>
      </c>
      <c r="C84" s="137">
        <f aca="true" t="shared" si="33" ref="C84:S84">C85</f>
        <v>0</v>
      </c>
      <c r="D84" s="138">
        <f t="shared" si="33"/>
        <v>85765</v>
      </c>
      <c r="E84" s="139">
        <f t="shared" si="33"/>
        <v>0</v>
      </c>
      <c r="F84" s="137">
        <f t="shared" si="33"/>
        <v>0</v>
      </c>
      <c r="G84" s="138">
        <f t="shared" si="33"/>
        <v>0</v>
      </c>
      <c r="H84" s="139">
        <f t="shared" si="33"/>
        <v>0</v>
      </c>
      <c r="I84" s="137">
        <f t="shared" si="33"/>
        <v>0</v>
      </c>
      <c r="J84" s="138">
        <f t="shared" si="33"/>
        <v>0</v>
      </c>
      <c r="K84" s="139">
        <f t="shared" si="33"/>
        <v>0</v>
      </c>
      <c r="L84" s="137">
        <f t="shared" si="33"/>
        <v>0</v>
      </c>
      <c r="M84" s="138">
        <f t="shared" si="33"/>
        <v>0</v>
      </c>
      <c r="N84" s="139">
        <f t="shared" si="33"/>
        <v>0</v>
      </c>
      <c r="O84" s="137">
        <f t="shared" si="33"/>
        <v>0</v>
      </c>
      <c r="P84" s="138">
        <f t="shared" si="33"/>
        <v>0</v>
      </c>
      <c r="Q84" s="139">
        <f t="shared" si="33"/>
        <v>85765</v>
      </c>
      <c r="R84" s="137">
        <f t="shared" si="33"/>
        <v>0</v>
      </c>
      <c r="S84" s="138">
        <f t="shared" si="33"/>
        <v>85765</v>
      </c>
      <c r="T84" s="140">
        <f t="shared" si="26"/>
        <v>0</v>
      </c>
      <c r="U84" s="140"/>
      <c r="V84" s="140"/>
    </row>
    <row r="85" spans="1:22" ht="16.5">
      <c r="A85" s="107" t="s">
        <v>22</v>
      </c>
      <c r="B85" s="147">
        <v>85765</v>
      </c>
      <c r="C85" s="148"/>
      <c r="D85" s="149">
        <f>B85-C85</f>
        <v>85765</v>
      </c>
      <c r="E85" s="150"/>
      <c r="F85" s="148"/>
      <c r="G85" s="149"/>
      <c r="H85" s="150"/>
      <c r="I85" s="148"/>
      <c r="J85" s="149"/>
      <c r="K85" s="150"/>
      <c r="L85" s="148"/>
      <c r="M85" s="149"/>
      <c r="N85" s="150"/>
      <c r="O85" s="148"/>
      <c r="P85" s="149"/>
      <c r="Q85" s="150">
        <f>B85+H85+K85+N85</f>
        <v>85765</v>
      </c>
      <c r="R85" s="148">
        <f>C85+I85+L85+O85</f>
        <v>0</v>
      </c>
      <c r="S85" s="149">
        <f>Q85-R85</f>
        <v>85765</v>
      </c>
      <c r="T85" s="151">
        <f t="shared" si="26"/>
        <v>0</v>
      </c>
      <c r="U85" s="151"/>
      <c r="V85" s="151"/>
    </row>
    <row r="86" spans="1:22" ht="16.5">
      <c r="A86" s="110" t="s">
        <v>20</v>
      </c>
      <c r="B86" s="173">
        <f>B4+B10+B14+B19+B25+B30+B33+B37+B47+B53+B59+B63+B67+B70+B76+B84</f>
        <v>81820688</v>
      </c>
      <c r="C86" s="173">
        <f aca="true" t="shared" si="34" ref="C86:S86">C4+C10+C14+C19+C25+C30+C33+C37+C47+C53+C59+C63+C67+C70+C76+C84</f>
        <v>0</v>
      </c>
      <c r="D86" s="173">
        <f t="shared" si="34"/>
        <v>81820688</v>
      </c>
      <c r="E86" s="173">
        <f t="shared" si="34"/>
        <v>228144388.98000002</v>
      </c>
      <c r="F86" s="173">
        <f t="shared" si="34"/>
        <v>0</v>
      </c>
      <c r="G86" s="173">
        <f t="shared" si="34"/>
        <v>228144388.98000002</v>
      </c>
      <c r="H86" s="173">
        <f t="shared" si="34"/>
        <v>9543442.59</v>
      </c>
      <c r="I86" s="173">
        <f t="shared" si="34"/>
        <v>0</v>
      </c>
      <c r="J86" s="173">
        <f t="shared" si="34"/>
        <v>9543442.59</v>
      </c>
      <c r="K86" s="173">
        <f t="shared" si="34"/>
        <v>150067590.76999998</v>
      </c>
      <c r="L86" s="173">
        <f t="shared" si="34"/>
        <v>0</v>
      </c>
      <c r="M86" s="173">
        <f t="shared" si="34"/>
        <v>150067590.76999998</v>
      </c>
      <c r="N86" s="173">
        <f t="shared" si="34"/>
        <v>339376300</v>
      </c>
      <c r="O86" s="173">
        <f t="shared" si="34"/>
        <v>0</v>
      </c>
      <c r="P86" s="173">
        <f t="shared" si="34"/>
        <v>339376300</v>
      </c>
      <c r="Q86" s="173">
        <f t="shared" si="34"/>
        <v>808952410.3399999</v>
      </c>
      <c r="R86" s="173">
        <f t="shared" si="34"/>
        <v>0</v>
      </c>
      <c r="S86" s="173">
        <f t="shared" si="34"/>
        <v>808952410.3399999</v>
      </c>
      <c r="T86" s="174">
        <f t="shared" si="26"/>
        <v>0</v>
      </c>
      <c r="U86" s="174">
        <f>SUM(U4:U85)</f>
        <v>0</v>
      </c>
      <c r="V86" s="174">
        <f>SUM(V4:V85)</f>
        <v>0</v>
      </c>
    </row>
    <row r="87" spans="17:22" ht="16.5">
      <c r="Q87" s="175" t="s">
        <v>114</v>
      </c>
      <c r="R87" s="175" t="s">
        <v>113</v>
      </c>
      <c r="S87" s="113" t="s">
        <v>37</v>
      </c>
      <c r="T87" s="123" t="s">
        <v>50</v>
      </c>
      <c r="U87" s="176" t="s">
        <v>116</v>
      </c>
      <c r="V87" s="176"/>
    </row>
    <row r="88" spans="2:22" ht="16.5">
      <c r="B88" s="181"/>
      <c r="C88" s="181"/>
      <c r="D88" s="181"/>
      <c r="E88" s="181"/>
      <c r="F88" s="181"/>
      <c r="G88" s="181"/>
      <c r="H88" s="181"/>
      <c r="Q88" s="123"/>
      <c r="R88" s="123"/>
      <c r="T88" s="123"/>
      <c r="U88" s="123">
        <f>U86</f>
        <v>0</v>
      </c>
      <c r="V88" s="123"/>
    </row>
    <row r="89" spans="2:22" ht="16.5">
      <c r="B89" s="181"/>
      <c r="C89" s="182"/>
      <c r="D89" s="182"/>
      <c r="E89" s="182"/>
      <c r="F89" s="182"/>
      <c r="G89" s="182"/>
      <c r="H89" s="181"/>
      <c r="Q89" s="123"/>
      <c r="R89" s="123"/>
      <c r="T89" s="123"/>
      <c r="U89" s="123"/>
      <c r="V89" s="123"/>
    </row>
    <row r="90" spans="2:22" ht="16.5">
      <c r="B90" s="181"/>
      <c r="C90" s="181"/>
      <c r="D90" s="181"/>
      <c r="E90" s="181"/>
      <c r="F90" s="181"/>
      <c r="G90" s="125"/>
      <c r="H90" s="181"/>
      <c r="Q90" s="123"/>
      <c r="R90" s="123"/>
      <c r="T90" s="123"/>
      <c r="U90" s="123"/>
      <c r="V90" s="123"/>
    </row>
    <row r="91" spans="2:22" ht="16.5">
      <c r="B91" s="181"/>
      <c r="C91" s="181"/>
      <c r="D91" s="181"/>
      <c r="E91" s="181"/>
      <c r="F91" s="181"/>
      <c r="G91" s="125"/>
      <c r="H91" s="181"/>
      <c r="U91" s="123"/>
      <c r="V91" s="123"/>
    </row>
    <row r="92" spans="2:8" ht="16.5">
      <c r="B92" s="181"/>
      <c r="C92" s="181"/>
      <c r="D92" s="183"/>
      <c r="E92" s="181"/>
      <c r="F92" s="181"/>
      <c r="G92" s="125"/>
      <c r="H92" s="181"/>
    </row>
    <row r="93" spans="2:8" ht="16.5">
      <c r="B93" s="181"/>
      <c r="C93" s="181"/>
      <c r="D93" s="181"/>
      <c r="E93" s="181"/>
      <c r="F93" s="181"/>
      <c r="G93" s="125"/>
      <c r="H93" s="181"/>
    </row>
    <row r="94" spans="2:8" ht="16.5">
      <c r="B94" s="181"/>
      <c r="C94" s="181"/>
      <c r="D94" s="181"/>
      <c r="E94" s="181"/>
      <c r="F94" s="181"/>
      <c r="G94" s="181"/>
      <c r="H94" s="181"/>
    </row>
    <row r="95" spans="2:8" ht="16.5">
      <c r="B95" s="181"/>
      <c r="C95" s="182"/>
      <c r="D95" s="182"/>
      <c r="E95" s="182"/>
      <c r="F95" s="182"/>
      <c r="G95" s="182"/>
      <c r="H95" s="181"/>
    </row>
    <row r="96" spans="2:8" ht="16.5">
      <c r="B96" s="181"/>
      <c r="C96" s="181"/>
      <c r="D96" s="181"/>
      <c r="E96" s="181"/>
      <c r="F96" s="181"/>
      <c r="G96" s="125"/>
      <c r="H96" s="181"/>
    </row>
    <row r="97" spans="2:8" ht="16.5">
      <c r="B97" s="181"/>
      <c r="C97" s="181"/>
      <c r="D97" s="181"/>
      <c r="E97" s="181"/>
      <c r="F97" s="181"/>
      <c r="G97" s="125"/>
      <c r="H97" s="181"/>
    </row>
    <row r="98" spans="2:8" ht="16.5">
      <c r="B98" s="181"/>
      <c r="C98" s="181"/>
      <c r="D98" s="183"/>
      <c r="E98" s="181"/>
      <c r="F98" s="181"/>
      <c r="G98" s="125"/>
      <c r="H98" s="181"/>
    </row>
    <row r="99" spans="2:8" ht="16.5">
      <c r="B99" s="181"/>
      <c r="C99" s="184"/>
      <c r="D99" s="184"/>
      <c r="E99" s="184"/>
      <c r="F99" s="184"/>
      <c r="G99" s="185"/>
      <c r="H99" s="181"/>
    </row>
    <row r="100" spans="2:8" ht="16.5">
      <c r="B100" s="181"/>
      <c r="C100" s="181"/>
      <c r="D100" s="181"/>
      <c r="E100" s="181"/>
      <c r="F100" s="181"/>
      <c r="G100" s="181"/>
      <c r="H100" s="181"/>
    </row>
    <row r="101" spans="2:8" ht="16.5">
      <c r="B101" s="184"/>
      <c r="C101" s="186"/>
      <c r="D101" s="125"/>
      <c r="E101" s="181"/>
      <c r="F101" s="181"/>
      <c r="G101" s="181"/>
      <c r="H101" s="181"/>
    </row>
    <row r="102" spans="2:8" ht="16.5">
      <c r="B102" s="184"/>
      <c r="C102" s="186"/>
      <c r="D102" s="125"/>
      <c r="E102" s="181"/>
      <c r="F102" s="181"/>
      <c r="G102" s="181"/>
      <c r="H102" s="181"/>
    </row>
    <row r="103" spans="1:8" ht="16.5">
      <c r="A103" s="27"/>
      <c r="B103" s="184"/>
      <c r="C103" s="186"/>
      <c r="D103" s="125"/>
      <c r="E103" s="181"/>
      <c r="F103" s="181"/>
      <c r="G103" s="181"/>
      <c r="H103" s="181"/>
    </row>
    <row r="104" spans="1:8" ht="18.75">
      <c r="A104" s="27"/>
      <c r="B104" s="187"/>
      <c r="C104" s="187"/>
      <c r="D104" s="188"/>
      <c r="E104" s="181"/>
      <c r="F104" s="181"/>
      <c r="G104" s="181"/>
      <c r="H104" s="181"/>
    </row>
    <row r="105" spans="1:8" ht="16.5">
      <c r="A105" s="27"/>
      <c r="B105" s="187"/>
      <c r="C105" s="187"/>
      <c r="D105" s="187"/>
      <c r="E105" s="181"/>
      <c r="F105" s="181"/>
      <c r="G105" s="181"/>
      <c r="H105" s="181"/>
    </row>
    <row r="106" spans="2:8" ht="16.5">
      <c r="B106" s="184"/>
      <c r="C106" s="189"/>
      <c r="D106" s="185"/>
      <c r="E106" s="181"/>
      <c r="F106" s="181"/>
      <c r="G106" s="181"/>
      <c r="H106" s="181"/>
    </row>
    <row r="107" spans="1:8" ht="16.5">
      <c r="A107" s="27"/>
      <c r="B107" s="184"/>
      <c r="C107" s="189"/>
      <c r="D107" s="185"/>
      <c r="E107" s="181"/>
      <c r="F107" s="181"/>
      <c r="G107" s="181"/>
      <c r="H107" s="181"/>
    </row>
    <row r="108" spans="1:8" ht="16.5">
      <c r="A108" s="27"/>
      <c r="B108" s="184"/>
      <c r="C108" s="189"/>
      <c r="D108" s="185"/>
      <c r="E108" s="181"/>
      <c r="F108" s="181"/>
      <c r="G108" s="181"/>
      <c r="H108" s="181"/>
    </row>
    <row r="109" spans="1:8" ht="18.75">
      <c r="A109" s="27"/>
      <c r="B109" s="187"/>
      <c r="C109" s="187"/>
      <c r="D109" s="190"/>
      <c r="E109" s="181"/>
      <c r="F109" s="181"/>
      <c r="G109" s="181"/>
      <c r="H109" s="181"/>
    </row>
    <row r="110" spans="2:8" ht="16.5">
      <c r="B110" s="181"/>
      <c r="C110" s="181"/>
      <c r="D110" s="181"/>
      <c r="E110" s="181"/>
      <c r="F110" s="181"/>
      <c r="G110" s="181"/>
      <c r="H110" s="181"/>
    </row>
    <row r="111" spans="2:8" ht="16.5">
      <c r="B111" s="181"/>
      <c r="C111" s="181"/>
      <c r="D111" s="181"/>
      <c r="E111" s="181"/>
      <c r="F111" s="181"/>
      <c r="G111" s="181"/>
      <c r="H111" s="181"/>
    </row>
    <row r="112" spans="2:8" ht="16.5">
      <c r="B112" s="181"/>
      <c r="C112" s="181"/>
      <c r="D112" s="181"/>
      <c r="E112" s="181"/>
      <c r="F112" s="181"/>
      <c r="G112" s="181"/>
      <c r="H112" s="181"/>
    </row>
    <row r="113" spans="2:8" ht="16.5">
      <c r="B113" s="181"/>
      <c r="C113" s="181"/>
      <c r="D113" s="181"/>
      <c r="E113" s="181"/>
      <c r="F113" s="181"/>
      <c r="G113" s="181"/>
      <c r="H113" s="181"/>
    </row>
    <row r="114" spans="2:8" ht="16.5">
      <c r="B114" s="181"/>
      <c r="C114" s="181"/>
      <c r="D114" s="181"/>
      <c r="E114" s="181"/>
      <c r="F114" s="181"/>
      <c r="G114" s="181"/>
      <c r="H114" s="181"/>
    </row>
    <row r="115" spans="2:8" ht="16.5">
      <c r="B115" s="181"/>
      <c r="C115" s="181"/>
      <c r="D115" s="181"/>
      <c r="E115" s="181"/>
      <c r="F115" s="181"/>
      <c r="G115" s="181"/>
      <c r="H115" s="181"/>
    </row>
    <row r="116" spans="2:8" ht="16.5">
      <c r="B116" s="181"/>
      <c r="C116" s="181"/>
      <c r="D116" s="181"/>
      <c r="E116" s="181"/>
      <c r="F116" s="181"/>
      <c r="G116" s="181"/>
      <c r="H116" s="181"/>
    </row>
    <row r="117" spans="2:8" ht="16.5">
      <c r="B117" s="181"/>
      <c r="C117" s="181"/>
      <c r="D117" s="181"/>
      <c r="E117" s="181"/>
      <c r="F117" s="181"/>
      <c r="G117" s="181"/>
      <c r="H117" s="181"/>
    </row>
    <row r="118" spans="2:8" ht="16.5">
      <c r="B118" s="181"/>
      <c r="C118" s="181"/>
      <c r="D118" s="181"/>
      <c r="E118" s="181"/>
      <c r="F118" s="181"/>
      <c r="G118" s="181"/>
      <c r="H118" s="181"/>
    </row>
    <row r="119" spans="2:8" ht="16.5">
      <c r="B119" s="181"/>
      <c r="C119" s="181"/>
      <c r="D119" s="181"/>
      <c r="E119" s="181"/>
      <c r="F119" s="181"/>
      <c r="G119" s="181"/>
      <c r="H119" s="181"/>
    </row>
  </sheetData>
  <sheetProtection/>
  <mergeCells count="7">
    <mergeCell ref="Q2:S2"/>
    <mergeCell ref="A2:A3"/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3: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7.8515625" style="0" bestFit="1" customWidth="1"/>
    <col min="2" max="2" width="15.57421875" style="0" customWidth="1"/>
    <col min="3" max="3" width="15.8515625" style="0" bestFit="1" customWidth="1"/>
    <col min="4" max="6" width="17.140625" style="0" bestFit="1" customWidth="1"/>
    <col min="7" max="7" width="18.421875" style="0" bestFit="1" customWidth="1"/>
    <col min="8" max="8" width="17.140625" style="0" bestFit="1" customWidth="1"/>
    <col min="9" max="9" width="8.421875" style="0" bestFit="1" customWidth="1"/>
    <col min="10" max="10" width="16.8515625" style="0" bestFit="1" customWidth="1"/>
    <col min="11" max="11" width="10.421875" style="0" bestFit="1" customWidth="1"/>
    <col min="12" max="12" width="15.28125" style="0" bestFit="1" customWidth="1"/>
    <col min="13" max="13" width="14.7109375" style="0" bestFit="1" customWidth="1"/>
    <col min="14" max="14" width="15.140625" style="0" bestFit="1" customWidth="1"/>
    <col min="15" max="15" width="16.8515625" style="0" bestFit="1" customWidth="1"/>
    <col min="16" max="16" width="13.421875" style="0" bestFit="1" customWidth="1"/>
  </cols>
  <sheetData>
    <row r="3" spans="1:2" ht="14.25">
      <c r="A3" s="2" t="s">
        <v>33</v>
      </c>
      <c r="B3" s="2" t="s">
        <v>21</v>
      </c>
    </row>
    <row r="4" spans="2:6" ht="14.25">
      <c r="B4" t="s">
        <v>16</v>
      </c>
      <c r="E4" t="s">
        <v>89</v>
      </c>
      <c r="F4" t="s">
        <v>20</v>
      </c>
    </row>
    <row r="5" spans="1:4" ht="14.25">
      <c r="A5" s="2" t="s">
        <v>19</v>
      </c>
      <c r="B5" t="s">
        <v>98</v>
      </c>
      <c r="C5" t="s">
        <v>2</v>
      </c>
      <c r="D5" t="s">
        <v>1</v>
      </c>
    </row>
    <row r="6" spans="1:6" ht="14.25">
      <c r="A6" s="3" t="s">
        <v>135</v>
      </c>
      <c r="B6" s="103">
        <v>961570</v>
      </c>
      <c r="C6" s="103">
        <v>4566460</v>
      </c>
      <c r="D6" s="103">
        <v>33578836.98</v>
      </c>
      <c r="E6" s="103">
        <v>39106866.98</v>
      </c>
      <c r="F6" s="103">
        <v>39106866.98</v>
      </c>
    </row>
    <row r="7" spans="1:6" ht="14.25">
      <c r="A7" s="4" t="s">
        <v>13</v>
      </c>
      <c r="B7" s="103"/>
      <c r="C7" s="103">
        <v>1722920</v>
      </c>
      <c r="D7" s="103">
        <v>5090474</v>
      </c>
      <c r="E7" s="103">
        <v>6813394</v>
      </c>
      <c r="F7" s="103">
        <v>6813394</v>
      </c>
    </row>
    <row r="8" spans="1:6" ht="14.25">
      <c r="A8" s="4" t="s">
        <v>8</v>
      </c>
      <c r="B8" s="103"/>
      <c r="C8" s="103"/>
      <c r="D8" s="103">
        <v>214720</v>
      </c>
      <c r="E8" s="103">
        <v>214720</v>
      </c>
      <c r="F8" s="103">
        <v>214720</v>
      </c>
    </row>
    <row r="9" spans="1:6" ht="14.25">
      <c r="A9" s="4" t="s">
        <v>9</v>
      </c>
      <c r="B9" s="103">
        <v>215760</v>
      </c>
      <c r="C9" s="103"/>
      <c r="D9" s="103">
        <v>491260</v>
      </c>
      <c r="E9" s="103">
        <v>707020</v>
      </c>
      <c r="F9" s="103">
        <v>707020</v>
      </c>
    </row>
    <row r="10" spans="1:6" ht="14.25">
      <c r="A10" s="4" t="s">
        <v>17</v>
      </c>
      <c r="B10" s="103">
        <v>67900</v>
      </c>
      <c r="C10" s="103"/>
      <c r="D10" s="103">
        <v>357860</v>
      </c>
      <c r="E10" s="103">
        <v>425760</v>
      </c>
      <c r="F10" s="103">
        <v>425760</v>
      </c>
    </row>
    <row r="11" spans="1:6" ht="14.25">
      <c r="A11" s="4" t="s">
        <v>6</v>
      </c>
      <c r="B11" s="103">
        <v>123770</v>
      </c>
      <c r="C11" s="103">
        <v>162800</v>
      </c>
      <c r="D11" s="103">
        <v>4307748.66</v>
      </c>
      <c r="E11" s="103">
        <v>4594318.66</v>
      </c>
      <c r="F11" s="103">
        <v>4594318.66</v>
      </c>
    </row>
    <row r="12" spans="1:6" ht="14.25">
      <c r="A12" s="4" t="s">
        <v>10</v>
      </c>
      <c r="B12" s="103">
        <v>116080</v>
      </c>
      <c r="C12" s="103"/>
      <c r="D12" s="103">
        <v>88500</v>
      </c>
      <c r="E12" s="103">
        <v>204580</v>
      </c>
      <c r="F12" s="103">
        <v>204580</v>
      </c>
    </row>
    <row r="13" spans="1:6" ht="14.25">
      <c r="A13" s="4" t="s">
        <v>80</v>
      </c>
      <c r="B13" s="103"/>
      <c r="C13" s="103">
        <v>49700</v>
      </c>
      <c r="D13" s="103"/>
      <c r="E13" s="103">
        <v>49700</v>
      </c>
      <c r="F13" s="103">
        <v>49700</v>
      </c>
    </row>
    <row r="14" spans="1:6" ht="14.25">
      <c r="A14" s="4" t="s">
        <v>14</v>
      </c>
      <c r="B14" s="103"/>
      <c r="C14" s="103">
        <v>394780</v>
      </c>
      <c r="D14" s="103">
        <v>8046160</v>
      </c>
      <c r="E14" s="103">
        <v>8440940</v>
      </c>
      <c r="F14" s="103">
        <v>8440940</v>
      </c>
    </row>
    <row r="15" spans="1:6" ht="14.25">
      <c r="A15" s="4" t="s">
        <v>15</v>
      </c>
      <c r="B15" s="103"/>
      <c r="C15" s="103">
        <v>552180</v>
      </c>
      <c r="D15" s="103">
        <v>4757160</v>
      </c>
      <c r="E15" s="103">
        <v>5309340</v>
      </c>
      <c r="F15" s="103">
        <v>5309340</v>
      </c>
    </row>
    <row r="16" spans="1:6" ht="14.25">
      <c r="A16" s="4" t="s">
        <v>54</v>
      </c>
      <c r="B16" s="103"/>
      <c r="C16" s="103"/>
      <c r="D16" s="103">
        <v>71780</v>
      </c>
      <c r="E16" s="103">
        <v>71780</v>
      </c>
      <c r="F16" s="103">
        <v>71780</v>
      </c>
    </row>
    <row r="17" spans="1:6" ht="14.25">
      <c r="A17" s="4" t="s">
        <v>11</v>
      </c>
      <c r="B17" s="103">
        <v>438060</v>
      </c>
      <c r="C17" s="103">
        <v>129300</v>
      </c>
      <c r="D17" s="103">
        <v>2825920</v>
      </c>
      <c r="E17" s="103">
        <v>3393280</v>
      </c>
      <c r="F17" s="103">
        <v>3393280</v>
      </c>
    </row>
    <row r="18" spans="1:6" ht="14.25">
      <c r="A18" s="4" t="s">
        <v>81</v>
      </c>
      <c r="B18" s="103"/>
      <c r="C18" s="103"/>
      <c r="D18" s="103">
        <v>357520</v>
      </c>
      <c r="E18" s="103">
        <v>357520</v>
      </c>
      <c r="F18" s="103">
        <v>357520</v>
      </c>
    </row>
    <row r="19" spans="1:6" ht="14.25">
      <c r="A19" s="4" t="s">
        <v>82</v>
      </c>
      <c r="B19" s="103"/>
      <c r="C19" s="103">
        <v>317480</v>
      </c>
      <c r="D19" s="103">
        <v>1443302.9</v>
      </c>
      <c r="E19" s="103">
        <v>1760782.9</v>
      </c>
      <c r="F19" s="103">
        <v>1760782.9</v>
      </c>
    </row>
    <row r="20" spans="1:6" ht="14.25">
      <c r="A20" s="4" t="s">
        <v>7</v>
      </c>
      <c r="B20" s="103"/>
      <c r="C20" s="103">
        <v>1237300</v>
      </c>
      <c r="D20" s="103">
        <v>5526431.42</v>
      </c>
      <c r="E20" s="103">
        <v>6763731.42</v>
      </c>
      <c r="F20" s="103">
        <v>6763731.42</v>
      </c>
    </row>
    <row r="21" spans="1:6" ht="14.25">
      <c r="A21" s="3" t="s">
        <v>20</v>
      </c>
      <c r="B21" s="103">
        <v>961570</v>
      </c>
      <c r="C21" s="103">
        <v>4566460</v>
      </c>
      <c r="D21" s="103">
        <v>33578836.98</v>
      </c>
      <c r="E21" s="103">
        <v>39106866.98</v>
      </c>
      <c r="F21" s="103">
        <v>39106866.98</v>
      </c>
    </row>
  </sheetData>
  <sheetProtection/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F18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5"/>
  <cols>
    <col min="1" max="1" width="19.140625" style="95" customWidth="1"/>
    <col min="2" max="4" width="17.28125" style="95" customWidth="1"/>
    <col min="5" max="5" width="18.8515625" style="95" bestFit="1" customWidth="1"/>
    <col min="6" max="6" width="16.421875" style="95" customWidth="1"/>
    <col min="7" max="16384" width="9.00390625" style="95" customWidth="1"/>
  </cols>
  <sheetData>
    <row r="1" spans="1:5" ht="29.25">
      <c r="A1" s="489" t="s">
        <v>409</v>
      </c>
      <c r="B1" s="489"/>
      <c r="C1" s="489"/>
      <c r="D1" s="489"/>
      <c r="E1" s="489"/>
    </row>
    <row r="2" spans="1:6" ht="21">
      <c r="A2" s="487" t="s">
        <v>119</v>
      </c>
      <c r="B2" s="490" t="s">
        <v>16</v>
      </c>
      <c r="C2" s="491"/>
      <c r="D2" s="485" t="s">
        <v>56</v>
      </c>
      <c r="E2" s="111" t="s">
        <v>108</v>
      </c>
      <c r="F2" s="95" t="s">
        <v>53</v>
      </c>
    </row>
    <row r="3" spans="1:5" ht="21">
      <c r="A3" s="488"/>
      <c r="B3" s="111" t="s">
        <v>1</v>
      </c>
      <c r="C3" s="111" t="s">
        <v>2</v>
      </c>
      <c r="D3" s="486"/>
      <c r="E3" s="232" t="s">
        <v>87</v>
      </c>
    </row>
    <row r="4" spans="1:6" ht="21">
      <c r="A4" s="233" t="s">
        <v>13</v>
      </c>
      <c r="B4" s="234">
        <v>5090474</v>
      </c>
      <c r="C4" s="234">
        <v>1722920</v>
      </c>
      <c r="D4" s="234">
        <f>SUM(B4:C4)</f>
        <v>6813394</v>
      </c>
      <c r="E4" s="234"/>
      <c r="F4" s="234">
        <f>SUM(D4:E4)</f>
        <v>6813394</v>
      </c>
    </row>
    <row r="5" spans="1:6" ht="21">
      <c r="A5" s="233" t="s">
        <v>8</v>
      </c>
      <c r="B5" s="234">
        <v>214720</v>
      </c>
      <c r="C5" s="234"/>
      <c r="D5" s="234">
        <f aca="true" t="shared" si="0" ref="D5:D17">SUM(B5:C5)</f>
        <v>214720</v>
      </c>
      <c r="E5" s="234"/>
      <c r="F5" s="234">
        <f aca="true" t="shared" si="1" ref="F5:F17">SUM(D5:E5)</f>
        <v>214720</v>
      </c>
    </row>
    <row r="6" spans="1:6" ht="21">
      <c r="A6" s="233" t="s">
        <v>9</v>
      </c>
      <c r="B6" s="234">
        <v>491260</v>
      </c>
      <c r="C6" s="234"/>
      <c r="D6" s="234">
        <f t="shared" si="0"/>
        <v>491260</v>
      </c>
      <c r="E6" s="234">
        <v>215760</v>
      </c>
      <c r="F6" s="234">
        <f t="shared" si="1"/>
        <v>707020</v>
      </c>
    </row>
    <row r="7" spans="1:6" ht="21">
      <c r="A7" s="233" t="s">
        <v>17</v>
      </c>
      <c r="B7" s="234">
        <v>357860</v>
      </c>
      <c r="C7" s="234"/>
      <c r="D7" s="234">
        <f t="shared" si="0"/>
        <v>357860</v>
      </c>
      <c r="E7" s="234">
        <v>67900</v>
      </c>
      <c r="F7" s="234">
        <f t="shared" si="1"/>
        <v>425760</v>
      </c>
    </row>
    <row r="8" spans="1:6" ht="21">
      <c r="A8" s="233" t="s">
        <v>6</v>
      </c>
      <c r="B8" s="234">
        <v>4307748.66</v>
      </c>
      <c r="C8" s="234">
        <v>162800</v>
      </c>
      <c r="D8" s="234">
        <f t="shared" si="0"/>
        <v>4470548.66</v>
      </c>
      <c r="E8" s="234">
        <v>123770</v>
      </c>
      <c r="F8" s="234">
        <f t="shared" si="1"/>
        <v>4594318.66</v>
      </c>
    </row>
    <row r="9" spans="1:6" ht="21">
      <c r="A9" s="233" t="s">
        <v>10</v>
      </c>
      <c r="B9" s="234">
        <v>88500</v>
      </c>
      <c r="C9" s="234"/>
      <c r="D9" s="234">
        <f t="shared" si="0"/>
        <v>88500</v>
      </c>
      <c r="E9" s="234">
        <v>116080</v>
      </c>
      <c r="F9" s="234">
        <f t="shared" si="1"/>
        <v>204580</v>
      </c>
    </row>
    <row r="10" spans="1:6" ht="21">
      <c r="A10" s="233" t="s">
        <v>80</v>
      </c>
      <c r="B10" s="234"/>
      <c r="C10" s="234">
        <v>49700</v>
      </c>
      <c r="D10" s="234">
        <f t="shared" si="0"/>
        <v>49700</v>
      </c>
      <c r="E10" s="234"/>
      <c r="F10" s="234">
        <f t="shared" si="1"/>
        <v>49700</v>
      </c>
    </row>
    <row r="11" spans="1:6" ht="21">
      <c r="A11" s="233" t="s">
        <v>14</v>
      </c>
      <c r="B11" s="234">
        <v>8046160</v>
      </c>
      <c r="C11" s="234">
        <v>394780</v>
      </c>
      <c r="D11" s="234">
        <f t="shared" si="0"/>
        <v>8440940</v>
      </c>
      <c r="E11" s="234"/>
      <c r="F11" s="234">
        <f t="shared" si="1"/>
        <v>8440940</v>
      </c>
    </row>
    <row r="12" spans="1:6" ht="21">
      <c r="A12" s="233" t="s">
        <v>15</v>
      </c>
      <c r="B12" s="234">
        <v>4757160</v>
      </c>
      <c r="C12" s="234">
        <v>552180</v>
      </c>
      <c r="D12" s="234">
        <f t="shared" si="0"/>
        <v>5309340</v>
      </c>
      <c r="E12" s="234"/>
      <c r="F12" s="234">
        <f t="shared" si="1"/>
        <v>5309340</v>
      </c>
    </row>
    <row r="13" spans="1:6" ht="21">
      <c r="A13" s="233" t="s">
        <v>54</v>
      </c>
      <c r="B13" s="234">
        <v>71780</v>
      </c>
      <c r="C13" s="234"/>
      <c r="D13" s="234">
        <f t="shared" si="0"/>
        <v>71780</v>
      </c>
      <c r="E13" s="234"/>
      <c r="F13" s="234">
        <f t="shared" si="1"/>
        <v>71780</v>
      </c>
    </row>
    <row r="14" spans="1:6" ht="21">
      <c r="A14" s="233" t="s">
        <v>11</v>
      </c>
      <c r="B14" s="234">
        <v>2825920</v>
      </c>
      <c r="C14" s="234">
        <v>129300</v>
      </c>
      <c r="D14" s="234">
        <f t="shared" si="0"/>
        <v>2955220</v>
      </c>
      <c r="E14" s="234">
        <v>438060</v>
      </c>
      <c r="F14" s="234">
        <f t="shared" si="1"/>
        <v>3393280</v>
      </c>
    </row>
    <row r="15" spans="1:6" ht="21">
      <c r="A15" s="233" t="s">
        <v>81</v>
      </c>
      <c r="B15" s="234">
        <v>357520</v>
      </c>
      <c r="C15" s="234"/>
      <c r="D15" s="234">
        <f t="shared" si="0"/>
        <v>357520</v>
      </c>
      <c r="E15" s="234"/>
      <c r="F15" s="234">
        <f t="shared" si="1"/>
        <v>357520</v>
      </c>
    </row>
    <row r="16" spans="1:6" ht="21">
      <c r="A16" s="233" t="s">
        <v>82</v>
      </c>
      <c r="B16" s="234">
        <v>1443302.9</v>
      </c>
      <c r="C16" s="234">
        <v>317480</v>
      </c>
      <c r="D16" s="234">
        <f t="shared" si="0"/>
        <v>1760782.9</v>
      </c>
      <c r="E16" s="234"/>
      <c r="F16" s="234">
        <f t="shared" si="1"/>
        <v>1760782.9</v>
      </c>
    </row>
    <row r="17" spans="1:6" ht="21">
      <c r="A17" s="233" t="s">
        <v>7</v>
      </c>
      <c r="B17" s="234">
        <v>5526431.42</v>
      </c>
      <c r="C17" s="234">
        <v>1237300</v>
      </c>
      <c r="D17" s="234">
        <f t="shared" si="0"/>
        <v>6763731.42</v>
      </c>
      <c r="E17" s="234"/>
      <c r="F17" s="234">
        <f t="shared" si="1"/>
        <v>6763731.42</v>
      </c>
    </row>
    <row r="18" spans="1:6" ht="23.25">
      <c r="A18" s="96" t="s">
        <v>20</v>
      </c>
      <c r="B18" s="97">
        <f>SUM(B4:B17)</f>
        <v>33578836.98</v>
      </c>
      <c r="C18" s="97">
        <f>SUM(C4:C17)</f>
        <v>4566460</v>
      </c>
      <c r="D18" s="97">
        <f>SUM(D4:D17)</f>
        <v>38145296.98</v>
      </c>
      <c r="E18" s="97">
        <f>SUM(E4:E17)</f>
        <v>961570</v>
      </c>
      <c r="F18" s="97">
        <f>SUM(F4:F17)</f>
        <v>39106866.98</v>
      </c>
    </row>
  </sheetData>
  <sheetProtection/>
  <mergeCells count="4">
    <mergeCell ref="D2:D3"/>
    <mergeCell ref="A2:A3"/>
    <mergeCell ref="A1:E1"/>
    <mergeCell ref="B2:C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7.140625" style="95" customWidth="1"/>
    <col min="2" max="2" width="6.421875" style="105" bestFit="1" customWidth="1"/>
    <col min="3" max="16384" width="9.00390625" style="95" customWidth="1"/>
  </cols>
  <sheetData>
    <row r="1" ht="26.25">
      <c r="A1" s="100" t="s">
        <v>90</v>
      </c>
    </row>
    <row r="2" ht="26.25">
      <c r="A2" s="100" t="s">
        <v>126</v>
      </c>
    </row>
    <row r="3" spans="1:2" s="106" customFormat="1" ht="26.25">
      <c r="A3" s="100" t="s">
        <v>106</v>
      </c>
      <c r="B3" s="105" t="s">
        <v>105</v>
      </c>
    </row>
    <row r="4" spans="1:2" ht="21">
      <c r="A4" s="95" t="s">
        <v>401</v>
      </c>
      <c r="B4" s="105">
        <v>1</v>
      </c>
    </row>
    <row r="5" spans="1:2" ht="21">
      <c r="A5" s="95" t="s">
        <v>39</v>
      </c>
      <c r="B5" s="105">
        <v>2</v>
      </c>
    </row>
    <row r="6" spans="1:2" ht="21">
      <c r="A6" s="95" t="s">
        <v>91</v>
      </c>
      <c r="B6" s="275">
        <v>3</v>
      </c>
    </row>
    <row r="7" spans="1:2" ht="21">
      <c r="A7" s="95" t="s">
        <v>92</v>
      </c>
      <c r="B7" s="275">
        <v>4</v>
      </c>
    </row>
    <row r="8" spans="1:2" ht="21">
      <c r="A8" s="95" t="s">
        <v>410</v>
      </c>
      <c r="B8" s="275">
        <v>5</v>
      </c>
    </row>
    <row r="9" spans="1:2" ht="21">
      <c r="A9" s="95" t="s">
        <v>411</v>
      </c>
      <c r="B9" s="275">
        <v>6</v>
      </c>
    </row>
    <row r="10" spans="1:2" ht="21">
      <c r="A10" s="95" t="s">
        <v>412</v>
      </c>
      <c r="B10" s="275">
        <v>7</v>
      </c>
    </row>
    <row r="11" spans="1:7" s="101" customFormat="1" ht="21">
      <c r="A11" s="95" t="s">
        <v>413</v>
      </c>
      <c r="B11" s="275">
        <v>8</v>
      </c>
      <c r="C11" s="95"/>
      <c r="D11" s="95"/>
      <c r="E11" s="95"/>
      <c r="F11" s="95"/>
      <c r="G11" s="95"/>
    </row>
    <row r="12" spans="1:7" ht="21">
      <c r="A12" s="101" t="s">
        <v>154</v>
      </c>
      <c r="B12" s="275">
        <v>9</v>
      </c>
      <c r="C12" s="101"/>
      <c r="D12" s="101"/>
      <c r="E12" s="101"/>
      <c r="F12" s="101"/>
      <c r="G12" s="101"/>
    </row>
    <row r="13" spans="1:7" s="106" customFormat="1" ht="21">
      <c r="A13" s="95" t="s">
        <v>418</v>
      </c>
      <c r="B13" s="275">
        <v>10</v>
      </c>
      <c r="C13" s="95"/>
      <c r="D13" s="95"/>
      <c r="E13" s="95"/>
      <c r="F13" s="95"/>
      <c r="G13" s="95"/>
    </row>
    <row r="14" spans="1:2" s="313" customFormat="1" ht="21">
      <c r="A14" s="313" t="s">
        <v>419</v>
      </c>
      <c r="B14" s="310">
        <v>11</v>
      </c>
    </row>
    <row r="15" spans="1:2" s="313" customFormat="1" ht="21">
      <c r="A15" s="313" t="s">
        <v>420</v>
      </c>
      <c r="B15" s="310">
        <v>12</v>
      </c>
    </row>
    <row r="16" spans="1:2" ht="21">
      <c r="A16" s="95" t="s">
        <v>414</v>
      </c>
      <c r="B16" s="275">
        <v>13</v>
      </c>
    </row>
    <row r="17" spans="1:2" ht="21">
      <c r="A17" s="95" t="s">
        <v>209</v>
      </c>
      <c r="B17" s="275">
        <v>14</v>
      </c>
    </row>
    <row r="18" spans="1:2" ht="21">
      <c r="A18" s="95" t="s">
        <v>102</v>
      </c>
      <c r="B18" s="275">
        <v>15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6.421875" style="313" customWidth="1"/>
    <col min="2" max="2" width="18.140625" style="313" customWidth="1"/>
    <col min="3" max="16384" width="9.00390625" style="313" customWidth="1"/>
  </cols>
  <sheetData>
    <row r="1" ht="21">
      <c r="A1" s="313" t="s">
        <v>416</v>
      </c>
    </row>
    <row r="2" spans="1:2" ht="21">
      <c r="A2" s="440" t="s">
        <v>136</v>
      </c>
      <c r="B2" s="440" t="s">
        <v>29</v>
      </c>
    </row>
    <row r="3" spans="1:2" ht="21">
      <c r="A3" s="441" t="s">
        <v>16</v>
      </c>
      <c r="B3" s="442">
        <v>19384419.08</v>
      </c>
    </row>
    <row r="4" spans="1:2" ht="21">
      <c r="A4" s="441" t="s">
        <v>417</v>
      </c>
      <c r="B4" s="442">
        <v>378752.46</v>
      </c>
    </row>
    <row r="5" spans="1:2" ht="21">
      <c r="A5" s="441" t="s">
        <v>224</v>
      </c>
      <c r="B5" s="442">
        <v>25851350</v>
      </c>
    </row>
    <row r="6" spans="1:2" ht="21">
      <c r="A6" s="441" t="s">
        <v>127</v>
      </c>
      <c r="B6" s="442">
        <v>10372600</v>
      </c>
    </row>
    <row r="7" spans="1:2" ht="21">
      <c r="A7" s="440" t="s">
        <v>56</v>
      </c>
      <c r="B7" s="234">
        <f>SUM(B3:B6)</f>
        <v>55987121.54</v>
      </c>
    </row>
    <row r="9" spans="1:2" ht="21">
      <c r="A9" s="352" t="s">
        <v>426</v>
      </c>
      <c r="B9" s="352"/>
    </row>
    <row r="10" spans="1:2" ht="21">
      <c r="A10" s="440" t="s">
        <v>136</v>
      </c>
      <c r="B10" s="440" t="s">
        <v>29</v>
      </c>
    </row>
    <row r="11" spans="1:2" ht="21">
      <c r="A11" s="441" t="s">
        <v>16</v>
      </c>
      <c r="B11" s="442">
        <v>19722447.9</v>
      </c>
    </row>
    <row r="12" spans="1:2" ht="21">
      <c r="A12" s="441" t="s">
        <v>417</v>
      </c>
      <c r="B12" s="442">
        <v>1459241.34</v>
      </c>
    </row>
    <row r="13" spans="1:2" ht="21">
      <c r="A13" s="441" t="s">
        <v>224</v>
      </c>
      <c r="B13" s="442"/>
    </row>
    <row r="14" spans="1:2" ht="21">
      <c r="A14" s="441" t="s">
        <v>127</v>
      </c>
      <c r="B14" s="442"/>
    </row>
    <row r="15" spans="1:2" ht="21">
      <c r="A15" s="440" t="s">
        <v>56</v>
      </c>
      <c r="B15" s="234">
        <f>SUM(B11:B14)</f>
        <v>21181689.24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300" customWidth="1"/>
    <col min="2" max="2" width="11.421875" style="123" customWidth="1"/>
    <col min="3" max="3" width="12.00390625" style="123" customWidth="1"/>
    <col min="4" max="8" width="9.140625" style="123" bestFit="1" customWidth="1"/>
    <col min="9" max="9" width="10.57421875" style="123" bestFit="1" customWidth="1"/>
    <col min="10" max="10" width="9.140625" style="123" bestFit="1" customWidth="1"/>
    <col min="11" max="11" width="12.7109375" style="123" customWidth="1"/>
    <col min="12" max="16384" width="9.00390625" style="300" customWidth="1"/>
  </cols>
  <sheetData>
    <row r="1" ht="16.5">
      <c r="A1" s="300" t="s">
        <v>400</v>
      </c>
    </row>
    <row r="2" spans="1:11" ht="16.5">
      <c r="A2" s="265" t="s">
        <v>25</v>
      </c>
      <c r="B2" s="356" t="s">
        <v>1</v>
      </c>
      <c r="C2" s="356" t="s">
        <v>2</v>
      </c>
      <c r="D2" s="356" t="s">
        <v>98</v>
      </c>
      <c r="E2" s="356" t="s">
        <v>3</v>
      </c>
      <c r="F2" s="356" t="s">
        <v>93</v>
      </c>
      <c r="G2" s="356" t="s">
        <v>69</v>
      </c>
      <c r="H2" s="356" t="s">
        <v>4</v>
      </c>
      <c r="I2" s="356" t="s">
        <v>85</v>
      </c>
      <c r="J2" s="356" t="s">
        <v>128</v>
      </c>
      <c r="K2" s="356" t="s">
        <v>20</v>
      </c>
    </row>
    <row r="3" spans="1:11" ht="16.5">
      <c r="A3" s="224">
        <v>2011717026</v>
      </c>
      <c r="B3" s="204"/>
      <c r="C3" s="204"/>
      <c r="D3" s="204"/>
      <c r="E3" s="204"/>
      <c r="F3" s="204"/>
      <c r="G3" s="204"/>
      <c r="H3" s="204"/>
      <c r="I3" s="204">
        <v>2350750</v>
      </c>
      <c r="J3" s="204"/>
      <c r="K3" s="204">
        <v>2350750</v>
      </c>
    </row>
    <row r="4" spans="1:11" ht="16.5">
      <c r="A4" s="272" t="s">
        <v>377</v>
      </c>
      <c r="B4" s="263"/>
      <c r="C4" s="263"/>
      <c r="D4" s="263"/>
      <c r="E4" s="263"/>
      <c r="F4" s="263"/>
      <c r="G4" s="263"/>
      <c r="H4" s="263"/>
      <c r="I4" s="263">
        <v>1771600</v>
      </c>
      <c r="J4" s="263"/>
      <c r="K4" s="263">
        <v>1771600</v>
      </c>
    </row>
    <row r="5" spans="1:11" ht="16.5">
      <c r="A5" s="272" t="s">
        <v>15</v>
      </c>
      <c r="B5" s="263"/>
      <c r="C5" s="263"/>
      <c r="D5" s="263"/>
      <c r="E5" s="263"/>
      <c r="F5" s="263"/>
      <c r="G5" s="263"/>
      <c r="H5" s="263"/>
      <c r="I5" s="263">
        <v>1173500</v>
      </c>
      <c r="J5" s="263"/>
      <c r="K5" s="263">
        <v>1173500</v>
      </c>
    </row>
    <row r="6" spans="1:11" ht="16.5">
      <c r="A6" s="272" t="s">
        <v>80</v>
      </c>
      <c r="B6" s="263"/>
      <c r="C6" s="263"/>
      <c r="D6" s="263"/>
      <c r="E6" s="263"/>
      <c r="F6" s="263"/>
      <c r="G6" s="263"/>
      <c r="H6" s="263"/>
      <c r="I6" s="263">
        <v>598100</v>
      </c>
      <c r="J6" s="263"/>
      <c r="K6" s="263">
        <v>598100</v>
      </c>
    </row>
    <row r="7" spans="1:11" ht="16.5">
      <c r="A7" s="272" t="s">
        <v>376</v>
      </c>
      <c r="B7" s="263"/>
      <c r="C7" s="263"/>
      <c r="D7" s="263"/>
      <c r="E7" s="263"/>
      <c r="F7" s="263"/>
      <c r="G7" s="263"/>
      <c r="H7" s="263"/>
      <c r="I7" s="263">
        <v>579150</v>
      </c>
      <c r="J7" s="263"/>
      <c r="K7" s="263">
        <v>579150</v>
      </c>
    </row>
    <row r="8" spans="1:11" ht="16.5">
      <c r="A8" s="273" t="s">
        <v>80</v>
      </c>
      <c r="B8" s="264"/>
      <c r="C8" s="264"/>
      <c r="D8" s="264"/>
      <c r="E8" s="264"/>
      <c r="F8" s="264"/>
      <c r="G8" s="264"/>
      <c r="H8" s="264"/>
      <c r="I8" s="264">
        <v>579150</v>
      </c>
      <c r="J8" s="264"/>
      <c r="K8" s="264">
        <v>579150</v>
      </c>
    </row>
    <row r="9" spans="1:11" ht="16.5">
      <c r="A9" s="224">
        <v>2011717041</v>
      </c>
      <c r="B9" s="204"/>
      <c r="C9" s="204"/>
      <c r="D9" s="204"/>
      <c r="E9" s="204"/>
      <c r="F9" s="204"/>
      <c r="G9" s="204"/>
      <c r="H9" s="204"/>
      <c r="I9" s="204">
        <v>669900</v>
      </c>
      <c r="J9" s="204"/>
      <c r="K9" s="204">
        <v>669900</v>
      </c>
    </row>
    <row r="10" spans="1:11" ht="16.5">
      <c r="A10" s="272" t="s">
        <v>315</v>
      </c>
      <c r="B10" s="263"/>
      <c r="C10" s="263"/>
      <c r="D10" s="263"/>
      <c r="E10" s="263"/>
      <c r="F10" s="263"/>
      <c r="G10" s="263"/>
      <c r="H10" s="263"/>
      <c r="I10" s="263">
        <v>494350</v>
      </c>
      <c r="J10" s="263"/>
      <c r="K10" s="263">
        <v>494350</v>
      </c>
    </row>
    <row r="11" spans="1:11" ht="16.5">
      <c r="A11" s="272" t="s">
        <v>9</v>
      </c>
      <c r="B11" s="263"/>
      <c r="C11" s="263"/>
      <c r="D11" s="263"/>
      <c r="E11" s="263"/>
      <c r="F11" s="263"/>
      <c r="G11" s="263"/>
      <c r="H11" s="263"/>
      <c r="I11" s="263">
        <v>195300</v>
      </c>
      <c r="J11" s="263"/>
      <c r="K11" s="263">
        <v>195300</v>
      </c>
    </row>
    <row r="12" spans="1:11" ht="16.5">
      <c r="A12" s="272" t="s">
        <v>6</v>
      </c>
      <c r="B12" s="263"/>
      <c r="C12" s="263"/>
      <c r="D12" s="263"/>
      <c r="E12" s="263"/>
      <c r="F12" s="263"/>
      <c r="G12" s="263"/>
      <c r="H12" s="263"/>
      <c r="I12" s="263">
        <v>150000</v>
      </c>
      <c r="J12" s="263"/>
      <c r="K12" s="263">
        <v>150000</v>
      </c>
    </row>
    <row r="13" spans="1:11" ht="16.5">
      <c r="A13" s="272" t="s">
        <v>15</v>
      </c>
      <c r="B13" s="263"/>
      <c r="C13" s="263"/>
      <c r="D13" s="263"/>
      <c r="E13" s="263"/>
      <c r="F13" s="263"/>
      <c r="G13" s="263"/>
      <c r="H13" s="263"/>
      <c r="I13" s="263">
        <v>149050</v>
      </c>
      <c r="J13" s="263"/>
      <c r="K13" s="263">
        <v>149050</v>
      </c>
    </row>
    <row r="14" spans="1:11" ht="16.5">
      <c r="A14" s="272" t="s">
        <v>382</v>
      </c>
      <c r="B14" s="263"/>
      <c r="C14" s="263"/>
      <c r="D14" s="263"/>
      <c r="E14" s="263"/>
      <c r="F14" s="263"/>
      <c r="G14" s="263"/>
      <c r="H14" s="263"/>
      <c r="I14" s="263">
        <v>175550</v>
      </c>
      <c r="J14" s="263"/>
      <c r="K14" s="263">
        <v>175550</v>
      </c>
    </row>
    <row r="15" spans="1:11" ht="16.5">
      <c r="A15" s="273" t="s">
        <v>9</v>
      </c>
      <c r="B15" s="264"/>
      <c r="C15" s="264"/>
      <c r="D15" s="264"/>
      <c r="E15" s="264"/>
      <c r="F15" s="264"/>
      <c r="G15" s="264"/>
      <c r="H15" s="264"/>
      <c r="I15" s="264">
        <v>175550</v>
      </c>
      <c r="J15" s="264"/>
      <c r="K15" s="264">
        <v>175550</v>
      </c>
    </row>
    <row r="16" spans="1:11" ht="16.5">
      <c r="A16" s="224">
        <v>2011730027</v>
      </c>
      <c r="B16" s="204"/>
      <c r="C16" s="204"/>
      <c r="D16" s="204"/>
      <c r="E16" s="204"/>
      <c r="F16" s="204"/>
      <c r="G16" s="204"/>
      <c r="H16" s="204"/>
      <c r="I16" s="204">
        <v>39470200</v>
      </c>
      <c r="J16" s="204"/>
      <c r="K16" s="204">
        <v>39470200</v>
      </c>
    </row>
    <row r="17" spans="1:11" ht="16.5">
      <c r="A17" s="272" t="s">
        <v>220</v>
      </c>
      <c r="B17" s="263"/>
      <c r="C17" s="263"/>
      <c r="D17" s="263"/>
      <c r="E17" s="263"/>
      <c r="F17" s="263"/>
      <c r="G17" s="263"/>
      <c r="H17" s="263"/>
      <c r="I17" s="263">
        <v>39470200</v>
      </c>
      <c r="J17" s="263"/>
      <c r="K17" s="263">
        <v>39470200</v>
      </c>
    </row>
    <row r="18" spans="1:11" ht="16.5">
      <c r="A18" s="273" t="s">
        <v>80</v>
      </c>
      <c r="B18" s="264"/>
      <c r="C18" s="264"/>
      <c r="D18" s="264"/>
      <c r="E18" s="264"/>
      <c r="F18" s="264"/>
      <c r="G18" s="264"/>
      <c r="H18" s="264"/>
      <c r="I18" s="264">
        <v>39470200</v>
      </c>
      <c r="J18" s="264"/>
      <c r="K18" s="264">
        <v>39470200</v>
      </c>
    </row>
    <row r="19" spans="1:11" ht="16.5">
      <c r="A19" s="224">
        <v>2011730028</v>
      </c>
      <c r="B19" s="204"/>
      <c r="C19" s="204"/>
      <c r="D19" s="204"/>
      <c r="E19" s="204"/>
      <c r="F19" s="204"/>
      <c r="G19" s="204"/>
      <c r="H19" s="204"/>
      <c r="I19" s="204">
        <v>14379300</v>
      </c>
      <c r="J19" s="204"/>
      <c r="K19" s="204">
        <v>14379300</v>
      </c>
    </row>
    <row r="20" spans="1:11" ht="16.5">
      <c r="A20" s="272" t="s">
        <v>243</v>
      </c>
      <c r="B20" s="263"/>
      <c r="C20" s="263"/>
      <c r="D20" s="263"/>
      <c r="E20" s="263"/>
      <c r="F20" s="263"/>
      <c r="G20" s="263"/>
      <c r="H20" s="263"/>
      <c r="I20" s="263">
        <v>14379300</v>
      </c>
      <c r="J20" s="263"/>
      <c r="K20" s="263">
        <v>14379300</v>
      </c>
    </row>
    <row r="21" spans="1:11" ht="16.5">
      <c r="A21" s="273" t="s">
        <v>17</v>
      </c>
      <c r="B21" s="264"/>
      <c r="C21" s="264"/>
      <c r="D21" s="264"/>
      <c r="E21" s="264"/>
      <c r="F21" s="264"/>
      <c r="G21" s="264"/>
      <c r="H21" s="264"/>
      <c r="I21" s="264">
        <v>14379300</v>
      </c>
      <c r="J21" s="264"/>
      <c r="K21" s="264">
        <v>14379300</v>
      </c>
    </row>
    <row r="22" spans="1:11" ht="16.5">
      <c r="A22" s="224">
        <v>2011730042</v>
      </c>
      <c r="B22" s="204"/>
      <c r="C22" s="204"/>
      <c r="D22" s="204"/>
      <c r="E22" s="204"/>
      <c r="F22" s="204">
        <v>105380</v>
      </c>
      <c r="G22" s="204"/>
      <c r="H22" s="204">
        <v>639.79</v>
      </c>
      <c r="I22" s="204"/>
      <c r="J22" s="204"/>
      <c r="K22" s="204">
        <v>106019.79</v>
      </c>
    </row>
    <row r="23" spans="1:11" ht="16.5">
      <c r="A23" s="272" t="s">
        <v>363</v>
      </c>
      <c r="B23" s="263"/>
      <c r="C23" s="263"/>
      <c r="D23" s="263"/>
      <c r="E23" s="263"/>
      <c r="F23" s="263">
        <v>105380</v>
      </c>
      <c r="G23" s="263"/>
      <c r="H23" s="263">
        <v>639.79</v>
      </c>
      <c r="I23" s="263"/>
      <c r="J23" s="263"/>
      <c r="K23" s="263">
        <v>106019.79</v>
      </c>
    </row>
    <row r="24" spans="1:11" ht="16.5">
      <c r="A24" s="273" t="s">
        <v>80</v>
      </c>
      <c r="B24" s="264"/>
      <c r="C24" s="264"/>
      <c r="D24" s="264"/>
      <c r="E24" s="264"/>
      <c r="F24" s="264">
        <v>105380</v>
      </c>
      <c r="G24" s="264"/>
      <c r="H24" s="264">
        <v>639.79</v>
      </c>
      <c r="I24" s="264"/>
      <c r="J24" s="264"/>
      <c r="K24" s="264">
        <v>106019.79</v>
      </c>
    </row>
    <row r="25" spans="1:11" ht="16.5">
      <c r="A25" s="224">
        <v>2011733010</v>
      </c>
      <c r="B25" s="204">
        <v>33578836.98</v>
      </c>
      <c r="C25" s="204">
        <v>4566460</v>
      </c>
      <c r="D25" s="204">
        <v>961570</v>
      </c>
      <c r="E25" s="204">
        <v>745700</v>
      </c>
      <c r="F25" s="204"/>
      <c r="G25" s="204"/>
      <c r="H25" s="204"/>
      <c r="I25" s="204"/>
      <c r="J25" s="204"/>
      <c r="K25" s="204">
        <v>39852566.98</v>
      </c>
    </row>
    <row r="26" spans="1:11" ht="16.5">
      <c r="A26" s="272" t="s">
        <v>134</v>
      </c>
      <c r="B26" s="263">
        <v>33578836.98</v>
      </c>
      <c r="C26" s="263">
        <v>4566460</v>
      </c>
      <c r="D26" s="263">
        <v>961570</v>
      </c>
      <c r="E26" s="263">
        <v>745700</v>
      </c>
      <c r="F26" s="263"/>
      <c r="G26" s="263"/>
      <c r="H26" s="263"/>
      <c r="I26" s="263"/>
      <c r="J26" s="263"/>
      <c r="K26" s="263">
        <v>39852566.98</v>
      </c>
    </row>
    <row r="27" spans="1:11" ht="16.5">
      <c r="A27" s="272" t="s">
        <v>13</v>
      </c>
      <c r="B27" s="263">
        <v>5090474</v>
      </c>
      <c r="C27" s="263">
        <v>1722920</v>
      </c>
      <c r="D27" s="263"/>
      <c r="E27" s="263"/>
      <c r="F27" s="263"/>
      <c r="G27" s="263"/>
      <c r="H27" s="263"/>
      <c r="I27" s="263"/>
      <c r="J27" s="263"/>
      <c r="K27" s="263">
        <v>6813394</v>
      </c>
    </row>
    <row r="28" spans="1:11" ht="16.5">
      <c r="A28" s="272" t="s">
        <v>8</v>
      </c>
      <c r="B28" s="263">
        <v>214720</v>
      </c>
      <c r="C28" s="263"/>
      <c r="D28" s="263"/>
      <c r="E28" s="263"/>
      <c r="F28" s="263"/>
      <c r="G28" s="263"/>
      <c r="H28" s="263"/>
      <c r="I28" s="263"/>
      <c r="J28" s="263"/>
      <c r="K28" s="263">
        <v>214720</v>
      </c>
    </row>
    <row r="29" spans="1:11" ht="16.5">
      <c r="A29" s="272" t="s">
        <v>9</v>
      </c>
      <c r="B29" s="263">
        <v>491260</v>
      </c>
      <c r="C29" s="263"/>
      <c r="D29" s="263">
        <v>215760</v>
      </c>
      <c r="E29" s="263"/>
      <c r="F29" s="263"/>
      <c r="G29" s="263"/>
      <c r="H29" s="263"/>
      <c r="I29" s="263"/>
      <c r="J29" s="263"/>
      <c r="K29" s="263">
        <v>707020</v>
      </c>
    </row>
    <row r="30" spans="1:11" ht="16.5">
      <c r="A30" s="272" t="s">
        <v>17</v>
      </c>
      <c r="B30" s="263">
        <v>357860</v>
      </c>
      <c r="C30" s="263"/>
      <c r="D30" s="263">
        <v>67900</v>
      </c>
      <c r="E30" s="263"/>
      <c r="F30" s="263"/>
      <c r="G30" s="263"/>
      <c r="H30" s="263"/>
      <c r="I30" s="263"/>
      <c r="J30" s="263"/>
      <c r="K30" s="263">
        <v>425760</v>
      </c>
    </row>
    <row r="31" spans="1:11" ht="16.5">
      <c r="A31" s="272" t="s">
        <v>6</v>
      </c>
      <c r="B31" s="263">
        <v>4307748.66</v>
      </c>
      <c r="C31" s="263">
        <v>162800</v>
      </c>
      <c r="D31" s="263">
        <v>123770</v>
      </c>
      <c r="E31" s="263"/>
      <c r="F31" s="263"/>
      <c r="G31" s="263"/>
      <c r="H31" s="263"/>
      <c r="I31" s="263"/>
      <c r="J31" s="263"/>
      <c r="K31" s="263">
        <v>4594318.66</v>
      </c>
    </row>
    <row r="32" spans="1:11" ht="16.5">
      <c r="A32" s="272" t="s">
        <v>10</v>
      </c>
      <c r="B32" s="263">
        <v>88500</v>
      </c>
      <c r="C32" s="263"/>
      <c r="D32" s="263">
        <v>116080</v>
      </c>
      <c r="E32" s="263"/>
      <c r="F32" s="263"/>
      <c r="G32" s="263"/>
      <c r="H32" s="263"/>
      <c r="I32" s="263"/>
      <c r="J32" s="263"/>
      <c r="K32" s="263">
        <v>204580</v>
      </c>
    </row>
    <row r="33" spans="1:11" ht="16.5">
      <c r="A33" s="272" t="s">
        <v>14</v>
      </c>
      <c r="B33" s="263">
        <v>8046160</v>
      </c>
      <c r="C33" s="263">
        <v>394780</v>
      </c>
      <c r="D33" s="263"/>
      <c r="E33" s="263"/>
      <c r="F33" s="263"/>
      <c r="G33" s="263"/>
      <c r="H33" s="263"/>
      <c r="I33" s="263"/>
      <c r="J33" s="263"/>
      <c r="K33" s="263">
        <v>8440940</v>
      </c>
    </row>
    <row r="34" spans="1:11" ht="16.5">
      <c r="A34" s="272" t="s">
        <v>15</v>
      </c>
      <c r="B34" s="263">
        <v>4757160</v>
      </c>
      <c r="C34" s="263">
        <v>552180</v>
      </c>
      <c r="D34" s="263"/>
      <c r="E34" s="263"/>
      <c r="F34" s="263"/>
      <c r="G34" s="263"/>
      <c r="H34" s="263"/>
      <c r="I34" s="263"/>
      <c r="J34" s="263"/>
      <c r="K34" s="263">
        <v>5309340</v>
      </c>
    </row>
    <row r="35" spans="1:11" ht="16.5">
      <c r="A35" s="272" t="s">
        <v>11</v>
      </c>
      <c r="B35" s="263">
        <v>2825920</v>
      </c>
      <c r="C35" s="263">
        <v>129300</v>
      </c>
      <c r="D35" s="263">
        <v>438060</v>
      </c>
      <c r="E35" s="263"/>
      <c r="F35" s="263"/>
      <c r="G35" s="263"/>
      <c r="H35" s="263"/>
      <c r="I35" s="263"/>
      <c r="J35" s="263"/>
      <c r="K35" s="263">
        <v>3393280</v>
      </c>
    </row>
    <row r="36" spans="1:11" ht="16.5">
      <c r="A36" s="272" t="s">
        <v>7</v>
      </c>
      <c r="B36" s="263">
        <v>5526431.42</v>
      </c>
      <c r="C36" s="263">
        <v>1237300</v>
      </c>
      <c r="D36" s="263"/>
      <c r="E36" s="263">
        <v>745700</v>
      </c>
      <c r="F36" s="263"/>
      <c r="G36" s="263"/>
      <c r="H36" s="263"/>
      <c r="I36" s="263"/>
      <c r="J36" s="263"/>
      <c r="K36" s="263">
        <v>7509431.42</v>
      </c>
    </row>
    <row r="37" spans="1:11" ht="16.5">
      <c r="A37" s="272" t="s">
        <v>54</v>
      </c>
      <c r="B37" s="263">
        <v>71780</v>
      </c>
      <c r="C37" s="263"/>
      <c r="D37" s="263"/>
      <c r="E37" s="263"/>
      <c r="F37" s="263"/>
      <c r="G37" s="263"/>
      <c r="H37" s="263"/>
      <c r="I37" s="263"/>
      <c r="J37" s="263"/>
      <c r="K37" s="263">
        <v>71780</v>
      </c>
    </row>
    <row r="38" spans="1:11" ht="16.5">
      <c r="A38" s="272" t="s">
        <v>81</v>
      </c>
      <c r="B38" s="263">
        <v>357520</v>
      </c>
      <c r="C38" s="263"/>
      <c r="D38" s="263"/>
      <c r="E38" s="263"/>
      <c r="F38" s="263"/>
      <c r="G38" s="263"/>
      <c r="H38" s="263"/>
      <c r="I38" s="263"/>
      <c r="J38" s="263"/>
      <c r="K38" s="263">
        <v>357520</v>
      </c>
    </row>
    <row r="39" spans="1:11" ht="16.5">
      <c r="A39" s="272" t="s">
        <v>82</v>
      </c>
      <c r="B39" s="263">
        <v>1443302.9</v>
      </c>
      <c r="C39" s="263">
        <v>317480</v>
      </c>
      <c r="D39" s="263"/>
      <c r="E39" s="263"/>
      <c r="F39" s="263"/>
      <c r="G39" s="263"/>
      <c r="H39" s="263"/>
      <c r="I39" s="263"/>
      <c r="J39" s="263"/>
      <c r="K39" s="263">
        <v>1760782.9</v>
      </c>
    </row>
    <row r="40" spans="1:11" ht="16.5">
      <c r="A40" s="273" t="s">
        <v>80</v>
      </c>
      <c r="B40" s="264"/>
      <c r="C40" s="264">
        <v>49700</v>
      </c>
      <c r="D40" s="264"/>
      <c r="E40" s="264"/>
      <c r="F40" s="264"/>
      <c r="G40" s="264"/>
      <c r="H40" s="264"/>
      <c r="I40" s="264"/>
      <c r="J40" s="264"/>
      <c r="K40" s="264">
        <v>49700</v>
      </c>
    </row>
    <row r="41" spans="1:11" ht="16.5">
      <c r="A41" s="224">
        <v>2011734001</v>
      </c>
      <c r="B41" s="204"/>
      <c r="C41" s="204"/>
      <c r="D41" s="204"/>
      <c r="E41" s="204">
        <v>17740</v>
      </c>
      <c r="F41" s="204">
        <v>175062</v>
      </c>
      <c r="G41" s="204">
        <v>7248.4</v>
      </c>
      <c r="H41" s="204">
        <v>107</v>
      </c>
      <c r="I41" s="204">
        <v>5841300</v>
      </c>
      <c r="J41" s="204"/>
      <c r="K41" s="204">
        <v>6041457.4</v>
      </c>
    </row>
    <row r="42" spans="1:11" ht="16.5">
      <c r="A42" s="272" t="s">
        <v>211</v>
      </c>
      <c r="B42" s="263"/>
      <c r="C42" s="263"/>
      <c r="D42" s="263"/>
      <c r="E42" s="263">
        <v>17740</v>
      </c>
      <c r="F42" s="263">
        <v>175062</v>
      </c>
      <c r="G42" s="263">
        <v>7248.4</v>
      </c>
      <c r="H42" s="263">
        <v>107</v>
      </c>
      <c r="I42" s="263"/>
      <c r="J42" s="263"/>
      <c r="K42" s="263">
        <v>200157.4</v>
      </c>
    </row>
    <row r="43" spans="1:11" ht="16.5">
      <c r="A43" s="272" t="s">
        <v>6</v>
      </c>
      <c r="B43" s="263"/>
      <c r="C43" s="263"/>
      <c r="D43" s="263"/>
      <c r="E43" s="263">
        <v>17740</v>
      </c>
      <c r="F43" s="263">
        <v>161882</v>
      </c>
      <c r="G43" s="263">
        <v>7248.4</v>
      </c>
      <c r="H43" s="263"/>
      <c r="I43" s="263"/>
      <c r="J43" s="263"/>
      <c r="K43" s="263">
        <v>186870.4</v>
      </c>
    </row>
    <row r="44" spans="1:11" ht="16.5">
      <c r="A44" s="272" t="s">
        <v>7</v>
      </c>
      <c r="B44" s="263"/>
      <c r="C44" s="263"/>
      <c r="D44" s="263"/>
      <c r="E44" s="263"/>
      <c r="F44" s="263">
        <v>13180</v>
      </c>
      <c r="G44" s="263"/>
      <c r="H44" s="263">
        <v>107</v>
      </c>
      <c r="I44" s="263"/>
      <c r="J44" s="263"/>
      <c r="K44" s="263">
        <v>13287</v>
      </c>
    </row>
    <row r="45" spans="1:11" ht="16.5">
      <c r="A45" s="272" t="s">
        <v>385</v>
      </c>
      <c r="B45" s="263"/>
      <c r="C45" s="263"/>
      <c r="D45" s="263"/>
      <c r="E45" s="263"/>
      <c r="F45" s="263"/>
      <c r="G45" s="263"/>
      <c r="H45" s="263"/>
      <c r="I45" s="263">
        <v>5841300</v>
      </c>
      <c r="J45" s="263"/>
      <c r="K45" s="263">
        <v>5841300</v>
      </c>
    </row>
    <row r="46" spans="1:11" ht="16.5">
      <c r="A46" s="273" t="s">
        <v>6</v>
      </c>
      <c r="B46" s="264"/>
      <c r="C46" s="264"/>
      <c r="D46" s="264"/>
      <c r="E46" s="264"/>
      <c r="F46" s="264"/>
      <c r="G46" s="264"/>
      <c r="H46" s="264"/>
      <c r="I46" s="264">
        <v>5841300</v>
      </c>
      <c r="J46" s="264"/>
      <c r="K46" s="264">
        <v>5841300</v>
      </c>
    </row>
    <row r="47" spans="1:11" ht="16.5">
      <c r="A47" s="224">
        <v>2011734002</v>
      </c>
      <c r="B47" s="204"/>
      <c r="C47" s="204"/>
      <c r="D47" s="204"/>
      <c r="E47" s="204"/>
      <c r="F47" s="204">
        <v>178335</v>
      </c>
      <c r="G47" s="204">
        <v>169033</v>
      </c>
      <c r="H47" s="204"/>
      <c r="I47" s="204"/>
      <c r="J47" s="204"/>
      <c r="K47" s="204">
        <v>347368</v>
      </c>
    </row>
    <row r="48" spans="1:11" ht="16.5">
      <c r="A48" s="272" t="s">
        <v>138</v>
      </c>
      <c r="B48" s="263"/>
      <c r="C48" s="263"/>
      <c r="D48" s="263"/>
      <c r="E48" s="263"/>
      <c r="F48" s="263">
        <v>178335</v>
      </c>
      <c r="G48" s="263">
        <v>169033</v>
      </c>
      <c r="H48" s="263"/>
      <c r="I48" s="263"/>
      <c r="J48" s="263"/>
      <c r="K48" s="263">
        <v>347368</v>
      </c>
    </row>
    <row r="49" spans="1:11" ht="16.5">
      <c r="A49" s="272" t="s">
        <v>9</v>
      </c>
      <c r="B49" s="263"/>
      <c r="C49" s="263"/>
      <c r="D49" s="263"/>
      <c r="E49" s="263"/>
      <c r="F49" s="263">
        <v>0</v>
      </c>
      <c r="G49" s="263"/>
      <c r="H49" s="263"/>
      <c r="I49" s="263"/>
      <c r="J49" s="263"/>
      <c r="K49" s="263">
        <v>0</v>
      </c>
    </row>
    <row r="50" spans="1:11" ht="16.5">
      <c r="A50" s="272" t="s">
        <v>11</v>
      </c>
      <c r="B50" s="263"/>
      <c r="C50" s="263"/>
      <c r="D50" s="263"/>
      <c r="E50" s="263"/>
      <c r="F50" s="263">
        <v>57750</v>
      </c>
      <c r="G50" s="263">
        <v>151208</v>
      </c>
      <c r="H50" s="263"/>
      <c r="I50" s="263"/>
      <c r="J50" s="263"/>
      <c r="K50" s="263">
        <v>208958</v>
      </c>
    </row>
    <row r="51" spans="1:11" ht="16.5">
      <c r="A51" s="272" t="s">
        <v>7</v>
      </c>
      <c r="B51" s="263"/>
      <c r="C51" s="263"/>
      <c r="D51" s="263"/>
      <c r="E51" s="263"/>
      <c r="F51" s="263">
        <v>74985</v>
      </c>
      <c r="G51" s="263"/>
      <c r="H51" s="263"/>
      <c r="I51" s="263"/>
      <c r="J51" s="263"/>
      <c r="K51" s="263">
        <v>74985</v>
      </c>
    </row>
    <row r="52" spans="1:11" ht="16.5">
      <c r="A52" s="273" t="s">
        <v>82</v>
      </c>
      <c r="B52" s="264"/>
      <c r="C52" s="264"/>
      <c r="D52" s="264"/>
      <c r="E52" s="264"/>
      <c r="F52" s="264">
        <v>45600</v>
      </c>
      <c r="G52" s="264">
        <v>17825</v>
      </c>
      <c r="H52" s="264"/>
      <c r="I52" s="264"/>
      <c r="J52" s="264"/>
      <c r="K52" s="264">
        <v>63425</v>
      </c>
    </row>
    <row r="53" spans="1:11" ht="16.5">
      <c r="A53" s="224">
        <v>2011734003</v>
      </c>
      <c r="B53" s="204"/>
      <c r="C53" s="204"/>
      <c r="D53" s="204"/>
      <c r="E53" s="204"/>
      <c r="F53" s="204"/>
      <c r="G53" s="204"/>
      <c r="H53" s="204"/>
      <c r="I53" s="204"/>
      <c r="J53" s="204">
        <v>3795000</v>
      </c>
      <c r="K53" s="204">
        <v>3795000</v>
      </c>
    </row>
    <row r="54" spans="1:11" ht="16.5">
      <c r="A54" s="272" t="s">
        <v>276</v>
      </c>
      <c r="B54" s="263"/>
      <c r="C54" s="263"/>
      <c r="D54" s="263"/>
      <c r="E54" s="263"/>
      <c r="F54" s="263"/>
      <c r="G54" s="263"/>
      <c r="H54" s="263"/>
      <c r="I54" s="263"/>
      <c r="J54" s="263">
        <v>3795000</v>
      </c>
      <c r="K54" s="263">
        <v>3795000</v>
      </c>
    </row>
    <row r="55" spans="1:11" ht="16.5">
      <c r="A55" s="272" t="s">
        <v>13</v>
      </c>
      <c r="B55" s="263"/>
      <c r="C55" s="263"/>
      <c r="D55" s="263"/>
      <c r="E55" s="263"/>
      <c r="F55" s="263"/>
      <c r="G55" s="263"/>
      <c r="H55" s="263"/>
      <c r="I55" s="263"/>
      <c r="J55" s="263">
        <v>1285000</v>
      </c>
      <c r="K55" s="263">
        <v>1285000</v>
      </c>
    </row>
    <row r="56" spans="1:11" ht="16.5">
      <c r="A56" s="272" t="s">
        <v>9</v>
      </c>
      <c r="B56" s="263"/>
      <c r="C56" s="263"/>
      <c r="D56" s="263"/>
      <c r="E56" s="263"/>
      <c r="F56" s="263"/>
      <c r="G56" s="263"/>
      <c r="H56" s="263"/>
      <c r="I56" s="263"/>
      <c r="J56" s="263">
        <v>430000</v>
      </c>
      <c r="K56" s="263">
        <v>430000</v>
      </c>
    </row>
    <row r="57" spans="1:11" ht="16.5">
      <c r="A57" s="272" t="s">
        <v>6</v>
      </c>
      <c r="B57" s="263"/>
      <c r="C57" s="263"/>
      <c r="D57" s="263"/>
      <c r="E57" s="263"/>
      <c r="F57" s="263"/>
      <c r="G57" s="263"/>
      <c r="H57" s="263"/>
      <c r="I57" s="263"/>
      <c r="J57" s="263">
        <v>320000</v>
      </c>
      <c r="K57" s="263">
        <v>320000</v>
      </c>
    </row>
    <row r="58" spans="1:11" ht="16.5">
      <c r="A58" s="272" t="s">
        <v>11</v>
      </c>
      <c r="B58" s="263"/>
      <c r="C58" s="263"/>
      <c r="D58" s="263"/>
      <c r="E58" s="263"/>
      <c r="F58" s="263"/>
      <c r="G58" s="263"/>
      <c r="H58" s="263"/>
      <c r="I58" s="263"/>
      <c r="J58" s="263">
        <v>1370000</v>
      </c>
      <c r="K58" s="263">
        <v>1370000</v>
      </c>
    </row>
    <row r="59" spans="1:11" ht="16.5">
      <c r="A59" s="272" t="s">
        <v>7</v>
      </c>
      <c r="B59" s="263"/>
      <c r="C59" s="263"/>
      <c r="D59" s="263"/>
      <c r="E59" s="263"/>
      <c r="F59" s="263"/>
      <c r="G59" s="263"/>
      <c r="H59" s="263"/>
      <c r="I59" s="263"/>
      <c r="J59" s="263">
        <v>110000</v>
      </c>
      <c r="K59" s="263">
        <v>110000</v>
      </c>
    </row>
    <row r="60" spans="1:11" ht="16.5">
      <c r="A60" s="273" t="s">
        <v>82</v>
      </c>
      <c r="B60" s="264"/>
      <c r="C60" s="264"/>
      <c r="D60" s="264"/>
      <c r="E60" s="264"/>
      <c r="F60" s="264"/>
      <c r="G60" s="264"/>
      <c r="H60" s="264"/>
      <c r="I60" s="264"/>
      <c r="J60" s="264">
        <v>280000</v>
      </c>
      <c r="K60" s="264">
        <v>280000</v>
      </c>
    </row>
    <row r="61" spans="1:11" ht="16.5">
      <c r="A61" s="224">
        <v>2011734004</v>
      </c>
      <c r="B61" s="204"/>
      <c r="C61" s="204"/>
      <c r="D61" s="204"/>
      <c r="E61" s="204"/>
      <c r="F61" s="204"/>
      <c r="G61" s="204"/>
      <c r="H61" s="204"/>
      <c r="I61" s="204">
        <v>5778500</v>
      </c>
      <c r="J61" s="204">
        <v>799100</v>
      </c>
      <c r="K61" s="204">
        <v>6577600</v>
      </c>
    </row>
    <row r="62" spans="1:11" ht="16.5">
      <c r="A62" s="272" t="s">
        <v>312</v>
      </c>
      <c r="B62" s="263"/>
      <c r="C62" s="263"/>
      <c r="D62" s="263"/>
      <c r="E62" s="263"/>
      <c r="F62" s="263"/>
      <c r="G62" s="263"/>
      <c r="H62" s="263"/>
      <c r="I62" s="263">
        <v>5778500</v>
      </c>
      <c r="J62" s="263">
        <v>799100</v>
      </c>
      <c r="K62" s="263">
        <v>6577600</v>
      </c>
    </row>
    <row r="63" spans="1:11" ht="16.5">
      <c r="A63" s="272" t="s">
        <v>13</v>
      </c>
      <c r="B63" s="263"/>
      <c r="C63" s="263"/>
      <c r="D63" s="263"/>
      <c r="E63" s="263"/>
      <c r="F63" s="263"/>
      <c r="G63" s="263"/>
      <c r="H63" s="263"/>
      <c r="I63" s="263">
        <v>1560000</v>
      </c>
      <c r="J63" s="263"/>
      <c r="K63" s="263">
        <v>1560000</v>
      </c>
    </row>
    <row r="64" spans="1:11" ht="16.5">
      <c r="A64" s="272" t="s">
        <v>9</v>
      </c>
      <c r="B64" s="263"/>
      <c r="C64" s="263"/>
      <c r="D64" s="263"/>
      <c r="E64" s="263"/>
      <c r="F64" s="263"/>
      <c r="G64" s="263"/>
      <c r="H64" s="263"/>
      <c r="I64" s="263">
        <v>954300</v>
      </c>
      <c r="J64" s="263">
        <v>173400</v>
      </c>
      <c r="K64" s="263">
        <v>1127700</v>
      </c>
    </row>
    <row r="65" spans="1:11" ht="16.5">
      <c r="A65" s="272" t="s">
        <v>6</v>
      </c>
      <c r="B65" s="263"/>
      <c r="C65" s="263"/>
      <c r="D65" s="263"/>
      <c r="E65" s="263"/>
      <c r="F65" s="263"/>
      <c r="G65" s="263"/>
      <c r="H65" s="263"/>
      <c r="I65" s="263">
        <v>701000</v>
      </c>
      <c r="J65" s="263"/>
      <c r="K65" s="263">
        <v>701000</v>
      </c>
    </row>
    <row r="66" spans="1:11" ht="16.5">
      <c r="A66" s="272" t="s">
        <v>15</v>
      </c>
      <c r="B66" s="263"/>
      <c r="C66" s="263"/>
      <c r="D66" s="263"/>
      <c r="E66" s="263"/>
      <c r="F66" s="263"/>
      <c r="G66" s="263"/>
      <c r="H66" s="263"/>
      <c r="I66" s="263">
        <v>1593200</v>
      </c>
      <c r="J66" s="263"/>
      <c r="K66" s="263">
        <v>1593200</v>
      </c>
    </row>
    <row r="67" spans="1:11" ht="16.5">
      <c r="A67" s="272" t="s">
        <v>11</v>
      </c>
      <c r="B67" s="263"/>
      <c r="C67" s="263"/>
      <c r="D67" s="263"/>
      <c r="E67" s="263"/>
      <c r="F67" s="263"/>
      <c r="G67" s="263"/>
      <c r="H67" s="263"/>
      <c r="I67" s="263">
        <v>500000</v>
      </c>
      <c r="J67" s="263">
        <v>300000</v>
      </c>
      <c r="K67" s="263">
        <v>800000</v>
      </c>
    </row>
    <row r="68" spans="1:11" ht="16.5">
      <c r="A68" s="273" t="s">
        <v>7</v>
      </c>
      <c r="B68" s="264"/>
      <c r="C68" s="264"/>
      <c r="D68" s="264"/>
      <c r="E68" s="264"/>
      <c r="F68" s="264"/>
      <c r="G68" s="264"/>
      <c r="H68" s="264"/>
      <c r="I68" s="264">
        <v>470000</v>
      </c>
      <c r="J68" s="264">
        <v>325700</v>
      </c>
      <c r="K68" s="264">
        <v>795700</v>
      </c>
    </row>
    <row r="69" spans="1:11" ht="16.5">
      <c r="A69" s="224">
        <v>2011734005</v>
      </c>
      <c r="B69" s="204"/>
      <c r="C69" s="204"/>
      <c r="D69" s="204"/>
      <c r="E69" s="204">
        <v>2400</v>
      </c>
      <c r="F69" s="204">
        <v>375348.39</v>
      </c>
      <c r="G69" s="204">
        <v>44113</v>
      </c>
      <c r="H69" s="204">
        <v>16887.219999999998</v>
      </c>
      <c r="I69" s="204">
        <v>3051600</v>
      </c>
      <c r="J69" s="204"/>
      <c r="K69" s="204">
        <v>3490348.61</v>
      </c>
    </row>
    <row r="70" spans="1:11" ht="16.5">
      <c r="A70" s="272" t="s">
        <v>146</v>
      </c>
      <c r="B70" s="263"/>
      <c r="C70" s="263"/>
      <c r="D70" s="263"/>
      <c r="E70" s="263">
        <v>2400</v>
      </c>
      <c r="F70" s="263">
        <v>375348.39</v>
      </c>
      <c r="G70" s="263">
        <v>44113</v>
      </c>
      <c r="H70" s="263">
        <v>16887.219999999998</v>
      </c>
      <c r="I70" s="263"/>
      <c r="J70" s="263"/>
      <c r="K70" s="263">
        <v>438748.61</v>
      </c>
    </row>
    <row r="71" spans="1:11" ht="16.5">
      <c r="A71" s="272" t="s">
        <v>13</v>
      </c>
      <c r="B71" s="263"/>
      <c r="C71" s="263"/>
      <c r="D71" s="263"/>
      <c r="E71" s="263"/>
      <c r="F71" s="263">
        <v>42000</v>
      </c>
      <c r="G71" s="263"/>
      <c r="H71" s="263"/>
      <c r="I71" s="263"/>
      <c r="J71" s="263"/>
      <c r="K71" s="263">
        <v>42000</v>
      </c>
    </row>
    <row r="72" spans="1:11" ht="16.5">
      <c r="A72" s="272" t="s">
        <v>14</v>
      </c>
      <c r="B72" s="263"/>
      <c r="C72" s="263"/>
      <c r="D72" s="263"/>
      <c r="E72" s="263">
        <v>2400</v>
      </c>
      <c r="F72" s="263">
        <v>330670.39</v>
      </c>
      <c r="G72" s="263">
        <v>44113</v>
      </c>
      <c r="H72" s="263"/>
      <c r="I72" s="263"/>
      <c r="J72" s="263"/>
      <c r="K72" s="263">
        <v>377183.39</v>
      </c>
    </row>
    <row r="73" spans="1:11" ht="16.5">
      <c r="A73" s="272" t="s">
        <v>15</v>
      </c>
      <c r="B73" s="263"/>
      <c r="C73" s="263"/>
      <c r="D73" s="263"/>
      <c r="E73" s="263"/>
      <c r="F73" s="263">
        <v>2678</v>
      </c>
      <c r="G73" s="263"/>
      <c r="H73" s="263"/>
      <c r="I73" s="263"/>
      <c r="J73" s="263"/>
      <c r="K73" s="263">
        <v>2678</v>
      </c>
    </row>
    <row r="74" spans="1:11" ht="16.5">
      <c r="A74" s="272" t="s">
        <v>7</v>
      </c>
      <c r="B74" s="263"/>
      <c r="C74" s="263"/>
      <c r="D74" s="263"/>
      <c r="E74" s="263"/>
      <c r="F74" s="263"/>
      <c r="G74" s="263"/>
      <c r="H74" s="263">
        <v>16887.219999999998</v>
      </c>
      <c r="I74" s="263"/>
      <c r="J74" s="263"/>
      <c r="K74" s="263">
        <v>16887.219999999998</v>
      </c>
    </row>
    <row r="75" spans="1:11" ht="16.5">
      <c r="A75" s="272" t="s">
        <v>305</v>
      </c>
      <c r="B75" s="263"/>
      <c r="C75" s="263"/>
      <c r="D75" s="263"/>
      <c r="E75" s="263"/>
      <c r="F75" s="263"/>
      <c r="G75" s="263"/>
      <c r="H75" s="263"/>
      <c r="I75" s="263">
        <v>3051600</v>
      </c>
      <c r="J75" s="263"/>
      <c r="K75" s="263">
        <v>3051600</v>
      </c>
    </row>
    <row r="76" spans="1:11" ht="16.5">
      <c r="A76" s="273" t="s">
        <v>14</v>
      </c>
      <c r="B76" s="264"/>
      <c r="C76" s="264"/>
      <c r="D76" s="264"/>
      <c r="E76" s="264"/>
      <c r="F76" s="264"/>
      <c r="G76" s="264"/>
      <c r="H76" s="264"/>
      <c r="I76" s="264">
        <v>3051600</v>
      </c>
      <c r="J76" s="264"/>
      <c r="K76" s="264">
        <v>3051600</v>
      </c>
    </row>
    <row r="77" spans="1:11" ht="16.5">
      <c r="A77" s="225" t="s">
        <v>20</v>
      </c>
      <c r="B77" s="205">
        <v>33578836.98</v>
      </c>
      <c r="C77" s="205">
        <v>4566460</v>
      </c>
      <c r="D77" s="205">
        <v>961570</v>
      </c>
      <c r="E77" s="205">
        <v>765840</v>
      </c>
      <c r="F77" s="205">
        <v>834125.39</v>
      </c>
      <c r="G77" s="205">
        <v>220394.4</v>
      </c>
      <c r="H77" s="205">
        <v>17634.01</v>
      </c>
      <c r="I77" s="205">
        <f>32071350+39470200</f>
        <v>71541550</v>
      </c>
      <c r="J77" s="205">
        <v>4594100</v>
      </c>
      <c r="K77" s="205">
        <v>117080510.78000002</v>
      </c>
    </row>
  </sheetData>
  <sheetProtection/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.140625" style="61" customWidth="1"/>
    <col min="2" max="2" width="12.57421875" style="61" customWidth="1"/>
    <col min="3" max="3" width="33.421875" style="61" customWidth="1"/>
    <col min="4" max="16" width="30.421875" style="61" bestFit="1" customWidth="1"/>
    <col min="17" max="17" width="13.421875" style="61" bestFit="1" customWidth="1"/>
    <col min="18" max="16384" width="9.00390625" style="61" customWidth="1"/>
  </cols>
  <sheetData>
    <row r="1" spans="1:4" ht="21">
      <c r="A1" s="86" t="s">
        <v>401</v>
      </c>
      <c r="D1" s="61">
        <v>1</v>
      </c>
    </row>
    <row r="2" spans="1:4" ht="16.5">
      <c r="A2" s="358" t="s">
        <v>19</v>
      </c>
      <c r="B2" s="359" t="s">
        <v>33</v>
      </c>
      <c r="C2" s="58"/>
      <c r="D2" s="58"/>
    </row>
    <row r="3" spans="1:4" ht="21">
      <c r="A3" s="372" t="s">
        <v>13</v>
      </c>
      <c r="B3" s="375">
        <v>9700394</v>
      </c>
      <c r="C3" s="70"/>
      <c r="D3" s="25"/>
    </row>
    <row r="4" spans="1:4" ht="21">
      <c r="A4" s="373" t="s">
        <v>8</v>
      </c>
      <c r="B4" s="376">
        <v>214720</v>
      </c>
      <c r="C4" s="70"/>
      <c r="D4" s="25"/>
    </row>
    <row r="5" spans="1:4" ht="21">
      <c r="A5" s="373" t="s">
        <v>9</v>
      </c>
      <c r="B5" s="376">
        <v>2635570</v>
      </c>
      <c r="C5" s="70"/>
      <c r="D5" s="25"/>
    </row>
    <row r="6" spans="1:4" ht="21">
      <c r="A6" s="373" t="s">
        <v>17</v>
      </c>
      <c r="B6" s="376">
        <v>14805060</v>
      </c>
      <c r="C6" s="70"/>
      <c r="D6" s="25"/>
    </row>
    <row r="7" spans="1:4" ht="21">
      <c r="A7" s="373" t="s">
        <v>6</v>
      </c>
      <c r="B7" s="376">
        <v>11793489.06</v>
      </c>
      <c r="C7" s="70"/>
      <c r="D7" s="25"/>
    </row>
    <row r="8" spans="1:4" ht="21">
      <c r="A8" s="373" t="s">
        <v>10</v>
      </c>
      <c r="B8" s="376">
        <v>204580</v>
      </c>
      <c r="C8" s="70"/>
      <c r="D8" s="25"/>
    </row>
    <row r="9" spans="1:4" ht="21">
      <c r="A9" s="373" t="s">
        <v>14</v>
      </c>
      <c r="B9" s="376">
        <v>11869723.39</v>
      </c>
      <c r="C9" s="70"/>
      <c r="D9" s="25"/>
    </row>
    <row r="10" spans="1:4" ht="21">
      <c r="A10" s="373" t="s">
        <v>15</v>
      </c>
      <c r="B10" s="376">
        <v>8227768</v>
      </c>
      <c r="C10" s="70"/>
      <c r="D10" s="25"/>
    </row>
    <row r="11" spans="1:4" ht="21">
      <c r="A11" s="373" t="s">
        <v>11</v>
      </c>
      <c r="B11" s="376">
        <v>5772238</v>
      </c>
      <c r="C11" s="70"/>
      <c r="D11" s="25"/>
    </row>
    <row r="12" spans="1:4" ht="21">
      <c r="A12" s="373" t="s">
        <v>7</v>
      </c>
      <c r="B12" s="376">
        <v>8520290.64</v>
      </c>
      <c r="C12" s="70"/>
      <c r="D12" s="25"/>
    </row>
    <row r="13" spans="1:4" ht="21">
      <c r="A13" s="373" t="s">
        <v>54</v>
      </c>
      <c r="B13" s="376">
        <v>71780</v>
      </c>
      <c r="C13" s="67"/>
      <c r="D13" s="25"/>
    </row>
    <row r="14" spans="1:4" ht="21">
      <c r="A14" s="373" t="s">
        <v>81</v>
      </c>
      <c r="B14" s="376">
        <v>357520</v>
      </c>
      <c r="C14" s="68"/>
      <c r="D14" s="25"/>
    </row>
    <row r="15" spans="1:4" ht="21">
      <c r="A15" s="373" t="s">
        <v>82</v>
      </c>
      <c r="B15" s="376">
        <v>2104207.9</v>
      </c>
      <c r="C15" s="70"/>
      <c r="D15" s="25"/>
    </row>
    <row r="16" spans="1:4" ht="21">
      <c r="A16" s="374" t="s">
        <v>80</v>
      </c>
      <c r="B16" s="377">
        <v>40803169.79</v>
      </c>
      <c r="C16" s="68"/>
      <c r="D16" s="25"/>
    </row>
    <row r="17" spans="1:4" ht="21">
      <c r="A17" s="374" t="s">
        <v>20</v>
      </c>
      <c r="B17" s="377">
        <v>117080510.78</v>
      </c>
      <c r="C17" s="70"/>
      <c r="D17" s="25"/>
    </row>
    <row r="18" spans="1:4" ht="21">
      <c r="A18"/>
      <c r="B18"/>
      <c r="C18" s="68"/>
      <c r="D18" s="25"/>
    </row>
    <row r="19" spans="1:4" ht="16.5">
      <c r="A19"/>
      <c r="B19"/>
      <c r="D19" s="69"/>
    </row>
    <row r="20" spans="1:2" ht="16.5">
      <c r="A20"/>
      <c r="B20"/>
    </row>
    <row r="21" spans="1:2" ht="16.5">
      <c r="A21"/>
      <c r="B2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2.8515625" style="0" customWidth="1"/>
    <col min="2" max="2" width="16.57421875" style="0" customWidth="1"/>
    <col min="3" max="3" width="25.421875" style="0" customWidth="1"/>
    <col min="4" max="4" width="9.28125" style="0" customWidth="1"/>
    <col min="5" max="5" width="10.8515625" style="0" customWidth="1"/>
    <col min="6" max="6" width="16.00390625" style="0" customWidth="1"/>
    <col min="8" max="8" width="16.57421875" style="411" customWidth="1"/>
    <col min="9" max="9" width="9.421875" style="0" customWidth="1"/>
    <col min="10" max="10" width="15.7109375" style="0" customWidth="1"/>
    <col min="11" max="11" width="14.28125" style="0" customWidth="1"/>
    <col min="13" max="13" width="10.8515625" style="0" customWidth="1"/>
  </cols>
  <sheetData>
    <row r="1" spans="1:13" ht="14.25">
      <c r="A1" t="s">
        <v>23</v>
      </c>
      <c r="B1" t="s">
        <v>24</v>
      </c>
      <c r="C1" t="s">
        <v>191</v>
      </c>
      <c r="D1" t="s">
        <v>25</v>
      </c>
      <c r="E1" t="s">
        <v>26</v>
      </c>
      <c r="F1" t="s">
        <v>27</v>
      </c>
      <c r="G1" t="s">
        <v>28</v>
      </c>
      <c r="H1" s="411" t="s">
        <v>29</v>
      </c>
      <c r="I1" t="s">
        <v>30</v>
      </c>
      <c r="J1" t="s">
        <v>32</v>
      </c>
      <c r="K1" t="s">
        <v>31</v>
      </c>
      <c r="L1" t="s">
        <v>0</v>
      </c>
      <c r="M1" t="s">
        <v>58</v>
      </c>
    </row>
    <row r="2" spans="1:12" ht="14.25">
      <c r="A2">
        <v>2011717026</v>
      </c>
      <c r="B2" t="s">
        <v>376</v>
      </c>
      <c r="C2" t="s">
        <v>316</v>
      </c>
      <c r="D2" t="s">
        <v>343</v>
      </c>
      <c r="E2" t="s">
        <v>380</v>
      </c>
      <c r="F2" t="s">
        <v>80</v>
      </c>
      <c r="G2" t="s">
        <v>379</v>
      </c>
      <c r="H2" s="411">
        <v>146300</v>
      </c>
      <c r="I2" t="s">
        <v>380</v>
      </c>
      <c r="J2" t="s">
        <v>85</v>
      </c>
      <c r="K2" t="s">
        <v>224</v>
      </c>
      <c r="L2">
        <v>11</v>
      </c>
    </row>
    <row r="3" spans="1:12" ht="14.25">
      <c r="A3">
        <v>2011717026</v>
      </c>
      <c r="B3" t="s">
        <v>376</v>
      </c>
      <c r="C3" t="s">
        <v>316</v>
      </c>
      <c r="D3" t="s">
        <v>343</v>
      </c>
      <c r="E3" t="s">
        <v>378</v>
      </c>
      <c r="F3" t="s">
        <v>80</v>
      </c>
      <c r="G3" t="s">
        <v>379</v>
      </c>
      <c r="H3" s="411">
        <v>145200</v>
      </c>
      <c r="I3" t="s">
        <v>378</v>
      </c>
      <c r="J3" t="s">
        <v>85</v>
      </c>
      <c r="K3" t="s">
        <v>224</v>
      </c>
      <c r="L3">
        <v>11</v>
      </c>
    </row>
    <row r="4" spans="1:12" ht="14.25">
      <c r="A4">
        <v>2011717026</v>
      </c>
      <c r="B4" t="s">
        <v>376</v>
      </c>
      <c r="C4" t="s">
        <v>316</v>
      </c>
      <c r="D4" t="s">
        <v>343</v>
      </c>
      <c r="E4" t="s">
        <v>370</v>
      </c>
      <c r="F4" t="s">
        <v>80</v>
      </c>
      <c r="G4" t="s">
        <v>371</v>
      </c>
      <c r="H4" s="411">
        <v>287650</v>
      </c>
      <c r="I4" t="s">
        <v>370</v>
      </c>
      <c r="J4" t="s">
        <v>85</v>
      </c>
      <c r="K4" t="s">
        <v>224</v>
      </c>
      <c r="L4">
        <v>11</v>
      </c>
    </row>
    <row r="5" spans="1:12" ht="14.25">
      <c r="A5">
        <v>2011717026</v>
      </c>
      <c r="B5" t="s">
        <v>377</v>
      </c>
      <c r="C5" t="s">
        <v>316</v>
      </c>
      <c r="D5" t="s">
        <v>343</v>
      </c>
      <c r="E5" t="s">
        <v>344</v>
      </c>
      <c r="F5" t="s">
        <v>80</v>
      </c>
      <c r="G5" t="s">
        <v>369</v>
      </c>
      <c r="H5" s="411">
        <v>598100</v>
      </c>
      <c r="I5" t="s">
        <v>344</v>
      </c>
      <c r="J5" t="s">
        <v>85</v>
      </c>
      <c r="K5" t="s">
        <v>224</v>
      </c>
      <c r="L5">
        <v>11</v>
      </c>
    </row>
    <row r="6" spans="1:12" ht="14.25">
      <c r="A6">
        <v>2011717026</v>
      </c>
      <c r="B6" t="s">
        <v>377</v>
      </c>
      <c r="C6" t="s">
        <v>316</v>
      </c>
      <c r="D6" t="s">
        <v>343</v>
      </c>
      <c r="E6" t="s">
        <v>344</v>
      </c>
      <c r="F6" t="s">
        <v>15</v>
      </c>
      <c r="G6" t="s">
        <v>369</v>
      </c>
      <c r="H6" s="411">
        <v>1037650</v>
      </c>
      <c r="I6" t="s">
        <v>344</v>
      </c>
      <c r="J6" t="s">
        <v>85</v>
      </c>
      <c r="K6" t="s">
        <v>224</v>
      </c>
      <c r="L6">
        <v>11</v>
      </c>
    </row>
    <row r="7" spans="1:12" ht="14.25">
      <c r="A7">
        <v>2011717026</v>
      </c>
      <c r="B7" t="s">
        <v>377</v>
      </c>
      <c r="C7" t="s">
        <v>316</v>
      </c>
      <c r="D7" t="s">
        <v>343</v>
      </c>
      <c r="E7" t="s">
        <v>344</v>
      </c>
      <c r="F7" t="s">
        <v>15</v>
      </c>
      <c r="G7" t="s">
        <v>345</v>
      </c>
      <c r="H7" s="411">
        <v>135850</v>
      </c>
      <c r="I7" t="s">
        <v>344</v>
      </c>
      <c r="J7" t="s">
        <v>85</v>
      </c>
      <c r="K7" t="s">
        <v>224</v>
      </c>
      <c r="L7">
        <v>11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7"/>
  <sheetViews>
    <sheetView zoomScalePageLayoutView="0" workbookViewId="0" topLeftCell="A55">
      <selection activeCell="E64" sqref="E64"/>
    </sheetView>
  </sheetViews>
  <sheetFormatPr defaultColWidth="9.140625" defaultRowHeight="15"/>
  <cols>
    <col min="1" max="1" width="47.57421875" style="7" customWidth="1"/>
    <col min="2" max="2" width="10.57421875" style="7" customWidth="1"/>
    <col min="3" max="5" width="9.28125" style="7" customWidth="1"/>
    <col min="6" max="6" width="9.8515625" style="7" customWidth="1"/>
    <col min="7" max="8" width="10.8515625" style="7" customWidth="1"/>
    <col min="9" max="9" width="18.00390625" style="7" bestFit="1" customWidth="1"/>
    <col min="10" max="10" width="15.00390625" style="7" bestFit="1" customWidth="1"/>
    <col min="11" max="16384" width="9.00390625" style="7" customWidth="1"/>
  </cols>
  <sheetData>
    <row r="1" spans="1:3" ht="18">
      <c r="A1" s="378" t="s">
        <v>0</v>
      </c>
      <c r="B1" s="379" t="s">
        <v>34</v>
      </c>
      <c r="C1" s="7" t="s">
        <v>73</v>
      </c>
    </row>
    <row r="3" spans="1:8" ht="18">
      <c r="A3" s="378" t="s">
        <v>33</v>
      </c>
      <c r="B3" s="378" t="s">
        <v>21</v>
      </c>
      <c r="C3" s="379"/>
      <c r="D3" s="379"/>
      <c r="E3" s="379"/>
      <c r="F3" s="379"/>
      <c r="G3"/>
      <c r="H3"/>
    </row>
    <row r="4" spans="1:8" ht="18">
      <c r="A4" s="378" t="s">
        <v>19</v>
      </c>
      <c r="B4" s="379" t="s">
        <v>18</v>
      </c>
      <c r="C4" s="379" t="s">
        <v>16</v>
      </c>
      <c r="D4" s="379" t="s">
        <v>127</v>
      </c>
      <c r="E4" s="379" t="s">
        <v>224</v>
      </c>
      <c r="F4" s="379" t="s">
        <v>20</v>
      </c>
      <c r="G4"/>
      <c r="H4"/>
    </row>
    <row r="5" spans="1:8" ht="18">
      <c r="A5" s="380">
        <v>2011733010</v>
      </c>
      <c r="B5" s="381">
        <v>745700</v>
      </c>
      <c r="C5" s="381">
        <v>39106866.98</v>
      </c>
      <c r="D5" s="381"/>
      <c r="E5" s="381"/>
      <c r="F5" s="381">
        <v>39852566.98</v>
      </c>
      <c r="G5"/>
      <c r="H5"/>
    </row>
    <row r="6" spans="1:8" ht="18">
      <c r="A6" s="382" t="s">
        <v>135</v>
      </c>
      <c r="B6" s="381">
        <v>745700</v>
      </c>
      <c r="C6" s="381">
        <v>39106866.98</v>
      </c>
      <c r="D6" s="381"/>
      <c r="E6" s="381"/>
      <c r="F6" s="381">
        <v>39852566.98</v>
      </c>
      <c r="G6"/>
      <c r="H6"/>
    </row>
    <row r="7" spans="1:8" ht="18">
      <c r="A7" s="383" t="s">
        <v>13</v>
      </c>
      <c r="B7" s="381"/>
      <c r="C7" s="381">
        <v>6813394</v>
      </c>
      <c r="D7" s="381"/>
      <c r="E7" s="381"/>
      <c r="F7" s="381">
        <v>6813394</v>
      </c>
      <c r="G7"/>
      <c r="H7"/>
    </row>
    <row r="8" spans="1:8" ht="18">
      <c r="A8" s="383" t="s">
        <v>8</v>
      </c>
      <c r="B8" s="381"/>
      <c r="C8" s="381">
        <v>214720</v>
      </c>
      <c r="D8" s="381"/>
      <c r="E8" s="381"/>
      <c r="F8" s="381">
        <v>214720</v>
      </c>
      <c r="G8"/>
      <c r="H8"/>
    </row>
    <row r="9" spans="1:8" ht="18">
      <c r="A9" s="383" t="s">
        <v>9</v>
      </c>
      <c r="B9" s="381"/>
      <c r="C9" s="381">
        <v>707020</v>
      </c>
      <c r="D9" s="381"/>
      <c r="E9" s="381"/>
      <c r="F9" s="381">
        <v>707020</v>
      </c>
      <c r="G9"/>
      <c r="H9"/>
    </row>
    <row r="10" spans="1:8" ht="18">
      <c r="A10" s="383" t="s">
        <v>17</v>
      </c>
      <c r="B10" s="381"/>
      <c r="C10" s="381">
        <v>425760</v>
      </c>
      <c r="D10" s="381"/>
      <c r="E10" s="381"/>
      <c r="F10" s="381">
        <v>425760</v>
      </c>
      <c r="G10"/>
      <c r="H10"/>
    </row>
    <row r="11" spans="1:8" ht="18">
      <c r="A11" s="383" t="s">
        <v>6</v>
      </c>
      <c r="B11" s="381"/>
      <c r="C11" s="381">
        <v>4594318.66</v>
      </c>
      <c r="D11" s="381"/>
      <c r="E11" s="381"/>
      <c r="F11" s="381">
        <v>4594318.66</v>
      </c>
      <c r="G11"/>
      <c r="H11"/>
    </row>
    <row r="12" spans="1:8" ht="18">
      <c r="A12" s="383" t="s">
        <v>10</v>
      </c>
      <c r="B12" s="381"/>
      <c r="C12" s="381">
        <v>204580</v>
      </c>
      <c r="D12" s="381"/>
      <c r="E12" s="381"/>
      <c r="F12" s="381">
        <v>204580</v>
      </c>
      <c r="G12"/>
      <c r="H12"/>
    </row>
    <row r="13" spans="1:8" ht="18">
      <c r="A13" s="383" t="s">
        <v>80</v>
      </c>
      <c r="B13" s="381"/>
      <c r="C13" s="381">
        <v>49700</v>
      </c>
      <c r="D13" s="381"/>
      <c r="E13" s="381"/>
      <c r="F13" s="381">
        <v>49700</v>
      </c>
      <c r="G13"/>
      <c r="H13"/>
    </row>
    <row r="14" spans="1:8" ht="18">
      <c r="A14" s="383" t="s">
        <v>14</v>
      </c>
      <c r="B14" s="381"/>
      <c r="C14" s="381">
        <v>8440940</v>
      </c>
      <c r="D14" s="381"/>
      <c r="E14" s="381"/>
      <c r="F14" s="381">
        <v>8440940</v>
      </c>
      <c r="G14"/>
      <c r="H14"/>
    </row>
    <row r="15" spans="1:8" ht="18">
      <c r="A15" s="383" t="s">
        <v>15</v>
      </c>
      <c r="B15" s="381"/>
      <c r="C15" s="381">
        <v>5309340</v>
      </c>
      <c r="D15" s="381"/>
      <c r="E15" s="381"/>
      <c r="F15" s="381">
        <v>5309340</v>
      </c>
      <c r="G15"/>
      <c r="H15"/>
    </row>
    <row r="16" spans="1:8" ht="18">
      <c r="A16" s="383" t="s">
        <v>54</v>
      </c>
      <c r="B16" s="381"/>
      <c r="C16" s="381">
        <v>71780</v>
      </c>
      <c r="D16" s="381"/>
      <c r="E16" s="381"/>
      <c r="F16" s="381">
        <v>71780</v>
      </c>
      <c r="G16"/>
      <c r="H16"/>
    </row>
    <row r="17" spans="1:8" ht="18">
      <c r="A17" s="383" t="s">
        <v>11</v>
      </c>
      <c r="B17" s="381"/>
      <c r="C17" s="381">
        <v>3393280</v>
      </c>
      <c r="D17" s="381"/>
      <c r="E17" s="381"/>
      <c r="F17" s="381">
        <v>3393280</v>
      </c>
      <c r="G17"/>
      <c r="H17"/>
    </row>
    <row r="18" spans="1:8" ht="18">
      <c r="A18" s="383" t="s">
        <v>81</v>
      </c>
      <c r="B18" s="381"/>
      <c r="C18" s="381">
        <v>357520</v>
      </c>
      <c r="D18" s="381"/>
      <c r="E18" s="381"/>
      <c r="F18" s="381">
        <v>357520</v>
      </c>
      <c r="G18"/>
      <c r="H18"/>
    </row>
    <row r="19" spans="1:8" ht="18">
      <c r="A19" s="383" t="s">
        <v>82</v>
      </c>
      <c r="B19" s="381"/>
      <c r="C19" s="381">
        <v>1760782.9</v>
      </c>
      <c r="D19" s="381"/>
      <c r="E19" s="381"/>
      <c r="F19" s="381">
        <v>1760782.9</v>
      </c>
      <c r="G19"/>
      <c r="H19"/>
    </row>
    <row r="20" spans="1:8" ht="18">
      <c r="A20" s="383" t="s">
        <v>7</v>
      </c>
      <c r="B20" s="381">
        <v>745700</v>
      </c>
      <c r="C20" s="381">
        <v>6763731.42</v>
      </c>
      <c r="D20" s="381"/>
      <c r="E20" s="381"/>
      <c r="F20" s="381">
        <v>7509431.42</v>
      </c>
      <c r="G20"/>
      <c r="H20"/>
    </row>
    <row r="21" spans="1:8" ht="18">
      <c r="A21" s="380">
        <v>2011734002</v>
      </c>
      <c r="B21" s="381">
        <v>347368</v>
      </c>
      <c r="C21" s="381"/>
      <c r="D21" s="381"/>
      <c r="E21" s="381"/>
      <c r="F21" s="381">
        <v>347368</v>
      </c>
      <c r="G21"/>
      <c r="H21"/>
    </row>
    <row r="22" spans="1:8" ht="18">
      <c r="A22" s="382" t="s">
        <v>22</v>
      </c>
      <c r="B22" s="381">
        <v>347368</v>
      </c>
      <c r="C22" s="381"/>
      <c r="D22" s="381"/>
      <c r="E22" s="381"/>
      <c r="F22" s="381">
        <v>347368</v>
      </c>
      <c r="G22"/>
      <c r="H22"/>
    </row>
    <row r="23" spans="1:8" ht="18">
      <c r="A23" s="383" t="s">
        <v>9</v>
      </c>
      <c r="B23" s="381">
        <v>0</v>
      </c>
      <c r="C23" s="381"/>
      <c r="D23" s="381"/>
      <c r="E23" s="381"/>
      <c r="F23" s="381">
        <v>0</v>
      </c>
      <c r="G23"/>
      <c r="H23"/>
    </row>
    <row r="24" spans="1:8" ht="18">
      <c r="A24" s="383" t="s">
        <v>11</v>
      </c>
      <c r="B24" s="381">
        <v>208958</v>
      </c>
      <c r="C24" s="381"/>
      <c r="D24" s="381"/>
      <c r="E24" s="381"/>
      <c r="F24" s="381">
        <v>208958</v>
      </c>
      <c r="G24"/>
      <c r="H24"/>
    </row>
    <row r="25" spans="1:8" ht="18">
      <c r="A25" s="383" t="s">
        <v>82</v>
      </c>
      <c r="B25" s="381">
        <v>63425</v>
      </c>
      <c r="C25" s="381"/>
      <c r="D25" s="381"/>
      <c r="E25" s="381"/>
      <c r="F25" s="381">
        <v>63425</v>
      </c>
      <c r="G25"/>
      <c r="H25"/>
    </row>
    <row r="26" spans="1:8" ht="18">
      <c r="A26" s="383" t="s">
        <v>7</v>
      </c>
      <c r="B26" s="381">
        <v>74985</v>
      </c>
      <c r="C26" s="381"/>
      <c r="D26" s="381"/>
      <c r="E26" s="381"/>
      <c r="F26" s="381">
        <v>74985</v>
      </c>
      <c r="G26"/>
      <c r="H26"/>
    </row>
    <row r="27" spans="1:8" ht="18">
      <c r="A27" s="380">
        <v>2011734005</v>
      </c>
      <c r="B27" s="381">
        <v>438748.61</v>
      </c>
      <c r="C27" s="381"/>
      <c r="D27" s="381"/>
      <c r="E27" s="381">
        <v>3051600</v>
      </c>
      <c r="F27" s="381">
        <v>3490348.6100000003</v>
      </c>
      <c r="G27"/>
      <c r="H27"/>
    </row>
    <row r="28" spans="1:8" ht="18">
      <c r="A28" s="382" t="s">
        <v>12</v>
      </c>
      <c r="B28" s="381">
        <v>438748.61</v>
      </c>
      <c r="C28" s="381"/>
      <c r="D28" s="381"/>
      <c r="E28" s="381">
        <v>3051600</v>
      </c>
      <c r="F28" s="381">
        <v>3490348.6100000003</v>
      </c>
      <c r="G28"/>
      <c r="H28"/>
    </row>
    <row r="29" spans="1:8" ht="18">
      <c r="A29" s="383" t="s">
        <v>13</v>
      </c>
      <c r="B29" s="381">
        <v>42000</v>
      </c>
      <c r="C29" s="381"/>
      <c r="D29" s="381"/>
      <c r="E29" s="381"/>
      <c r="F29" s="381">
        <v>42000</v>
      </c>
      <c r="G29"/>
      <c r="H29"/>
    </row>
    <row r="30" spans="1:8" ht="18">
      <c r="A30" s="383" t="s">
        <v>14</v>
      </c>
      <c r="B30" s="381">
        <v>377183.39</v>
      </c>
      <c r="C30" s="381"/>
      <c r="D30" s="381"/>
      <c r="E30" s="381">
        <v>3051600</v>
      </c>
      <c r="F30" s="381">
        <v>3428783.39</v>
      </c>
      <c r="G30"/>
      <c r="H30"/>
    </row>
    <row r="31" spans="1:8" ht="18">
      <c r="A31" s="383" t="s">
        <v>15</v>
      </c>
      <c r="B31" s="381">
        <v>2678</v>
      </c>
      <c r="C31" s="381"/>
      <c r="D31" s="381"/>
      <c r="E31" s="381"/>
      <c r="F31" s="381">
        <v>2678</v>
      </c>
      <c r="G31"/>
      <c r="H31"/>
    </row>
    <row r="32" spans="1:8" ht="18">
      <c r="A32" s="383" t="s">
        <v>7</v>
      </c>
      <c r="B32" s="381">
        <v>16887.219999999998</v>
      </c>
      <c r="C32" s="381"/>
      <c r="D32" s="381"/>
      <c r="E32" s="381"/>
      <c r="F32" s="381">
        <v>16887.219999999998</v>
      </c>
      <c r="G32"/>
      <c r="H32"/>
    </row>
    <row r="33" spans="1:8" ht="18">
      <c r="A33" s="380">
        <v>2011734001</v>
      </c>
      <c r="B33" s="381">
        <v>200157.4</v>
      </c>
      <c r="C33" s="381"/>
      <c r="D33" s="381"/>
      <c r="E33" s="381">
        <v>5841300</v>
      </c>
      <c r="F33" s="381">
        <v>6041457.4</v>
      </c>
      <c r="G33"/>
      <c r="H33"/>
    </row>
    <row r="34" spans="1:8" ht="18">
      <c r="A34" s="382" t="s">
        <v>5</v>
      </c>
      <c r="B34" s="381">
        <v>200157.4</v>
      </c>
      <c r="C34" s="381"/>
      <c r="D34" s="381"/>
      <c r="E34" s="381">
        <v>5841300</v>
      </c>
      <c r="F34" s="381">
        <v>6041457.4</v>
      </c>
      <c r="G34"/>
      <c r="H34"/>
    </row>
    <row r="35" spans="1:8" ht="18">
      <c r="A35" s="383" t="s">
        <v>6</v>
      </c>
      <c r="B35" s="381">
        <v>186870.4</v>
      </c>
      <c r="C35" s="381"/>
      <c r="D35" s="381"/>
      <c r="E35" s="381">
        <v>5841300</v>
      </c>
      <c r="F35" s="381">
        <v>6028170.4</v>
      </c>
      <c r="G35"/>
      <c r="H35"/>
    </row>
    <row r="36" spans="1:8" ht="18">
      <c r="A36" s="383" t="s">
        <v>7</v>
      </c>
      <c r="B36" s="381">
        <v>13287</v>
      </c>
      <c r="C36" s="381"/>
      <c r="D36" s="381"/>
      <c r="E36" s="381"/>
      <c r="F36" s="381">
        <v>13287</v>
      </c>
      <c r="G36"/>
      <c r="H36"/>
    </row>
    <row r="37" spans="1:8" ht="18">
      <c r="A37" s="380">
        <v>2011730027</v>
      </c>
      <c r="B37" s="381"/>
      <c r="C37" s="381"/>
      <c r="D37" s="381"/>
      <c r="E37" s="381">
        <v>39470200</v>
      </c>
      <c r="F37" s="381">
        <v>39470200</v>
      </c>
      <c r="G37"/>
      <c r="H37"/>
    </row>
    <row r="38" spans="1:8" ht="18">
      <c r="A38" s="382" t="s">
        <v>222</v>
      </c>
      <c r="B38" s="381"/>
      <c r="C38" s="381"/>
      <c r="D38" s="381"/>
      <c r="E38" s="381">
        <v>39470200</v>
      </c>
      <c r="F38" s="381">
        <v>39470200</v>
      </c>
      <c r="G38"/>
      <c r="H38"/>
    </row>
    <row r="39" spans="1:8" ht="18">
      <c r="A39" s="383" t="s">
        <v>80</v>
      </c>
      <c r="B39" s="381"/>
      <c r="C39" s="381"/>
      <c r="D39" s="381"/>
      <c r="E39" s="381">
        <v>39470200</v>
      </c>
      <c r="F39" s="381">
        <v>39470200</v>
      </c>
      <c r="G39"/>
      <c r="H39"/>
    </row>
    <row r="40" spans="1:8" ht="18">
      <c r="A40" s="380">
        <v>2011730028</v>
      </c>
      <c r="B40" s="381"/>
      <c r="C40" s="381"/>
      <c r="D40" s="381"/>
      <c r="E40" s="381">
        <v>14379300</v>
      </c>
      <c r="F40" s="381">
        <v>14379300</v>
      </c>
      <c r="G40"/>
      <c r="H40"/>
    </row>
    <row r="41" spans="1:8" ht="18">
      <c r="A41" s="382" t="s">
        <v>244</v>
      </c>
      <c r="B41" s="381"/>
      <c r="C41" s="381"/>
      <c r="D41" s="381"/>
      <c r="E41" s="381">
        <v>14379300</v>
      </c>
      <c r="F41" s="381">
        <v>14379300</v>
      </c>
      <c r="G41"/>
      <c r="H41"/>
    </row>
    <row r="42" spans="1:8" ht="18">
      <c r="A42" s="383" t="s">
        <v>17</v>
      </c>
      <c r="B42" s="381"/>
      <c r="C42" s="381"/>
      <c r="D42" s="381"/>
      <c r="E42" s="381">
        <v>14379300</v>
      </c>
      <c r="F42" s="381">
        <v>14379300</v>
      </c>
      <c r="G42"/>
      <c r="H42"/>
    </row>
    <row r="43" spans="1:8" ht="18">
      <c r="A43" s="380">
        <v>2011734003</v>
      </c>
      <c r="B43" s="381"/>
      <c r="C43" s="381"/>
      <c r="D43" s="381">
        <v>3795000</v>
      </c>
      <c r="E43" s="381"/>
      <c r="F43" s="381">
        <v>3795000</v>
      </c>
      <c r="G43"/>
      <c r="H43"/>
    </row>
    <row r="44" spans="1:8" ht="18">
      <c r="A44" s="382" t="s">
        <v>96</v>
      </c>
      <c r="B44" s="381"/>
      <c r="C44" s="381"/>
      <c r="D44" s="381">
        <v>3795000</v>
      </c>
      <c r="E44" s="381"/>
      <c r="F44" s="381">
        <v>3795000</v>
      </c>
      <c r="G44"/>
      <c r="H44"/>
    </row>
    <row r="45" spans="1:8" ht="18">
      <c r="A45" s="383" t="s">
        <v>13</v>
      </c>
      <c r="B45" s="381"/>
      <c r="C45" s="381"/>
      <c r="D45" s="381">
        <v>1285000</v>
      </c>
      <c r="E45" s="381"/>
      <c r="F45" s="381">
        <v>1285000</v>
      </c>
      <c r="G45"/>
      <c r="H45"/>
    </row>
    <row r="46" spans="1:8" ht="18">
      <c r="A46" s="383" t="s">
        <v>9</v>
      </c>
      <c r="B46" s="381"/>
      <c r="C46" s="381"/>
      <c r="D46" s="381">
        <v>430000</v>
      </c>
      <c r="E46" s="381"/>
      <c r="F46" s="381">
        <v>430000</v>
      </c>
      <c r="G46"/>
      <c r="H46"/>
    </row>
    <row r="47" spans="1:8" ht="18">
      <c r="A47" s="383" t="s">
        <v>6</v>
      </c>
      <c r="B47" s="381"/>
      <c r="C47" s="381"/>
      <c r="D47" s="381">
        <v>320000</v>
      </c>
      <c r="E47" s="381"/>
      <c r="F47" s="381">
        <v>320000</v>
      </c>
      <c r="G47"/>
      <c r="H47"/>
    </row>
    <row r="48" spans="1:8" ht="18">
      <c r="A48" s="383" t="s">
        <v>11</v>
      </c>
      <c r="B48" s="381"/>
      <c r="C48" s="381"/>
      <c r="D48" s="381">
        <v>1370000</v>
      </c>
      <c r="E48" s="381"/>
      <c r="F48" s="381">
        <v>1370000</v>
      </c>
      <c r="G48"/>
      <c r="H48"/>
    </row>
    <row r="49" spans="1:8" ht="18">
      <c r="A49" s="383" t="s">
        <v>82</v>
      </c>
      <c r="B49" s="381"/>
      <c r="C49" s="381"/>
      <c r="D49" s="381">
        <v>280000</v>
      </c>
      <c r="E49" s="381"/>
      <c r="F49" s="381">
        <v>280000</v>
      </c>
      <c r="G49"/>
      <c r="H49"/>
    </row>
    <row r="50" spans="1:8" ht="18">
      <c r="A50" s="383" t="s">
        <v>7</v>
      </c>
      <c r="B50" s="381"/>
      <c r="C50" s="381"/>
      <c r="D50" s="381">
        <v>110000</v>
      </c>
      <c r="E50" s="381"/>
      <c r="F50" s="381">
        <v>110000</v>
      </c>
      <c r="G50"/>
      <c r="H50"/>
    </row>
    <row r="51" spans="1:8" ht="18">
      <c r="A51" s="380">
        <v>2011734004</v>
      </c>
      <c r="B51" s="381"/>
      <c r="C51" s="381"/>
      <c r="D51" s="381">
        <v>6577600</v>
      </c>
      <c r="E51" s="381"/>
      <c r="F51" s="381">
        <v>6577600</v>
      </c>
      <c r="G51"/>
      <c r="H51"/>
    </row>
    <row r="52" spans="1:8" ht="18">
      <c r="A52" s="382" t="s">
        <v>100</v>
      </c>
      <c r="B52" s="381"/>
      <c r="C52" s="381"/>
      <c r="D52" s="381">
        <v>6577600</v>
      </c>
      <c r="E52" s="381"/>
      <c r="F52" s="381">
        <v>6577600</v>
      </c>
      <c r="G52"/>
      <c r="H52"/>
    </row>
    <row r="53" spans="1:8" ht="18">
      <c r="A53" s="383" t="s">
        <v>13</v>
      </c>
      <c r="B53" s="381"/>
      <c r="C53" s="381"/>
      <c r="D53" s="381">
        <v>1560000</v>
      </c>
      <c r="E53" s="381"/>
      <c r="F53" s="381">
        <v>1560000</v>
      </c>
      <c r="G53"/>
      <c r="H53"/>
    </row>
    <row r="54" spans="1:8" ht="18">
      <c r="A54" s="383" t="s">
        <v>9</v>
      </c>
      <c r="B54" s="381"/>
      <c r="C54" s="381"/>
      <c r="D54" s="381">
        <v>1127700</v>
      </c>
      <c r="E54" s="381"/>
      <c r="F54" s="381">
        <v>1127700</v>
      </c>
      <c r="G54"/>
      <c r="H54"/>
    </row>
    <row r="55" spans="1:8" ht="18">
      <c r="A55" s="383" t="s">
        <v>6</v>
      </c>
      <c r="B55" s="381"/>
      <c r="C55" s="381"/>
      <c r="D55" s="381">
        <v>701000</v>
      </c>
      <c r="E55" s="381"/>
      <c r="F55" s="381">
        <v>701000</v>
      </c>
      <c r="G55"/>
      <c r="H55"/>
    </row>
    <row r="56" spans="1:8" ht="18">
      <c r="A56" s="383" t="s">
        <v>15</v>
      </c>
      <c r="B56" s="381"/>
      <c r="C56" s="381"/>
      <c r="D56" s="381">
        <v>1593200</v>
      </c>
      <c r="E56" s="381"/>
      <c r="F56" s="381">
        <v>1593200</v>
      </c>
      <c r="G56"/>
      <c r="H56"/>
    </row>
    <row r="57" spans="1:8" ht="18">
      <c r="A57" s="383" t="s">
        <v>11</v>
      </c>
      <c r="B57" s="381"/>
      <c r="C57" s="381"/>
      <c r="D57" s="381">
        <v>800000</v>
      </c>
      <c r="E57" s="381"/>
      <c r="F57" s="381">
        <v>800000</v>
      </c>
      <c r="G57"/>
      <c r="H57"/>
    </row>
    <row r="58" spans="1:8" ht="18">
      <c r="A58" s="383" t="s">
        <v>7</v>
      </c>
      <c r="B58" s="381"/>
      <c r="C58" s="381"/>
      <c r="D58" s="381">
        <v>795700</v>
      </c>
      <c r="E58" s="381"/>
      <c r="F58" s="381">
        <v>795700</v>
      </c>
      <c r="G58"/>
      <c r="H58"/>
    </row>
    <row r="59" spans="1:8" ht="18">
      <c r="A59" s="380">
        <v>2011717041</v>
      </c>
      <c r="B59" s="381"/>
      <c r="C59" s="381"/>
      <c r="D59" s="381"/>
      <c r="E59" s="381">
        <v>669900</v>
      </c>
      <c r="F59" s="381">
        <v>669900</v>
      </c>
      <c r="G59"/>
      <c r="H59"/>
    </row>
    <row r="60" spans="1:8" ht="18">
      <c r="A60" s="382" t="s">
        <v>317</v>
      </c>
      <c r="B60" s="381"/>
      <c r="C60" s="381"/>
      <c r="D60" s="381"/>
      <c r="E60" s="381">
        <v>669900</v>
      </c>
      <c r="F60" s="381">
        <v>669900</v>
      </c>
      <c r="G60"/>
      <c r="H60"/>
    </row>
    <row r="61" spans="1:8" ht="18">
      <c r="A61" s="383" t="s">
        <v>9</v>
      </c>
      <c r="B61" s="381"/>
      <c r="C61" s="381"/>
      <c r="D61" s="381"/>
      <c r="E61" s="381">
        <v>370850</v>
      </c>
      <c r="F61" s="381">
        <v>370850</v>
      </c>
      <c r="G61"/>
      <c r="H61"/>
    </row>
    <row r="62" spans="1:8" ht="18">
      <c r="A62" s="383" t="s">
        <v>6</v>
      </c>
      <c r="B62" s="381"/>
      <c r="C62" s="381"/>
      <c r="D62" s="381"/>
      <c r="E62" s="381">
        <v>150000</v>
      </c>
      <c r="F62" s="381">
        <v>150000</v>
      </c>
      <c r="G62"/>
      <c r="H62"/>
    </row>
    <row r="63" spans="1:8" ht="18">
      <c r="A63" s="383" t="s">
        <v>15</v>
      </c>
      <c r="B63" s="381"/>
      <c r="C63" s="381"/>
      <c r="D63" s="381"/>
      <c r="E63" s="381">
        <v>149050</v>
      </c>
      <c r="F63" s="381">
        <v>149050</v>
      </c>
      <c r="G63"/>
      <c r="H63"/>
    </row>
    <row r="64" spans="1:8" ht="18">
      <c r="A64" s="380">
        <v>2011717026</v>
      </c>
      <c r="B64" s="381"/>
      <c r="C64" s="381"/>
      <c r="D64" s="381"/>
      <c r="E64" s="381">
        <v>2350750</v>
      </c>
      <c r="F64" s="381">
        <v>2350750</v>
      </c>
      <c r="G64"/>
      <c r="H64"/>
    </row>
    <row r="65" spans="1:8" ht="18">
      <c r="A65" s="382" t="s">
        <v>343</v>
      </c>
      <c r="B65" s="381"/>
      <c r="C65" s="381"/>
      <c r="D65" s="381"/>
      <c r="E65" s="381">
        <v>2350750</v>
      </c>
      <c r="F65" s="381">
        <v>2350750</v>
      </c>
      <c r="G65"/>
      <c r="H65"/>
    </row>
    <row r="66" spans="1:8" ht="18">
      <c r="A66" s="383" t="s">
        <v>80</v>
      </c>
      <c r="B66" s="381"/>
      <c r="C66" s="381"/>
      <c r="D66" s="381"/>
      <c r="E66" s="381">
        <v>1177250</v>
      </c>
      <c r="F66" s="381">
        <v>1177250</v>
      </c>
      <c r="G66"/>
      <c r="H66"/>
    </row>
    <row r="67" spans="1:8" ht="18">
      <c r="A67" s="383" t="s">
        <v>15</v>
      </c>
      <c r="B67" s="381"/>
      <c r="C67" s="381"/>
      <c r="D67" s="381"/>
      <c r="E67" s="381">
        <v>1173500</v>
      </c>
      <c r="F67" s="381">
        <v>1173500</v>
      </c>
      <c r="G67"/>
      <c r="H67"/>
    </row>
    <row r="68" spans="1:8" ht="18">
      <c r="A68" s="380">
        <v>2011730042</v>
      </c>
      <c r="B68" s="381">
        <v>106019.79000000001</v>
      </c>
      <c r="C68" s="381"/>
      <c r="D68" s="381"/>
      <c r="E68" s="381"/>
      <c r="F68" s="381">
        <v>106019.79000000001</v>
      </c>
      <c r="G68"/>
      <c r="H68"/>
    </row>
    <row r="69" spans="1:8" ht="18">
      <c r="A69" s="382" t="s">
        <v>364</v>
      </c>
      <c r="B69" s="381">
        <v>106019.79000000001</v>
      </c>
      <c r="C69" s="381"/>
      <c r="D69" s="381"/>
      <c r="E69" s="381"/>
      <c r="F69" s="381">
        <v>106019.79000000001</v>
      </c>
      <c r="G69"/>
      <c r="H69"/>
    </row>
    <row r="70" spans="1:8" ht="18">
      <c r="A70" s="383" t="s">
        <v>80</v>
      </c>
      <c r="B70" s="381">
        <v>106019.79000000001</v>
      </c>
      <c r="C70" s="381"/>
      <c r="D70" s="381"/>
      <c r="E70" s="381"/>
      <c r="F70" s="381">
        <v>106019.79000000001</v>
      </c>
      <c r="G70"/>
      <c r="H70"/>
    </row>
    <row r="71" spans="1:8" ht="18">
      <c r="A71" s="380" t="s">
        <v>20</v>
      </c>
      <c r="B71" s="381">
        <v>1837993.8</v>
      </c>
      <c r="C71" s="381">
        <v>39106866.98</v>
      </c>
      <c r="D71" s="381">
        <v>10372600</v>
      </c>
      <c r="E71" s="381">
        <v>65763050</v>
      </c>
      <c r="F71" s="381">
        <v>117080510.78</v>
      </c>
      <c r="G71"/>
      <c r="H71"/>
    </row>
    <row r="72" spans="1:8" ht="18">
      <c r="A72"/>
      <c r="B72"/>
      <c r="C72"/>
      <c r="D72"/>
      <c r="E72"/>
      <c r="F72"/>
      <c r="G72"/>
      <c r="H72"/>
    </row>
    <row r="73" spans="1:8" ht="18">
      <c r="A73"/>
      <c r="B73"/>
      <c r="C73"/>
      <c r="D73"/>
      <c r="E73"/>
      <c r="F73"/>
      <c r="G73"/>
      <c r="H73"/>
    </row>
    <row r="74" spans="1:8" ht="18">
      <c r="A74"/>
      <c r="B74"/>
      <c r="C74"/>
      <c r="D74"/>
      <c r="E74"/>
      <c r="F74"/>
      <c r="G74"/>
      <c r="H74"/>
    </row>
    <row r="75" spans="1:8" ht="18">
      <c r="A75"/>
      <c r="B75"/>
      <c r="C75"/>
      <c r="D75"/>
      <c r="E75"/>
      <c r="F75"/>
      <c r="G75"/>
      <c r="H75"/>
    </row>
    <row r="76" spans="1:8" ht="18">
      <c r="A76"/>
      <c r="B76"/>
      <c r="C76"/>
      <c r="D76"/>
      <c r="E76"/>
      <c r="F76"/>
      <c r="G76"/>
      <c r="H76"/>
    </row>
    <row r="77" spans="1:8" ht="18">
      <c r="A77"/>
      <c r="B77"/>
      <c r="C77"/>
      <c r="D77"/>
      <c r="E77"/>
      <c r="F77"/>
      <c r="G77"/>
      <c r="H77"/>
    </row>
    <row r="78" spans="1:8" ht="18">
      <c r="A78"/>
      <c r="B78"/>
      <c r="C78"/>
      <c r="D78"/>
      <c r="E78"/>
      <c r="F78"/>
      <c r="G78"/>
      <c r="H78"/>
    </row>
    <row r="79" spans="1:8" ht="18">
      <c r="A79"/>
      <c r="B79"/>
      <c r="C79"/>
      <c r="D79"/>
      <c r="E79"/>
      <c r="F79"/>
      <c r="G79"/>
      <c r="H79"/>
    </row>
    <row r="80" spans="1:8" ht="18">
      <c r="A80"/>
      <c r="B80"/>
      <c r="C80"/>
      <c r="D80"/>
      <c r="E80"/>
      <c r="F80"/>
      <c r="G80"/>
      <c r="H80"/>
    </row>
    <row r="81" spans="1:8" ht="18">
      <c r="A81"/>
      <c r="B81"/>
      <c r="C81"/>
      <c r="D81"/>
      <c r="E81"/>
      <c r="F81"/>
      <c r="G81"/>
      <c r="H81"/>
    </row>
    <row r="82" spans="1:8" ht="18">
      <c r="A82"/>
      <c r="B82"/>
      <c r="C82"/>
      <c r="D82"/>
      <c r="E82"/>
      <c r="F82"/>
      <c r="G82"/>
      <c r="H82"/>
    </row>
    <row r="83" spans="1:8" ht="18">
      <c r="A83"/>
      <c r="B83"/>
      <c r="C83"/>
      <c r="D83"/>
      <c r="E83"/>
      <c r="F83"/>
      <c r="G83"/>
      <c r="H83"/>
    </row>
    <row r="84" spans="1:8" ht="18">
      <c r="A84"/>
      <c r="B84"/>
      <c r="C84"/>
      <c r="D84"/>
      <c r="E84"/>
      <c r="F84"/>
      <c r="G84"/>
      <c r="H84"/>
    </row>
    <row r="85" spans="1:8" ht="18">
      <c r="A85"/>
      <c r="B85"/>
      <c r="C85"/>
      <c r="D85"/>
      <c r="E85"/>
      <c r="F85"/>
      <c r="G85"/>
      <c r="H85"/>
    </row>
    <row r="86" spans="1:8" ht="18">
      <c r="A86"/>
      <c r="B86"/>
      <c r="C86"/>
      <c r="D86"/>
      <c r="E86"/>
      <c r="F86"/>
      <c r="G86"/>
      <c r="H86"/>
    </row>
    <row r="87" spans="1:8" ht="18">
      <c r="A87"/>
      <c r="B87"/>
      <c r="C87"/>
      <c r="D87"/>
      <c r="E87"/>
      <c r="F87"/>
      <c r="G87"/>
      <c r="H87"/>
    </row>
    <row r="88" spans="1:8" ht="18">
      <c r="A88"/>
      <c r="B88"/>
      <c r="C88"/>
      <c r="D88"/>
      <c r="E88"/>
      <c r="F88"/>
      <c r="G88"/>
      <c r="H88"/>
    </row>
    <row r="89" spans="1:8" ht="18">
      <c r="A89"/>
      <c r="B89"/>
      <c r="C89"/>
      <c r="D89"/>
      <c r="E89"/>
      <c r="F89"/>
      <c r="G89"/>
      <c r="H89"/>
    </row>
    <row r="90" spans="1:8" ht="18">
      <c r="A90"/>
      <c r="B90"/>
      <c r="C90"/>
      <c r="D90"/>
      <c r="E90"/>
      <c r="F90"/>
      <c r="G90"/>
      <c r="H90"/>
    </row>
    <row r="91" spans="1:8" ht="18">
      <c r="A91"/>
      <c r="B91"/>
      <c r="C91"/>
      <c r="D91"/>
      <c r="E91"/>
      <c r="F91"/>
      <c r="G91"/>
      <c r="H91"/>
    </row>
    <row r="92" spans="1:8" ht="18">
      <c r="A92"/>
      <c r="B92"/>
      <c r="C92"/>
      <c r="D92"/>
      <c r="E92"/>
      <c r="F92"/>
      <c r="G92"/>
      <c r="H92"/>
    </row>
    <row r="93" spans="1:8" ht="18">
      <c r="A93"/>
      <c r="B93"/>
      <c r="C93"/>
      <c r="D93"/>
      <c r="E93"/>
      <c r="F93"/>
      <c r="G93"/>
      <c r="H93"/>
    </row>
    <row r="94" spans="1:8" ht="18">
      <c r="A94"/>
      <c r="B94"/>
      <c r="C94"/>
      <c r="D94"/>
      <c r="E94"/>
      <c r="F94"/>
      <c r="G94"/>
      <c r="H94"/>
    </row>
    <row r="95" spans="1:8" ht="18">
      <c r="A95"/>
      <c r="B95"/>
      <c r="C95"/>
      <c r="D95"/>
      <c r="E95"/>
      <c r="F95"/>
      <c r="G95"/>
      <c r="H95"/>
    </row>
    <row r="96" spans="1:8" ht="18">
      <c r="A96"/>
      <c r="B96"/>
      <c r="C96"/>
      <c r="D96"/>
      <c r="E96"/>
      <c r="F96"/>
      <c r="G96"/>
      <c r="H96"/>
    </row>
    <row r="97" spans="1:8" ht="18">
      <c r="A97"/>
      <c r="B97"/>
      <c r="C97"/>
      <c r="D97"/>
      <c r="E97"/>
      <c r="F97"/>
      <c r="G97"/>
      <c r="H97"/>
    </row>
    <row r="98" spans="1:8" ht="18">
      <c r="A98"/>
      <c r="B98"/>
      <c r="C98"/>
      <c r="D98"/>
      <c r="E98"/>
      <c r="F98"/>
      <c r="G98"/>
      <c r="H98"/>
    </row>
    <row r="99" spans="1:8" ht="18">
      <c r="A99"/>
      <c r="B99"/>
      <c r="C99"/>
      <c r="D99"/>
      <c r="E99"/>
      <c r="F99"/>
      <c r="G99"/>
      <c r="H99"/>
    </row>
    <row r="100" spans="1:8" ht="18">
      <c r="A100"/>
      <c r="B100"/>
      <c r="C100"/>
      <c r="D100"/>
      <c r="E100"/>
      <c r="F100"/>
      <c r="G100"/>
      <c r="H100"/>
    </row>
    <row r="101" spans="1:8" ht="18">
      <c r="A101"/>
      <c r="B101"/>
      <c r="C101"/>
      <c r="D101"/>
      <c r="E101"/>
      <c r="F101"/>
      <c r="G101"/>
      <c r="H101"/>
    </row>
    <row r="102" spans="1:8" ht="18">
      <c r="A102"/>
      <c r="B102"/>
      <c r="C102"/>
      <c r="D102"/>
      <c r="E102"/>
      <c r="F102"/>
      <c r="G102"/>
      <c r="H102"/>
    </row>
    <row r="103" spans="1:8" ht="18">
      <c r="A103"/>
      <c r="B103"/>
      <c r="C103"/>
      <c r="D103"/>
      <c r="E103"/>
      <c r="F103"/>
      <c r="G103"/>
      <c r="H103"/>
    </row>
    <row r="104" spans="1:8" ht="18">
      <c r="A104"/>
      <c r="B104"/>
      <c r="C104"/>
      <c r="D104"/>
      <c r="E104"/>
      <c r="F104"/>
      <c r="G104"/>
      <c r="H104"/>
    </row>
    <row r="105" spans="1:8" ht="18">
      <c r="A105"/>
      <c r="B105"/>
      <c r="C105"/>
      <c r="D105"/>
      <c r="E105"/>
      <c r="F105"/>
      <c r="G105"/>
      <c r="H105"/>
    </row>
    <row r="106" spans="1:8" ht="18">
      <c r="A106"/>
      <c r="B106"/>
      <c r="C106"/>
      <c r="D106"/>
      <c r="E106"/>
      <c r="F106"/>
      <c r="G106"/>
      <c r="H106"/>
    </row>
    <row r="107" spans="1:8" ht="18">
      <c r="A107"/>
      <c r="B107"/>
      <c r="C107"/>
      <c r="D107"/>
      <c r="E107"/>
      <c r="F107"/>
      <c r="G107"/>
      <c r="H107"/>
    </row>
    <row r="108" spans="1:8" ht="18">
      <c r="A108"/>
      <c r="B108"/>
      <c r="C108"/>
      <c r="D108"/>
      <c r="E108"/>
      <c r="F108"/>
      <c r="G108"/>
      <c r="H108"/>
    </row>
    <row r="109" spans="1:8" ht="18">
      <c r="A109"/>
      <c r="B109"/>
      <c r="C109"/>
      <c r="D109"/>
      <c r="E109"/>
      <c r="F109"/>
      <c r="G109"/>
      <c r="H109"/>
    </row>
    <row r="110" spans="1:8" ht="18">
      <c r="A110"/>
      <c r="B110"/>
      <c r="C110"/>
      <c r="D110"/>
      <c r="E110"/>
      <c r="F110"/>
      <c r="G110"/>
      <c r="H110"/>
    </row>
    <row r="111" spans="1:8" ht="18">
      <c r="A111"/>
      <c r="B111"/>
      <c r="C111"/>
      <c r="D111"/>
      <c r="E111"/>
      <c r="F111"/>
      <c r="G111"/>
      <c r="H111"/>
    </row>
    <row r="112" spans="1:8" ht="18">
      <c r="A112"/>
      <c r="B112"/>
      <c r="C112"/>
      <c r="D112"/>
      <c r="E112"/>
      <c r="F112"/>
      <c r="G112"/>
      <c r="H112"/>
    </row>
    <row r="113" spans="1:8" ht="18">
      <c r="A113"/>
      <c r="B113"/>
      <c r="C113"/>
      <c r="D113"/>
      <c r="E113"/>
      <c r="F113"/>
      <c r="G113"/>
      <c r="H113"/>
    </row>
    <row r="114" spans="1:8" ht="18">
      <c r="A114"/>
      <c r="B114"/>
      <c r="C114"/>
      <c r="D114"/>
      <c r="E114"/>
      <c r="F114"/>
      <c r="G114"/>
      <c r="H114"/>
    </row>
    <row r="115" spans="1:8" ht="18">
      <c r="A115"/>
      <c r="B115"/>
      <c r="C115"/>
      <c r="D115"/>
      <c r="E115"/>
      <c r="F115"/>
      <c r="G115"/>
      <c r="H115"/>
    </row>
    <row r="116" spans="1:8" ht="18">
      <c r="A116"/>
      <c r="B116"/>
      <c r="C116"/>
      <c r="D116"/>
      <c r="E116"/>
      <c r="F116"/>
      <c r="G116"/>
      <c r="H116"/>
    </row>
    <row r="117" spans="1:8" ht="18">
      <c r="A117"/>
      <c r="B117"/>
      <c r="C117"/>
      <c r="D117"/>
      <c r="E117"/>
      <c r="F117"/>
      <c r="G117"/>
      <c r="H117"/>
    </row>
    <row r="118" spans="1:8" ht="18">
      <c r="A118"/>
      <c r="B118"/>
      <c r="C118"/>
      <c r="D118"/>
      <c r="E118"/>
      <c r="F118"/>
      <c r="G118"/>
      <c r="H118"/>
    </row>
    <row r="119" spans="1:8" ht="18">
      <c r="A119"/>
      <c r="B119"/>
      <c r="C119"/>
      <c r="D119"/>
      <c r="E119"/>
      <c r="F119"/>
      <c r="G119"/>
      <c r="H119"/>
    </row>
    <row r="120" spans="1:8" ht="18">
      <c r="A120"/>
      <c r="B120"/>
      <c r="C120"/>
      <c r="D120"/>
      <c r="E120"/>
      <c r="F120"/>
      <c r="G120"/>
      <c r="H120"/>
    </row>
    <row r="121" spans="1:8" ht="18">
      <c r="A121"/>
      <c r="B121"/>
      <c r="C121"/>
      <c r="D121"/>
      <c r="E121"/>
      <c r="F121"/>
      <c r="G121"/>
      <c r="H121"/>
    </row>
    <row r="122" spans="1:8" ht="18">
      <c r="A122"/>
      <c r="B122"/>
      <c r="C122"/>
      <c r="D122"/>
      <c r="E122"/>
      <c r="F122"/>
      <c r="G122"/>
      <c r="H122"/>
    </row>
    <row r="123" spans="1:8" ht="18">
      <c r="A123"/>
      <c r="B123"/>
      <c r="C123"/>
      <c r="D123"/>
      <c r="E123"/>
      <c r="F123"/>
      <c r="G123"/>
      <c r="H123"/>
    </row>
    <row r="124" spans="1:8" ht="18">
      <c r="A124"/>
      <c r="B124"/>
      <c r="C124"/>
      <c r="D124"/>
      <c r="E124"/>
      <c r="F124"/>
      <c r="G124"/>
      <c r="H124"/>
    </row>
    <row r="125" spans="1:8" ht="18">
      <c r="A125"/>
      <c r="B125"/>
      <c r="C125"/>
      <c r="D125"/>
      <c r="E125"/>
      <c r="F125"/>
      <c r="G125"/>
      <c r="H125"/>
    </row>
    <row r="126" spans="1:8" ht="18">
      <c r="A126"/>
      <c r="B126"/>
      <c r="C126"/>
      <c r="D126"/>
      <c r="E126"/>
      <c r="F126"/>
      <c r="G126"/>
      <c r="H126"/>
    </row>
    <row r="127" spans="1:8" ht="18">
      <c r="A127"/>
      <c r="B127"/>
      <c r="C127"/>
      <c r="D127"/>
      <c r="E127"/>
      <c r="F127"/>
      <c r="G127"/>
      <c r="H127"/>
    </row>
    <row r="128" spans="1:8" ht="18">
      <c r="A128"/>
      <c r="B128"/>
      <c r="C128"/>
      <c r="D128"/>
      <c r="E128"/>
      <c r="F128"/>
      <c r="G128"/>
      <c r="H128"/>
    </row>
    <row r="129" spans="1:8" ht="18">
      <c r="A129"/>
      <c r="B129"/>
      <c r="C129"/>
      <c r="D129"/>
      <c r="E129"/>
      <c r="F129"/>
      <c r="G129"/>
      <c r="H129"/>
    </row>
    <row r="130" spans="1:8" ht="18">
      <c r="A130"/>
      <c r="B130"/>
      <c r="C130"/>
      <c r="D130"/>
      <c r="E130"/>
      <c r="F130"/>
      <c r="G130"/>
      <c r="H130"/>
    </row>
    <row r="131" spans="1:8" ht="18">
      <c r="A131"/>
      <c r="B131"/>
      <c r="C131"/>
      <c r="D131"/>
      <c r="E131"/>
      <c r="F131"/>
      <c r="G131"/>
      <c r="H131"/>
    </row>
    <row r="132" spans="1:8" ht="18">
      <c r="A132"/>
      <c r="B132"/>
      <c r="C132"/>
      <c r="D132"/>
      <c r="E132"/>
      <c r="F132"/>
      <c r="G132"/>
      <c r="H132"/>
    </row>
    <row r="133" spans="1:7" ht="18">
      <c r="A133"/>
      <c r="B133"/>
      <c r="C133"/>
      <c r="D133"/>
      <c r="E133"/>
      <c r="F133"/>
      <c r="G133" s="8"/>
    </row>
    <row r="134" spans="1:7" ht="18">
      <c r="A134"/>
      <c r="B134"/>
      <c r="C134"/>
      <c r="D134"/>
      <c r="E134"/>
      <c r="F134"/>
      <c r="G134" s="8"/>
    </row>
    <row r="135" spans="1:7" ht="18">
      <c r="A135"/>
      <c r="B135"/>
      <c r="C135"/>
      <c r="D135"/>
      <c r="E135"/>
      <c r="F135"/>
      <c r="G135" s="8"/>
    </row>
    <row r="136" spans="1:7" ht="18">
      <c r="A136"/>
      <c r="B136"/>
      <c r="C136"/>
      <c r="D136"/>
      <c r="E136"/>
      <c r="F136"/>
      <c r="G136" s="8"/>
    </row>
    <row r="137" spans="1:7" ht="18">
      <c r="A137"/>
      <c r="B137"/>
      <c r="C137"/>
      <c r="D137"/>
      <c r="E137"/>
      <c r="F137"/>
      <c r="G137" s="8"/>
    </row>
    <row r="138" spans="1:7" ht="18">
      <c r="A138"/>
      <c r="B138"/>
      <c r="C138"/>
      <c r="D138"/>
      <c r="E138"/>
      <c r="F138"/>
      <c r="G138" s="8"/>
    </row>
    <row r="139" spans="1:7" ht="18">
      <c r="A139"/>
      <c r="B139"/>
      <c r="C139"/>
      <c r="D139"/>
      <c r="E139"/>
      <c r="F139"/>
      <c r="G139" s="8"/>
    </row>
    <row r="140" spans="1:7" ht="18">
      <c r="A140"/>
      <c r="B140"/>
      <c r="C140"/>
      <c r="D140"/>
      <c r="E140"/>
      <c r="F140"/>
      <c r="G140" s="8"/>
    </row>
    <row r="141" spans="1:7" ht="18">
      <c r="A141"/>
      <c r="B141"/>
      <c r="C141"/>
      <c r="D141"/>
      <c r="E141"/>
      <c r="F141"/>
      <c r="G141" s="8"/>
    </row>
    <row r="142" spans="1:7" ht="18">
      <c r="A142"/>
      <c r="B142"/>
      <c r="C142"/>
      <c r="D142"/>
      <c r="E142"/>
      <c r="F142"/>
      <c r="G142" s="8"/>
    </row>
    <row r="143" spans="1:7" ht="18">
      <c r="A143"/>
      <c r="B143"/>
      <c r="C143"/>
      <c r="D143"/>
      <c r="E143"/>
      <c r="F143"/>
      <c r="G143" s="8"/>
    </row>
    <row r="144" spans="1:7" ht="18">
      <c r="A144"/>
      <c r="B144"/>
      <c r="C144"/>
      <c r="D144"/>
      <c r="E144"/>
      <c r="F144"/>
      <c r="G144" s="8"/>
    </row>
    <row r="145" spans="1:7" ht="18">
      <c r="A145"/>
      <c r="B145"/>
      <c r="C145"/>
      <c r="D145"/>
      <c r="E145"/>
      <c r="F145"/>
      <c r="G145" s="8"/>
    </row>
    <row r="146" spans="1:7" ht="18">
      <c r="A146"/>
      <c r="B146"/>
      <c r="C146"/>
      <c r="D146"/>
      <c r="E146"/>
      <c r="F146"/>
      <c r="G146" s="8"/>
    </row>
    <row r="147" spans="1:7" ht="18">
      <c r="A147"/>
      <c r="B147"/>
      <c r="C147"/>
      <c r="D147"/>
      <c r="E147"/>
      <c r="F147"/>
      <c r="G147" s="8"/>
    </row>
    <row r="148" spans="1:7" ht="18">
      <c r="A148"/>
      <c r="B148"/>
      <c r="C148"/>
      <c r="D148"/>
      <c r="E148"/>
      <c r="F148"/>
      <c r="G148" s="8"/>
    </row>
    <row r="149" spans="1:7" ht="18">
      <c r="A149"/>
      <c r="B149"/>
      <c r="C149"/>
      <c r="D149"/>
      <c r="E149"/>
      <c r="F149"/>
      <c r="G149" s="8"/>
    </row>
    <row r="150" spans="1:7" ht="18">
      <c r="A150"/>
      <c r="B150"/>
      <c r="C150"/>
      <c r="D150"/>
      <c r="E150"/>
      <c r="F150"/>
      <c r="G150" s="8"/>
    </row>
    <row r="151" spans="1:7" ht="18">
      <c r="A151"/>
      <c r="B151"/>
      <c r="C151"/>
      <c r="D151"/>
      <c r="E151"/>
      <c r="F151"/>
      <c r="G151" s="8"/>
    </row>
    <row r="152" spans="1:7" ht="18">
      <c r="A152"/>
      <c r="B152"/>
      <c r="C152"/>
      <c r="D152"/>
      <c r="E152"/>
      <c r="F152"/>
      <c r="G152" s="8"/>
    </row>
    <row r="153" spans="1:7" ht="18">
      <c r="A153"/>
      <c r="B153"/>
      <c r="C153"/>
      <c r="D153"/>
      <c r="E153"/>
      <c r="F153"/>
      <c r="G153" s="8"/>
    </row>
    <row r="154" spans="1:7" ht="18">
      <c r="A154"/>
      <c r="B154"/>
      <c r="C154"/>
      <c r="D154"/>
      <c r="E154"/>
      <c r="F154"/>
      <c r="G154" s="8"/>
    </row>
    <row r="155" spans="1:7" ht="18">
      <c r="A155"/>
      <c r="B155"/>
      <c r="C155"/>
      <c r="D155"/>
      <c r="E155"/>
      <c r="F155"/>
      <c r="G155" s="8"/>
    </row>
    <row r="156" spans="1:6" ht="18">
      <c r="A156"/>
      <c r="B156"/>
      <c r="C156"/>
      <c r="D156"/>
      <c r="E156"/>
      <c r="F156"/>
    </row>
    <row r="157" spans="1:6" ht="18">
      <c r="A157"/>
      <c r="B157"/>
      <c r="C157"/>
      <c r="D157"/>
      <c r="E157"/>
      <c r="F157"/>
    </row>
    <row r="158" spans="1:6" ht="18">
      <c r="A158"/>
      <c r="B158"/>
      <c r="C158"/>
      <c r="D158"/>
      <c r="E158"/>
      <c r="F158"/>
    </row>
    <row r="159" spans="1:6" ht="18">
      <c r="A159"/>
      <c r="B159"/>
      <c r="C159"/>
      <c r="D159"/>
      <c r="E159"/>
      <c r="F159"/>
    </row>
    <row r="160" spans="1:6" ht="18">
      <c r="A160"/>
      <c r="B160"/>
      <c r="C160"/>
      <c r="D160"/>
      <c r="E160"/>
      <c r="F160"/>
    </row>
    <row r="161" spans="1:6" ht="18">
      <c r="A161"/>
      <c r="B161"/>
      <c r="C161"/>
      <c r="D161"/>
      <c r="E161"/>
      <c r="F161"/>
    </row>
    <row r="162" spans="1:6" ht="18">
      <c r="A162" s="8"/>
      <c r="B162" s="8"/>
      <c r="C162" s="8"/>
      <c r="D162" s="8"/>
      <c r="E162" s="8"/>
      <c r="F162" s="8"/>
    </row>
    <row r="163" spans="1:6" ht="18">
      <c r="A163" s="8"/>
      <c r="B163" s="8"/>
      <c r="C163" s="8"/>
      <c r="D163" s="8"/>
      <c r="E163" s="8"/>
      <c r="F163" s="8"/>
    </row>
    <row r="164" spans="1:6" ht="18">
      <c r="A164" s="8"/>
      <c r="B164" s="8"/>
      <c r="C164" s="8"/>
      <c r="D164" s="8"/>
      <c r="E164" s="8"/>
      <c r="F164" s="8"/>
    </row>
    <row r="165" spans="1:6" ht="18">
      <c r="A165" s="8"/>
      <c r="B165" s="8"/>
      <c r="C165" s="8"/>
      <c r="D165" s="8"/>
      <c r="E165" s="8"/>
      <c r="F165" s="8"/>
    </row>
    <row r="166" spans="1:6" ht="18">
      <c r="A166" s="8"/>
      <c r="B166" s="8"/>
      <c r="C166" s="8"/>
      <c r="D166" s="8"/>
      <c r="E166" s="8"/>
      <c r="F166" s="8"/>
    </row>
    <row r="167" spans="1:6" ht="18">
      <c r="A167" s="8"/>
      <c r="B167" s="8"/>
      <c r="C167" s="8"/>
      <c r="D167" s="8"/>
      <c r="E167" s="8"/>
      <c r="F167" s="8"/>
    </row>
    <row r="168" spans="1:6" ht="18">
      <c r="A168" s="8"/>
      <c r="B168" s="8"/>
      <c r="C168" s="8"/>
      <c r="D168" s="8"/>
      <c r="E168" s="8"/>
      <c r="F168" s="8"/>
    </row>
    <row r="169" spans="1:6" ht="18">
      <c r="A169" s="8"/>
      <c r="B169" s="8"/>
      <c r="C169" s="8"/>
      <c r="D169" s="8"/>
      <c r="E169" s="8"/>
      <c r="F169" s="8"/>
    </row>
    <row r="170" spans="1:6" ht="18">
      <c r="A170" s="8"/>
      <c r="B170" s="8"/>
      <c r="C170" s="8"/>
      <c r="D170" s="8"/>
      <c r="E170" s="8"/>
      <c r="F170" s="8"/>
    </row>
    <row r="171" spans="1:6" ht="18">
      <c r="A171" s="8"/>
      <c r="B171" s="8"/>
      <c r="C171" s="8"/>
      <c r="D171" s="8"/>
      <c r="E171" s="8"/>
      <c r="F171" s="8"/>
    </row>
    <row r="172" spans="1:6" ht="18">
      <c r="A172" s="8"/>
      <c r="B172" s="8"/>
      <c r="C172" s="8"/>
      <c r="D172" s="8"/>
      <c r="E172" s="8"/>
      <c r="F172" s="8"/>
    </row>
    <row r="173" spans="1:6" ht="18">
      <c r="A173" s="8"/>
      <c r="B173" s="8"/>
      <c r="C173" s="8"/>
      <c r="D173" s="8"/>
      <c r="E173" s="8"/>
      <c r="F173" s="8"/>
    </row>
    <row r="174" spans="1:6" ht="18">
      <c r="A174" s="8"/>
      <c r="B174" s="8"/>
      <c r="C174" s="8"/>
      <c r="D174" s="8"/>
      <c r="E174" s="8"/>
      <c r="F174" s="8"/>
    </row>
    <row r="175" spans="1:6" ht="18">
      <c r="A175" s="8"/>
      <c r="B175" s="8"/>
      <c r="C175" s="8"/>
      <c r="D175" s="8"/>
      <c r="E175" s="8"/>
      <c r="F175" s="8"/>
    </row>
    <row r="176" spans="1:6" ht="18">
      <c r="A176" s="8"/>
      <c r="B176" s="8"/>
      <c r="C176" s="8"/>
      <c r="D176" s="8"/>
      <c r="E176" s="8"/>
      <c r="F176" s="8"/>
    </row>
    <row r="177" spans="1:6" ht="18">
      <c r="A177" s="8"/>
      <c r="B177" s="8"/>
      <c r="C177" s="8"/>
      <c r="D177" s="8"/>
      <c r="E177" s="8"/>
      <c r="F177" s="8"/>
    </row>
    <row r="178" spans="1:6" ht="18">
      <c r="A178" s="8"/>
      <c r="B178" s="8"/>
      <c r="C178" s="8"/>
      <c r="D178" s="8"/>
      <c r="E178" s="8"/>
      <c r="F178" s="8"/>
    </row>
    <row r="179" spans="1:6" ht="18">
      <c r="A179" s="8"/>
      <c r="B179" s="8"/>
      <c r="C179" s="8"/>
      <c r="D179" s="8"/>
      <c r="E179" s="8"/>
      <c r="F179" s="8"/>
    </row>
    <row r="180" spans="1:6" ht="18">
      <c r="A180" s="8"/>
      <c r="B180" s="8"/>
      <c r="C180" s="8"/>
      <c r="D180" s="8"/>
      <c r="E180" s="8"/>
      <c r="F180" s="8"/>
    </row>
    <row r="181" spans="1:6" ht="18">
      <c r="A181" s="8"/>
      <c r="B181" s="8"/>
      <c r="C181" s="8"/>
      <c r="D181" s="8"/>
      <c r="E181" s="8"/>
      <c r="F181" s="8"/>
    </row>
    <row r="182" spans="1:6" ht="18">
      <c r="A182" s="8"/>
      <c r="B182" s="8"/>
      <c r="C182" s="8"/>
      <c r="D182" s="8"/>
      <c r="E182" s="8"/>
      <c r="F182" s="8"/>
    </row>
    <row r="183" spans="1:6" ht="18">
      <c r="A183" s="8"/>
      <c r="B183" s="8"/>
      <c r="C183" s="8"/>
      <c r="D183" s="8"/>
      <c r="E183" s="8"/>
      <c r="F183" s="8"/>
    </row>
    <row r="184" spans="1:6" ht="18">
      <c r="A184" s="8"/>
      <c r="B184" s="8"/>
      <c r="C184" s="8"/>
      <c r="D184" s="8"/>
      <c r="E184" s="8"/>
      <c r="F184" s="8"/>
    </row>
    <row r="185" spans="1:6" ht="18">
      <c r="A185" s="8"/>
      <c r="B185" s="8"/>
      <c r="C185" s="8"/>
      <c r="D185" s="8"/>
      <c r="E185" s="8"/>
      <c r="F185" s="8"/>
    </row>
    <row r="186" spans="1:6" ht="18">
      <c r="A186" s="8"/>
      <c r="B186" s="8"/>
      <c r="C186" s="8"/>
      <c r="D186" s="8"/>
      <c r="E186" s="8"/>
      <c r="F186" s="8"/>
    </row>
    <row r="187" spans="1:6" ht="18">
      <c r="A187" s="8"/>
      <c r="B187" s="8"/>
      <c r="C187" s="8"/>
      <c r="D187" s="8"/>
      <c r="E187" s="8"/>
      <c r="F187" s="8"/>
    </row>
    <row r="188" spans="1:6" ht="18">
      <c r="A188" s="8"/>
      <c r="B188" s="8"/>
      <c r="C188" s="8"/>
      <c r="D188" s="8"/>
      <c r="E188" s="8"/>
      <c r="F188" s="8"/>
    </row>
    <row r="189" spans="1:6" ht="18">
      <c r="A189" s="8"/>
      <c r="B189" s="8"/>
      <c r="C189" s="8"/>
      <c r="D189" s="8"/>
      <c r="E189" s="8"/>
      <c r="F189" s="8"/>
    </row>
    <row r="190" spans="1:6" ht="18">
      <c r="A190" s="8"/>
      <c r="B190" s="8"/>
      <c r="C190" s="8"/>
      <c r="D190" s="8"/>
      <c r="E190" s="8"/>
      <c r="F190" s="8"/>
    </row>
    <row r="191" spans="1:6" ht="18">
      <c r="A191" s="8"/>
      <c r="B191" s="8"/>
      <c r="C191" s="8"/>
      <c r="D191" s="8"/>
      <c r="E191" s="8"/>
      <c r="F191" s="8"/>
    </row>
    <row r="192" spans="1:6" ht="18">
      <c r="A192" s="8"/>
      <c r="B192" s="8"/>
      <c r="C192" s="8"/>
      <c r="D192" s="8"/>
      <c r="E192" s="8"/>
      <c r="F192" s="8"/>
    </row>
    <row r="193" spans="1:6" ht="18">
      <c r="A193" s="8"/>
      <c r="B193" s="8"/>
      <c r="C193" s="8"/>
      <c r="D193" s="8"/>
      <c r="E193" s="8"/>
      <c r="F193" s="8"/>
    </row>
    <row r="194" spans="1:6" ht="18">
      <c r="A194" s="8"/>
      <c r="B194" s="8"/>
      <c r="C194" s="8"/>
      <c r="D194" s="8"/>
      <c r="E194" s="8"/>
      <c r="F194" s="8"/>
    </row>
    <row r="195" spans="1:6" ht="18">
      <c r="A195" s="8"/>
      <c r="B195" s="8"/>
      <c r="C195" s="8"/>
      <c r="D195" s="8"/>
      <c r="E195" s="8"/>
      <c r="F195" s="8"/>
    </row>
    <row r="196" spans="1:6" ht="18">
      <c r="A196" s="8"/>
      <c r="B196" s="8"/>
      <c r="C196" s="8"/>
      <c r="D196" s="8"/>
      <c r="E196" s="8"/>
      <c r="F196" s="8"/>
    </row>
    <row r="197" spans="1:6" ht="18">
      <c r="A197" s="8"/>
      <c r="B197" s="8"/>
      <c r="C197" s="8"/>
      <c r="D197" s="8"/>
      <c r="E197" s="8"/>
      <c r="F197" s="8"/>
    </row>
    <row r="198" spans="1:6" ht="18">
      <c r="A198" s="8"/>
      <c r="B198" s="8"/>
      <c r="C198" s="8"/>
      <c r="D198" s="8"/>
      <c r="E198" s="8"/>
      <c r="F198" s="8"/>
    </row>
    <row r="199" spans="1:6" ht="18">
      <c r="A199" s="8"/>
      <c r="B199" s="8"/>
      <c r="C199" s="8"/>
      <c r="D199" s="8"/>
      <c r="E199" s="8"/>
      <c r="F199" s="8"/>
    </row>
    <row r="200" spans="1:6" ht="18">
      <c r="A200" s="8"/>
      <c r="B200" s="8"/>
      <c r="C200" s="8"/>
      <c r="D200" s="8"/>
      <c r="E200" s="8"/>
      <c r="F200" s="8"/>
    </row>
    <row r="201" spans="1:6" ht="18">
      <c r="A201" s="8"/>
      <c r="B201" s="8"/>
      <c r="C201" s="8"/>
      <c r="D201" s="8"/>
      <c r="E201" s="8"/>
      <c r="F201" s="8"/>
    </row>
    <row r="202" spans="1:6" ht="18">
      <c r="A202" s="8"/>
      <c r="B202" s="8"/>
      <c r="C202" s="8"/>
      <c r="D202" s="8"/>
      <c r="E202" s="8"/>
      <c r="F202" s="8"/>
    </row>
    <row r="203" spans="1:6" ht="18">
      <c r="A203" s="8"/>
      <c r="B203" s="8"/>
      <c r="C203" s="8"/>
      <c r="D203" s="8"/>
      <c r="E203" s="8"/>
      <c r="F203" s="8"/>
    </row>
    <row r="204" spans="1:6" ht="18">
      <c r="A204" s="8"/>
      <c r="B204" s="8"/>
      <c r="C204" s="8"/>
      <c r="D204" s="8"/>
      <c r="E204" s="8"/>
      <c r="F204" s="8"/>
    </row>
    <row r="205" spans="1:6" ht="18">
      <c r="A205" s="8"/>
      <c r="B205" s="8"/>
      <c r="C205" s="8"/>
      <c r="D205" s="8"/>
      <c r="E205" s="8"/>
      <c r="F205" s="8"/>
    </row>
    <row r="206" spans="1:6" ht="18">
      <c r="A206" s="8"/>
      <c r="B206" s="8"/>
      <c r="C206" s="8"/>
      <c r="D206" s="8"/>
      <c r="E206" s="8"/>
      <c r="F206" s="8"/>
    </row>
    <row r="207" spans="1:6" ht="18">
      <c r="A207" s="8"/>
      <c r="B207" s="8"/>
      <c r="C207" s="8"/>
      <c r="D207" s="8"/>
      <c r="E207" s="8"/>
      <c r="F207" s="8"/>
    </row>
    <row r="208" spans="1:6" ht="18">
      <c r="A208" s="8"/>
      <c r="B208" s="8"/>
      <c r="C208" s="8"/>
      <c r="D208" s="8"/>
      <c r="E208" s="8"/>
      <c r="F208" s="8"/>
    </row>
    <row r="209" spans="1:6" ht="18">
      <c r="A209" s="8"/>
      <c r="B209" s="8"/>
      <c r="C209" s="8"/>
      <c r="D209" s="8"/>
      <c r="E209" s="8"/>
      <c r="F209" s="8"/>
    </row>
    <row r="210" spans="1:6" ht="18">
      <c r="A210" s="8"/>
      <c r="B210" s="8"/>
      <c r="C210" s="8"/>
      <c r="D210" s="8"/>
      <c r="E210" s="8"/>
      <c r="F210" s="8"/>
    </row>
    <row r="211" spans="1:6" ht="18">
      <c r="A211" s="8"/>
      <c r="B211" s="8"/>
      <c r="C211" s="8"/>
      <c r="D211" s="8"/>
      <c r="E211" s="8"/>
      <c r="F211" s="8"/>
    </row>
    <row r="212" spans="1:6" ht="18">
      <c r="A212" s="8"/>
      <c r="B212" s="8"/>
      <c r="C212" s="8"/>
      <c r="D212" s="8"/>
      <c r="E212" s="8"/>
      <c r="F212" s="8"/>
    </row>
    <row r="213" spans="1:6" ht="18">
      <c r="A213" s="8"/>
      <c r="B213" s="8"/>
      <c r="C213" s="8"/>
      <c r="D213" s="8"/>
      <c r="E213" s="8"/>
      <c r="F213" s="8"/>
    </row>
    <row r="214" spans="1:6" ht="18">
      <c r="A214" s="8"/>
      <c r="B214" s="8"/>
      <c r="C214" s="8"/>
      <c r="D214" s="8"/>
      <c r="E214" s="8"/>
      <c r="F214" s="8"/>
    </row>
    <row r="215" spans="1:6" ht="18">
      <c r="A215" s="8"/>
      <c r="B215" s="8"/>
      <c r="C215" s="8"/>
      <c r="D215" s="8"/>
      <c r="E215" s="8"/>
      <c r="F215" s="8"/>
    </row>
    <row r="216" spans="1:6" ht="18">
      <c r="A216" s="8"/>
      <c r="B216" s="8"/>
      <c r="C216" s="8"/>
      <c r="D216" s="8"/>
      <c r="E216" s="8"/>
      <c r="F216" s="8"/>
    </row>
    <row r="217" spans="1:6" ht="18">
      <c r="A217" s="8"/>
      <c r="B217" s="8"/>
      <c r="C217" s="8"/>
      <c r="D217" s="8"/>
      <c r="E217" s="8"/>
      <c r="F217" s="8"/>
    </row>
    <row r="218" spans="1:6" ht="18">
      <c r="A218" s="8"/>
      <c r="B218" s="8"/>
      <c r="C218" s="8"/>
      <c r="D218" s="8"/>
      <c r="E218" s="8"/>
      <c r="F218" s="8"/>
    </row>
    <row r="219" spans="1:6" ht="18">
      <c r="A219" s="8"/>
      <c r="B219" s="8"/>
      <c r="C219" s="8"/>
      <c r="D219" s="8"/>
      <c r="E219" s="8"/>
      <c r="F219" s="8"/>
    </row>
    <row r="220" spans="1:6" ht="18">
      <c r="A220" s="8"/>
      <c r="B220" s="8"/>
      <c r="C220" s="8"/>
      <c r="D220" s="8"/>
      <c r="E220" s="8"/>
      <c r="F220" s="8"/>
    </row>
    <row r="221" spans="1:6" ht="18">
      <c r="A221" s="8"/>
      <c r="B221" s="8"/>
      <c r="C221" s="8"/>
      <c r="D221" s="8"/>
      <c r="E221" s="8"/>
      <c r="F221" s="8"/>
    </row>
    <row r="222" spans="1:6" ht="18">
      <c r="A222" s="8"/>
      <c r="B222" s="8"/>
      <c r="C222" s="8"/>
      <c r="D222" s="8"/>
      <c r="E222" s="8"/>
      <c r="F222" s="8"/>
    </row>
    <row r="223" spans="1:6" ht="18">
      <c r="A223" s="8"/>
      <c r="B223" s="8"/>
      <c r="C223" s="8"/>
      <c r="D223" s="8"/>
      <c r="E223" s="8"/>
      <c r="F223" s="8"/>
    </row>
    <row r="224" spans="1:6" ht="18">
      <c r="A224" s="8"/>
      <c r="B224" s="8"/>
      <c r="C224" s="8"/>
      <c r="D224" s="8"/>
      <c r="E224" s="8"/>
      <c r="F224" s="8"/>
    </row>
    <row r="225" spans="1:6" ht="18">
      <c r="A225" s="8"/>
      <c r="B225" s="8"/>
      <c r="C225" s="8"/>
      <c r="D225" s="8"/>
      <c r="E225" s="8"/>
      <c r="F225" s="8"/>
    </row>
    <row r="226" spans="1:6" ht="18">
      <c r="A226" s="8"/>
      <c r="B226" s="8"/>
      <c r="C226" s="8"/>
      <c r="D226" s="8"/>
      <c r="E226" s="8"/>
      <c r="F226" s="8"/>
    </row>
    <row r="227" spans="1:6" ht="18">
      <c r="A227" s="8"/>
      <c r="B227" s="8"/>
      <c r="C227" s="8"/>
      <c r="D227" s="8"/>
      <c r="E227" s="8"/>
      <c r="F227" s="8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240"/>
  <sheetViews>
    <sheetView zoomScalePageLayoutView="0" workbookViewId="0" topLeftCell="A46">
      <selection activeCell="A16" sqref="A16"/>
    </sheetView>
  </sheetViews>
  <sheetFormatPr defaultColWidth="9.140625" defaultRowHeight="15"/>
  <cols>
    <col min="1" max="1" width="42.421875" style="102" customWidth="1"/>
    <col min="2" max="2" width="10.421875" style="102" customWidth="1"/>
    <col min="3" max="3" width="8.00390625" style="102" customWidth="1"/>
    <col min="4" max="6" width="7.140625" style="102" customWidth="1"/>
    <col min="7" max="7" width="9.28125" style="102" customWidth="1"/>
    <col min="8" max="8" width="8.57421875" style="102" customWidth="1"/>
    <col min="9" max="9" width="9.7109375" style="102" customWidth="1"/>
    <col min="10" max="10" width="15.57421875" style="102" customWidth="1"/>
    <col min="11" max="11" width="9.8515625" style="102" customWidth="1"/>
    <col min="12" max="12" width="11.00390625" style="102" customWidth="1"/>
    <col min="13" max="13" width="14.421875" style="102" customWidth="1"/>
    <col min="14" max="14" width="15.421875" style="102" customWidth="1"/>
    <col min="15" max="15" width="9.28125" style="102" bestFit="1" customWidth="1"/>
    <col min="16" max="16384" width="9.00390625" style="102" customWidth="1"/>
  </cols>
  <sheetData>
    <row r="1" spans="1:2" ht="16.5">
      <c r="A1" s="358" t="s">
        <v>27</v>
      </c>
      <c r="B1" s="359" t="s">
        <v>34</v>
      </c>
    </row>
    <row r="2" spans="1:2" ht="16.5">
      <c r="A2" s="358" t="s">
        <v>0</v>
      </c>
      <c r="B2" s="359" t="s">
        <v>34</v>
      </c>
    </row>
    <row r="4" spans="1:15" ht="16.5">
      <c r="A4" s="358" t="s">
        <v>33</v>
      </c>
      <c r="B4" s="358" t="s">
        <v>21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6.5">
      <c r="A5" s="358" t="s">
        <v>19</v>
      </c>
      <c r="B5" s="359" t="s">
        <v>98</v>
      </c>
      <c r="C5" s="359" t="s">
        <v>2</v>
      </c>
      <c r="D5" s="359" t="s">
        <v>93</v>
      </c>
      <c r="E5" s="359" t="s">
        <v>3</v>
      </c>
      <c r="F5" s="359" t="s">
        <v>69</v>
      </c>
      <c r="G5" s="359" t="s">
        <v>4</v>
      </c>
      <c r="H5" s="359" t="s">
        <v>1</v>
      </c>
      <c r="I5" s="359" t="s">
        <v>85</v>
      </c>
      <c r="J5" s="359" t="s">
        <v>421</v>
      </c>
      <c r="K5" s="359" t="s">
        <v>423</v>
      </c>
      <c r="L5" s="359" t="s">
        <v>424</v>
      </c>
      <c r="M5" s="359" t="s">
        <v>422</v>
      </c>
      <c r="N5" s="359" t="s">
        <v>425</v>
      </c>
      <c r="O5" s="359" t="s">
        <v>20</v>
      </c>
    </row>
    <row r="6" spans="1:15" ht="16.5">
      <c r="A6" s="360" t="s">
        <v>18</v>
      </c>
      <c r="B6" s="371"/>
      <c r="C6" s="371"/>
      <c r="D6" s="371">
        <v>834125.3899999999</v>
      </c>
      <c r="E6" s="371">
        <v>765840</v>
      </c>
      <c r="F6" s="371">
        <v>220394.4</v>
      </c>
      <c r="G6" s="371">
        <v>17634.01</v>
      </c>
      <c r="H6" s="371"/>
      <c r="I6" s="371"/>
      <c r="J6" s="371"/>
      <c r="K6" s="371"/>
      <c r="L6" s="371"/>
      <c r="M6" s="371"/>
      <c r="N6" s="371"/>
      <c r="O6" s="371">
        <v>1837993.7999999998</v>
      </c>
    </row>
    <row r="7" spans="1:15" ht="16.5">
      <c r="A7" s="368" t="s">
        <v>232</v>
      </c>
      <c r="B7" s="371"/>
      <c r="C7" s="371"/>
      <c r="D7" s="371">
        <v>224888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>
        <v>224888</v>
      </c>
    </row>
    <row r="8" spans="1:15" ht="16.5">
      <c r="A8" s="368" t="s">
        <v>366</v>
      </c>
      <c r="B8" s="371"/>
      <c r="C8" s="371"/>
      <c r="D8" s="371">
        <v>7500</v>
      </c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>
        <v>7500</v>
      </c>
    </row>
    <row r="9" spans="1:15" ht="16.5">
      <c r="A9" s="368" t="s">
        <v>335</v>
      </c>
      <c r="B9" s="371"/>
      <c r="C9" s="371"/>
      <c r="D9" s="371">
        <v>30198.44</v>
      </c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>
        <v>30198.44</v>
      </c>
    </row>
    <row r="10" spans="1:15" ht="16.5">
      <c r="A10" s="368" t="s">
        <v>83</v>
      </c>
      <c r="B10" s="371"/>
      <c r="C10" s="371"/>
      <c r="D10" s="371"/>
      <c r="E10" s="371"/>
      <c r="F10" s="371"/>
      <c r="G10" s="371">
        <v>6090.36</v>
      </c>
      <c r="H10" s="371"/>
      <c r="I10" s="371"/>
      <c r="J10" s="371"/>
      <c r="K10" s="371"/>
      <c r="L10" s="371"/>
      <c r="M10" s="371"/>
      <c r="N10" s="371"/>
      <c r="O10" s="371">
        <v>6090.36</v>
      </c>
    </row>
    <row r="11" spans="1:15" ht="16.5">
      <c r="A11" s="368" t="s">
        <v>361</v>
      </c>
      <c r="B11" s="371"/>
      <c r="C11" s="371"/>
      <c r="D11" s="371"/>
      <c r="E11" s="371"/>
      <c r="F11" s="371">
        <v>1820</v>
      </c>
      <c r="G11" s="371"/>
      <c r="H11" s="371"/>
      <c r="I11" s="371"/>
      <c r="J11" s="371"/>
      <c r="K11" s="371"/>
      <c r="L11" s="371"/>
      <c r="M11" s="371"/>
      <c r="N11" s="371"/>
      <c r="O11" s="371">
        <v>1820</v>
      </c>
    </row>
    <row r="12" spans="1:15" ht="16.5">
      <c r="A12" s="368" t="s">
        <v>237</v>
      </c>
      <c r="B12" s="371"/>
      <c r="C12" s="371"/>
      <c r="D12" s="371"/>
      <c r="E12" s="371"/>
      <c r="F12" s="371">
        <v>4600</v>
      </c>
      <c r="G12" s="371"/>
      <c r="H12" s="371"/>
      <c r="I12" s="371"/>
      <c r="J12" s="371"/>
      <c r="K12" s="371"/>
      <c r="L12" s="371"/>
      <c r="M12" s="371"/>
      <c r="N12" s="371"/>
      <c r="O12" s="371">
        <v>4600</v>
      </c>
    </row>
    <row r="13" spans="1:15" ht="16.5">
      <c r="A13" s="368" t="s">
        <v>242</v>
      </c>
      <c r="B13" s="371"/>
      <c r="C13" s="371"/>
      <c r="D13" s="371"/>
      <c r="E13" s="371"/>
      <c r="F13" s="371">
        <v>22758</v>
      </c>
      <c r="G13" s="371"/>
      <c r="H13" s="371"/>
      <c r="I13" s="371"/>
      <c r="J13" s="371"/>
      <c r="K13" s="371"/>
      <c r="L13" s="371"/>
      <c r="M13" s="371"/>
      <c r="N13" s="371"/>
      <c r="O13" s="371">
        <v>22758</v>
      </c>
    </row>
    <row r="14" spans="1:15" ht="16.5">
      <c r="A14" s="368" t="s">
        <v>260</v>
      </c>
      <c r="B14" s="371"/>
      <c r="C14" s="371"/>
      <c r="D14" s="371"/>
      <c r="E14" s="371"/>
      <c r="F14" s="371">
        <v>82220</v>
      </c>
      <c r="G14" s="371"/>
      <c r="H14" s="371"/>
      <c r="I14" s="371"/>
      <c r="J14" s="371"/>
      <c r="K14" s="371"/>
      <c r="L14" s="371"/>
      <c r="M14" s="371"/>
      <c r="N14" s="371"/>
      <c r="O14" s="371">
        <v>82220</v>
      </c>
    </row>
    <row r="15" spans="1:15" ht="16.5">
      <c r="A15" s="368" t="s">
        <v>328</v>
      </c>
      <c r="B15" s="371"/>
      <c r="C15" s="371"/>
      <c r="D15" s="371"/>
      <c r="E15" s="371"/>
      <c r="F15" s="371">
        <v>60267</v>
      </c>
      <c r="G15" s="371"/>
      <c r="H15" s="371"/>
      <c r="I15" s="371"/>
      <c r="J15" s="371"/>
      <c r="K15" s="371"/>
      <c r="L15" s="371"/>
      <c r="M15" s="371"/>
      <c r="N15" s="371"/>
      <c r="O15" s="371">
        <v>60267</v>
      </c>
    </row>
    <row r="16" spans="1:15" ht="16.5">
      <c r="A16" s="368" t="s">
        <v>286</v>
      </c>
      <c r="B16" s="371"/>
      <c r="C16" s="371"/>
      <c r="D16" s="371"/>
      <c r="E16" s="371"/>
      <c r="F16" s="371">
        <v>2688</v>
      </c>
      <c r="G16" s="371"/>
      <c r="H16" s="371"/>
      <c r="I16" s="371"/>
      <c r="J16" s="371"/>
      <c r="K16" s="371"/>
      <c r="L16" s="371"/>
      <c r="M16" s="371"/>
      <c r="N16" s="371"/>
      <c r="O16" s="371">
        <v>2688</v>
      </c>
    </row>
    <row r="17" spans="1:15" ht="16.5">
      <c r="A17" s="368" t="s">
        <v>322</v>
      </c>
      <c r="B17" s="371"/>
      <c r="C17" s="371"/>
      <c r="D17" s="371"/>
      <c r="E17" s="371"/>
      <c r="F17" s="371">
        <v>33438</v>
      </c>
      <c r="G17" s="371"/>
      <c r="H17" s="371"/>
      <c r="I17" s="371"/>
      <c r="J17" s="371"/>
      <c r="K17" s="371"/>
      <c r="L17" s="371"/>
      <c r="M17" s="371"/>
      <c r="N17" s="371"/>
      <c r="O17" s="371">
        <v>33438</v>
      </c>
    </row>
    <row r="18" spans="1:15" ht="16.5">
      <c r="A18" s="368" t="s">
        <v>284</v>
      </c>
      <c r="B18" s="371"/>
      <c r="C18" s="371"/>
      <c r="D18" s="371"/>
      <c r="E18" s="371">
        <v>10000</v>
      </c>
      <c r="F18" s="371"/>
      <c r="G18" s="371"/>
      <c r="H18" s="371"/>
      <c r="I18" s="371"/>
      <c r="J18" s="371"/>
      <c r="K18" s="371"/>
      <c r="L18" s="371"/>
      <c r="M18" s="371"/>
      <c r="N18" s="371"/>
      <c r="O18" s="371">
        <v>10000</v>
      </c>
    </row>
    <row r="19" spans="1:15" ht="16.5">
      <c r="A19" s="368" t="s">
        <v>129</v>
      </c>
      <c r="B19" s="371"/>
      <c r="C19" s="371"/>
      <c r="D19" s="371">
        <v>15430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>
        <v>15430</v>
      </c>
    </row>
    <row r="20" spans="1:15" ht="16.5">
      <c r="A20" s="368" t="s">
        <v>120</v>
      </c>
      <c r="B20" s="371"/>
      <c r="C20" s="371"/>
      <c r="D20" s="371">
        <v>15750</v>
      </c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>
        <v>15750</v>
      </c>
    </row>
    <row r="21" spans="1:15" ht="16.5">
      <c r="A21" s="368" t="s">
        <v>121</v>
      </c>
      <c r="B21" s="371"/>
      <c r="C21" s="371"/>
      <c r="D21" s="371"/>
      <c r="E21" s="371">
        <v>317600</v>
      </c>
      <c r="F21" s="371"/>
      <c r="G21" s="371"/>
      <c r="H21" s="371"/>
      <c r="I21" s="371"/>
      <c r="J21" s="371"/>
      <c r="K21" s="371"/>
      <c r="L21" s="371"/>
      <c r="M21" s="371"/>
      <c r="N21" s="371"/>
      <c r="O21" s="371">
        <v>317600</v>
      </c>
    </row>
    <row r="22" spans="1:15" ht="16.5">
      <c r="A22" s="368" t="s">
        <v>131</v>
      </c>
      <c r="B22" s="371"/>
      <c r="C22" s="371"/>
      <c r="D22" s="371"/>
      <c r="E22" s="371">
        <v>232000</v>
      </c>
      <c r="F22" s="371"/>
      <c r="G22" s="371"/>
      <c r="H22" s="371"/>
      <c r="I22" s="371"/>
      <c r="J22" s="371"/>
      <c r="K22" s="371"/>
      <c r="L22" s="371"/>
      <c r="M22" s="371"/>
      <c r="N22" s="371"/>
      <c r="O22" s="371">
        <v>232000</v>
      </c>
    </row>
    <row r="23" spans="1:15" ht="16.5">
      <c r="A23" s="368" t="s">
        <v>132</v>
      </c>
      <c r="B23" s="371"/>
      <c r="C23" s="371"/>
      <c r="D23" s="371"/>
      <c r="E23" s="371">
        <v>41500</v>
      </c>
      <c r="F23" s="371"/>
      <c r="G23" s="371"/>
      <c r="H23" s="371"/>
      <c r="I23" s="371"/>
      <c r="J23" s="371"/>
      <c r="K23" s="371"/>
      <c r="L23" s="371"/>
      <c r="M23" s="371"/>
      <c r="N23" s="371"/>
      <c r="O23" s="371">
        <v>41500</v>
      </c>
    </row>
    <row r="24" spans="1:15" ht="16.5">
      <c r="A24" s="368" t="s">
        <v>210</v>
      </c>
      <c r="B24" s="371"/>
      <c r="C24" s="371"/>
      <c r="D24" s="371"/>
      <c r="E24" s="371"/>
      <c r="F24" s="371"/>
      <c r="G24" s="371">
        <v>11543.65</v>
      </c>
      <c r="H24" s="371"/>
      <c r="I24" s="371"/>
      <c r="J24" s="371"/>
      <c r="K24" s="371"/>
      <c r="L24" s="371"/>
      <c r="M24" s="371"/>
      <c r="N24" s="371"/>
      <c r="O24" s="371">
        <v>11543.65</v>
      </c>
    </row>
    <row r="25" spans="1:15" ht="16.5">
      <c r="A25" s="368" t="s">
        <v>110</v>
      </c>
      <c r="B25" s="371"/>
      <c r="C25" s="371"/>
      <c r="D25" s="371"/>
      <c r="E25" s="371">
        <v>154600</v>
      </c>
      <c r="F25" s="371"/>
      <c r="G25" s="371"/>
      <c r="H25" s="371"/>
      <c r="I25" s="371"/>
      <c r="J25" s="371"/>
      <c r="K25" s="371"/>
      <c r="L25" s="371"/>
      <c r="M25" s="371"/>
      <c r="N25" s="371"/>
      <c r="O25" s="371">
        <v>154600</v>
      </c>
    </row>
    <row r="26" spans="1:15" ht="16.5">
      <c r="A26" s="368" t="s">
        <v>240</v>
      </c>
      <c r="B26" s="371"/>
      <c r="C26" s="371"/>
      <c r="D26" s="371">
        <v>355435</v>
      </c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>
        <v>355435</v>
      </c>
    </row>
    <row r="27" spans="1:15" ht="16.5">
      <c r="A27" s="368" t="s">
        <v>218</v>
      </c>
      <c r="B27" s="371"/>
      <c r="C27" s="371"/>
      <c r="D27" s="371">
        <v>76147.95</v>
      </c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>
        <v>76147.95</v>
      </c>
    </row>
    <row r="28" spans="1:15" ht="16.5">
      <c r="A28" s="368" t="s">
        <v>213</v>
      </c>
      <c r="B28" s="371"/>
      <c r="C28" s="371"/>
      <c r="D28" s="371"/>
      <c r="E28" s="371"/>
      <c r="F28" s="371">
        <v>10688.4</v>
      </c>
      <c r="G28" s="371"/>
      <c r="H28" s="371"/>
      <c r="I28" s="371"/>
      <c r="J28" s="371"/>
      <c r="K28" s="371"/>
      <c r="L28" s="371"/>
      <c r="M28" s="371"/>
      <c r="N28" s="371"/>
      <c r="O28" s="371">
        <v>10688.4</v>
      </c>
    </row>
    <row r="29" spans="1:15" ht="16.5">
      <c r="A29" s="368" t="s">
        <v>217</v>
      </c>
      <c r="B29" s="371"/>
      <c r="C29" s="371"/>
      <c r="D29" s="371">
        <v>3926</v>
      </c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>
        <v>3926</v>
      </c>
    </row>
    <row r="30" spans="1:15" ht="16.5">
      <c r="A30" s="368" t="s">
        <v>219</v>
      </c>
      <c r="B30" s="371"/>
      <c r="C30" s="371"/>
      <c r="D30" s="371">
        <v>87850</v>
      </c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>
        <v>87850</v>
      </c>
    </row>
    <row r="31" spans="1:15" ht="16.5">
      <c r="A31" s="368" t="s">
        <v>234</v>
      </c>
      <c r="B31" s="371"/>
      <c r="C31" s="371"/>
      <c r="D31" s="371">
        <v>17000</v>
      </c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>
        <v>17000</v>
      </c>
    </row>
    <row r="32" spans="1:15" ht="16.5">
      <c r="A32" s="368" t="s">
        <v>230</v>
      </c>
      <c r="B32" s="371"/>
      <c r="C32" s="371"/>
      <c r="D32" s="371"/>
      <c r="E32" s="371">
        <v>10140</v>
      </c>
      <c r="F32" s="371"/>
      <c r="G32" s="371"/>
      <c r="H32" s="371"/>
      <c r="I32" s="371"/>
      <c r="J32" s="371"/>
      <c r="K32" s="371"/>
      <c r="L32" s="371"/>
      <c r="M32" s="371"/>
      <c r="N32" s="371"/>
      <c r="O32" s="371">
        <v>10140</v>
      </c>
    </row>
    <row r="33" spans="1:15" ht="16.5">
      <c r="A33" s="368" t="s">
        <v>360</v>
      </c>
      <c r="B33" s="371"/>
      <c r="C33" s="371"/>
      <c r="D33" s="371"/>
      <c r="E33" s="371"/>
      <c r="F33" s="371">
        <v>1915</v>
      </c>
      <c r="G33" s="371"/>
      <c r="H33" s="371"/>
      <c r="I33" s="371"/>
      <c r="J33" s="371"/>
      <c r="K33" s="371"/>
      <c r="L33" s="371"/>
      <c r="M33" s="371"/>
      <c r="N33" s="371"/>
      <c r="O33" s="371">
        <v>1915</v>
      </c>
    </row>
    <row r="34" spans="1:15" ht="16.5">
      <c r="A34" s="360" t="s">
        <v>16</v>
      </c>
      <c r="B34" s="371">
        <v>961570</v>
      </c>
      <c r="C34" s="371">
        <v>4566460</v>
      </c>
      <c r="D34" s="371"/>
      <c r="E34" s="371"/>
      <c r="F34" s="371"/>
      <c r="G34" s="371"/>
      <c r="H34" s="371">
        <v>33578836.98</v>
      </c>
      <c r="I34" s="371"/>
      <c r="J34" s="371"/>
      <c r="K34" s="371"/>
      <c r="L34" s="371"/>
      <c r="M34" s="371"/>
      <c r="N34" s="371"/>
      <c r="O34" s="371">
        <v>39106866.98</v>
      </c>
    </row>
    <row r="35" spans="1:15" ht="16.5">
      <c r="A35" s="368" t="s">
        <v>98</v>
      </c>
      <c r="B35" s="371">
        <v>961570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>
        <v>961570</v>
      </c>
    </row>
    <row r="36" spans="1:15" ht="16.5">
      <c r="A36" s="368" t="s">
        <v>2</v>
      </c>
      <c r="B36" s="371"/>
      <c r="C36" s="371">
        <v>4566460</v>
      </c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>
        <v>4566460</v>
      </c>
    </row>
    <row r="37" spans="1:15" ht="16.5">
      <c r="A37" s="368" t="s">
        <v>65</v>
      </c>
      <c r="B37" s="371"/>
      <c r="C37" s="371"/>
      <c r="D37" s="371"/>
      <c r="E37" s="371"/>
      <c r="F37" s="371"/>
      <c r="G37" s="371"/>
      <c r="H37" s="371">
        <v>29013680.32</v>
      </c>
      <c r="I37" s="371"/>
      <c r="J37" s="371"/>
      <c r="K37" s="371"/>
      <c r="L37" s="371"/>
      <c r="M37" s="371"/>
      <c r="N37" s="371"/>
      <c r="O37" s="371">
        <v>29013680.32</v>
      </c>
    </row>
    <row r="38" spans="1:15" ht="16.5">
      <c r="A38" s="368" t="s">
        <v>66</v>
      </c>
      <c r="B38" s="371"/>
      <c r="C38" s="371"/>
      <c r="D38" s="371"/>
      <c r="E38" s="371"/>
      <c r="F38" s="371"/>
      <c r="G38" s="371"/>
      <c r="H38" s="371">
        <v>1924378.33</v>
      </c>
      <c r="I38" s="371"/>
      <c r="J38" s="371"/>
      <c r="K38" s="371"/>
      <c r="L38" s="371"/>
      <c r="M38" s="371"/>
      <c r="N38" s="371"/>
      <c r="O38" s="371">
        <v>1924378.33</v>
      </c>
    </row>
    <row r="39" spans="1:15" ht="16.5">
      <c r="A39" s="368" t="s">
        <v>125</v>
      </c>
      <c r="B39" s="371"/>
      <c r="C39" s="371"/>
      <c r="D39" s="371"/>
      <c r="E39" s="371"/>
      <c r="F39" s="371"/>
      <c r="G39" s="371"/>
      <c r="H39" s="371">
        <v>1747378.33</v>
      </c>
      <c r="I39" s="371"/>
      <c r="J39" s="371"/>
      <c r="K39" s="371"/>
      <c r="L39" s="371"/>
      <c r="M39" s="371"/>
      <c r="N39" s="371"/>
      <c r="O39" s="371">
        <v>1747378.33</v>
      </c>
    </row>
    <row r="40" spans="1:15" ht="16.5">
      <c r="A40" s="368" t="s">
        <v>122</v>
      </c>
      <c r="B40" s="371"/>
      <c r="C40" s="371"/>
      <c r="D40" s="371"/>
      <c r="E40" s="371"/>
      <c r="F40" s="371"/>
      <c r="G40" s="371"/>
      <c r="H40" s="371">
        <v>427000</v>
      </c>
      <c r="I40" s="371"/>
      <c r="J40" s="371"/>
      <c r="K40" s="371"/>
      <c r="L40" s="371"/>
      <c r="M40" s="371"/>
      <c r="N40" s="371"/>
      <c r="O40" s="371">
        <v>427000</v>
      </c>
    </row>
    <row r="41" spans="1:15" ht="16.5">
      <c r="A41" s="368" t="s">
        <v>123</v>
      </c>
      <c r="B41" s="371"/>
      <c r="C41" s="371"/>
      <c r="D41" s="371"/>
      <c r="E41" s="371"/>
      <c r="F41" s="371"/>
      <c r="G41" s="371"/>
      <c r="H41" s="371">
        <v>244400</v>
      </c>
      <c r="I41" s="371"/>
      <c r="J41" s="371"/>
      <c r="K41" s="371"/>
      <c r="L41" s="371"/>
      <c r="M41" s="371"/>
      <c r="N41" s="371"/>
      <c r="O41" s="371">
        <v>244400</v>
      </c>
    </row>
    <row r="42" spans="1:15" ht="16.5">
      <c r="A42" s="368" t="s">
        <v>124</v>
      </c>
      <c r="B42" s="371"/>
      <c r="C42" s="371"/>
      <c r="D42" s="371"/>
      <c r="E42" s="371"/>
      <c r="F42" s="371"/>
      <c r="G42" s="371"/>
      <c r="H42" s="371">
        <v>222000</v>
      </c>
      <c r="I42" s="371"/>
      <c r="J42" s="371"/>
      <c r="K42" s="371"/>
      <c r="L42" s="371"/>
      <c r="M42" s="371"/>
      <c r="N42" s="371"/>
      <c r="O42" s="371">
        <v>222000</v>
      </c>
    </row>
    <row r="43" spans="1:15" ht="16.5">
      <c r="A43" s="360" t="s">
        <v>127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>
        <v>4594100</v>
      </c>
      <c r="L43" s="371">
        <v>5778500</v>
      </c>
      <c r="M43" s="371"/>
      <c r="N43" s="371"/>
      <c r="O43" s="371">
        <v>10372600</v>
      </c>
    </row>
    <row r="44" spans="1:15" ht="16.5">
      <c r="A44" s="368" t="s">
        <v>278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>
        <v>4594100</v>
      </c>
      <c r="L44" s="371"/>
      <c r="M44" s="371"/>
      <c r="N44" s="371"/>
      <c r="O44" s="371">
        <v>4594100</v>
      </c>
    </row>
    <row r="45" spans="1:15" ht="16.5">
      <c r="A45" s="368" t="s">
        <v>313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>
        <v>5778500</v>
      </c>
      <c r="M45" s="371"/>
      <c r="N45" s="371"/>
      <c r="O45" s="371">
        <v>5778500</v>
      </c>
    </row>
    <row r="46" spans="1:15" ht="16.5">
      <c r="A46" s="360" t="s">
        <v>224</v>
      </c>
      <c r="B46" s="371"/>
      <c r="C46" s="371"/>
      <c r="D46" s="371"/>
      <c r="E46" s="371"/>
      <c r="F46" s="371"/>
      <c r="G46" s="371"/>
      <c r="H46" s="371"/>
      <c r="I46" s="371">
        <v>23272200</v>
      </c>
      <c r="J46" s="371">
        <v>39470200</v>
      </c>
      <c r="K46" s="371"/>
      <c r="L46" s="371"/>
      <c r="M46" s="371">
        <v>441500</v>
      </c>
      <c r="N46" s="371">
        <v>2579150</v>
      </c>
      <c r="O46" s="371">
        <v>65763050</v>
      </c>
    </row>
    <row r="47" spans="1:15" ht="16.5">
      <c r="A47" s="368" t="s">
        <v>386</v>
      </c>
      <c r="B47" s="371"/>
      <c r="C47" s="371"/>
      <c r="D47" s="371"/>
      <c r="E47" s="371"/>
      <c r="F47" s="371"/>
      <c r="G47" s="371"/>
      <c r="H47" s="371"/>
      <c r="I47" s="371">
        <v>5841300</v>
      </c>
      <c r="J47" s="371"/>
      <c r="K47" s="371"/>
      <c r="L47" s="371"/>
      <c r="M47" s="371"/>
      <c r="N47" s="371"/>
      <c r="O47" s="371">
        <v>5841300</v>
      </c>
    </row>
    <row r="48" spans="1:15" ht="16.5">
      <c r="A48" s="368" t="s">
        <v>344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>
        <v>1771600</v>
      </c>
      <c r="O48" s="371">
        <v>1771600</v>
      </c>
    </row>
    <row r="49" spans="1:15" ht="16.5">
      <c r="A49" s="368" t="s">
        <v>223</v>
      </c>
      <c r="B49" s="371"/>
      <c r="C49" s="371"/>
      <c r="D49" s="371"/>
      <c r="E49" s="371"/>
      <c r="F49" s="371"/>
      <c r="G49" s="371"/>
      <c r="H49" s="371"/>
      <c r="I49" s="371"/>
      <c r="J49" s="371">
        <v>39470200</v>
      </c>
      <c r="K49" s="371"/>
      <c r="L49" s="371"/>
      <c r="M49" s="371"/>
      <c r="N49" s="371"/>
      <c r="O49" s="371">
        <v>39470200</v>
      </c>
    </row>
    <row r="50" spans="1:15" ht="16.5">
      <c r="A50" s="368" t="s">
        <v>244</v>
      </c>
      <c r="B50" s="371"/>
      <c r="C50" s="371"/>
      <c r="D50" s="371"/>
      <c r="E50" s="371"/>
      <c r="F50" s="371"/>
      <c r="G50" s="371"/>
      <c r="H50" s="371"/>
      <c r="I50" s="371">
        <v>14379300</v>
      </c>
      <c r="J50" s="371"/>
      <c r="K50" s="371"/>
      <c r="L50" s="371"/>
      <c r="M50" s="371"/>
      <c r="N50" s="371"/>
      <c r="O50" s="371">
        <v>14379300</v>
      </c>
    </row>
    <row r="51" spans="1:15" ht="16.5">
      <c r="A51" s="368" t="s">
        <v>306</v>
      </c>
      <c r="B51" s="371"/>
      <c r="C51" s="371"/>
      <c r="D51" s="371"/>
      <c r="E51" s="371"/>
      <c r="F51" s="371"/>
      <c r="G51" s="371"/>
      <c r="H51" s="371"/>
      <c r="I51" s="371">
        <v>3051600</v>
      </c>
      <c r="J51" s="371"/>
      <c r="K51" s="371"/>
      <c r="L51" s="371"/>
      <c r="M51" s="371"/>
      <c r="N51" s="371"/>
      <c r="O51" s="371">
        <v>3051600</v>
      </c>
    </row>
    <row r="52" spans="1:15" ht="16.5">
      <c r="A52" s="368" t="s">
        <v>319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>
        <v>150000</v>
      </c>
      <c r="N52" s="371"/>
      <c r="O52" s="371">
        <v>150000</v>
      </c>
    </row>
    <row r="53" spans="1:15" ht="16.5">
      <c r="A53" s="368" t="s">
        <v>370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>
        <v>287650</v>
      </c>
      <c r="O53" s="371">
        <v>287650</v>
      </c>
    </row>
    <row r="54" spans="1:15" ht="16.5">
      <c r="A54" s="368" t="s">
        <v>372</v>
      </c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>
        <v>149050</v>
      </c>
      <c r="O54" s="371">
        <v>149050</v>
      </c>
    </row>
    <row r="55" spans="1:15" ht="16.5">
      <c r="A55" s="368" t="s">
        <v>378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>
        <v>145200</v>
      </c>
      <c r="N55" s="371"/>
      <c r="O55" s="371">
        <v>145200</v>
      </c>
    </row>
    <row r="56" spans="1:15" ht="16.5">
      <c r="A56" s="368" t="s">
        <v>380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>
        <v>146300</v>
      </c>
      <c r="N56" s="371"/>
      <c r="O56" s="371">
        <v>146300</v>
      </c>
    </row>
    <row r="57" spans="1:15" ht="16.5">
      <c r="A57" s="368" t="s">
        <v>383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>
        <v>175550</v>
      </c>
      <c r="O57" s="371">
        <v>175550</v>
      </c>
    </row>
    <row r="58" spans="1:15" ht="16.5">
      <c r="A58" s="368" t="s">
        <v>388</v>
      </c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>
        <v>195300</v>
      </c>
      <c r="O58" s="371">
        <v>195300</v>
      </c>
    </row>
    <row r="59" spans="1:15" ht="16.5">
      <c r="A59" s="360" t="s">
        <v>20</v>
      </c>
      <c r="B59" s="371">
        <v>961570</v>
      </c>
      <c r="C59" s="371">
        <v>4566460</v>
      </c>
      <c r="D59" s="371">
        <v>834125.3899999999</v>
      </c>
      <c r="E59" s="371">
        <v>765840</v>
      </c>
      <c r="F59" s="371">
        <v>220394.4</v>
      </c>
      <c r="G59" s="371">
        <v>17634.01</v>
      </c>
      <c r="H59" s="371">
        <v>33578836.98</v>
      </c>
      <c r="I59" s="371">
        <v>23272200</v>
      </c>
      <c r="J59" s="371">
        <v>39470200</v>
      </c>
      <c r="K59" s="371">
        <v>4594100</v>
      </c>
      <c r="L59" s="371">
        <v>5778500</v>
      </c>
      <c r="M59" s="371">
        <v>441500</v>
      </c>
      <c r="N59" s="371">
        <v>2579150</v>
      </c>
      <c r="O59" s="371">
        <v>117080510.78</v>
      </c>
    </row>
    <row r="60" spans="1:14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3" ht="16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6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6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6.5">
      <c r="A240"/>
      <c r="B240"/>
      <c r="C240"/>
      <c r="D240"/>
      <c r="E240"/>
      <c r="F240"/>
      <c r="G240"/>
      <c r="H240"/>
      <c r="I240"/>
      <c r="J240"/>
      <c r="K240"/>
      <c r="L240"/>
      <c r="M240"/>
    </row>
  </sheetData>
  <sheetProtection/>
  <printOptions/>
  <pageMargins left="0.11811023622047245" right="0.11811023622047245" top="0.15748031496062992" bottom="0.15748031496062992" header="0.31496062992125984" footer="0.31496062992125984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5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0.8515625" style="300" customWidth="1"/>
    <col min="2" max="11" width="11.421875" style="123" customWidth="1"/>
    <col min="12" max="16384" width="9.00390625" style="300" customWidth="1"/>
  </cols>
  <sheetData>
    <row r="1" ht="16.5">
      <c r="A1" s="210" t="s">
        <v>402</v>
      </c>
    </row>
    <row r="2" spans="1:11" ht="16.5">
      <c r="A2" s="265" t="s">
        <v>32</v>
      </c>
      <c r="B2" s="356" t="s">
        <v>1</v>
      </c>
      <c r="C2" s="356" t="s">
        <v>2</v>
      </c>
      <c r="D2" s="356" t="s">
        <v>98</v>
      </c>
      <c r="E2" s="356" t="s">
        <v>3</v>
      </c>
      <c r="F2" s="356" t="s">
        <v>93</v>
      </c>
      <c r="G2" s="356" t="s">
        <v>69</v>
      </c>
      <c r="H2" s="356" t="s">
        <v>4</v>
      </c>
      <c r="I2" s="356" t="s">
        <v>85</v>
      </c>
      <c r="J2" s="356" t="s">
        <v>128</v>
      </c>
      <c r="K2" s="356" t="s">
        <v>20</v>
      </c>
    </row>
    <row r="3" spans="1:11" ht="16.5">
      <c r="A3" s="224" t="s">
        <v>18</v>
      </c>
      <c r="B3" s="204"/>
      <c r="C3" s="204"/>
      <c r="D3" s="204"/>
      <c r="E3" s="204">
        <v>765840</v>
      </c>
      <c r="F3" s="204">
        <v>834125.3899999999</v>
      </c>
      <c r="G3" s="204">
        <v>220394.4</v>
      </c>
      <c r="H3" s="204">
        <v>17634.01</v>
      </c>
      <c r="I3" s="204"/>
      <c r="J3" s="204"/>
      <c r="K3" s="204">
        <v>1837993.7999999998</v>
      </c>
    </row>
    <row r="4" spans="1:11" ht="16.5">
      <c r="A4" s="272" t="s">
        <v>232</v>
      </c>
      <c r="B4" s="263"/>
      <c r="C4" s="263"/>
      <c r="D4" s="263"/>
      <c r="E4" s="263"/>
      <c r="F4" s="263">
        <v>224888</v>
      </c>
      <c r="G4" s="263"/>
      <c r="H4" s="263"/>
      <c r="I4" s="263"/>
      <c r="J4" s="263"/>
      <c r="K4" s="263">
        <v>224888</v>
      </c>
    </row>
    <row r="5" spans="1:11" ht="16.5">
      <c r="A5" s="272" t="s">
        <v>366</v>
      </c>
      <c r="B5" s="263"/>
      <c r="C5" s="263"/>
      <c r="D5" s="263"/>
      <c r="E5" s="263"/>
      <c r="F5" s="263">
        <v>7500</v>
      </c>
      <c r="G5" s="263"/>
      <c r="H5" s="263"/>
      <c r="I5" s="263"/>
      <c r="J5" s="263"/>
      <c r="K5" s="263">
        <v>7500</v>
      </c>
    </row>
    <row r="6" spans="1:11" ht="16.5">
      <c r="A6" s="272" t="s">
        <v>335</v>
      </c>
      <c r="B6" s="263"/>
      <c r="C6" s="263"/>
      <c r="D6" s="263"/>
      <c r="E6" s="263"/>
      <c r="F6" s="263">
        <v>30198.44</v>
      </c>
      <c r="G6" s="263"/>
      <c r="H6" s="263"/>
      <c r="I6" s="263"/>
      <c r="J6" s="263"/>
      <c r="K6" s="263">
        <v>30198.44</v>
      </c>
    </row>
    <row r="7" spans="1:11" ht="16.5">
      <c r="A7" s="272" t="s">
        <v>83</v>
      </c>
      <c r="B7" s="263"/>
      <c r="C7" s="263"/>
      <c r="D7" s="263"/>
      <c r="E7" s="263"/>
      <c r="F7" s="263"/>
      <c r="G7" s="263"/>
      <c r="H7" s="263">
        <v>6090.36</v>
      </c>
      <c r="I7" s="263"/>
      <c r="J7" s="263"/>
      <c r="K7" s="263">
        <v>6090.36</v>
      </c>
    </row>
    <row r="8" spans="1:11" ht="16.5">
      <c r="A8" s="272" t="s">
        <v>361</v>
      </c>
      <c r="B8" s="263"/>
      <c r="C8" s="263"/>
      <c r="D8" s="263"/>
      <c r="E8" s="263"/>
      <c r="F8" s="263"/>
      <c r="G8" s="263">
        <v>1820</v>
      </c>
      <c r="H8" s="263"/>
      <c r="I8" s="263"/>
      <c r="J8" s="263"/>
      <c r="K8" s="263">
        <v>1820</v>
      </c>
    </row>
    <row r="9" spans="1:11" ht="16.5">
      <c r="A9" s="272" t="s">
        <v>237</v>
      </c>
      <c r="B9" s="263"/>
      <c r="C9" s="263"/>
      <c r="D9" s="263"/>
      <c r="E9" s="263"/>
      <c r="F9" s="263"/>
      <c r="G9" s="263">
        <v>4600</v>
      </c>
      <c r="H9" s="263"/>
      <c r="I9" s="263"/>
      <c r="J9" s="263"/>
      <c r="K9" s="263">
        <v>4600</v>
      </c>
    </row>
    <row r="10" spans="1:11" ht="16.5">
      <c r="A10" s="272" t="s">
        <v>242</v>
      </c>
      <c r="B10" s="263"/>
      <c r="C10" s="263"/>
      <c r="D10" s="263"/>
      <c r="E10" s="263"/>
      <c r="F10" s="263"/>
      <c r="G10" s="263">
        <v>22758</v>
      </c>
      <c r="H10" s="263"/>
      <c r="I10" s="263"/>
      <c r="J10" s="263"/>
      <c r="K10" s="263">
        <v>22758</v>
      </c>
    </row>
    <row r="11" spans="1:11" ht="16.5">
      <c r="A11" s="272" t="s">
        <v>260</v>
      </c>
      <c r="B11" s="263"/>
      <c r="C11" s="263"/>
      <c r="D11" s="263"/>
      <c r="E11" s="263"/>
      <c r="F11" s="263"/>
      <c r="G11" s="263">
        <v>82220</v>
      </c>
      <c r="H11" s="263"/>
      <c r="I11" s="263"/>
      <c r="J11" s="263"/>
      <c r="K11" s="263">
        <v>82220</v>
      </c>
    </row>
    <row r="12" spans="1:11" ht="16.5">
      <c r="A12" s="272" t="s">
        <v>328</v>
      </c>
      <c r="B12" s="263"/>
      <c r="C12" s="263"/>
      <c r="D12" s="263"/>
      <c r="E12" s="263"/>
      <c r="F12" s="263"/>
      <c r="G12" s="263">
        <v>60267</v>
      </c>
      <c r="H12" s="263"/>
      <c r="I12" s="263"/>
      <c r="J12" s="263"/>
      <c r="K12" s="263">
        <v>60267</v>
      </c>
    </row>
    <row r="13" spans="1:11" ht="16.5">
      <c r="A13" s="272" t="s">
        <v>286</v>
      </c>
      <c r="B13" s="263"/>
      <c r="C13" s="263"/>
      <c r="D13" s="263"/>
      <c r="E13" s="263"/>
      <c r="F13" s="263"/>
      <c r="G13" s="263">
        <v>2688</v>
      </c>
      <c r="H13" s="263"/>
      <c r="I13" s="263"/>
      <c r="J13" s="263"/>
      <c r="K13" s="263">
        <v>2688</v>
      </c>
    </row>
    <row r="14" spans="1:11" ht="16.5">
      <c r="A14" s="272" t="s">
        <v>322</v>
      </c>
      <c r="B14" s="263"/>
      <c r="C14" s="263"/>
      <c r="D14" s="263"/>
      <c r="E14" s="263"/>
      <c r="F14" s="263"/>
      <c r="G14" s="263">
        <v>33438</v>
      </c>
      <c r="H14" s="263"/>
      <c r="I14" s="263"/>
      <c r="J14" s="263"/>
      <c r="K14" s="263">
        <v>33438</v>
      </c>
    </row>
    <row r="15" spans="1:11" ht="16.5">
      <c r="A15" s="272" t="s">
        <v>284</v>
      </c>
      <c r="B15" s="263"/>
      <c r="C15" s="263"/>
      <c r="D15" s="263"/>
      <c r="E15" s="263">
        <v>10000</v>
      </c>
      <c r="F15" s="263"/>
      <c r="G15" s="263"/>
      <c r="H15" s="263"/>
      <c r="I15" s="263"/>
      <c r="J15" s="263"/>
      <c r="K15" s="263">
        <v>10000</v>
      </c>
    </row>
    <row r="16" spans="1:11" ht="16.5">
      <c r="A16" s="272" t="s">
        <v>129</v>
      </c>
      <c r="B16" s="263"/>
      <c r="C16" s="263"/>
      <c r="D16" s="263"/>
      <c r="E16" s="263"/>
      <c r="F16" s="263">
        <v>15430</v>
      </c>
      <c r="G16" s="263"/>
      <c r="H16" s="263"/>
      <c r="I16" s="263"/>
      <c r="J16" s="263"/>
      <c r="K16" s="263">
        <v>15430</v>
      </c>
    </row>
    <row r="17" spans="1:11" ht="16.5">
      <c r="A17" s="272" t="s">
        <v>120</v>
      </c>
      <c r="B17" s="263"/>
      <c r="C17" s="263"/>
      <c r="D17" s="263"/>
      <c r="E17" s="263"/>
      <c r="F17" s="263">
        <v>15750</v>
      </c>
      <c r="G17" s="263"/>
      <c r="H17" s="263"/>
      <c r="I17" s="263"/>
      <c r="J17" s="263"/>
      <c r="K17" s="263">
        <v>15750</v>
      </c>
    </row>
    <row r="18" spans="1:11" ht="16.5">
      <c r="A18" s="272" t="s">
        <v>121</v>
      </c>
      <c r="B18" s="263"/>
      <c r="C18" s="263"/>
      <c r="D18" s="263"/>
      <c r="E18" s="263">
        <v>317600</v>
      </c>
      <c r="F18" s="263"/>
      <c r="G18" s="263"/>
      <c r="H18" s="263"/>
      <c r="I18" s="263"/>
      <c r="J18" s="263"/>
      <c r="K18" s="263">
        <v>317600</v>
      </c>
    </row>
    <row r="19" spans="1:11" ht="16.5">
      <c r="A19" s="272" t="s">
        <v>131</v>
      </c>
      <c r="B19" s="263"/>
      <c r="C19" s="263"/>
      <c r="D19" s="263"/>
      <c r="E19" s="263">
        <v>232000</v>
      </c>
      <c r="F19" s="263"/>
      <c r="G19" s="263"/>
      <c r="H19" s="263"/>
      <c r="I19" s="263"/>
      <c r="J19" s="263"/>
      <c r="K19" s="263">
        <v>232000</v>
      </c>
    </row>
    <row r="20" spans="1:11" ht="16.5">
      <c r="A20" s="272" t="s">
        <v>132</v>
      </c>
      <c r="B20" s="263"/>
      <c r="C20" s="263"/>
      <c r="D20" s="263"/>
      <c r="E20" s="263">
        <v>41500</v>
      </c>
      <c r="F20" s="263"/>
      <c r="G20" s="263"/>
      <c r="H20" s="263"/>
      <c r="I20" s="263"/>
      <c r="J20" s="263"/>
      <c r="K20" s="263">
        <v>41500</v>
      </c>
    </row>
    <row r="21" spans="1:11" ht="16.5">
      <c r="A21" s="272" t="s">
        <v>210</v>
      </c>
      <c r="B21" s="263"/>
      <c r="C21" s="263"/>
      <c r="D21" s="263"/>
      <c r="E21" s="263"/>
      <c r="F21" s="263"/>
      <c r="G21" s="263"/>
      <c r="H21" s="263">
        <v>11543.65</v>
      </c>
      <c r="I21" s="263"/>
      <c r="J21" s="263"/>
      <c r="K21" s="263">
        <v>11543.65</v>
      </c>
    </row>
    <row r="22" spans="1:11" ht="16.5">
      <c r="A22" s="272" t="s">
        <v>110</v>
      </c>
      <c r="B22" s="263"/>
      <c r="C22" s="263"/>
      <c r="D22" s="263"/>
      <c r="E22" s="263">
        <v>154600</v>
      </c>
      <c r="F22" s="263"/>
      <c r="G22" s="263"/>
      <c r="H22" s="263"/>
      <c r="I22" s="263"/>
      <c r="J22" s="263"/>
      <c r="K22" s="263">
        <v>154600</v>
      </c>
    </row>
    <row r="23" spans="1:11" ht="16.5">
      <c r="A23" s="272" t="s">
        <v>240</v>
      </c>
      <c r="B23" s="263"/>
      <c r="C23" s="263"/>
      <c r="D23" s="263"/>
      <c r="E23" s="263"/>
      <c r="F23" s="263">
        <v>355435</v>
      </c>
      <c r="G23" s="263"/>
      <c r="H23" s="263"/>
      <c r="I23" s="263"/>
      <c r="J23" s="263"/>
      <c r="K23" s="263">
        <v>355435</v>
      </c>
    </row>
    <row r="24" spans="1:11" ht="16.5">
      <c r="A24" s="272" t="s">
        <v>218</v>
      </c>
      <c r="B24" s="263"/>
      <c r="C24" s="263"/>
      <c r="D24" s="263"/>
      <c r="E24" s="263"/>
      <c r="F24" s="263">
        <v>76147.95</v>
      </c>
      <c r="G24" s="263"/>
      <c r="H24" s="263"/>
      <c r="I24" s="263"/>
      <c r="J24" s="263"/>
      <c r="K24" s="263">
        <v>76147.95</v>
      </c>
    </row>
    <row r="25" spans="1:11" ht="16.5">
      <c r="A25" s="272" t="s">
        <v>213</v>
      </c>
      <c r="B25" s="263"/>
      <c r="C25" s="263"/>
      <c r="D25" s="263"/>
      <c r="E25" s="263"/>
      <c r="F25" s="263"/>
      <c r="G25" s="263">
        <v>10688.4</v>
      </c>
      <c r="H25" s="263"/>
      <c r="I25" s="263"/>
      <c r="J25" s="263"/>
      <c r="K25" s="263">
        <v>10688.4</v>
      </c>
    </row>
    <row r="26" spans="1:11" ht="16.5">
      <c r="A26" s="272" t="s">
        <v>217</v>
      </c>
      <c r="B26" s="263"/>
      <c r="C26" s="263"/>
      <c r="D26" s="263"/>
      <c r="E26" s="263"/>
      <c r="F26" s="263">
        <v>3926</v>
      </c>
      <c r="G26" s="263"/>
      <c r="H26" s="263"/>
      <c r="I26" s="263"/>
      <c r="J26" s="263"/>
      <c r="K26" s="263">
        <v>3926</v>
      </c>
    </row>
    <row r="27" spans="1:11" ht="16.5">
      <c r="A27" s="272" t="s">
        <v>219</v>
      </c>
      <c r="B27" s="263"/>
      <c r="C27" s="263"/>
      <c r="D27" s="263"/>
      <c r="E27" s="263"/>
      <c r="F27" s="263">
        <v>87850</v>
      </c>
      <c r="G27" s="263"/>
      <c r="H27" s="263"/>
      <c r="I27" s="263"/>
      <c r="J27" s="263"/>
      <c r="K27" s="263">
        <v>87850</v>
      </c>
    </row>
    <row r="28" spans="1:11" ht="16.5">
      <c r="A28" s="272" t="s">
        <v>234</v>
      </c>
      <c r="B28" s="263"/>
      <c r="C28" s="263"/>
      <c r="D28" s="263"/>
      <c r="E28" s="263"/>
      <c r="F28" s="263">
        <v>17000</v>
      </c>
      <c r="G28" s="263"/>
      <c r="H28" s="263"/>
      <c r="I28" s="263"/>
      <c r="J28" s="263"/>
      <c r="K28" s="263">
        <v>17000</v>
      </c>
    </row>
    <row r="29" spans="1:11" ht="16.5">
      <c r="A29" s="104" t="s">
        <v>230</v>
      </c>
      <c r="B29" s="263"/>
      <c r="C29" s="263"/>
      <c r="D29" s="263"/>
      <c r="E29" s="263">
        <v>10140</v>
      </c>
      <c r="F29" s="263"/>
      <c r="G29" s="263"/>
      <c r="H29" s="263"/>
      <c r="I29" s="263"/>
      <c r="J29" s="263"/>
      <c r="K29" s="263">
        <v>10140</v>
      </c>
    </row>
    <row r="30" spans="1:11" ht="16.5">
      <c r="A30" s="107" t="s">
        <v>360</v>
      </c>
      <c r="B30" s="264"/>
      <c r="C30" s="264"/>
      <c r="D30" s="264"/>
      <c r="E30" s="264"/>
      <c r="F30" s="264"/>
      <c r="G30" s="264">
        <v>1915</v>
      </c>
      <c r="H30" s="264"/>
      <c r="I30" s="264"/>
      <c r="J30" s="264"/>
      <c r="K30" s="264">
        <v>1915</v>
      </c>
    </row>
    <row r="31" spans="1:11" ht="16.5">
      <c r="A31" s="109" t="s">
        <v>16</v>
      </c>
      <c r="B31" s="204">
        <v>33578836.98</v>
      </c>
      <c r="C31" s="204">
        <v>4566460</v>
      </c>
      <c r="D31" s="204">
        <v>961570</v>
      </c>
      <c r="E31" s="204"/>
      <c r="F31" s="204"/>
      <c r="G31" s="204"/>
      <c r="H31" s="204"/>
      <c r="I31" s="204"/>
      <c r="J31" s="204"/>
      <c r="K31" s="204">
        <v>39106866.98</v>
      </c>
    </row>
    <row r="32" spans="1:11" ht="16.5">
      <c r="A32" s="104" t="s">
        <v>98</v>
      </c>
      <c r="B32" s="263"/>
      <c r="C32" s="263"/>
      <c r="D32" s="263">
        <v>961570</v>
      </c>
      <c r="E32" s="263"/>
      <c r="F32" s="263"/>
      <c r="G32" s="263"/>
      <c r="H32" s="263"/>
      <c r="I32" s="263"/>
      <c r="J32" s="263"/>
      <c r="K32" s="263">
        <v>961570</v>
      </c>
    </row>
    <row r="33" spans="1:11" ht="16.5">
      <c r="A33" s="104" t="s">
        <v>2</v>
      </c>
      <c r="B33" s="263"/>
      <c r="C33" s="263">
        <v>4566460</v>
      </c>
      <c r="D33" s="263"/>
      <c r="E33" s="263"/>
      <c r="F33" s="263"/>
      <c r="G33" s="263"/>
      <c r="H33" s="263"/>
      <c r="I33" s="263"/>
      <c r="J33" s="263"/>
      <c r="K33" s="263">
        <v>4566460</v>
      </c>
    </row>
    <row r="34" spans="1:11" ht="16.5">
      <c r="A34" s="104" t="s">
        <v>65</v>
      </c>
      <c r="B34" s="263">
        <v>29013680.32</v>
      </c>
      <c r="C34" s="263"/>
      <c r="D34" s="263"/>
      <c r="E34" s="263"/>
      <c r="F34" s="263"/>
      <c r="G34" s="263"/>
      <c r="H34" s="263"/>
      <c r="I34" s="263"/>
      <c r="J34" s="263"/>
      <c r="K34" s="263">
        <v>29013680.32</v>
      </c>
    </row>
    <row r="35" spans="1:11" ht="16.5">
      <c r="A35" s="104" t="s">
        <v>66</v>
      </c>
      <c r="B35" s="263">
        <v>1924378.33</v>
      </c>
      <c r="C35" s="263"/>
      <c r="D35" s="263"/>
      <c r="E35" s="263"/>
      <c r="F35" s="263"/>
      <c r="G35" s="263"/>
      <c r="H35" s="263"/>
      <c r="I35" s="263"/>
      <c r="J35" s="263"/>
      <c r="K35" s="263">
        <v>1924378.33</v>
      </c>
    </row>
    <row r="36" spans="1:11" ht="33">
      <c r="A36" s="104" t="s">
        <v>125</v>
      </c>
      <c r="B36" s="263">
        <v>1747378.33</v>
      </c>
      <c r="C36" s="263"/>
      <c r="D36" s="263"/>
      <c r="E36" s="263"/>
      <c r="F36" s="263"/>
      <c r="G36" s="263"/>
      <c r="H36" s="263"/>
      <c r="I36" s="263"/>
      <c r="J36" s="263"/>
      <c r="K36" s="263">
        <v>1747378.33</v>
      </c>
    </row>
    <row r="37" spans="1:11" ht="16.5">
      <c r="A37" s="104" t="s">
        <v>122</v>
      </c>
      <c r="B37" s="263">
        <v>427000</v>
      </c>
      <c r="C37" s="263"/>
      <c r="D37" s="263"/>
      <c r="E37" s="263"/>
      <c r="F37" s="263"/>
      <c r="G37" s="263"/>
      <c r="H37" s="263"/>
      <c r="I37" s="263"/>
      <c r="J37" s="263"/>
      <c r="K37" s="263">
        <v>427000</v>
      </c>
    </row>
    <row r="38" spans="1:11" ht="16.5">
      <c r="A38" s="104" t="s">
        <v>123</v>
      </c>
      <c r="B38" s="263">
        <v>244400</v>
      </c>
      <c r="C38" s="263"/>
      <c r="D38" s="263"/>
      <c r="E38" s="263"/>
      <c r="F38" s="263"/>
      <c r="G38" s="263"/>
      <c r="H38" s="263"/>
      <c r="I38" s="263"/>
      <c r="J38" s="263"/>
      <c r="K38" s="263">
        <v>244400</v>
      </c>
    </row>
    <row r="39" spans="1:11" ht="33">
      <c r="A39" s="107" t="s">
        <v>124</v>
      </c>
      <c r="B39" s="264">
        <v>222000</v>
      </c>
      <c r="C39" s="264"/>
      <c r="D39" s="264"/>
      <c r="E39" s="264"/>
      <c r="F39" s="264"/>
      <c r="G39" s="264"/>
      <c r="H39" s="264"/>
      <c r="I39" s="264"/>
      <c r="J39" s="264"/>
      <c r="K39" s="264">
        <v>222000</v>
      </c>
    </row>
    <row r="40" spans="1:11" ht="16.5">
      <c r="A40" s="109" t="s">
        <v>127</v>
      </c>
      <c r="B40" s="204"/>
      <c r="C40" s="204"/>
      <c r="D40" s="204"/>
      <c r="E40" s="204"/>
      <c r="F40" s="204"/>
      <c r="G40" s="204"/>
      <c r="H40" s="204"/>
      <c r="I40" s="204">
        <v>5778500</v>
      </c>
      <c r="J40" s="204">
        <v>4594100</v>
      </c>
      <c r="K40" s="204">
        <v>10372600</v>
      </c>
    </row>
    <row r="41" spans="1:11" ht="16.5">
      <c r="A41" s="104" t="s">
        <v>278</v>
      </c>
      <c r="B41" s="263"/>
      <c r="C41" s="263"/>
      <c r="D41" s="263"/>
      <c r="E41" s="263"/>
      <c r="F41" s="263"/>
      <c r="G41" s="263"/>
      <c r="H41" s="263"/>
      <c r="I41" s="263"/>
      <c r="J41" s="263">
        <v>4594100</v>
      </c>
      <c r="K41" s="263">
        <v>4594100</v>
      </c>
    </row>
    <row r="42" spans="1:11" ht="16.5">
      <c r="A42" s="107" t="s">
        <v>313</v>
      </c>
      <c r="B42" s="264"/>
      <c r="C42" s="264"/>
      <c r="D42" s="264"/>
      <c r="E42" s="264"/>
      <c r="F42" s="264"/>
      <c r="G42" s="264"/>
      <c r="H42" s="264"/>
      <c r="I42" s="264">
        <v>5778500</v>
      </c>
      <c r="J42" s="264"/>
      <c r="K42" s="264">
        <v>5778500</v>
      </c>
    </row>
    <row r="43" spans="1:11" ht="16.5">
      <c r="A43" s="109" t="s">
        <v>224</v>
      </c>
      <c r="B43" s="204"/>
      <c r="C43" s="204"/>
      <c r="D43" s="204"/>
      <c r="E43" s="204"/>
      <c r="F43" s="204"/>
      <c r="G43" s="204"/>
      <c r="H43" s="204"/>
      <c r="I43" s="204">
        <v>65763050</v>
      </c>
      <c r="J43" s="204"/>
      <c r="K43" s="204">
        <v>65763050</v>
      </c>
    </row>
    <row r="44" spans="1:11" ht="33">
      <c r="A44" s="104" t="s">
        <v>386</v>
      </c>
      <c r="B44" s="263"/>
      <c r="C44" s="263"/>
      <c r="D44" s="263"/>
      <c r="E44" s="263"/>
      <c r="F44" s="263"/>
      <c r="G44" s="263"/>
      <c r="H44" s="263"/>
      <c r="I44" s="263">
        <v>5841300</v>
      </c>
      <c r="J44" s="263"/>
      <c r="K44" s="263">
        <v>5841300</v>
      </c>
    </row>
    <row r="45" spans="1:11" ht="16.5">
      <c r="A45" s="104" t="s">
        <v>344</v>
      </c>
      <c r="B45" s="263"/>
      <c r="C45" s="263"/>
      <c r="D45" s="263"/>
      <c r="E45" s="263"/>
      <c r="F45" s="263"/>
      <c r="G45" s="263"/>
      <c r="H45" s="263"/>
      <c r="I45" s="263">
        <v>1771600</v>
      </c>
      <c r="J45" s="263"/>
      <c r="K45" s="263">
        <v>1771600</v>
      </c>
    </row>
    <row r="46" spans="1:11" ht="33">
      <c r="A46" s="104" t="s">
        <v>223</v>
      </c>
      <c r="B46" s="263"/>
      <c r="C46" s="263"/>
      <c r="D46" s="263"/>
      <c r="E46" s="263"/>
      <c r="F46" s="263"/>
      <c r="G46" s="263"/>
      <c r="H46" s="263"/>
      <c r="I46" s="263">
        <v>39470200</v>
      </c>
      <c r="J46" s="263"/>
      <c r="K46" s="263">
        <v>39470200</v>
      </c>
    </row>
    <row r="47" spans="1:11" ht="16.5">
      <c r="A47" s="104" t="s">
        <v>244</v>
      </c>
      <c r="B47" s="263"/>
      <c r="C47" s="263"/>
      <c r="D47" s="263"/>
      <c r="E47" s="263"/>
      <c r="F47" s="263"/>
      <c r="G47" s="263"/>
      <c r="H47" s="263"/>
      <c r="I47" s="263">
        <v>14379300</v>
      </c>
      <c r="J47" s="263"/>
      <c r="K47" s="263">
        <v>14379300</v>
      </c>
    </row>
    <row r="48" spans="1:11" ht="33">
      <c r="A48" s="104" t="s">
        <v>306</v>
      </c>
      <c r="B48" s="263"/>
      <c r="C48" s="263"/>
      <c r="D48" s="263"/>
      <c r="E48" s="263"/>
      <c r="F48" s="263"/>
      <c r="G48" s="263"/>
      <c r="H48" s="263"/>
      <c r="I48" s="263">
        <v>3051600</v>
      </c>
      <c r="J48" s="263"/>
      <c r="K48" s="263">
        <v>3051600</v>
      </c>
    </row>
    <row r="49" spans="1:11" ht="16.5">
      <c r="A49" s="104" t="s">
        <v>319</v>
      </c>
      <c r="B49" s="263"/>
      <c r="C49" s="263"/>
      <c r="D49" s="263"/>
      <c r="E49" s="263"/>
      <c r="F49" s="263"/>
      <c r="G49" s="263"/>
      <c r="H49" s="263"/>
      <c r="I49" s="263">
        <v>150000</v>
      </c>
      <c r="J49" s="263"/>
      <c r="K49" s="263">
        <v>150000</v>
      </c>
    </row>
    <row r="50" spans="1:11" ht="33">
      <c r="A50" s="104" t="s">
        <v>370</v>
      </c>
      <c r="B50" s="263"/>
      <c r="C50" s="263"/>
      <c r="D50" s="263"/>
      <c r="E50" s="263"/>
      <c r="F50" s="263"/>
      <c r="G50" s="263"/>
      <c r="H50" s="263"/>
      <c r="I50" s="263">
        <v>287650</v>
      </c>
      <c r="J50" s="263"/>
      <c r="K50" s="263">
        <v>287650</v>
      </c>
    </row>
    <row r="51" spans="1:11" ht="33">
      <c r="A51" s="104" t="s">
        <v>372</v>
      </c>
      <c r="B51" s="263"/>
      <c r="C51" s="263"/>
      <c r="D51" s="263"/>
      <c r="E51" s="263"/>
      <c r="F51" s="263"/>
      <c r="G51" s="263"/>
      <c r="H51" s="263"/>
      <c r="I51" s="263">
        <v>149050</v>
      </c>
      <c r="J51" s="263"/>
      <c r="K51" s="263">
        <v>149050</v>
      </c>
    </row>
    <row r="52" spans="1:11" ht="16.5">
      <c r="A52" s="104" t="s">
        <v>378</v>
      </c>
      <c r="B52" s="263"/>
      <c r="C52" s="263"/>
      <c r="D52" s="263"/>
      <c r="E52" s="263"/>
      <c r="F52" s="263"/>
      <c r="G52" s="263"/>
      <c r="H52" s="263"/>
      <c r="I52" s="263">
        <v>145200</v>
      </c>
      <c r="J52" s="263"/>
      <c r="K52" s="263">
        <v>145200</v>
      </c>
    </row>
    <row r="53" spans="1:11" ht="16.5">
      <c r="A53" s="104" t="s">
        <v>380</v>
      </c>
      <c r="B53" s="263"/>
      <c r="C53" s="263"/>
      <c r="D53" s="263"/>
      <c r="E53" s="263"/>
      <c r="F53" s="263"/>
      <c r="G53" s="263"/>
      <c r="H53" s="263"/>
      <c r="I53" s="263">
        <v>146300</v>
      </c>
      <c r="J53" s="263"/>
      <c r="K53" s="263">
        <v>146300</v>
      </c>
    </row>
    <row r="54" spans="1:11" ht="16.5">
      <c r="A54" s="104" t="s">
        <v>383</v>
      </c>
      <c r="B54" s="263"/>
      <c r="C54" s="263"/>
      <c r="D54" s="263"/>
      <c r="E54" s="263"/>
      <c r="F54" s="263"/>
      <c r="G54" s="263"/>
      <c r="H54" s="263"/>
      <c r="I54" s="263">
        <v>175550</v>
      </c>
      <c r="J54" s="263"/>
      <c r="K54" s="263">
        <v>175550</v>
      </c>
    </row>
    <row r="55" spans="1:11" ht="33">
      <c r="A55" s="107" t="s">
        <v>388</v>
      </c>
      <c r="B55" s="264"/>
      <c r="C55" s="264"/>
      <c r="D55" s="264"/>
      <c r="E55" s="264"/>
      <c r="F55" s="264"/>
      <c r="G55" s="264"/>
      <c r="H55" s="264"/>
      <c r="I55" s="264">
        <v>195300</v>
      </c>
      <c r="J55" s="264"/>
      <c r="K55" s="264">
        <v>195300</v>
      </c>
    </row>
    <row r="56" spans="1:11" ht="16.5">
      <c r="A56" s="225" t="s">
        <v>20</v>
      </c>
      <c r="B56" s="205">
        <v>33578836.98</v>
      </c>
      <c r="C56" s="205">
        <v>4566460</v>
      </c>
      <c r="D56" s="205">
        <v>961570</v>
      </c>
      <c r="E56" s="205">
        <v>765840</v>
      </c>
      <c r="F56" s="205">
        <v>834125.3899999999</v>
      </c>
      <c r="G56" s="205">
        <v>220394.4</v>
      </c>
      <c r="H56" s="205">
        <v>17634.01</v>
      </c>
      <c r="I56" s="205">
        <v>32071350</v>
      </c>
      <c r="J56" s="205">
        <v>4594100</v>
      </c>
      <c r="K56" s="205">
        <v>117080510.78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CR37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57421875" style="220" customWidth="1"/>
    <col min="2" max="2" width="12.421875" style="221" customWidth="1"/>
    <col min="3" max="3" width="7.57421875" style="221" customWidth="1"/>
    <col min="4" max="4" width="8.57421875" style="221" customWidth="1"/>
    <col min="5" max="5" width="7.57421875" style="221" customWidth="1"/>
    <col min="6" max="6" width="11.421875" style="221" customWidth="1"/>
    <col min="7" max="7" width="9.421875" style="221" customWidth="1"/>
    <col min="8" max="8" width="10.00390625" style="221" customWidth="1"/>
    <col min="9" max="9" width="12.28125" style="221" customWidth="1"/>
    <col min="10" max="10" width="20.140625" style="221" customWidth="1"/>
    <col min="11" max="11" width="12.140625" style="221" customWidth="1"/>
    <col min="12" max="12" width="13.57421875" style="221" customWidth="1"/>
    <col min="13" max="13" width="18.421875" style="221" customWidth="1"/>
    <col min="14" max="14" width="19.57421875" style="221" customWidth="1"/>
    <col min="15" max="15" width="10.28125" style="221" customWidth="1"/>
    <col min="16" max="16" width="16.57421875" style="221" customWidth="1"/>
    <col min="17" max="17" width="39.421875" style="221" customWidth="1"/>
    <col min="18" max="18" width="22.28125" style="221" customWidth="1"/>
    <col min="19" max="19" width="28.7109375" style="221" customWidth="1"/>
    <col min="20" max="20" width="21.8515625" style="221" customWidth="1"/>
    <col min="21" max="21" width="6.421875" style="221" customWidth="1"/>
    <col min="22" max="22" width="6.8515625" style="221" customWidth="1"/>
    <col min="23" max="23" width="47.421875" style="221" customWidth="1"/>
    <col min="24" max="25" width="8.8515625" style="221" customWidth="1"/>
    <col min="26" max="26" width="29.28125" style="221" customWidth="1"/>
    <col min="27" max="27" width="35.140625" style="221" customWidth="1"/>
    <col min="28" max="28" width="27.57421875" style="221" customWidth="1"/>
    <col min="29" max="29" width="17.421875" style="221" customWidth="1"/>
    <col min="30" max="30" width="26.421875" style="221" customWidth="1"/>
    <col min="31" max="31" width="15.57421875" style="221" customWidth="1"/>
    <col min="32" max="32" width="15.8515625" style="221" customWidth="1"/>
    <col min="33" max="33" width="15.421875" style="221" customWidth="1"/>
    <col min="34" max="34" width="14.421875" style="221" customWidth="1"/>
    <col min="35" max="35" width="9.57421875" style="221" customWidth="1"/>
    <col min="36" max="36" width="11.7109375" style="221" customWidth="1"/>
    <col min="37" max="37" width="33.00390625" style="221" customWidth="1"/>
    <col min="38" max="38" width="21.57421875" style="221" customWidth="1"/>
    <col min="39" max="39" width="14.140625" style="221" customWidth="1"/>
    <col min="40" max="40" width="24.421875" style="221" customWidth="1"/>
    <col min="41" max="41" width="13.57421875" style="221" customWidth="1"/>
    <col min="42" max="42" width="9.00390625" style="221" customWidth="1"/>
    <col min="43" max="43" width="23.00390625" style="221" customWidth="1"/>
    <col min="44" max="44" width="23.28125" style="221" customWidth="1"/>
    <col min="45" max="45" width="7.57421875" style="221" customWidth="1"/>
    <col min="46" max="46" width="23.7109375" style="221" customWidth="1"/>
    <col min="47" max="47" width="15.140625" style="221" customWidth="1"/>
    <col min="48" max="48" width="24.8515625" style="221" customWidth="1"/>
    <col min="49" max="49" width="12.7109375" style="221" customWidth="1"/>
    <col min="50" max="50" width="15.28125" style="221" customWidth="1"/>
    <col min="51" max="51" width="21.28125" style="221" customWidth="1"/>
    <col min="52" max="52" width="18.8515625" style="221" customWidth="1"/>
    <col min="53" max="53" width="6.8515625" style="221" customWidth="1"/>
    <col min="54" max="54" width="10.140625" style="221" customWidth="1"/>
    <col min="55" max="55" width="18.7109375" style="221" customWidth="1"/>
    <col min="56" max="56" width="15.421875" style="221" customWidth="1"/>
    <col min="57" max="57" width="21.7109375" style="221" customWidth="1"/>
    <col min="58" max="58" width="23.140625" style="221" customWidth="1"/>
    <col min="59" max="59" width="13.7109375" style="221" customWidth="1"/>
    <col min="60" max="60" width="14.8515625" style="221" customWidth="1"/>
    <col min="61" max="61" width="13.8515625" style="221" customWidth="1"/>
    <col min="62" max="62" width="16.57421875" style="221" customWidth="1"/>
    <col min="63" max="63" width="18.28125" style="221" customWidth="1"/>
    <col min="64" max="64" width="6.8515625" style="221" customWidth="1"/>
    <col min="65" max="65" width="10.140625" style="221" customWidth="1"/>
    <col min="66" max="66" width="27.28125" style="221" customWidth="1"/>
    <col min="67" max="67" width="9.421875" style="221" customWidth="1"/>
    <col min="68" max="68" width="16.8515625" style="221" customWidth="1"/>
    <col min="69" max="69" width="17.421875" style="221" customWidth="1"/>
    <col min="70" max="70" width="16.140625" style="221" customWidth="1"/>
    <col min="71" max="71" width="12.421875" style="221" customWidth="1"/>
    <col min="72" max="72" width="20.7109375" style="221" customWidth="1"/>
    <col min="73" max="73" width="15.57421875" style="221" customWidth="1"/>
    <col min="74" max="74" width="7.140625" style="221" customWidth="1"/>
    <col min="75" max="75" width="17.28125" style="221" customWidth="1"/>
    <col min="76" max="76" width="16.00390625" style="221" customWidth="1"/>
    <col min="77" max="77" width="15.28125" style="221" customWidth="1"/>
    <col min="78" max="78" width="12.140625" style="221" customWidth="1"/>
    <col min="79" max="79" width="11.8515625" style="221" customWidth="1"/>
    <col min="80" max="80" width="12.28125" style="221" customWidth="1"/>
    <col min="81" max="81" width="10.421875" style="221" customWidth="1"/>
    <col min="82" max="82" width="16.00390625" style="221" customWidth="1"/>
    <col min="83" max="83" width="19.421875" style="221" customWidth="1"/>
    <col min="84" max="84" width="18.140625" style="221" customWidth="1"/>
    <col min="85" max="86" width="11.421875" style="221" customWidth="1"/>
    <col min="87" max="87" width="14.28125" style="221" customWidth="1"/>
    <col min="88" max="88" width="12.00390625" style="221" customWidth="1"/>
    <col min="89" max="89" width="10.28125" style="221" customWidth="1"/>
    <col min="90" max="90" width="14.00390625" style="221" customWidth="1"/>
    <col min="91" max="91" width="10.28125" style="221" customWidth="1"/>
    <col min="92" max="93" width="13.421875" style="221" customWidth="1"/>
    <col min="94" max="94" width="16.28125" style="221" customWidth="1"/>
    <col min="95" max="95" width="14.00390625" style="221" customWidth="1"/>
    <col min="96" max="96" width="10.28125" style="221" customWidth="1"/>
    <col min="97" max="97" width="30.421875" style="221" customWidth="1"/>
    <col min="98" max="98" width="26.421875" style="221" customWidth="1"/>
    <col min="99" max="100" width="12.421875" style="221" customWidth="1"/>
    <col min="101" max="101" width="14.7109375" style="221" customWidth="1"/>
    <col min="102" max="102" width="17.28125" style="221" customWidth="1"/>
    <col min="103" max="103" width="23.421875" style="221" bestFit="1" customWidth="1"/>
    <col min="104" max="105" width="12.421875" style="221" customWidth="1"/>
    <col min="106" max="106" width="14.7109375" style="221" customWidth="1"/>
    <col min="107" max="107" width="12.421875" style="221" customWidth="1"/>
    <col min="108" max="108" width="16.8515625" style="221" customWidth="1"/>
    <col min="109" max="109" width="10.00390625" style="221" bestFit="1" customWidth="1"/>
    <col min="110" max="110" width="14.421875" style="221" bestFit="1" customWidth="1"/>
    <col min="111" max="111" width="32.421875" style="221" bestFit="1" customWidth="1"/>
    <col min="112" max="112" width="37.00390625" style="221" bestFit="1" customWidth="1"/>
    <col min="113" max="113" width="29.421875" style="221" bestFit="1" customWidth="1"/>
    <col min="114" max="114" width="34.140625" style="221" bestFit="1" customWidth="1"/>
    <col min="115" max="115" width="13.421875" style="221" bestFit="1" customWidth="1"/>
    <col min="116" max="16384" width="9.00390625" style="221" customWidth="1"/>
  </cols>
  <sheetData>
    <row r="1" spans="1:2" ht="21">
      <c r="A1" s="203"/>
      <c r="B1" s="198"/>
    </row>
    <row r="2" spans="1:2" ht="21">
      <c r="A2" s="366" t="s">
        <v>27</v>
      </c>
      <c r="B2" s="352" t="s">
        <v>34</v>
      </c>
    </row>
    <row r="3" spans="1:67" s="108" customFormat="1" ht="16.5">
      <c r="A3" s="203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</row>
    <row r="4" spans="1:96" s="108" customFormat="1" ht="21">
      <c r="A4" s="362" t="s">
        <v>33</v>
      </c>
      <c r="B4" s="362" t="s">
        <v>21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</row>
    <row r="5" spans="1:96" s="108" customFormat="1" ht="21">
      <c r="A5" s="362" t="s">
        <v>19</v>
      </c>
      <c r="B5" s="352" t="s">
        <v>2</v>
      </c>
      <c r="C5" s="352" t="s">
        <v>93</v>
      </c>
      <c r="D5" s="352" t="s">
        <v>3</v>
      </c>
      <c r="E5" s="352" t="s">
        <v>69</v>
      </c>
      <c r="F5" s="352" t="s">
        <v>4</v>
      </c>
      <c r="G5" s="352" t="s">
        <v>1</v>
      </c>
      <c r="H5" s="352" t="s">
        <v>98</v>
      </c>
      <c r="I5" s="352" t="s">
        <v>85</v>
      </c>
      <c r="J5" s="352" t="s">
        <v>421</v>
      </c>
      <c r="K5" s="352" t="s">
        <v>423</v>
      </c>
      <c r="L5" s="352" t="s">
        <v>424</v>
      </c>
      <c r="M5" s="352" t="s">
        <v>422</v>
      </c>
      <c r="N5" s="352" t="s">
        <v>425</v>
      </c>
      <c r="O5" s="365" t="s">
        <v>20</v>
      </c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</row>
    <row r="6" spans="1:96" s="108" customFormat="1" ht="21">
      <c r="A6" s="363">
        <v>2011717026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</row>
    <row r="7" spans="1:96" ht="21">
      <c r="A7" s="370" t="s">
        <v>376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>
        <v>291500</v>
      </c>
      <c r="N7" s="364">
        <v>287650</v>
      </c>
      <c r="O7" s="364">
        <v>579150</v>
      </c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</row>
    <row r="8" spans="1:96" ht="21">
      <c r="A8" s="370" t="s">
        <v>377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>
        <v>1771600</v>
      </c>
      <c r="O8" s="364">
        <v>1771600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</row>
    <row r="9" spans="1:96" ht="21">
      <c r="A9" s="363">
        <v>2011717041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</row>
    <row r="10" spans="1:96" ht="21">
      <c r="A10" s="370" t="s">
        <v>315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>
        <v>150000</v>
      </c>
      <c r="N10" s="364">
        <v>344350</v>
      </c>
      <c r="O10" s="364">
        <v>494350</v>
      </c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</row>
    <row r="11" spans="1:96" ht="21">
      <c r="A11" s="370" t="s">
        <v>382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>
        <v>175550</v>
      </c>
      <c r="O11" s="364">
        <v>175550</v>
      </c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</row>
    <row r="12" spans="1:96" ht="21">
      <c r="A12" s="363">
        <v>2011730027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</row>
    <row r="13" spans="1:96" ht="21">
      <c r="A13" s="370" t="s">
        <v>220</v>
      </c>
      <c r="B13" s="364"/>
      <c r="C13" s="364"/>
      <c r="D13" s="364"/>
      <c r="E13" s="364"/>
      <c r="F13" s="364"/>
      <c r="G13" s="364"/>
      <c r="H13" s="364"/>
      <c r="I13" s="364"/>
      <c r="J13" s="364">
        <v>39470200</v>
      </c>
      <c r="K13" s="364"/>
      <c r="L13" s="364"/>
      <c r="M13" s="364"/>
      <c r="N13" s="364"/>
      <c r="O13" s="364">
        <v>39470200</v>
      </c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</row>
    <row r="14" spans="1:96" ht="21">
      <c r="A14" s="363">
        <v>2011730028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</row>
    <row r="15" spans="1:96" ht="21">
      <c r="A15" s="370" t="s">
        <v>243</v>
      </c>
      <c r="B15" s="364"/>
      <c r="C15" s="364"/>
      <c r="D15" s="364"/>
      <c r="E15" s="364"/>
      <c r="F15" s="364"/>
      <c r="G15" s="364"/>
      <c r="H15" s="364"/>
      <c r="I15" s="364">
        <v>14379300</v>
      </c>
      <c r="J15" s="364"/>
      <c r="K15" s="364"/>
      <c r="L15" s="364"/>
      <c r="M15" s="364"/>
      <c r="N15" s="364"/>
      <c r="O15" s="364">
        <v>14379300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</row>
    <row r="16" spans="1:96" ht="21">
      <c r="A16" s="363">
        <v>2011730042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</row>
    <row r="17" spans="1:96" ht="21">
      <c r="A17" s="370" t="s">
        <v>363</v>
      </c>
      <c r="B17" s="364"/>
      <c r="C17" s="364">
        <v>105380</v>
      </c>
      <c r="D17" s="364"/>
      <c r="E17" s="364"/>
      <c r="F17" s="364">
        <v>639.79</v>
      </c>
      <c r="G17" s="364"/>
      <c r="H17" s="364"/>
      <c r="I17" s="364"/>
      <c r="J17" s="364"/>
      <c r="K17" s="364"/>
      <c r="L17" s="364"/>
      <c r="M17" s="364"/>
      <c r="N17" s="364"/>
      <c r="O17" s="364">
        <v>106019.79</v>
      </c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</row>
    <row r="18" spans="1:96" ht="21">
      <c r="A18" s="363">
        <v>2011733010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</row>
    <row r="19" spans="1:96" ht="21">
      <c r="A19" s="370" t="s">
        <v>134</v>
      </c>
      <c r="B19" s="364">
        <v>4566460</v>
      </c>
      <c r="C19" s="364"/>
      <c r="D19" s="364">
        <v>745700</v>
      </c>
      <c r="E19" s="364"/>
      <c r="F19" s="364"/>
      <c r="G19" s="364">
        <v>33578836.98</v>
      </c>
      <c r="H19" s="364">
        <v>961570</v>
      </c>
      <c r="I19" s="364"/>
      <c r="J19" s="364"/>
      <c r="K19" s="364"/>
      <c r="L19" s="364"/>
      <c r="M19" s="364"/>
      <c r="N19" s="364"/>
      <c r="O19" s="364">
        <v>39852566.98</v>
      </c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</row>
    <row r="20" spans="1:96" ht="21">
      <c r="A20" s="363">
        <v>2011734001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</row>
    <row r="21" spans="1:96" ht="21">
      <c r="A21" s="370" t="s">
        <v>211</v>
      </c>
      <c r="B21" s="364"/>
      <c r="C21" s="364">
        <v>175062</v>
      </c>
      <c r="D21" s="364">
        <v>17740</v>
      </c>
      <c r="E21" s="364">
        <v>7248.4</v>
      </c>
      <c r="F21" s="364">
        <v>107</v>
      </c>
      <c r="G21" s="364"/>
      <c r="H21" s="364"/>
      <c r="I21" s="364"/>
      <c r="J21" s="364"/>
      <c r="K21" s="364"/>
      <c r="L21" s="364"/>
      <c r="M21" s="364"/>
      <c r="N21" s="364"/>
      <c r="O21" s="364">
        <v>200157.4</v>
      </c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</row>
    <row r="22" spans="1:96" ht="21">
      <c r="A22" s="370" t="s">
        <v>385</v>
      </c>
      <c r="B22" s="364"/>
      <c r="C22" s="364"/>
      <c r="D22" s="364"/>
      <c r="E22" s="364"/>
      <c r="F22" s="364"/>
      <c r="G22" s="364"/>
      <c r="H22" s="364"/>
      <c r="I22" s="364">
        <v>5841300</v>
      </c>
      <c r="J22" s="364"/>
      <c r="K22" s="364"/>
      <c r="L22" s="364"/>
      <c r="M22" s="364"/>
      <c r="N22" s="364"/>
      <c r="O22" s="364">
        <v>5841300</v>
      </c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</row>
    <row r="23" spans="1:96" ht="21">
      <c r="A23" s="363">
        <v>2011734002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</row>
    <row r="24" spans="1:96" ht="21">
      <c r="A24" s="370" t="s">
        <v>138</v>
      </c>
      <c r="B24" s="364"/>
      <c r="C24" s="364">
        <v>178335</v>
      </c>
      <c r="D24" s="364"/>
      <c r="E24" s="364">
        <v>169033</v>
      </c>
      <c r="F24" s="364"/>
      <c r="G24" s="364"/>
      <c r="H24" s="364"/>
      <c r="I24" s="364"/>
      <c r="J24" s="364"/>
      <c r="K24" s="364"/>
      <c r="L24" s="364"/>
      <c r="M24" s="364"/>
      <c r="N24" s="364"/>
      <c r="O24" s="364">
        <v>347368</v>
      </c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</row>
    <row r="25" spans="1:96" ht="21">
      <c r="A25" s="363">
        <v>2011734003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</row>
    <row r="26" spans="1:96" ht="21">
      <c r="A26" s="370" t="s">
        <v>276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>
        <v>3795000</v>
      </c>
      <c r="L26" s="364"/>
      <c r="M26" s="364"/>
      <c r="N26" s="364"/>
      <c r="O26" s="364">
        <v>3795000</v>
      </c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</row>
    <row r="27" spans="1:96" ht="21">
      <c r="A27" s="363">
        <v>2011734004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</row>
    <row r="28" spans="1:96" ht="21">
      <c r="A28" s="370" t="s">
        <v>312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>
        <v>799100</v>
      </c>
      <c r="L28" s="364">
        <v>5778500</v>
      </c>
      <c r="M28" s="364"/>
      <c r="N28" s="364"/>
      <c r="O28" s="364">
        <v>6577600</v>
      </c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</row>
    <row r="29" spans="1:96" ht="21">
      <c r="A29" s="363">
        <v>2011734005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</row>
    <row r="30" spans="1:96" ht="21">
      <c r="A30" s="370" t="s">
        <v>146</v>
      </c>
      <c r="B30" s="364"/>
      <c r="C30" s="364">
        <v>375348.39</v>
      </c>
      <c r="D30" s="364">
        <v>2400</v>
      </c>
      <c r="E30" s="364">
        <v>44113</v>
      </c>
      <c r="F30" s="364">
        <v>16887.219999999998</v>
      </c>
      <c r="G30" s="364"/>
      <c r="H30" s="364"/>
      <c r="I30" s="364"/>
      <c r="J30" s="364"/>
      <c r="K30" s="364"/>
      <c r="L30" s="364"/>
      <c r="M30" s="364"/>
      <c r="N30" s="364"/>
      <c r="O30" s="364">
        <v>438748.61</v>
      </c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</row>
    <row r="31" spans="1:96" ht="21">
      <c r="A31" s="370" t="s">
        <v>305</v>
      </c>
      <c r="B31" s="364"/>
      <c r="C31" s="364"/>
      <c r="D31" s="364"/>
      <c r="E31" s="364"/>
      <c r="F31" s="364"/>
      <c r="G31" s="364"/>
      <c r="H31" s="364"/>
      <c r="I31" s="364">
        <v>3051600</v>
      </c>
      <c r="J31" s="364"/>
      <c r="K31" s="364"/>
      <c r="L31" s="364"/>
      <c r="M31" s="364"/>
      <c r="N31" s="364"/>
      <c r="O31" s="364">
        <v>3051600</v>
      </c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</row>
    <row r="32" spans="1:96" ht="21">
      <c r="A32" s="367" t="s">
        <v>20</v>
      </c>
      <c r="B32" s="364">
        <v>4566460</v>
      </c>
      <c r="C32" s="364">
        <v>834125.39</v>
      </c>
      <c r="D32" s="364">
        <v>765840</v>
      </c>
      <c r="E32" s="364">
        <v>220394.4</v>
      </c>
      <c r="F32" s="364">
        <v>17634.01</v>
      </c>
      <c r="G32" s="364">
        <v>33578836.98</v>
      </c>
      <c r="H32" s="364">
        <v>961570</v>
      </c>
      <c r="I32" s="364">
        <v>23272200</v>
      </c>
      <c r="J32" s="364">
        <v>39470200</v>
      </c>
      <c r="K32" s="364">
        <v>4594100</v>
      </c>
      <c r="L32" s="364">
        <v>5778500</v>
      </c>
      <c r="M32" s="364">
        <v>441500</v>
      </c>
      <c r="N32" s="364">
        <v>2579150</v>
      </c>
      <c r="O32" s="364">
        <v>117080510.78</v>
      </c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</row>
    <row r="33" spans="1:96" ht="2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</row>
    <row r="34" spans="1:96" ht="21">
      <c r="A34"/>
      <c r="B34"/>
      <c r="C34"/>
      <c r="D34"/>
      <c r="E34"/>
      <c r="F34"/>
      <c r="G34"/>
      <c r="H34"/>
      <c r="I34"/>
      <c r="J34"/>
      <c r="K34"/>
      <c r="L34" s="301"/>
      <c r="M34"/>
      <c r="N34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</row>
    <row r="35" spans="1:96" ht="21">
      <c r="A35"/>
      <c r="B35"/>
      <c r="C35"/>
      <c r="D35"/>
      <c r="E35"/>
      <c r="F35"/>
      <c r="G35"/>
      <c r="H35"/>
      <c r="I35"/>
      <c r="J35"/>
      <c r="K35"/>
      <c r="L35" s="98"/>
      <c r="M35"/>
      <c r="N35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</row>
    <row r="36" spans="1:96" ht="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</row>
    <row r="37" spans="1:96" ht="2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</row>
    <row r="38" spans="1:96" ht="2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</row>
    <row r="39" spans="1:96" ht="2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</row>
    <row r="40" spans="1:96" ht="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</row>
    <row r="41" spans="1:96" ht="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</row>
    <row r="42" spans="1:96" ht="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</row>
    <row r="43" spans="1:96" ht="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</row>
    <row r="44" spans="1:96" ht="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</row>
    <row r="45" spans="1:96" ht="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</row>
    <row r="46" spans="1:96" ht="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</row>
    <row r="47" spans="1:96" ht="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</row>
    <row r="48" spans="1:96" ht="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</row>
    <row r="49" spans="1:96" ht="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</row>
    <row r="50" spans="1:96" ht="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</row>
    <row r="51" spans="1:96" ht="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</row>
    <row r="52" spans="1:96" ht="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</row>
    <row r="53" spans="1:96" ht="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</row>
    <row r="54" spans="1:96" ht="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</row>
    <row r="55" spans="1:96" ht="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</row>
    <row r="56" spans="1:96" ht="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</row>
    <row r="57" spans="1:96" ht="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</row>
    <row r="58" spans="1:96" ht="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</row>
    <row r="59" spans="1:96" ht="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</row>
    <row r="60" spans="1:96" ht="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</row>
    <row r="61" spans="1:96" ht="2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</row>
    <row r="62" spans="1:96" ht="2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</row>
    <row r="63" spans="1:96" ht="2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</row>
    <row r="64" spans="1:96" ht="2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</row>
    <row r="65" spans="1:96" ht="2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</row>
    <row r="66" spans="1:96" ht="2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</row>
    <row r="67" spans="1:96" ht="2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</row>
    <row r="68" spans="1:96" ht="2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</row>
    <row r="69" spans="1:96" ht="2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</row>
    <row r="70" spans="1:96" ht="2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</row>
    <row r="71" spans="1:96" ht="2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</row>
    <row r="72" spans="1:96" ht="2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</row>
    <row r="73" spans="1:96" ht="2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</row>
    <row r="74" spans="1:96" ht="2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</row>
    <row r="75" spans="1:96" ht="2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</row>
    <row r="76" spans="1:96" ht="2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</row>
    <row r="77" spans="1:96" ht="2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</row>
    <row r="78" spans="1:96" ht="2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</row>
    <row r="79" spans="1:96" ht="2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</row>
    <row r="80" spans="1:96" ht="2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</row>
    <row r="81" spans="1:96" ht="2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</row>
    <row r="82" spans="1:96" ht="2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</row>
    <row r="83" spans="1:96" ht="2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</row>
    <row r="84" spans="1:96" ht="2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</row>
    <row r="85" spans="1:96" ht="2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</row>
    <row r="86" spans="1:96" ht="2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</row>
    <row r="87" spans="1:96" ht="2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</row>
    <row r="88" spans="1:96" ht="2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</row>
    <row r="89" spans="1:96" ht="2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</row>
    <row r="90" spans="1:96" ht="2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</row>
    <row r="91" spans="1:96" ht="2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</row>
    <row r="92" spans="1:96" ht="2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</row>
    <row r="93" spans="1:96" ht="2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</row>
    <row r="94" spans="1:96" ht="2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</row>
    <row r="95" spans="1:96" ht="2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</row>
    <row r="96" spans="1:96" ht="2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</row>
    <row r="97" spans="1:96" ht="2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</row>
    <row r="98" spans="1:96" ht="2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</row>
    <row r="99" spans="1:96" ht="2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</row>
    <row r="100" spans="1:96" ht="2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</row>
    <row r="101" spans="1:96" ht="2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</row>
    <row r="102" spans="1:96" ht="2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</row>
    <row r="103" spans="1:96" ht="2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</row>
    <row r="104" spans="1:96" ht="2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</row>
    <row r="105" spans="1:96" ht="2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</row>
    <row r="106" spans="1:96" ht="2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</row>
    <row r="107" spans="1:96" ht="2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</row>
    <row r="108" spans="1:96" ht="2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</row>
    <row r="109" spans="1:96" ht="2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</row>
    <row r="110" spans="1:96" ht="2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</row>
    <row r="111" spans="1:96" ht="2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</row>
    <row r="112" spans="1:96" ht="2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</row>
    <row r="113" spans="1:96" ht="2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</row>
    <row r="114" spans="1:96" ht="2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</row>
    <row r="115" spans="1:96" ht="2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</row>
    <row r="116" spans="1:67" ht="2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</row>
    <row r="117" spans="1:67" ht="2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</row>
    <row r="118" spans="1:67" ht="2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</row>
    <row r="119" spans="1:67" ht="2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</row>
    <row r="120" spans="1:67" ht="2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</row>
    <row r="121" spans="1:67" ht="2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</row>
    <row r="122" spans="1:67" ht="2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</row>
    <row r="123" spans="1:67" ht="2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</row>
    <row r="124" spans="1:67" ht="2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</row>
    <row r="125" spans="1:67" ht="2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</row>
    <row r="126" spans="1:67" ht="2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</row>
    <row r="127" spans="1:67" ht="2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</row>
    <row r="128" spans="1:67" ht="2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</row>
    <row r="129" spans="1:67" ht="21.75" thickBo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</row>
    <row r="130" spans="1:67" ht="21.75" thickBo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</row>
    <row r="131" spans="1:67" ht="2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</row>
    <row r="132" spans="1:67" ht="2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</row>
    <row r="133" spans="1:67" ht="2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</row>
    <row r="134" spans="1:67" ht="2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</row>
    <row r="135" spans="1:67" ht="2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</row>
    <row r="136" spans="1:67" ht="2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</row>
    <row r="137" spans="1:67" ht="2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</row>
    <row r="138" spans="1:67" ht="2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</row>
    <row r="139" spans="1:67" ht="2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</row>
    <row r="140" spans="1:67" ht="2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</row>
    <row r="141" spans="1:67" ht="2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</row>
    <row r="142" spans="1:67" ht="2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</row>
    <row r="143" spans="1:67" ht="2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</row>
    <row r="144" spans="1:67" ht="2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</row>
    <row r="145" spans="1:67" ht="2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</row>
    <row r="146" spans="1:67" ht="2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</row>
    <row r="147" spans="1:67" ht="2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</row>
    <row r="148" spans="1:67" ht="2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</row>
    <row r="149" spans="1:67" ht="2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</row>
    <row r="150" spans="1:67" ht="2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</row>
    <row r="151" spans="1:67" ht="2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</row>
    <row r="152" spans="1:67" ht="2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</row>
    <row r="153" spans="1:67" ht="2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</row>
    <row r="154" spans="1:67" ht="2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</row>
    <row r="155" spans="1:14" ht="2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5" ht="2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252">
        <v>989697592.07</v>
      </c>
    </row>
    <row r="253" spans="1:15" ht="2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270">
        <f>GETPIVOTDATA("จำนวนเงิน",$A$4)-O252</f>
        <v>-872617081.2900001</v>
      </c>
    </row>
    <row r="254" spans="1:15" ht="2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239"/>
    </row>
    <row r="255" spans="1:15" ht="2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271"/>
    </row>
    <row r="256" spans="1:14" ht="2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3" ht="2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2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2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2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2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2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21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21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2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21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2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2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21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21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21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21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21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21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21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21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21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21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21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21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21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2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21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21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21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21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21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2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21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2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2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21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2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21">
      <c r="A299" s="198"/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</row>
    <row r="300" spans="1:13" ht="21">
      <c r="A300" s="198"/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</row>
    <row r="301" spans="1:13" ht="21">
      <c r="A301" s="198"/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</row>
    <row r="302" spans="1:13" ht="21">
      <c r="A302" s="198"/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</row>
    <row r="303" spans="1:13" ht="21">
      <c r="A303" s="198"/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</row>
    <row r="304" spans="1:13" ht="21">
      <c r="A304" s="198"/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</row>
    <row r="305" spans="1:13" ht="21">
      <c r="A305" s="198"/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</row>
    <row r="306" spans="1:13" ht="21">
      <c r="A306" s="198"/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</row>
    <row r="307" spans="1:13" ht="21">
      <c r="A307" s="198"/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</row>
    <row r="308" spans="1:13" ht="21">
      <c r="A308" s="198"/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</row>
    <row r="309" spans="1:13" ht="21">
      <c r="A309" s="198"/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</row>
    <row r="310" spans="1:13" ht="21">
      <c r="A310" s="198"/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</row>
    <row r="311" spans="1:13" ht="21">
      <c r="A311" s="198"/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</row>
    <row r="312" spans="1:13" ht="21">
      <c r="A312" s="198"/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</row>
    <row r="313" spans="1:13" ht="21">
      <c r="A313" s="198"/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</row>
    <row r="314" spans="1:13" ht="21">
      <c r="A314" s="198"/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</row>
    <row r="315" spans="1:13" ht="21">
      <c r="A315" s="198"/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</row>
    <row r="316" spans="1:13" ht="21">
      <c r="A316" s="198"/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</row>
    <row r="317" spans="1:13" ht="21">
      <c r="A317" s="198"/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</row>
    <row r="318" spans="1:13" ht="21">
      <c r="A318" s="198"/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</row>
    <row r="319" spans="1:13" ht="21">
      <c r="A319" s="198"/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</row>
    <row r="320" spans="1:13" ht="21">
      <c r="A320" s="198"/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</row>
    <row r="321" spans="1:13" ht="21">
      <c r="A321" s="198"/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</row>
    <row r="322" spans="1:13" ht="21">
      <c r="A322" s="198"/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</row>
    <row r="323" spans="1:13" ht="21">
      <c r="A323" s="198"/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</row>
    <row r="324" spans="1:13" ht="21">
      <c r="A324" s="198"/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</row>
    <row r="325" spans="1:13" ht="21">
      <c r="A325" s="198"/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</row>
    <row r="326" spans="1:13" ht="21">
      <c r="A326" s="198"/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</row>
    <row r="327" spans="1:13" ht="21">
      <c r="A327" s="198"/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</row>
    <row r="328" spans="1:13" ht="21">
      <c r="A328" s="198"/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</row>
    <row r="329" spans="1:13" ht="21">
      <c r="A329" s="198"/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  <c r="M329" s="198"/>
    </row>
    <row r="330" spans="1:13" ht="21">
      <c r="A330" s="198"/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  <c r="M330" s="198"/>
    </row>
    <row r="331" spans="1:13" ht="21">
      <c r="A331" s="198"/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</row>
    <row r="332" spans="1:13" ht="21">
      <c r="A332" s="198"/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</row>
    <row r="333" spans="1:13" ht="21">
      <c r="A333" s="198"/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8"/>
    </row>
    <row r="334" spans="1:13" ht="21">
      <c r="A334" s="198"/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</row>
    <row r="335" spans="1:13" ht="21">
      <c r="A335" s="198"/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</row>
    <row r="336" spans="1:13" ht="21">
      <c r="A336" s="198"/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</row>
    <row r="337" spans="1:13" ht="21">
      <c r="A337" s="198"/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</row>
    <row r="338" spans="1:13" ht="21">
      <c r="A338" s="198"/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</row>
    <row r="339" spans="1:13" ht="21">
      <c r="A339" s="198"/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</row>
    <row r="340" spans="1:13" ht="21">
      <c r="A340" s="198"/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</row>
    <row r="341" spans="1:13" ht="21">
      <c r="A341" s="198"/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</row>
    <row r="342" spans="1:13" ht="21">
      <c r="A342" s="198"/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</row>
    <row r="343" spans="1:13" ht="21">
      <c r="A343" s="198"/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</row>
    <row r="344" spans="1:13" ht="21">
      <c r="A344" s="198"/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</row>
    <row r="345" spans="1:13" ht="21">
      <c r="A345" s="198"/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</row>
    <row r="346" spans="1:13" ht="21">
      <c r="A346" s="198"/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</row>
    <row r="347" spans="1:13" ht="21">
      <c r="A347" s="198"/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</row>
    <row r="348" spans="1:13" ht="21">
      <c r="A348" s="198"/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  <c r="M348" s="198"/>
    </row>
    <row r="349" spans="1:13" ht="21">
      <c r="A349" s="198"/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</row>
    <row r="350" spans="1:13" ht="21">
      <c r="A350" s="198"/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  <c r="L350" s="198"/>
      <c r="M350" s="198"/>
    </row>
    <row r="351" spans="1:13" ht="21">
      <c r="A351" s="198"/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  <c r="L351" s="198"/>
      <c r="M351" s="198"/>
    </row>
    <row r="352" spans="1:13" ht="21">
      <c r="A352" s="198"/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</row>
    <row r="353" spans="1:13" ht="21">
      <c r="A353" s="198"/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</row>
    <row r="354" spans="1:13" ht="21">
      <c r="A354" s="198"/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</row>
    <row r="355" spans="1:13" ht="21">
      <c r="A355" s="198"/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</row>
    <row r="356" spans="1:13" ht="21">
      <c r="A356" s="198"/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</row>
    <row r="357" spans="1:13" ht="21">
      <c r="A357" s="198"/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</row>
    <row r="358" spans="1:13" ht="21">
      <c r="A358" s="198"/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  <c r="L358" s="198"/>
      <c r="M358" s="198"/>
    </row>
    <row r="359" spans="1:13" ht="21">
      <c r="A359" s="198"/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</row>
    <row r="360" spans="1:13" ht="21">
      <c r="A360" s="198"/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</row>
    <row r="361" spans="1:13" ht="21">
      <c r="A361" s="198"/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</row>
    <row r="362" spans="1:13" ht="21">
      <c r="A362" s="198"/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</row>
    <row r="363" spans="1:13" ht="21">
      <c r="A363" s="198"/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</row>
    <row r="364" spans="1:13" ht="21">
      <c r="A364" s="198"/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</row>
    <row r="365" spans="1:13" ht="21">
      <c r="A365" s="198"/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</row>
    <row r="366" spans="1:13" ht="21">
      <c r="A366" s="198"/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</row>
    <row r="367" spans="1:13" ht="21">
      <c r="A367" s="198"/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</row>
    <row r="368" spans="1:13" ht="21">
      <c r="A368" s="198"/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</row>
    <row r="369" spans="1:13" ht="21">
      <c r="A369" s="198"/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</row>
    <row r="370" spans="1:13" ht="21">
      <c r="A370" s="198"/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</row>
    <row r="371" spans="1:13" ht="21">
      <c r="A371" s="198"/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</row>
    <row r="372" spans="1:13" ht="21">
      <c r="A372" s="198"/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</row>
    <row r="373" spans="1:13" ht="21">
      <c r="A373" s="198"/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</row>
    <row r="374" spans="1:13" ht="21">
      <c r="A374" s="198"/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</row>
    <row r="375" spans="1:13" ht="21">
      <c r="A375" s="198"/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</row>
    <row r="376" spans="1:13" ht="21">
      <c r="A376" s="198"/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</row>
    <row r="377" spans="1:13" ht="21">
      <c r="A377" s="198"/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</row>
    <row r="378" spans="1:13" ht="21">
      <c r="A378" s="198"/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</row>
    <row r="379" spans="1:13" ht="21">
      <c r="A379" s="198"/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ocnubu044</dc:creator>
  <cp:keywords/>
  <dc:description/>
  <cp:lastModifiedBy>sineenuch</cp:lastModifiedBy>
  <cp:lastPrinted>2017-12-07T03:09:46Z</cp:lastPrinted>
  <dcterms:created xsi:type="dcterms:W3CDTF">2012-04-11T07:38:30Z</dcterms:created>
  <dcterms:modified xsi:type="dcterms:W3CDTF">2017-12-07T03:09:54Z</dcterms:modified>
  <cp:category/>
  <cp:version/>
  <cp:contentType/>
  <cp:contentStatus/>
</cp:coreProperties>
</file>